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ThisWorkbook"/>
  <bookViews>
    <workbookView xWindow="-105" yWindow="-45" windowWidth="11940" windowHeight="6780" tabRatio="884" firstSheet="1" activeTab="2"/>
  </bookViews>
  <sheets>
    <sheet name="Altalanos" sheetId="1" r:id="rId1"/>
    <sheet name="Birók" sheetId="2" r:id="rId2"/>
    <sheet name="Profi férfi" sheetId="336" r:id="rId3"/>
    <sheet name="Amatőr férfi" sheetId="335" r:id="rId4"/>
    <sheet name="Amatőr vígasz" sheetId="337" r:id="rId5"/>
    <sheet name="N" sheetId="279" r:id="rId6"/>
    <sheet name="Profi női" sheetId="280" r:id="rId7"/>
    <sheet name="Profi női páros" sheetId="339" r:id="rId8"/>
    <sheet name="aN" sheetId="303" r:id="rId9"/>
    <sheet name="Amatőr női" sheetId="305" r:id="rId10"/>
    <sheet name="Amatőr ffi páros" sheetId="340" r:id="rId11"/>
    <sheet name="45+" sheetId="327" r:id="rId12"/>
    <sheet name="Oktatói 45+" sheetId="329" r:id="rId13"/>
    <sheet name="Profi F okt" sheetId="338" r:id="rId14"/>
    <sheet name="Vegyes páros" sheetId="341" r:id="rId15"/>
  </sheets>
  <externalReferences>
    <externalReference r:id="rId16"/>
    <externalReference r:id="rId17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11">'45+'!$1:$6</definedName>
    <definedName name="_xlnm.Print_Titles" localSheetId="8">aN!$1:$6</definedName>
    <definedName name="_xlnm.Print_Titles" localSheetId="5">N!$1:$6</definedName>
    <definedName name="_xlnm.Print_Area" localSheetId="11">'45+'!$A$1:$Q$134</definedName>
    <definedName name="_xlnm.Print_Area" localSheetId="3">'Amatőr férfi'!$A$1:$R$57</definedName>
    <definedName name="_xlnm.Print_Area" localSheetId="10">'Amatőr ffi páros'!$A$1:$M$54</definedName>
    <definedName name="_xlnm.Print_Area" localSheetId="9">'Amatőr női'!$A$1:$M$41</definedName>
    <definedName name="_xlnm.Print_Area" localSheetId="4">'Amatőr vígasz'!$A$1:$R$62</definedName>
    <definedName name="_xlnm.Print_Area" localSheetId="8">aN!$A$1:$Q$134</definedName>
    <definedName name="_xlnm.Print_Area" localSheetId="1">Birók!$A$1:$N$29</definedName>
    <definedName name="_xlnm.Print_Area" localSheetId="5">N!$A$1:$Q$134</definedName>
    <definedName name="_xlnm.Print_Area" localSheetId="12">'Oktatói 45+'!$A$1:$M$41</definedName>
    <definedName name="_xlnm.Print_Area" localSheetId="13">'Profi F okt'!$A$1:$M$41</definedName>
    <definedName name="_xlnm.Print_Area" localSheetId="2">'Profi férfi'!$A$1:$M$41</definedName>
    <definedName name="_xlnm.Print_Area" localSheetId="6">'Profi női'!$A$1:$M$41</definedName>
    <definedName name="_xlnm.Print_Area" localSheetId="7">'Profi női páros'!$A$1:$M$44</definedName>
    <definedName name="_xlnm.Print_Area" localSheetId="14">'Vegyes páros'!$A$1:$M$51</definedName>
  </definedNames>
  <calcPr calcId="125725"/>
</workbook>
</file>

<file path=xl/calcChain.xml><?xml version="1.0" encoding="utf-8"?>
<calcChain xmlns="http://schemas.openxmlformats.org/spreadsheetml/2006/main">
  <c r="E47" i="341"/>
  <c r="E46"/>
  <c r="E45"/>
  <c r="E44"/>
  <c r="I23"/>
  <c r="G23"/>
  <c r="E23"/>
  <c r="C23"/>
  <c r="I22"/>
  <c r="G22"/>
  <c r="E22"/>
  <c r="B34" s="1"/>
  <c r="D22"/>
  <c r="C22"/>
  <c r="I20"/>
  <c r="G20"/>
  <c r="E20"/>
  <c r="C20"/>
  <c r="I19"/>
  <c r="G19"/>
  <c r="E19"/>
  <c r="F31" s="1"/>
  <c r="D19"/>
  <c r="C19"/>
  <c r="I17"/>
  <c r="G17"/>
  <c r="E17"/>
  <c r="C17"/>
  <c r="I16"/>
  <c r="G16"/>
  <c r="E16"/>
  <c r="B32" s="1"/>
  <c r="D16"/>
  <c r="C16"/>
  <c r="I14"/>
  <c r="G14"/>
  <c r="E14"/>
  <c r="C14"/>
  <c r="I13"/>
  <c r="G13"/>
  <c r="E13"/>
  <c r="B29" s="1"/>
  <c r="D13"/>
  <c r="C13"/>
  <c r="I11"/>
  <c r="G11"/>
  <c r="E11"/>
  <c r="C11"/>
  <c r="I10"/>
  <c r="G10"/>
  <c r="E10"/>
  <c r="F26" s="1"/>
  <c r="D10"/>
  <c r="C10"/>
  <c r="I8"/>
  <c r="G8"/>
  <c r="E8"/>
  <c r="C8"/>
  <c r="I7"/>
  <c r="G7"/>
  <c r="E7"/>
  <c r="B27" s="1"/>
  <c r="D7"/>
  <c r="C7"/>
  <c r="L4"/>
  <c r="K51" s="1"/>
  <c r="E4"/>
  <c r="A4"/>
  <c r="A1"/>
  <c r="E50" i="340"/>
  <c r="E49"/>
  <c r="E48"/>
  <c r="E47"/>
  <c r="B35"/>
  <c r="F33"/>
  <c r="I26"/>
  <c r="G26"/>
  <c r="E26"/>
  <c r="C26"/>
  <c r="I25"/>
  <c r="G25"/>
  <c r="E25"/>
  <c r="B37" s="1"/>
  <c r="D25"/>
  <c r="C25"/>
  <c r="I23"/>
  <c r="G23"/>
  <c r="E23"/>
  <c r="C23"/>
  <c r="I22"/>
  <c r="G22"/>
  <c r="E22"/>
  <c r="B36" s="1"/>
  <c r="D22"/>
  <c r="C22"/>
  <c r="I20"/>
  <c r="C20"/>
  <c r="I19"/>
  <c r="D19"/>
  <c r="C19"/>
  <c r="I17"/>
  <c r="G17"/>
  <c r="E17"/>
  <c r="C17"/>
  <c r="I16"/>
  <c r="G16"/>
  <c r="E16"/>
  <c r="B34" s="1"/>
  <c r="D16"/>
  <c r="C16"/>
  <c r="I14"/>
  <c r="G14"/>
  <c r="E14"/>
  <c r="C14"/>
  <c r="I13"/>
  <c r="G13"/>
  <c r="E13"/>
  <c r="B31" s="1"/>
  <c r="D13"/>
  <c r="C13"/>
  <c r="I11"/>
  <c r="G11"/>
  <c r="E11"/>
  <c r="C11"/>
  <c r="I10"/>
  <c r="G10"/>
  <c r="E10"/>
  <c r="F28" s="1"/>
  <c r="D10"/>
  <c r="C10"/>
  <c r="I8"/>
  <c r="G8"/>
  <c r="E8"/>
  <c r="C8"/>
  <c r="I7"/>
  <c r="G7"/>
  <c r="E7"/>
  <c r="B29" s="1"/>
  <c r="D7"/>
  <c r="C7"/>
  <c r="L4"/>
  <c r="K54" s="1"/>
  <c r="E4"/>
  <c r="A4"/>
  <c r="A1"/>
  <c r="K44" i="339"/>
  <c r="I17"/>
  <c r="G17"/>
  <c r="E17"/>
  <c r="C17"/>
  <c r="I16"/>
  <c r="G16"/>
  <c r="E16"/>
  <c r="B25" s="1"/>
  <c r="D16"/>
  <c r="C16"/>
  <c r="I14"/>
  <c r="G14"/>
  <c r="E14"/>
  <c r="C14"/>
  <c r="I13"/>
  <c r="G13"/>
  <c r="E13"/>
  <c r="B24" s="1"/>
  <c r="D13"/>
  <c r="C13"/>
  <c r="I11"/>
  <c r="G11"/>
  <c r="E11"/>
  <c r="C11"/>
  <c r="I10"/>
  <c r="G10"/>
  <c r="E10"/>
  <c r="B23" s="1"/>
  <c r="D10"/>
  <c r="C10"/>
  <c r="I8"/>
  <c r="G8"/>
  <c r="E8"/>
  <c r="C8"/>
  <c r="I7"/>
  <c r="G7"/>
  <c r="E7"/>
  <c r="B22" s="1"/>
  <c r="D7"/>
  <c r="C7"/>
  <c r="I11" i="338"/>
  <c r="G11"/>
  <c r="E11"/>
  <c r="B21" s="1"/>
  <c r="D11"/>
  <c r="C11"/>
  <c r="I9"/>
  <c r="G9"/>
  <c r="E9"/>
  <c r="F18" s="1"/>
  <c r="D9"/>
  <c r="C9"/>
  <c r="I7"/>
  <c r="G7"/>
  <c r="E7"/>
  <c r="B19" s="1"/>
  <c r="D7"/>
  <c r="C7"/>
  <c r="Y5"/>
  <c r="L4"/>
  <c r="K41" s="1"/>
  <c r="E4"/>
  <c r="A4"/>
  <c r="Y3"/>
  <c r="AK1"/>
  <c r="AJ1"/>
  <c r="AI1"/>
  <c r="AH1"/>
  <c r="AG1"/>
  <c r="AF1"/>
  <c r="AE1"/>
  <c r="AD1"/>
  <c r="AC1"/>
  <c r="AB1"/>
  <c r="A1"/>
  <c r="A1" i="337"/>
  <c r="Y3"/>
  <c r="F6" s="1"/>
  <c r="A4"/>
  <c r="G4"/>
  <c r="R4"/>
  <c r="Y5"/>
  <c r="AB1" s="1"/>
  <c r="K6"/>
  <c r="O6"/>
  <c r="B7"/>
  <c r="C7"/>
  <c r="D7"/>
  <c r="G7"/>
  <c r="I7"/>
  <c r="U7"/>
  <c r="K8"/>
  <c r="U8"/>
  <c r="B9"/>
  <c r="C9"/>
  <c r="D9"/>
  <c r="G9"/>
  <c r="I9"/>
  <c r="U9"/>
  <c r="M10"/>
  <c r="U10"/>
  <c r="B11"/>
  <c r="C11"/>
  <c r="D11"/>
  <c r="G11"/>
  <c r="I11"/>
  <c r="U11"/>
  <c r="K12"/>
  <c r="U12"/>
  <c r="B13"/>
  <c r="C13"/>
  <c r="D13"/>
  <c r="G13"/>
  <c r="I13"/>
  <c r="U13"/>
  <c r="O14"/>
  <c r="U14"/>
  <c r="B15"/>
  <c r="C15"/>
  <c r="D15"/>
  <c r="G15"/>
  <c r="I15"/>
  <c r="U15"/>
  <c r="K16"/>
  <c r="U16"/>
  <c r="B17"/>
  <c r="C17"/>
  <c r="D17"/>
  <c r="G17"/>
  <c r="I17"/>
  <c r="M18"/>
  <c r="B19"/>
  <c r="C19"/>
  <c r="D19"/>
  <c r="G19"/>
  <c r="I19"/>
  <c r="K20"/>
  <c r="B21"/>
  <c r="C21"/>
  <c r="D21"/>
  <c r="G21"/>
  <c r="I21"/>
  <c r="O62"/>
  <c r="R62"/>
  <c r="F56" s="1"/>
  <c r="A1" i="336"/>
  <c r="E2"/>
  <c r="Y3"/>
  <c r="A4"/>
  <c r="E4"/>
  <c r="M4"/>
  <c r="K41" s="1"/>
  <c r="Y5"/>
  <c r="AB1" s="1"/>
  <c r="C7"/>
  <c r="D7"/>
  <c r="E7"/>
  <c r="B19" s="1"/>
  <c r="I7"/>
  <c r="C9"/>
  <c r="D9"/>
  <c r="E9"/>
  <c r="F18" s="1"/>
  <c r="G9"/>
  <c r="I9"/>
  <c r="C11"/>
  <c r="D11"/>
  <c r="E11"/>
  <c r="B21" s="1"/>
  <c r="G11"/>
  <c r="I11"/>
  <c r="C13"/>
  <c r="D13"/>
  <c r="E13"/>
  <c r="J18" s="1"/>
  <c r="G13"/>
  <c r="I13"/>
  <c r="D18"/>
  <c r="H18"/>
  <c r="B20"/>
  <c r="B22"/>
  <c r="R57" i="335"/>
  <c r="F53" s="1"/>
  <c r="F50"/>
  <c r="I37"/>
  <c r="D37"/>
  <c r="C37"/>
  <c r="B37"/>
  <c r="K36"/>
  <c r="I35"/>
  <c r="D35"/>
  <c r="C35"/>
  <c r="B35"/>
  <c r="M34"/>
  <c r="I33"/>
  <c r="D33"/>
  <c r="C33"/>
  <c r="B33"/>
  <c r="K32"/>
  <c r="I31"/>
  <c r="D31"/>
  <c r="C31"/>
  <c r="B31"/>
  <c r="O30"/>
  <c r="I29"/>
  <c r="D29"/>
  <c r="C29"/>
  <c r="B29"/>
  <c r="K28"/>
  <c r="I27"/>
  <c r="D27"/>
  <c r="C27"/>
  <c r="B27"/>
  <c r="M26"/>
  <c r="I25"/>
  <c r="D25"/>
  <c r="C25"/>
  <c r="B25"/>
  <c r="K24"/>
  <c r="I23"/>
  <c r="D23"/>
  <c r="C23"/>
  <c r="B23"/>
  <c r="Q22"/>
  <c r="I21"/>
  <c r="D21"/>
  <c r="C21"/>
  <c r="B21"/>
  <c r="K20"/>
  <c r="I19"/>
  <c r="D19"/>
  <c r="C19"/>
  <c r="B19"/>
  <c r="M18"/>
  <c r="I17"/>
  <c r="D17"/>
  <c r="C17"/>
  <c r="B17"/>
  <c r="U16"/>
  <c r="K16"/>
  <c r="U15"/>
  <c r="I15"/>
  <c r="D15"/>
  <c r="C15"/>
  <c r="B15"/>
  <c r="U14"/>
  <c r="O14"/>
  <c r="U13"/>
  <c r="I13"/>
  <c r="D13"/>
  <c r="C13"/>
  <c r="B13"/>
  <c r="U12"/>
  <c r="K12"/>
  <c r="U11"/>
  <c r="I11"/>
  <c r="D11"/>
  <c r="C11"/>
  <c r="B11"/>
  <c r="U10"/>
  <c r="M10"/>
  <c r="U9"/>
  <c r="I9"/>
  <c r="D9"/>
  <c r="C9"/>
  <c r="B9"/>
  <c r="U8"/>
  <c r="K8"/>
  <c r="U7"/>
  <c r="I7"/>
  <c r="D7"/>
  <c r="C7"/>
  <c r="B7"/>
  <c r="Y5"/>
  <c r="AG1" s="1"/>
  <c r="R4"/>
  <c r="O57" s="1"/>
  <c r="G4"/>
  <c r="A4"/>
  <c r="Y3"/>
  <c r="Q6" s="1"/>
  <c r="E2"/>
  <c r="AH1"/>
  <c r="AF1"/>
  <c r="AD1"/>
  <c r="AB1"/>
  <c r="A1"/>
  <c r="C2" i="327"/>
  <c r="I13" i="329"/>
  <c r="G13"/>
  <c r="E13"/>
  <c r="B22" s="1"/>
  <c r="D13"/>
  <c r="C13"/>
  <c r="I11"/>
  <c r="G11"/>
  <c r="E11"/>
  <c r="B21" s="1"/>
  <c r="D11"/>
  <c r="C11"/>
  <c r="I9"/>
  <c r="G9"/>
  <c r="E9"/>
  <c r="B20" s="1"/>
  <c r="D9"/>
  <c r="C9"/>
  <c r="I7"/>
  <c r="G7"/>
  <c r="E7"/>
  <c r="B19" s="1"/>
  <c r="D7"/>
  <c r="C7"/>
  <c r="Y5"/>
  <c r="AH1" s="1"/>
  <c r="M4"/>
  <c r="K41" s="1"/>
  <c r="E4"/>
  <c r="A4"/>
  <c r="Y3"/>
  <c r="A1"/>
  <c r="P156" i="327"/>
  <c r="M156" s="1"/>
  <c r="L156"/>
  <c r="K156"/>
  <c r="J156"/>
  <c r="P155"/>
  <c r="M155"/>
  <c r="L155"/>
  <c r="K155"/>
  <c r="J155"/>
  <c r="P154"/>
  <c r="M154" s="1"/>
  <c r="L154"/>
  <c r="K154"/>
  <c r="J154"/>
  <c r="P153"/>
  <c r="M153"/>
  <c r="L153"/>
  <c r="K153"/>
  <c r="J153"/>
  <c r="P152"/>
  <c r="M152" s="1"/>
  <c r="L152"/>
  <c r="K152"/>
  <c r="J152"/>
  <c r="P151"/>
  <c r="M151"/>
  <c r="L151"/>
  <c r="K151"/>
  <c r="J151"/>
  <c r="P150"/>
  <c r="M150" s="1"/>
  <c r="L150"/>
  <c r="K150"/>
  <c r="J150"/>
  <c r="P149"/>
  <c r="M149"/>
  <c r="L149"/>
  <c r="K149"/>
  <c r="J149"/>
  <c r="P148"/>
  <c r="M148" s="1"/>
  <c r="L148"/>
  <c r="K148"/>
  <c r="J148"/>
  <c r="P147"/>
  <c r="M147"/>
  <c r="L147"/>
  <c r="K147"/>
  <c r="J147"/>
  <c r="P146"/>
  <c r="M146" s="1"/>
  <c r="L146"/>
  <c r="K146"/>
  <c r="J146"/>
  <c r="P145"/>
  <c r="M145"/>
  <c r="L145"/>
  <c r="K145"/>
  <c r="J145"/>
  <c r="P144"/>
  <c r="M144" s="1"/>
  <c r="L144"/>
  <c r="K144"/>
  <c r="J144"/>
  <c r="P143"/>
  <c r="M143"/>
  <c r="L143"/>
  <c r="K143"/>
  <c r="J143"/>
  <c r="P142"/>
  <c r="M142" s="1"/>
  <c r="L142"/>
  <c r="K142"/>
  <c r="J142"/>
  <c r="P141"/>
  <c r="M141"/>
  <c r="L141"/>
  <c r="K141"/>
  <c r="J141"/>
  <c r="P140"/>
  <c r="M140" s="1"/>
  <c r="L140"/>
  <c r="K140"/>
  <c r="J140"/>
  <c r="P139"/>
  <c r="M139"/>
  <c r="L139"/>
  <c r="K139"/>
  <c r="J139"/>
  <c r="P138"/>
  <c r="M138" s="1"/>
  <c r="L138"/>
  <c r="K138"/>
  <c r="J138"/>
  <c r="P137"/>
  <c r="M137"/>
  <c r="L137"/>
  <c r="K137"/>
  <c r="J137"/>
  <c r="P136"/>
  <c r="M136" s="1"/>
  <c r="L136"/>
  <c r="K136"/>
  <c r="J136"/>
  <c r="P135"/>
  <c r="M135"/>
  <c r="L135"/>
  <c r="K135"/>
  <c r="J135"/>
  <c r="P134"/>
  <c r="M134" s="1"/>
  <c r="L134"/>
  <c r="K134"/>
  <c r="J134"/>
  <c r="P133"/>
  <c r="M133"/>
  <c r="L133"/>
  <c r="K133"/>
  <c r="J133"/>
  <c r="P132"/>
  <c r="M132" s="1"/>
  <c r="L132"/>
  <c r="K132"/>
  <c r="J132"/>
  <c r="P131"/>
  <c r="M131"/>
  <c r="L131"/>
  <c r="K131"/>
  <c r="J131"/>
  <c r="P130"/>
  <c r="M130" s="1"/>
  <c r="L130"/>
  <c r="K130"/>
  <c r="J130"/>
  <c r="P129"/>
  <c r="M129"/>
  <c r="L129"/>
  <c r="K129"/>
  <c r="J129"/>
  <c r="P128"/>
  <c r="M128" s="1"/>
  <c r="L128"/>
  <c r="K128"/>
  <c r="J128"/>
  <c r="P127"/>
  <c r="M127"/>
  <c r="L127"/>
  <c r="K127"/>
  <c r="J127"/>
  <c r="P126"/>
  <c r="M126" s="1"/>
  <c r="L126"/>
  <c r="K126"/>
  <c r="J126"/>
  <c r="P125"/>
  <c r="M125"/>
  <c r="L125"/>
  <c r="K125"/>
  <c r="J125"/>
  <c r="P124"/>
  <c r="M124" s="1"/>
  <c r="L124"/>
  <c r="K124"/>
  <c r="J124"/>
  <c r="P123"/>
  <c r="M123"/>
  <c r="L123"/>
  <c r="K123"/>
  <c r="J123"/>
  <c r="P122"/>
  <c r="M122" s="1"/>
  <c r="L122"/>
  <c r="K122"/>
  <c r="J122"/>
  <c r="P121"/>
  <c r="M121"/>
  <c r="L121"/>
  <c r="K121"/>
  <c r="J121"/>
  <c r="P120"/>
  <c r="M120" s="1"/>
  <c r="L120"/>
  <c r="K120"/>
  <c r="J120"/>
  <c r="P119"/>
  <c r="M119"/>
  <c r="L119"/>
  <c r="K119"/>
  <c r="J119"/>
  <c r="P118"/>
  <c r="M118" s="1"/>
  <c r="L118"/>
  <c r="K118"/>
  <c r="J118"/>
  <c r="P117"/>
  <c r="M117"/>
  <c r="L117"/>
  <c r="K117"/>
  <c r="J117"/>
  <c r="P116"/>
  <c r="M116" s="1"/>
  <c r="L116"/>
  <c r="K116"/>
  <c r="J116"/>
  <c r="P115"/>
  <c r="M115"/>
  <c r="L115"/>
  <c r="K115"/>
  <c r="J115"/>
  <c r="P114"/>
  <c r="M114" s="1"/>
  <c r="L114"/>
  <c r="K114"/>
  <c r="J114"/>
  <c r="P113"/>
  <c r="M113"/>
  <c r="L113"/>
  <c r="K113"/>
  <c r="J113"/>
  <c r="P112"/>
  <c r="M112" s="1"/>
  <c r="L112"/>
  <c r="K112"/>
  <c r="J112"/>
  <c r="P111"/>
  <c r="M111"/>
  <c r="L111"/>
  <c r="K111"/>
  <c r="J111"/>
  <c r="P110"/>
  <c r="M110" s="1"/>
  <c r="L110"/>
  <c r="K110"/>
  <c r="J110"/>
  <c r="P109"/>
  <c r="M109"/>
  <c r="L109"/>
  <c r="K109"/>
  <c r="J109"/>
  <c r="P108"/>
  <c r="M108" s="1"/>
  <c r="L108"/>
  <c r="K108"/>
  <c r="J108"/>
  <c r="P107"/>
  <c r="M107"/>
  <c r="L107"/>
  <c r="K107"/>
  <c r="J107"/>
  <c r="P106"/>
  <c r="M106" s="1"/>
  <c r="L106"/>
  <c r="K106"/>
  <c r="J106"/>
  <c r="P105"/>
  <c r="M105"/>
  <c r="L105"/>
  <c r="K105"/>
  <c r="J105"/>
  <c r="P104"/>
  <c r="M104" s="1"/>
  <c r="L104"/>
  <c r="K104"/>
  <c r="J104"/>
  <c r="P103"/>
  <c r="M103"/>
  <c r="L103"/>
  <c r="K103"/>
  <c r="J103"/>
  <c r="P102"/>
  <c r="M102" s="1"/>
  <c r="L102"/>
  <c r="K102"/>
  <c r="J102"/>
  <c r="P101"/>
  <c r="M101"/>
  <c r="L101"/>
  <c r="K101"/>
  <c r="J101"/>
  <c r="P100"/>
  <c r="M100" s="1"/>
  <c r="L100"/>
  <c r="K100"/>
  <c r="J100"/>
  <c r="P99"/>
  <c r="M99"/>
  <c r="L99"/>
  <c r="K99"/>
  <c r="J99"/>
  <c r="P98"/>
  <c r="M98" s="1"/>
  <c r="L98"/>
  <c r="K98"/>
  <c r="J98"/>
  <c r="P97"/>
  <c r="M97"/>
  <c r="L97"/>
  <c r="K97"/>
  <c r="J97"/>
  <c r="P96"/>
  <c r="M96" s="1"/>
  <c r="L96"/>
  <c r="K96"/>
  <c r="J96"/>
  <c r="P95"/>
  <c r="M95"/>
  <c r="L95"/>
  <c r="K95"/>
  <c r="J95"/>
  <c r="P94"/>
  <c r="M94" s="1"/>
  <c r="L94"/>
  <c r="K94"/>
  <c r="J94"/>
  <c r="P93"/>
  <c r="M93"/>
  <c r="L93"/>
  <c r="K93"/>
  <c r="J93"/>
  <c r="P92"/>
  <c r="M92" s="1"/>
  <c r="L92"/>
  <c r="K92"/>
  <c r="J92"/>
  <c r="P91"/>
  <c r="M91"/>
  <c r="L91"/>
  <c r="K91"/>
  <c r="J91"/>
  <c r="P90"/>
  <c r="M90" s="1"/>
  <c r="L90"/>
  <c r="K90"/>
  <c r="J90"/>
  <c r="P89"/>
  <c r="M89"/>
  <c r="L89"/>
  <c r="K89"/>
  <c r="J89"/>
  <c r="P88"/>
  <c r="M88" s="1"/>
  <c r="L88"/>
  <c r="K88"/>
  <c r="J88"/>
  <c r="P87"/>
  <c r="M87"/>
  <c r="L87"/>
  <c r="K87"/>
  <c r="J87"/>
  <c r="P86"/>
  <c r="M86" s="1"/>
  <c r="L86"/>
  <c r="K86"/>
  <c r="J86"/>
  <c r="P85"/>
  <c r="M85"/>
  <c r="L85"/>
  <c r="K85"/>
  <c r="J85"/>
  <c r="P84"/>
  <c r="M84" s="1"/>
  <c r="L84"/>
  <c r="K84"/>
  <c r="J84"/>
  <c r="P83"/>
  <c r="M83"/>
  <c r="L83"/>
  <c r="K83"/>
  <c r="J83"/>
  <c r="P82"/>
  <c r="M82" s="1"/>
  <c r="L82"/>
  <c r="K82"/>
  <c r="J82"/>
  <c r="P81"/>
  <c r="M81"/>
  <c r="L81"/>
  <c r="K81"/>
  <c r="J81"/>
  <c r="P80"/>
  <c r="M80" s="1"/>
  <c r="L80"/>
  <c r="K80"/>
  <c r="J80"/>
  <c r="P79"/>
  <c r="M79"/>
  <c r="L79"/>
  <c r="K79"/>
  <c r="J79"/>
  <c r="P78"/>
  <c r="M78" s="1"/>
  <c r="L78"/>
  <c r="K78"/>
  <c r="J78"/>
  <c r="P77"/>
  <c r="M77"/>
  <c r="L77"/>
  <c r="K77"/>
  <c r="J77"/>
  <c r="P76"/>
  <c r="M76" s="1"/>
  <c r="L76"/>
  <c r="K76"/>
  <c r="J76"/>
  <c r="P75"/>
  <c r="M75"/>
  <c r="L75"/>
  <c r="K75"/>
  <c r="J75"/>
  <c r="P74"/>
  <c r="M74" s="1"/>
  <c r="L74"/>
  <c r="K74"/>
  <c r="J74"/>
  <c r="P73"/>
  <c r="M73"/>
  <c r="L73"/>
  <c r="K73"/>
  <c r="J73"/>
  <c r="P72"/>
  <c r="M72" s="1"/>
  <c r="L72"/>
  <c r="K72"/>
  <c r="J72"/>
  <c r="P71"/>
  <c r="M71"/>
  <c r="L71"/>
  <c r="K71"/>
  <c r="J71"/>
  <c r="P70"/>
  <c r="M70" s="1"/>
  <c r="L70"/>
  <c r="K70"/>
  <c r="J70"/>
  <c r="P69"/>
  <c r="M69"/>
  <c r="L69"/>
  <c r="K69"/>
  <c r="J69"/>
  <c r="P68"/>
  <c r="M68" s="1"/>
  <c r="L68"/>
  <c r="K68"/>
  <c r="J68"/>
  <c r="P67"/>
  <c r="M67"/>
  <c r="L67"/>
  <c r="K67"/>
  <c r="J67"/>
  <c r="P66"/>
  <c r="M66" s="1"/>
  <c r="L66"/>
  <c r="K66"/>
  <c r="J66"/>
  <c r="P65"/>
  <c r="M65"/>
  <c r="L65"/>
  <c r="K65"/>
  <c r="J65"/>
  <c r="P64"/>
  <c r="M64" s="1"/>
  <c r="L64"/>
  <c r="K64"/>
  <c r="J64"/>
  <c r="P63"/>
  <c r="M63"/>
  <c r="L63"/>
  <c r="K63"/>
  <c r="J63"/>
  <c r="P62"/>
  <c r="M62" s="1"/>
  <c r="L62"/>
  <c r="K62"/>
  <c r="J62"/>
  <c r="P61"/>
  <c r="M61"/>
  <c r="L61"/>
  <c r="K61"/>
  <c r="J61"/>
  <c r="P60"/>
  <c r="M60" s="1"/>
  <c r="L60"/>
  <c r="K60"/>
  <c r="J60"/>
  <c r="P59"/>
  <c r="M59"/>
  <c r="L59"/>
  <c r="K59"/>
  <c r="J59"/>
  <c r="P58"/>
  <c r="M58" s="1"/>
  <c r="L58"/>
  <c r="K58"/>
  <c r="J58"/>
  <c r="P57"/>
  <c r="M57"/>
  <c r="L57"/>
  <c r="K57"/>
  <c r="J57"/>
  <c r="P56"/>
  <c r="M56" s="1"/>
  <c r="L56"/>
  <c r="K56"/>
  <c r="J56"/>
  <c r="P55"/>
  <c r="M55"/>
  <c r="L55"/>
  <c r="K55"/>
  <c r="J55"/>
  <c r="P54"/>
  <c r="M54" s="1"/>
  <c r="L54"/>
  <c r="K54"/>
  <c r="J54"/>
  <c r="P53"/>
  <c r="M53"/>
  <c r="L53"/>
  <c r="K53"/>
  <c r="J53"/>
  <c r="P52"/>
  <c r="M52" s="1"/>
  <c r="L52"/>
  <c r="K52"/>
  <c r="J52"/>
  <c r="P51"/>
  <c r="M51"/>
  <c r="L51"/>
  <c r="K51"/>
  <c r="J51"/>
  <c r="P50"/>
  <c r="M50" s="1"/>
  <c r="L50"/>
  <c r="K50"/>
  <c r="J50"/>
  <c r="P49"/>
  <c r="M49"/>
  <c r="L49"/>
  <c r="K49"/>
  <c r="J49"/>
  <c r="P48"/>
  <c r="M48" s="1"/>
  <c r="L48"/>
  <c r="K48"/>
  <c r="J48"/>
  <c r="P47"/>
  <c r="M47"/>
  <c r="L47"/>
  <c r="K47"/>
  <c r="J47"/>
  <c r="P46"/>
  <c r="M46" s="1"/>
  <c r="L46"/>
  <c r="K46"/>
  <c r="J46"/>
  <c r="P45"/>
  <c r="M45"/>
  <c r="L45"/>
  <c r="K45"/>
  <c r="J45"/>
  <c r="P44"/>
  <c r="M44" s="1"/>
  <c r="L44"/>
  <c r="K44"/>
  <c r="J44"/>
  <c r="P43"/>
  <c r="M43"/>
  <c r="L43"/>
  <c r="K43"/>
  <c r="J43"/>
  <c r="P42"/>
  <c r="M42" s="1"/>
  <c r="L42"/>
  <c r="K42"/>
  <c r="J42"/>
  <c r="P41"/>
  <c r="M41"/>
  <c r="L41"/>
  <c r="K41"/>
  <c r="J41"/>
  <c r="P40"/>
  <c r="M40" s="1"/>
  <c r="L40"/>
  <c r="K40"/>
  <c r="J40"/>
  <c r="H5"/>
  <c r="D5"/>
  <c r="C5"/>
  <c r="A5"/>
  <c r="A1"/>
  <c r="E2" i="305"/>
  <c r="C2" i="303"/>
  <c r="I13" i="305"/>
  <c r="G13"/>
  <c r="E13"/>
  <c r="B22" s="1"/>
  <c r="D13"/>
  <c r="C13"/>
  <c r="I11"/>
  <c r="G11"/>
  <c r="E11"/>
  <c r="B21" s="1"/>
  <c r="D11"/>
  <c r="C11"/>
  <c r="I9"/>
  <c r="G9"/>
  <c r="E9"/>
  <c r="B20" s="1"/>
  <c r="D9"/>
  <c r="C9"/>
  <c r="I7"/>
  <c r="G7"/>
  <c r="E7"/>
  <c r="B19" s="1"/>
  <c r="D7"/>
  <c r="C7"/>
  <c r="Y5"/>
  <c r="M4"/>
  <c r="K41" s="1"/>
  <c r="E4"/>
  <c r="A4"/>
  <c r="Y3"/>
  <c r="A1"/>
  <c r="P156" i="303"/>
  <c r="M156"/>
  <c r="L156"/>
  <c r="K156"/>
  <c r="J156"/>
  <c r="P155"/>
  <c r="M155" s="1"/>
  <c r="L155"/>
  <c r="K155"/>
  <c r="J155"/>
  <c r="P154"/>
  <c r="M154"/>
  <c r="L154"/>
  <c r="K154"/>
  <c r="J154"/>
  <c r="P153"/>
  <c r="M153" s="1"/>
  <c r="L153"/>
  <c r="K153"/>
  <c r="J153"/>
  <c r="P152"/>
  <c r="M152"/>
  <c r="L152"/>
  <c r="K152"/>
  <c r="J152"/>
  <c r="P151"/>
  <c r="M151" s="1"/>
  <c r="L151"/>
  <c r="K151"/>
  <c r="J151"/>
  <c r="P150"/>
  <c r="M150"/>
  <c r="L150"/>
  <c r="K150"/>
  <c r="J150"/>
  <c r="P149"/>
  <c r="M149" s="1"/>
  <c r="L149"/>
  <c r="K149"/>
  <c r="J149"/>
  <c r="P148"/>
  <c r="M148"/>
  <c r="L148"/>
  <c r="K148"/>
  <c r="J148"/>
  <c r="P147"/>
  <c r="M147" s="1"/>
  <c r="L147"/>
  <c r="K147"/>
  <c r="J147"/>
  <c r="P146"/>
  <c r="M146"/>
  <c r="L146"/>
  <c r="K146"/>
  <c r="J146"/>
  <c r="P145"/>
  <c r="M145" s="1"/>
  <c r="L145"/>
  <c r="K145"/>
  <c r="J145"/>
  <c r="P144"/>
  <c r="M144"/>
  <c r="L144"/>
  <c r="K144"/>
  <c r="J144"/>
  <c r="P143"/>
  <c r="M143" s="1"/>
  <c r="L143"/>
  <c r="K143"/>
  <c r="J143"/>
  <c r="P142"/>
  <c r="M142"/>
  <c r="L142"/>
  <c r="K142"/>
  <c r="J142"/>
  <c r="P141"/>
  <c r="M141" s="1"/>
  <c r="L141"/>
  <c r="K141"/>
  <c r="J141"/>
  <c r="P140"/>
  <c r="M140"/>
  <c r="L140"/>
  <c r="K140"/>
  <c r="J140"/>
  <c r="P139"/>
  <c r="M139" s="1"/>
  <c r="L139"/>
  <c r="K139"/>
  <c r="J139"/>
  <c r="P138"/>
  <c r="M138"/>
  <c r="L138"/>
  <c r="K138"/>
  <c r="J138"/>
  <c r="P137"/>
  <c r="M137" s="1"/>
  <c r="L137"/>
  <c r="K137"/>
  <c r="J137"/>
  <c r="P136"/>
  <c r="M136"/>
  <c r="L136"/>
  <c r="K136"/>
  <c r="J136"/>
  <c r="P135"/>
  <c r="M135" s="1"/>
  <c r="L135"/>
  <c r="K135"/>
  <c r="J135"/>
  <c r="P134"/>
  <c r="M134"/>
  <c r="L134"/>
  <c r="K134"/>
  <c r="J134"/>
  <c r="P133"/>
  <c r="M133" s="1"/>
  <c r="L133"/>
  <c r="K133"/>
  <c r="J133"/>
  <c r="P132"/>
  <c r="M132"/>
  <c r="L132"/>
  <c r="K132"/>
  <c r="J132"/>
  <c r="P131"/>
  <c r="M131" s="1"/>
  <c r="L131"/>
  <c r="K131"/>
  <c r="J131"/>
  <c r="P130"/>
  <c r="M130"/>
  <c r="L130"/>
  <c r="K130"/>
  <c r="J130"/>
  <c r="P129"/>
  <c r="M129" s="1"/>
  <c r="L129"/>
  <c r="K129"/>
  <c r="J129"/>
  <c r="P128"/>
  <c r="M128"/>
  <c r="L128"/>
  <c r="K128"/>
  <c r="J128"/>
  <c r="P127"/>
  <c r="M127" s="1"/>
  <c r="L127"/>
  <c r="K127"/>
  <c r="J127"/>
  <c r="P126"/>
  <c r="M126"/>
  <c r="L126"/>
  <c r="K126"/>
  <c r="J126"/>
  <c r="P125"/>
  <c r="M125" s="1"/>
  <c r="L125"/>
  <c r="K125"/>
  <c r="J125"/>
  <c r="P124"/>
  <c r="M124"/>
  <c r="L124"/>
  <c r="K124"/>
  <c r="J124"/>
  <c r="P123"/>
  <c r="M123" s="1"/>
  <c r="L123"/>
  <c r="K123"/>
  <c r="J123"/>
  <c r="P122"/>
  <c r="M122"/>
  <c r="L122"/>
  <c r="K122"/>
  <c r="J122"/>
  <c r="P121"/>
  <c r="M121" s="1"/>
  <c r="L121"/>
  <c r="K121"/>
  <c r="J121"/>
  <c r="P120"/>
  <c r="M120"/>
  <c r="L120"/>
  <c r="K120"/>
  <c r="J120"/>
  <c r="P119"/>
  <c r="M119" s="1"/>
  <c r="L119"/>
  <c r="K119"/>
  <c r="J119"/>
  <c r="P118"/>
  <c r="M118"/>
  <c r="L118"/>
  <c r="K118"/>
  <c r="J118"/>
  <c r="P117"/>
  <c r="M117" s="1"/>
  <c r="L117"/>
  <c r="K117"/>
  <c r="J117"/>
  <c r="P116"/>
  <c r="M116"/>
  <c r="L116"/>
  <c r="K116"/>
  <c r="J116"/>
  <c r="P115"/>
  <c r="M115" s="1"/>
  <c r="L115"/>
  <c r="K115"/>
  <c r="J115"/>
  <c r="P114"/>
  <c r="M114"/>
  <c r="L114"/>
  <c r="K114"/>
  <c r="J114"/>
  <c r="P113"/>
  <c r="M113" s="1"/>
  <c r="L113"/>
  <c r="K113"/>
  <c r="J113"/>
  <c r="P112"/>
  <c r="M112"/>
  <c r="L112"/>
  <c r="K112"/>
  <c r="J112"/>
  <c r="P111"/>
  <c r="M111" s="1"/>
  <c r="L111"/>
  <c r="K111"/>
  <c r="J111"/>
  <c r="P110"/>
  <c r="M110"/>
  <c r="L110"/>
  <c r="K110"/>
  <c r="J110"/>
  <c r="P109"/>
  <c r="M109" s="1"/>
  <c r="L109"/>
  <c r="K109"/>
  <c r="J109"/>
  <c r="P108"/>
  <c r="M108"/>
  <c r="L108"/>
  <c r="K108"/>
  <c r="J108"/>
  <c r="P107"/>
  <c r="M107" s="1"/>
  <c r="L107"/>
  <c r="K107"/>
  <c r="J107"/>
  <c r="P106"/>
  <c r="M106"/>
  <c r="L106"/>
  <c r="K106"/>
  <c r="J106"/>
  <c r="P105"/>
  <c r="M105" s="1"/>
  <c r="L105"/>
  <c r="K105"/>
  <c r="J105"/>
  <c r="P104"/>
  <c r="M104"/>
  <c r="L104"/>
  <c r="K104"/>
  <c r="J104"/>
  <c r="P103"/>
  <c r="M103" s="1"/>
  <c r="L103"/>
  <c r="K103"/>
  <c r="J103"/>
  <c r="P102"/>
  <c r="M102"/>
  <c r="L102"/>
  <c r="K102"/>
  <c r="J102"/>
  <c r="P101"/>
  <c r="M101" s="1"/>
  <c r="L101"/>
  <c r="K101"/>
  <c r="J101"/>
  <c r="P100"/>
  <c r="M100"/>
  <c r="L100"/>
  <c r="K100"/>
  <c r="J100"/>
  <c r="P99"/>
  <c r="M99" s="1"/>
  <c r="L99"/>
  <c r="K99"/>
  <c r="J99"/>
  <c r="P98"/>
  <c r="M98"/>
  <c r="L98"/>
  <c r="K98"/>
  <c r="J98"/>
  <c r="P97"/>
  <c r="M97" s="1"/>
  <c r="L97"/>
  <c r="K97"/>
  <c r="J97"/>
  <c r="P96"/>
  <c r="M96"/>
  <c r="L96"/>
  <c r="K96"/>
  <c r="J96"/>
  <c r="P95"/>
  <c r="M95" s="1"/>
  <c r="L95"/>
  <c r="K95"/>
  <c r="J95"/>
  <c r="P94"/>
  <c r="M94"/>
  <c r="L94"/>
  <c r="K94"/>
  <c r="J94"/>
  <c r="P93"/>
  <c r="M93" s="1"/>
  <c r="L93"/>
  <c r="K93"/>
  <c r="J93"/>
  <c r="P92"/>
  <c r="M92"/>
  <c r="L92"/>
  <c r="K92"/>
  <c r="J92"/>
  <c r="P91"/>
  <c r="M91" s="1"/>
  <c r="L91"/>
  <c r="K91"/>
  <c r="J91"/>
  <c r="P90"/>
  <c r="M90"/>
  <c r="L90"/>
  <c r="K90"/>
  <c r="J90"/>
  <c r="P89"/>
  <c r="M89" s="1"/>
  <c r="L89"/>
  <c r="K89"/>
  <c r="J89"/>
  <c r="P88"/>
  <c r="M88"/>
  <c r="L88"/>
  <c r="K88"/>
  <c r="J88"/>
  <c r="P87"/>
  <c r="M87" s="1"/>
  <c r="L87"/>
  <c r="K87"/>
  <c r="J87"/>
  <c r="P86"/>
  <c r="M86"/>
  <c r="L86"/>
  <c r="K86"/>
  <c r="J86"/>
  <c r="P85"/>
  <c r="M85" s="1"/>
  <c r="L85"/>
  <c r="K85"/>
  <c r="J85"/>
  <c r="P84"/>
  <c r="M84"/>
  <c r="L84"/>
  <c r="K84"/>
  <c r="J84"/>
  <c r="P83"/>
  <c r="M83" s="1"/>
  <c r="L83"/>
  <c r="K83"/>
  <c r="J83"/>
  <c r="P82"/>
  <c r="M82"/>
  <c r="L82"/>
  <c r="K82"/>
  <c r="J82"/>
  <c r="P81"/>
  <c r="M81" s="1"/>
  <c r="L81"/>
  <c r="K81"/>
  <c r="J81"/>
  <c r="P80"/>
  <c r="M80"/>
  <c r="L80"/>
  <c r="K80"/>
  <c r="J80"/>
  <c r="P79"/>
  <c r="M79" s="1"/>
  <c r="L79"/>
  <c r="K79"/>
  <c r="J79"/>
  <c r="P78"/>
  <c r="M78"/>
  <c r="L78"/>
  <c r="K78"/>
  <c r="J78"/>
  <c r="P77"/>
  <c r="M77" s="1"/>
  <c r="L77"/>
  <c r="K77"/>
  <c r="J77"/>
  <c r="P76"/>
  <c r="M76"/>
  <c r="L76"/>
  <c r="K76"/>
  <c r="J76"/>
  <c r="P75"/>
  <c r="M75" s="1"/>
  <c r="L75"/>
  <c r="K75"/>
  <c r="J75"/>
  <c r="P74"/>
  <c r="M74"/>
  <c r="L74"/>
  <c r="K74"/>
  <c r="J74"/>
  <c r="P73"/>
  <c r="M73" s="1"/>
  <c r="L73"/>
  <c r="K73"/>
  <c r="J73"/>
  <c r="P72"/>
  <c r="M72"/>
  <c r="L72"/>
  <c r="K72"/>
  <c r="J72"/>
  <c r="P71"/>
  <c r="M71" s="1"/>
  <c r="L71"/>
  <c r="K71"/>
  <c r="J71"/>
  <c r="P70"/>
  <c r="M70"/>
  <c r="L70"/>
  <c r="K70"/>
  <c r="J70"/>
  <c r="P69"/>
  <c r="M69" s="1"/>
  <c r="L69"/>
  <c r="K69"/>
  <c r="J69"/>
  <c r="P68"/>
  <c r="M68"/>
  <c r="L68"/>
  <c r="K68"/>
  <c r="J68"/>
  <c r="P67"/>
  <c r="M67" s="1"/>
  <c r="L67"/>
  <c r="K67"/>
  <c r="J67"/>
  <c r="P66"/>
  <c r="M66"/>
  <c r="L66"/>
  <c r="K66"/>
  <c r="J66"/>
  <c r="P65"/>
  <c r="M65" s="1"/>
  <c r="L65"/>
  <c r="K65"/>
  <c r="J65"/>
  <c r="P64"/>
  <c r="M64"/>
  <c r="L64"/>
  <c r="K64"/>
  <c r="J64"/>
  <c r="P63"/>
  <c r="M63" s="1"/>
  <c r="L63"/>
  <c r="K63"/>
  <c r="J63"/>
  <c r="P62"/>
  <c r="M62"/>
  <c r="L62"/>
  <c r="K62"/>
  <c r="J62"/>
  <c r="P61"/>
  <c r="M61" s="1"/>
  <c r="L61"/>
  <c r="K61"/>
  <c r="J61"/>
  <c r="P60"/>
  <c r="M60"/>
  <c r="L60"/>
  <c r="K60"/>
  <c r="J60"/>
  <c r="P59"/>
  <c r="M59" s="1"/>
  <c r="L59"/>
  <c r="K59"/>
  <c r="J59"/>
  <c r="P58"/>
  <c r="M58"/>
  <c r="L58"/>
  <c r="K58"/>
  <c r="J58"/>
  <c r="P57"/>
  <c r="M57" s="1"/>
  <c r="L57"/>
  <c r="K57"/>
  <c r="J57"/>
  <c r="P56"/>
  <c r="M56"/>
  <c r="L56"/>
  <c r="K56"/>
  <c r="J56"/>
  <c r="P55"/>
  <c r="M55" s="1"/>
  <c r="L55"/>
  <c r="K55"/>
  <c r="J55"/>
  <c r="P54"/>
  <c r="M54"/>
  <c r="L54"/>
  <c r="K54"/>
  <c r="J54"/>
  <c r="P53"/>
  <c r="M53" s="1"/>
  <c r="L53"/>
  <c r="K53"/>
  <c r="J53"/>
  <c r="P52"/>
  <c r="M52"/>
  <c r="L52"/>
  <c r="K52"/>
  <c r="J52"/>
  <c r="P51"/>
  <c r="M51" s="1"/>
  <c r="L51"/>
  <c r="K51"/>
  <c r="J51"/>
  <c r="P50"/>
  <c r="M50"/>
  <c r="L50"/>
  <c r="K50"/>
  <c r="J50"/>
  <c r="P49"/>
  <c r="M49" s="1"/>
  <c r="L49"/>
  <c r="K49"/>
  <c r="J49"/>
  <c r="P48"/>
  <c r="M48"/>
  <c r="L48"/>
  <c r="K48"/>
  <c r="J48"/>
  <c r="P47"/>
  <c r="M47" s="1"/>
  <c r="L47"/>
  <c r="K47"/>
  <c r="J47"/>
  <c r="P46"/>
  <c r="M46"/>
  <c r="L46"/>
  <c r="K46"/>
  <c r="J46"/>
  <c r="P45"/>
  <c r="M45" s="1"/>
  <c r="L45"/>
  <c r="K45"/>
  <c r="J45"/>
  <c r="P44"/>
  <c r="M44"/>
  <c r="L44"/>
  <c r="K44"/>
  <c r="J44"/>
  <c r="P43"/>
  <c r="M43" s="1"/>
  <c r="L43"/>
  <c r="K43"/>
  <c r="J43"/>
  <c r="P42"/>
  <c r="M42"/>
  <c r="L42"/>
  <c r="K42"/>
  <c r="J42"/>
  <c r="P41"/>
  <c r="M41" s="1"/>
  <c r="L41"/>
  <c r="K41"/>
  <c r="J41"/>
  <c r="P40"/>
  <c r="M40"/>
  <c r="L40"/>
  <c r="K40"/>
  <c r="J40"/>
  <c r="H5"/>
  <c r="D5"/>
  <c r="C5"/>
  <c r="A5"/>
  <c r="A1"/>
  <c r="E2" i="280"/>
  <c r="C2" i="279"/>
  <c r="I11" i="280"/>
  <c r="G11"/>
  <c r="E11"/>
  <c r="B21" s="1"/>
  <c r="D11"/>
  <c r="C11"/>
  <c r="I9"/>
  <c r="G9"/>
  <c r="E9"/>
  <c r="B20" s="1"/>
  <c r="D9"/>
  <c r="C9"/>
  <c r="I7"/>
  <c r="G7"/>
  <c r="E7"/>
  <c r="B19" s="1"/>
  <c r="D7"/>
  <c r="C7"/>
  <c r="Y5"/>
  <c r="L4"/>
  <c r="K41" s="1"/>
  <c r="E4"/>
  <c r="A4"/>
  <c r="Y3"/>
  <c r="A1"/>
  <c r="P156" i="279"/>
  <c r="M156"/>
  <c r="L156"/>
  <c r="K156"/>
  <c r="J156"/>
  <c r="P155"/>
  <c r="M155" s="1"/>
  <c r="L155"/>
  <c r="K155"/>
  <c r="J155"/>
  <c r="P154"/>
  <c r="M154"/>
  <c r="L154"/>
  <c r="K154"/>
  <c r="J154"/>
  <c r="P153"/>
  <c r="M153" s="1"/>
  <c r="L153"/>
  <c r="K153"/>
  <c r="J153"/>
  <c r="P152"/>
  <c r="M152"/>
  <c r="L152"/>
  <c r="K152"/>
  <c r="J152"/>
  <c r="P151"/>
  <c r="M151" s="1"/>
  <c r="L151"/>
  <c r="K151"/>
  <c r="J151"/>
  <c r="P150"/>
  <c r="M150"/>
  <c r="L150"/>
  <c r="K150"/>
  <c r="J150"/>
  <c r="P149"/>
  <c r="M149" s="1"/>
  <c r="L149"/>
  <c r="K149"/>
  <c r="J149"/>
  <c r="P148"/>
  <c r="M148"/>
  <c r="L148"/>
  <c r="K148"/>
  <c r="J148"/>
  <c r="P147"/>
  <c r="M147" s="1"/>
  <c r="L147"/>
  <c r="K147"/>
  <c r="J147"/>
  <c r="P146"/>
  <c r="M146"/>
  <c r="L146"/>
  <c r="K146"/>
  <c r="J146"/>
  <c r="P145"/>
  <c r="M145" s="1"/>
  <c r="L145"/>
  <c r="K145"/>
  <c r="J145"/>
  <c r="P144"/>
  <c r="M144"/>
  <c r="L144"/>
  <c r="K144"/>
  <c r="J144"/>
  <c r="P143"/>
  <c r="M143" s="1"/>
  <c r="L143"/>
  <c r="K143"/>
  <c r="J143"/>
  <c r="P142"/>
  <c r="M142"/>
  <c r="L142"/>
  <c r="K142"/>
  <c r="J142"/>
  <c r="P141"/>
  <c r="M141" s="1"/>
  <c r="L141"/>
  <c r="K141"/>
  <c r="J141"/>
  <c r="P140"/>
  <c r="M140"/>
  <c r="L140"/>
  <c r="K140"/>
  <c r="J140"/>
  <c r="P139"/>
  <c r="M139" s="1"/>
  <c r="L139"/>
  <c r="K139"/>
  <c r="J139"/>
  <c r="P138"/>
  <c r="M138"/>
  <c r="L138"/>
  <c r="K138"/>
  <c r="J138"/>
  <c r="P137"/>
  <c r="M137" s="1"/>
  <c r="L137"/>
  <c r="K137"/>
  <c r="J137"/>
  <c r="P136"/>
  <c r="M136"/>
  <c r="L136"/>
  <c r="K136"/>
  <c r="J136"/>
  <c r="P135"/>
  <c r="M135" s="1"/>
  <c r="L135"/>
  <c r="K135"/>
  <c r="J135"/>
  <c r="P134"/>
  <c r="M134"/>
  <c r="L134"/>
  <c r="K134"/>
  <c r="J134"/>
  <c r="P133"/>
  <c r="M133" s="1"/>
  <c r="L133"/>
  <c r="K133"/>
  <c r="J133"/>
  <c r="P132"/>
  <c r="M132"/>
  <c r="L132"/>
  <c r="K132"/>
  <c r="J132"/>
  <c r="P131"/>
  <c r="M131" s="1"/>
  <c r="L131"/>
  <c r="K131"/>
  <c r="J131"/>
  <c r="P130"/>
  <c r="M130"/>
  <c r="L130"/>
  <c r="K130"/>
  <c r="J130"/>
  <c r="P129"/>
  <c r="M129" s="1"/>
  <c r="L129"/>
  <c r="K129"/>
  <c r="J129"/>
  <c r="P128"/>
  <c r="M128"/>
  <c r="L128"/>
  <c r="K128"/>
  <c r="J128"/>
  <c r="P127"/>
  <c r="M127" s="1"/>
  <c r="L127"/>
  <c r="K127"/>
  <c r="J127"/>
  <c r="P126"/>
  <c r="M126"/>
  <c r="L126"/>
  <c r="K126"/>
  <c r="J126"/>
  <c r="P125"/>
  <c r="M125" s="1"/>
  <c r="L125"/>
  <c r="K125"/>
  <c r="J125"/>
  <c r="P124"/>
  <c r="M124"/>
  <c r="L124"/>
  <c r="K124"/>
  <c r="J124"/>
  <c r="P123"/>
  <c r="M123" s="1"/>
  <c r="L123"/>
  <c r="K123"/>
  <c r="J123"/>
  <c r="P122"/>
  <c r="M122"/>
  <c r="L122"/>
  <c r="K122"/>
  <c r="J122"/>
  <c r="P121"/>
  <c r="M121" s="1"/>
  <c r="L121"/>
  <c r="K121"/>
  <c r="J121"/>
  <c r="P120"/>
  <c r="M120"/>
  <c r="L120"/>
  <c r="K120"/>
  <c r="J120"/>
  <c r="P119"/>
  <c r="M119" s="1"/>
  <c r="L119"/>
  <c r="K119"/>
  <c r="J119"/>
  <c r="P118"/>
  <c r="M118"/>
  <c r="L118"/>
  <c r="K118"/>
  <c r="J118"/>
  <c r="P117"/>
  <c r="M117" s="1"/>
  <c r="L117"/>
  <c r="K117"/>
  <c r="J117"/>
  <c r="P116"/>
  <c r="M116"/>
  <c r="L116"/>
  <c r="K116"/>
  <c r="J116"/>
  <c r="P115"/>
  <c r="M115" s="1"/>
  <c r="L115"/>
  <c r="K115"/>
  <c r="J115"/>
  <c r="P114"/>
  <c r="M114"/>
  <c r="L114"/>
  <c r="K114"/>
  <c r="J114"/>
  <c r="P113"/>
  <c r="M113" s="1"/>
  <c r="L113"/>
  <c r="K113"/>
  <c r="J113"/>
  <c r="P112"/>
  <c r="M112"/>
  <c r="L112"/>
  <c r="K112"/>
  <c r="J112"/>
  <c r="P111"/>
  <c r="M111" s="1"/>
  <c r="L111"/>
  <c r="K111"/>
  <c r="J111"/>
  <c r="P110"/>
  <c r="M110"/>
  <c r="L110"/>
  <c r="K110"/>
  <c r="J110"/>
  <c r="P109"/>
  <c r="M109" s="1"/>
  <c r="L109"/>
  <c r="K109"/>
  <c r="J109"/>
  <c r="P108"/>
  <c r="M108"/>
  <c r="L108"/>
  <c r="K108"/>
  <c r="J108"/>
  <c r="P107"/>
  <c r="M107" s="1"/>
  <c r="L107"/>
  <c r="K107"/>
  <c r="J107"/>
  <c r="P106"/>
  <c r="M106"/>
  <c r="L106"/>
  <c r="K106"/>
  <c r="J106"/>
  <c r="P105"/>
  <c r="M105" s="1"/>
  <c r="L105"/>
  <c r="K105"/>
  <c r="J105"/>
  <c r="P104"/>
  <c r="M104"/>
  <c r="L104"/>
  <c r="K104"/>
  <c r="J104"/>
  <c r="P103"/>
  <c r="M103" s="1"/>
  <c r="L103"/>
  <c r="K103"/>
  <c r="J103"/>
  <c r="P102"/>
  <c r="M102"/>
  <c r="L102"/>
  <c r="K102"/>
  <c r="J102"/>
  <c r="P101"/>
  <c r="M101" s="1"/>
  <c r="L101"/>
  <c r="K101"/>
  <c r="J101"/>
  <c r="P100"/>
  <c r="M100"/>
  <c r="L100"/>
  <c r="K100"/>
  <c r="J100"/>
  <c r="P99"/>
  <c r="M99" s="1"/>
  <c r="L99"/>
  <c r="K99"/>
  <c r="J99"/>
  <c r="P98"/>
  <c r="M98"/>
  <c r="L98"/>
  <c r="K98"/>
  <c r="J98"/>
  <c r="P97"/>
  <c r="M97" s="1"/>
  <c r="L97"/>
  <c r="K97"/>
  <c r="J97"/>
  <c r="P96"/>
  <c r="M96"/>
  <c r="L96"/>
  <c r="K96"/>
  <c r="J96"/>
  <c r="P95"/>
  <c r="M95" s="1"/>
  <c r="L95"/>
  <c r="K95"/>
  <c r="J95"/>
  <c r="P94"/>
  <c r="M94"/>
  <c r="L94"/>
  <c r="K94"/>
  <c r="J94"/>
  <c r="P93"/>
  <c r="M93" s="1"/>
  <c r="L93"/>
  <c r="K93"/>
  <c r="J93"/>
  <c r="P92"/>
  <c r="M92"/>
  <c r="L92"/>
  <c r="K92"/>
  <c r="J92"/>
  <c r="P91"/>
  <c r="M91" s="1"/>
  <c r="L91"/>
  <c r="K91"/>
  <c r="J91"/>
  <c r="P90"/>
  <c r="M90"/>
  <c r="L90"/>
  <c r="K90"/>
  <c r="J90"/>
  <c r="P89"/>
  <c r="M89" s="1"/>
  <c r="L89"/>
  <c r="K89"/>
  <c r="J89"/>
  <c r="P88"/>
  <c r="M88"/>
  <c r="L88"/>
  <c r="K88"/>
  <c r="J88"/>
  <c r="P87"/>
  <c r="M87" s="1"/>
  <c r="L87"/>
  <c r="K87"/>
  <c r="J87"/>
  <c r="P86"/>
  <c r="M86"/>
  <c r="L86"/>
  <c r="K86"/>
  <c r="J86"/>
  <c r="P85"/>
  <c r="M85" s="1"/>
  <c r="L85"/>
  <c r="K85"/>
  <c r="J85"/>
  <c r="P84"/>
  <c r="M84"/>
  <c r="L84"/>
  <c r="K84"/>
  <c r="J84"/>
  <c r="P83"/>
  <c r="M83" s="1"/>
  <c r="L83"/>
  <c r="K83"/>
  <c r="J83"/>
  <c r="P82"/>
  <c r="M82"/>
  <c r="L82"/>
  <c r="K82"/>
  <c r="J82"/>
  <c r="P81"/>
  <c r="M81" s="1"/>
  <c r="L81"/>
  <c r="K81"/>
  <c r="J81"/>
  <c r="P80"/>
  <c r="M80"/>
  <c r="L80"/>
  <c r="K80"/>
  <c r="J80"/>
  <c r="P79"/>
  <c r="M79" s="1"/>
  <c r="L79"/>
  <c r="K79"/>
  <c r="J79"/>
  <c r="P78"/>
  <c r="M78"/>
  <c r="L78"/>
  <c r="K78"/>
  <c r="J78"/>
  <c r="P77"/>
  <c r="M77" s="1"/>
  <c r="L77"/>
  <c r="K77"/>
  <c r="J77"/>
  <c r="P76"/>
  <c r="M76"/>
  <c r="L76"/>
  <c r="K76"/>
  <c r="J76"/>
  <c r="P75"/>
  <c r="M75" s="1"/>
  <c r="L75"/>
  <c r="K75"/>
  <c r="J75"/>
  <c r="P74"/>
  <c r="M74"/>
  <c r="L74"/>
  <c r="K74"/>
  <c r="J74"/>
  <c r="P73"/>
  <c r="M73" s="1"/>
  <c r="L73"/>
  <c r="K73"/>
  <c r="J73"/>
  <c r="P72"/>
  <c r="M72"/>
  <c r="L72"/>
  <c r="K72"/>
  <c r="J72"/>
  <c r="P71"/>
  <c r="M71" s="1"/>
  <c r="L71"/>
  <c r="K71"/>
  <c r="J71"/>
  <c r="P70"/>
  <c r="M70"/>
  <c r="L70"/>
  <c r="K70"/>
  <c r="J70"/>
  <c r="P69"/>
  <c r="M69" s="1"/>
  <c r="L69"/>
  <c r="K69"/>
  <c r="J69"/>
  <c r="P68"/>
  <c r="M68"/>
  <c r="L68"/>
  <c r="K68"/>
  <c r="J68"/>
  <c r="P67"/>
  <c r="M67" s="1"/>
  <c r="L67"/>
  <c r="K67"/>
  <c r="J67"/>
  <c r="P66"/>
  <c r="M66"/>
  <c r="L66"/>
  <c r="K66"/>
  <c r="J66"/>
  <c r="P65"/>
  <c r="M65" s="1"/>
  <c r="L65"/>
  <c r="K65"/>
  <c r="J65"/>
  <c r="P64"/>
  <c r="M64"/>
  <c r="L64"/>
  <c r="K64"/>
  <c r="J64"/>
  <c r="P63"/>
  <c r="M63" s="1"/>
  <c r="L63"/>
  <c r="K63"/>
  <c r="J63"/>
  <c r="P62"/>
  <c r="M62"/>
  <c r="L62"/>
  <c r="K62"/>
  <c r="J62"/>
  <c r="P61"/>
  <c r="M61" s="1"/>
  <c r="L61"/>
  <c r="K61"/>
  <c r="J61"/>
  <c r="P60"/>
  <c r="M60"/>
  <c r="L60"/>
  <c r="K60"/>
  <c r="J60"/>
  <c r="P59"/>
  <c r="M59" s="1"/>
  <c r="L59"/>
  <c r="K59"/>
  <c r="J59"/>
  <c r="P58"/>
  <c r="M58"/>
  <c r="L58"/>
  <c r="K58"/>
  <c r="J58"/>
  <c r="P57"/>
  <c r="M57" s="1"/>
  <c r="L57"/>
  <c r="K57"/>
  <c r="J57"/>
  <c r="P56"/>
  <c r="M56"/>
  <c r="L56"/>
  <c r="K56"/>
  <c r="J56"/>
  <c r="P55"/>
  <c r="M55" s="1"/>
  <c r="L55"/>
  <c r="K55"/>
  <c r="J55"/>
  <c r="P54"/>
  <c r="M54"/>
  <c r="L54"/>
  <c r="K54"/>
  <c r="J54"/>
  <c r="P53"/>
  <c r="M53" s="1"/>
  <c r="L53"/>
  <c r="K53"/>
  <c r="J53"/>
  <c r="P52"/>
  <c r="M52"/>
  <c r="L52"/>
  <c r="K52"/>
  <c r="J52"/>
  <c r="P51"/>
  <c r="M51" s="1"/>
  <c r="L51"/>
  <c r="K51"/>
  <c r="J51"/>
  <c r="P50"/>
  <c r="M50"/>
  <c r="L50"/>
  <c r="K50"/>
  <c r="J50"/>
  <c r="P49"/>
  <c r="M49" s="1"/>
  <c r="L49"/>
  <c r="K49"/>
  <c r="J49"/>
  <c r="P48"/>
  <c r="M48"/>
  <c r="L48"/>
  <c r="K48"/>
  <c r="J48"/>
  <c r="P47"/>
  <c r="M47" s="1"/>
  <c r="L47"/>
  <c r="K47"/>
  <c r="J47"/>
  <c r="P46"/>
  <c r="M46"/>
  <c r="L46"/>
  <c r="K46"/>
  <c r="J46"/>
  <c r="P45"/>
  <c r="M45" s="1"/>
  <c r="L45"/>
  <c r="K45"/>
  <c r="J45"/>
  <c r="P44"/>
  <c r="M44"/>
  <c r="L44"/>
  <c r="K44"/>
  <c r="J44"/>
  <c r="P43"/>
  <c r="M43" s="1"/>
  <c r="L43"/>
  <c r="K43"/>
  <c r="J43"/>
  <c r="P42"/>
  <c r="M42"/>
  <c r="L42"/>
  <c r="K42"/>
  <c r="J42"/>
  <c r="P41"/>
  <c r="M41" s="1"/>
  <c r="L41"/>
  <c r="K41"/>
  <c r="J41"/>
  <c r="P40"/>
  <c r="M40"/>
  <c r="L40"/>
  <c r="K40"/>
  <c r="J40"/>
  <c r="H5"/>
  <c r="D5"/>
  <c r="C5"/>
  <c r="A5"/>
  <c r="A1"/>
  <c r="P22" i="2"/>
  <c r="P23"/>
  <c r="P24"/>
  <c r="P25"/>
  <c r="P26"/>
  <c r="P27"/>
  <c r="P28"/>
  <c r="P29"/>
  <c r="B5"/>
  <c r="A5"/>
  <c r="A1"/>
  <c r="F18" i="329"/>
  <c r="H18"/>
  <c r="J18"/>
  <c r="D18" i="305"/>
  <c r="F18"/>
  <c r="H18"/>
  <c r="J18"/>
  <c r="D18" i="280"/>
  <c r="F18"/>
  <c r="H18"/>
  <c r="AK1"/>
  <c r="AG1"/>
  <c r="AC1"/>
  <c r="AH1"/>
  <c r="AB1"/>
  <c r="AJ1"/>
  <c r="AE1"/>
  <c r="AK1" i="305"/>
  <c r="AG1"/>
  <c r="AC1"/>
  <c r="AH1"/>
  <c r="AB1"/>
  <c r="AJ1"/>
  <c r="AE1"/>
  <c r="AI1"/>
  <c r="AD1"/>
  <c r="AD1" i="280"/>
  <c r="AK1" i="329"/>
  <c r="AG1"/>
  <c r="AC1"/>
  <c r="AJ1"/>
  <c r="AF1"/>
  <c r="AB1"/>
  <c r="AE1"/>
  <c r="AI1"/>
  <c r="AI1" i="280"/>
  <c r="AF1"/>
  <c r="AF1" i="305"/>
  <c r="D26" i="341" l="1"/>
  <c r="H26"/>
  <c r="B28"/>
  <c r="D31"/>
  <c r="H31"/>
  <c r="B33"/>
  <c r="H28" i="340"/>
  <c r="D28"/>
  <c r="B30"/>
  <c r="D33"/>
  <c r="H33"/>
  <c r="J33"/>
  <c r="D21" i="339"/>
  <c r="H21"/>
  <c r="F21"/>
  <c r="J21"/>
  <c r="D18" i="338"/>
  <c r="H18"/>
  <c r="B20"/>
  <c r="D18" i="329"/>
  <c r="F55" i="337"/>
  <c r="AC1" i="335"/>
  <c r="AE1"/>
  <c r="F52"/>
  <c r="AG1" i="337"/>
  <c r="AE1"/>
  <c r="AC1"/>
  <c r="M6"/>
  <c r="AH1"/>
  <c r="AF1"/>
  <c r="AD1"/>
  <c r="AK1" i="336"/>
  <c r="AI1"/>
  <c r="AG1"/>
  <c r="AE1"/>
  <c r="AC1"/>
  <c r="AJ1"/>
  <c r="AH1"/>
  <c r="AF1"/>
  <c r="AD1"/>
  <c r="F51" i="335"/>
  <c r="K6"/>
  <c r="O6"/>
  <c r="F6"/>
  <c r="M6"/>
  <c r="AD1" i="329"/>
</calcChain>
</file>

<file path=xl/comments1.xml><?xml version="1.0" encoding="utf-8"?>
<comments xmlns="http://schemas.openxmlformats.org/spreadsheetml/2006/main">
  <authors>
    <author>Anders Wennberg</author>
  </authors>
  <commentList>
    <comment ref="E7" author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E7" author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>
  <authors>
    <author>Anders Wennberg</author>
  </authors>
  <commentList>
    <comment ref="N6" author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>
  <authors>
    <author>Anders Wennberg</author>
  </authors>
  <commentList>
    <comment ref="N6" author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>
  <authors>
    <author>Anders Wennberg</author>
  </authors>
  <commentList>
    <comment ref="N6" author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<sst xmlns="http://schemas.openxmlformats.org/spreadsheetml/2006/main" count="1058" uniqueCount="230">
  <si>
    <t>Umpire</t>
  </si>
  <si>
    <t>Seed Sort</t>
  </si>
  <si>
    <t>AccSort</t>
  </si>
  <si>
    <t>CU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</si>
  <si>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</si>
  <si>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</si>
  <si>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</si>
  <si>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</si>
  <si>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</si>
  <si>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</si>
  <si>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</si>
  <si>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</si>
  <si>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</si>
  <si>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</si>
  <si>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</si>
  <si>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</si>
  <si>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</si>
  <si>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</si>
  <si>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</si>
  <si>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</si>
  <si>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</si>
  <si>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</si>
  <si>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</si>
  <si>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</si>
  <si>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</si>
  <si>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</si>
  <si>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</si>
  <si>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</si>
  <si>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</si>
  <si>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</si>
  <si>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</si>
  <si>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</si>
  <si>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</si>
  <si>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</si>
  <si>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</si>
  <si>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</si>
  <si>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</si>
  <si>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</si>
  <si>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</si>
  <si>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</si>
  <si>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</si>
  <si>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</si>
  <si>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</si>
  <si>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</si>
  <si>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</si>
  <si>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</si>
  <si>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</si>
  <si>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</si>
  <si>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</si>
  <si>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</si>
  <si>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</si>
  <si>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</si>
  <si>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</si>
  <si>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</si>
  <si>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</si>
  <si>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</si>
  <si>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</si>
  <si>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</si>
  <si>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</si>
  <si>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</si>
  <si>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Elődöntők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</si>
  <si>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</si>
  <si>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</si>
  <si>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</si>
  <si>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</si>
  <si>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</si>
  <si>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</si>
  <si>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</si>
  <si>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</si>
  <si>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</si>
  <si>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</si>
  <si>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</si>
  <si>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</si>
  <si>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</si>
  <si>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</si>
  <si>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</si>
  <si>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vs.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</si>
  <si>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</si>
  <si>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</si>
  <si>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</si>
  <si>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</si>
  <si>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</si>
  <si>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</si>
  <si>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</si>
  <si>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</si>
  <si>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</si>
  <si>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</si>
  <si>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</si>
  <si>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</si>
  <si>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</si>
  <si>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</si>
  <si>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</si>
  <si>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</si>
  <si>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</si>
  <si>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</si>
  <si>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</si>
  <si>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</si>
  <si>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</si>
  <si>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</si>
  <si>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</si>
  <si>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</si>
  <si>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</si>
  <si>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</si>
  <si>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</si>
  <si>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</si>
  <si>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</si>
  <si>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</si>
  <si>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MEFOB 2022</t>
  </si>
  <si>
    <t>Profi férfi</t>
  </si>
  <si>
    <t>Amatőr férfi</t>
  </si>
  <si>
    <t>Profi női</t>
  </si>
  <si>
    <t>Amatőr női</t>
  </si>
  <si>
    <t>2022.05.21-22.</t>
  </si>
  <si>
    <t>Miskolc</t>
  </si>
  <si>
    <t>Kádár László</t>
  </si>
  <si>
    <t>Barta-Boncz Nóra 1976</t>
  </si>
  <si>
    <t>Sándor Alexandra</t>
  </si>
  <si>
    <t xml:space="preserve">Szabó Luca </t>
  </si>
  <si>
    <t xml:space="preserve">Szendrei Eszter </t>
  </si>
  <si>
    <t>Sebesi</t>
  </si>
  <si>
    <t>Patrik</t>
  </si>
  <si>
    <t xml:space="preserve">Földesi </t>
  </si>
  <si>
    <t>Máté</t>
  </si>
  <si>
    <t xml:space="preserve">Birinyi </t>
  </si>
  <si>
    <t>Gergő</t>
  </si>
  <si>
    <t>Kurdi</t>
  </si>
  <si>
    <t>Kristóf</t>
  </si>
  <si>
    <t>Szekeres</t>
  </si>
  <si>
    <t>Márk</t>
  </si>
  <si>
    <t>Dominik</t>
  </si>
  <si>
    <t>Ugrai</t>
  </si>
  <si>
    <t>Bence</t>
  </si>
  <si>
    <t>Herczeg</t>
  </si>
  <si>
    <t>Domonkos</t>
  </si>
  <si>
    <t>Dobos</t>
  </si>
  <si>
    <t>Gergely</t>
  </si>
  <si>
    <t>Molnár</t>
  </si>
  <si>
    <t>Szaszkó</t>
  </si>
  <si>
    <t>Péter</t>
  </si>
  <si>
    <t>Szépvölgyi</t>
  </si>
  <si>
    <t>Dániel</t>
  </si>
  <si>
    <t>Kertész</t>
  </si>
  <si>
    <t>Kékesi</t>
  </si>
  <si>
    <t>Márton</t>
  </si>
  <si>
    <t>Bodonyi</t>
  </si>
  <si>
    <t>Ádám</t>
  </si>
  <si>
    <t>Majerusz</t>
  </si>
  <si>
    <t xml:space="preserve">Maria </t>
  </si>
  <si>
    <t>Judith Castillo</t>
  </si>
  <si>
    <t xml:space="preserve">Hollósy </t>
  </si>
  <si>
    <t>Laura</t>
  </si>
  <si>
    <t>Paloma</t>
  </si>
  <si>
    <t xml:space="preserve">Keresztes </t>
  </si>
  <si>
    <t>Bodonyi Ádám</t>
  </si>
  <si>
    <t>Kertész Miklós</t>
  </si>
  <si>
    <t>Szépvölgyi Dániel</t>
  </si>
  <si>
    <t>Molnár Máté</t>
  </si>
  <si>
    <t>Ugrai Bence</t>
  </si>
  <si>
    <t>Szekeres Márk</t>
  </si>
  <si>
    <t>Birinyi Gergő</t>
  </si>
  <si>
    <t>Sebesi Patrik</t>
  </si>
  <si>
    <t>Amatőr férfi vígasz</t>
  </si>
  <si>
    <t>b</t>
  </si>
  <si>
    <t>9/3</t>
  </si>
  <si>
    <t>9/0</t>
  </si>
  <si>
    <t>a</t>
  </si>
  <si>
    <t>9/5</t>
  </si>
  <si>
    <t>9/8</t>
  </si>
  <si>
    <t>9/4</t>
  </si>
  <si>
    <t>9/6</t>
  </si>
  <si>
    <t>9/1</t>
  </si>
  <si>
    <t>9/2</t>
  </si>
  <si>
    <t>9/7</t>
  </si>
  <si>
    <t>4/9</t>
  </si>
  <si>
    <t>0/9</t>
  </si>
  <si>
    <t>7/9</t>
  </si>
  <si>
    <t>3/9</t>
  </si>
  <si>
    <t>0/6</t>
  </si>
  <si>
    <t>6/0</t>
  </si>
  <si>
    <t>6/1</t>
  </si>
  <si>
    <t>1/6</t>
  </si>
  <si>
    <t>II.</t>
  </si>
  <si>
    <t>I.</t>
  </si>
  <si>
    <t>III.</t>
  </si>
  <si>
    <t>Hegedűs</t>
  </si>
  <si>
    <t>Krisztián</t>
  </si>
  <si>
    <t xml:space="preserve">Sákovics </t>
  </si>
  <si>
    <t xml:space="preserve">Dr.Gyömörei </t>
  </si>
  <si>
    <t>Tamás</t>
  </si>
  <si>
    <t xml:space="preserve">Novotny </t>
  </si>
  <si>
    <t>Oktatói 45+</t>
  </si>
  <si>
    <t>Profi férfi oktatói</t>
  </si>
  <si>
    <t>Páros főtábla</t>
  </si>
  <si>
    <t>Profi női páros</t>
  </si>
  <si>
    <t>2022.05.21-22</t>
  </si>
  <si>
    <t>Amatőr férfi páros</t>
  </si>
  <si>
    <t>Cseh</t>
  </si>
  <si>
    <t>Földesi</t>
  </si>
  <si>
    <t>=MIN(4;'1D ELO'!$O$5)</t>
  </si>
  <si>
    <t>5/9</t>
  </si>
  <si>
    <t>2/9</t>
  </si>
  <si>
    <t>jn ny</t>
  </si>
  <si>
    <t>6/4</t>
  </si>
  <si>
    <t>6/2</t>
  </si>
  <si>
    <t>4/6</t>
  </si>
  <si>
    <t>jn v</t>
  </si>
  <si>
    <t>2/6</t>
  </si>
  <si>
    <t xml:space="preserve">6/1 </t>
  </si>
  <si>
    <t>3/6</t>
  </si>
  <si>
    <t>6/3</t>
  </si>
  <si>
    <t>1/9</t>
  </si>
  <si>
    <t>E - F</t>
  </si>
  <si>
    <t>Vegyes Páros</t>
  </si>
  <si>
    <t>F - D</t>
  </si>
  <si>
    <t>D - E</t>
  </si>
  <si>
    <t>7/6</t>
  </si>
  <si>
    <t>6/7</t>
  </si>
  <si>
    <t>ed</t>
  </si>
  <si>
    <t>Keresztesi/Földesi</t>
  </si>
  <si>
    <t>Sándor/Kékesi</t>
  </si>
  <si>
    <t>Agárdy/Novotny</t>
  </si>
  <si>
    <t>Hollósy/Sákovics</t>
  </si>
  <si>
    <t>III.hely</t>
  </si>
  <si>
    <t>6/3 6/0</t>
  </si>
  <si>
    <t>Máté/Molnár</t>
  </si>
  <si>
    <t>Cseh/Földesi</t>
  </si>
  <si>
    <t>Reitmann/Matkó</t>
  </si>
  <si>
    <t>Kékesi/Szaszkó</t>
  </si>
  <si>
    <t>jn</t>
  </si>
  <si>
    <t>7/5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</si>
</sst>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d\-mmm\-yy"/>
  </numFmts>
  <fonts count="86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7"/>
      <color rgb="FFFF0000"/>
      <name val="Arial"/>
      <family val="2"/>
    </font>
    <font>
      <sz val="8"/>
      <name val="Tahoma"/>
      <family val="2"/>
      <charset val="238"/>
    </font>
    <font>
      <i/>
      <sz val="8"/>
      <color indexed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Arial Narrow"/>
      <family val="2"/>
      <charset val="238"/>
    </font>
    <font>
      <sz val="8"/>
      <color indexed="4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3" fillId="0" borderId="0"/>
    <xf numFmtId="0" fontId="1" fillId="0" borderId="0"/>
    <xf numFmtId="164" fontId="1" fillId="0" borderId="0" applyFont="0" applyFill="0" applyBorder="0" applyAlignment="0" applyProtection="0"/>
  </cellStyleXfs>
  <cellXfs count="70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17" xfId="0" applyNumberFormat="1" applyFont="1" applyFill="1" applyBorder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49" fontId="35" fillId="2" borderId="0" xfId="0" applyNumberFormat="1" applyFont="1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wrapText="1"/>
    </xf>
    <xf numFmtId="49" fontId="9" fillId="6" borderId="7" xfId="0" applyNumberFormat="1" applyFont="1" applyFill="1" applyBorder="1" applyAlignment="1">
      <alignment vertical="center"/>
    </xf>
    <xf numFmtId="49" fontId="30" fillId="2" borderId="29" xfId="0" applyNumberFormat="1" applyFont="1" applyFill="1" applyBorder="1" applyAlignment="1">
      <alignment horizontal="left" vertical="center"/>
    </xf>
    <xf numFmtId="49" fontId="59" fillId="2" borderId="29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7" xfId="0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0" fontId="6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2" xfId="0" applyFont="1" applyFill="1" applyBorder="1" applyAlignment="1">
      <alignment horizontal="left" vertical="center"/>
    </xf>
    <xf numFmtId="0" fontId="28" fillId="2" borderId="33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62" fillId="0" borderId="0" xfId="0" applyNumberFormat="1" applyFont="1" applyAlignment="1">
      <alignment horizontal="center"/>
    </xf>
    <xf numFmtId="0" fontId="20" fillId="0" borderId="34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49" fontId="9" fillId="2" borderId="35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6" xfId="0" applyNumberFormat="1" applyFont="1" applyFill="1" applyBorder="1" applyAlignment="1">
      <alignment horizontal="center" wrapText="1"/>
    </xf>
    <xf numFmtId="1" fontId="31" fillId="5" borderId="37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7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3" fillId="2" borderId="4" xfId="0" applyNumberFormat="1" applyFont="1" applyFill="1" applyBorder="1" applyAlignment="1">
      <alignment vertical="center"/>
    </xf>
    <xf numFmtId="49" fontId="63" fillId="2" borderId="0" xfId="0" applyNumberFormat="1" applyFont="1" applyFill="1" applyAlignment="1">
      <alignment vertical="center"/>
    </xf>
    <xf numFmtId="49" fontId="64" fillId="2" borderId="0" xfId="0" applyNumberFormat="1" applyFont="1" applyFill="1" applyAlignment="1">
      <alignment horizontal="left" vertical="center"/>
    </xf>
    <xf numFmtId="0" fontId="36" fillId="2" borderId="38" xfId="0" applyFont="1" applyFill="1" applyBorder="1" applyAlignment="1">
      <alignment horizontal="center" wrapText="1"/>
    </xf>
    <xf numFmtId="0" fontId="36" fillId="5" borderId="38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1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0" fontId="63" fillId="2" borderId="0" xfId="0" applyFont="1" applyFill="1"/>
    <xf numFmtId="0" fontId="14" fillId="0" borderId="0" xfId="0" applyNumberFormat="1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66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8" fillId="2" borderId="19" xfId="0" applyNumberFormat="1" applyFont="1" applyFill="1" applyBorder="1" applyAlignment="1">
      <alignment horizontal="left" vertical="center"/>
    </xf>
    <xf numFmtId="49" fontId="5" fillId="6" borderId="0" xfId="0" applyNumberFormat="1" applyFont="1" applyFill="1" applyAlignment="1">
      <alignment vertical="top"/>
    </xf>
    <xf numFmtId="49" fontId="62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0" fontId="67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42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49" fontId="19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0" fillId="6" borderId="28" xfId="0" applyNumberFormat="1" applyFont="1" applyFill="1" applyBorder="1" applyAlignment="1">
      <alignment vertical="center"/>
    </xf>
    <xf numFmtId="49" fontId="41" fillId="6" borderId="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30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70" fillId="6" borderId="7" xfId="0" applyFont="1" applyFill="1" applyBorder="1" applyAlignment="1">
      <alignment vertical="center"/>
    </xf>
    <xf numFmtId="0" fontId="1" fillId="2" borderId="0" xfId="0" applyFont="1" applyFill="1"/>
    <xf numFmtId="0" fontId="70" fillId="6" borderId="7" xfId="0" applyFont="1" applyFill="1" applyBorder="1" applyAlignment="1">
      <alignment horizontal="center" vertical="center" shrinkToFit="1"/>
    </xf>
    <xf numFmtId="0" fontId="71" fillId="6" borderId="7" xfId="0" applyFont="1" applyFill="1" applyBorder="1"/>
    <xf numFmtId="49" fontId="15" fillId="6" borderId="0" xfId="0" applyNumberFormat="1" applyFont="1" applyFill="1" applyBorder="1" applyAlignment="1">
      <alignment horizontal="left"/>
    </xf>
    <xf numFmtId="49" fontId="37" fillId="6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16" fillId="0" borderId="0" xfId="0" applyNumberFormat="1" applyFont="1" applyFill="1" applyBorder="1"/>
    <xf numFmtId="49" fontId="20" fillId="0" borderId="0" xfId="0" applyNumberFormat="1" applyFont="1" applyFill="1" applyBorder="1"/>
    <xf numFmtId="49" fontId="24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vertical="center"/>
    </xf>
    <xf numFmtId="49" fontId="42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71" fillId="6" borderId="0" xfId="0" applyFont="1" applyFill="1"/>
    <xf numFmtId="49" fontId="30" fillId="0" borderId="0" xfId="0" applyNumberFormat="1" applyFont="1" applyFill="1" applyBorder="1" applyAlignment="1">
      <alignment horizontal="left" vertical="center"/>
    </xf>
    <xf numFmtId="49" fontId="59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51" fillId="0" borderId="0" xfId="0" applyFont="1" applyFill="1" applyBorder="1" applyAlignment="1">
      <alignment horizontal="right" vertical="center"/>
    </xf>
    <xf numFmtId="49" fontId="58" fillId="2" borderId="29" xfId="0" applyNumberFormat="1" applyFont="1" applyFill="1" applyBorder="1" applyAlignment="1">
      <alignment horizontal="center" vertical="center"/>
    </xf>
    <xf numFmtId="49" fontId="58" fillId="2" borderId="29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center" vertical="center"/>
    </xf>
    <xf numFmtId="49" fontId="41" fillId="6" borderId="29" xfId="0" applyNumberFormat="1" applyFont="1" applyFill="1" applyBorder="1" applyAlignment="1">
      <alignment vertical="center"/>
    </xf>
    <xf numFmtId="0" fontId="0" fillId="6" borderId="23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49" fontId="9" fillId="6" borderId="0" xfId="0" applyNumberFormat="1" applyFont="1" applyFill="1" applyBorder="1" applyAlignment="1">
      <alignment vertical="center"/>
    </xf>
    <xf numFmtId="49" fontId="41" fillId="6" borderId="0" xfId="0" applyNumberFormat="1" applyFont="1" applyFill="1" applyBorder="1" applyAlignment="1">
      <alignment vertical="center"/>
    </xf>
    <xf numFmtId="0" fontId="0" fillId="6" borderId="17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49" fontId="9" fillId="6" borderId="30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6" fillId="6" borderId="28" xfId="0" applyNumberFormat="1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vertical="center"/>
    </xf>
    <xf numFmtId="49" fontId="36" fillId="6" borderId="27" xfId="0" applyNumberFormat="1" applyFont="1" applyFill="1" applyBorder="1" applyAlignment="1">
      <alignment horizontal="center" vertical="center"/>
    </xf>
    <xf numFmtId="49" fontId="36" fillId="6" borderId="30" xfId="0" applyNumberFormat="1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9" xfId="0" applyFill="1" applyBorder="1"/>
    <xf numFmtId="0" fontId="1" fillId="6" borderId="0" xfId="0" applyFont="1" applyFill="1"/>
    <xf numFmtId="0" fontId="73" fillId="2" borderId="0" xfId="0" applyFont="1" applyFill="1" applyAlignment="1">
      <alignment horizontal="center" shrinkToFit="1"/>
    </xf>
    <xf numFmtId="0" fontId="74" fillId="9" borderId="0" xfId="0" applyFont="1" applyFill="1"/>
    <xf numFmtId="0" fontId="74" fillId="6" borderId="0" xfId="0" applyFont="1" applyFill="1"/>
    <xf numFmtId="0" fontId="71" fillId="6" borderId="7" xfId="0" applyFont="1" applyFill="1" applyBorder="1" applyAlignment="1">
      <alignment horizontal="center" vertical="center" shrinkToFit="1"/>
    </xf>
    <xf numFmtId="0" fontId="71" fillId="6" borderId="7" xfId="0" applyFont="1" applyFill="1" applyBorder="1" applyAlignment="1">
      <alignment vertical="center" shrinkToFit="1"/>
    </xf>
    <xf numFmtId="0" fontId="71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49" fontId="20" fillId="3" borderId="0" xfId="0" applyNumberFormat="1" applyFont="1" applyFill="1" applyBorder="1"/>
    <xf numFmtId="0" fontId="0" fillId="3" borderId="0" xfId="0" applyFill="1" applyBorder="1" applyAlignment="1">
      <alignment horizontal="center"/>
    </xf>
    <xf numFmtId="49" fontId="20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49" fontId="20" fillId="10" borderId="0" xfId="0" applyNumberFormat="1" applyFont="1" applyFill="1" applyBorder="1"/>
    <xf numFmtId="0" fontId="0" fillId="10" borderId="0" xfId="0" applyFill="1" applyBorder="1" applyAlignment="1">
      <alignment horizontal="center"/>
    </xf>
    <xf numFmtId="0" fontId="3" fillId="2" borderId="0" xfId="1" applyFill="1" applyBorder="1"/>
    <xf numFmtId="49" fontId="63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0" fontId="0" fillId="11" borderId="37" xfId="0" applyNumberFormat="1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2" borderId="0" xfId="0" applyFill="1"/>
    <xf numFmtId="0" fontId="75" fillId="13" borderId="0" xfId="0" applyFont="1" applyFill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76" fillId="6" borderId="7" xfId="0" applyFont="1" applyFill="1" applyBorder="1" applyAlignment="1">
      <alignment horizontal="center"/>
    </xf>
    <xf numFmtId="0" fontId="76" fillId="6" borderId="0" xfId="0" applyFont="1" applyFill="1" applyBorder="1" applyAlignment="1">
      <alignment horizontal="center"/>
    </xf>
    <xf numFmtId="0" fontId="76" fillId="6" borderId="0" xfId="0" applyFont="1" applyFill="1" applyAlignment="1">
      <alignment horizontal="center"/>
    </xf>
    <xf numFmtId="49" fontId="69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5" fillId="3" borderId="1" xfId="0" applyNumberFormat="1" applyFont="1" applyFill="1" applyBorder="1" applyAlignment="1">
      <alignment vertical="center" shrinkToFit="1"/>
    </xf>
    <xf numFmtId="0" fontId="20" fillId="0" borderId="32" xfId="0" applyNumberFormat="1" applyFont="1" applyBorder="1" applyAlignment="1">
      <alignment horizontal="center" vertical="center"/>
    </xf>
    <xf numFmtId="0" fontId="20" fillId="0" borderId="33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65" fillId="3" borderId="2" xfId="0" applyNumberFormat="1" applyFont="1" applyFill="1" applyBorder="1" applyAlignment="1">
      <alignment vertical="center" shrinkToFit="1"/>
    </xf>
    <xf numFmtId="49" fontId="65" fillId="3" borderId="38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8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1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6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39" fillId="15" borderId="15" xfId="0" applyFont="1" applyFill="1" applyBorder="1" applyAlignment="1">
      <alignment horizontal="right" vertical="center"/>
    </xf>
    <xf numFmtId="0" fontId="0" fillId="0" borderId="27" xfId="0" applyBorder="1"/>
    <xf numFmtId="0" fontId="0" fillId="2" borderId="26" xfId="0" applyFill="1" applyBorder="1"/>
    <xf numFmtId="0" fontId="71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7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49" fontId="11" fillId="4" borderId="24" xfId="0" applyNumberFormat="1" applyFont="1" applyFill="1" applyBorder="1" applyAlignment="1">
      <alignment vertical="center"/>
    </xf>
    <xf numFmtId="0" fontId="84" fillId="0" borderId="5" xfId="3" applyFont="1" applyBorder="1" applyAlignment="1">
      <alignment horizontal="center" vertical="center"/>
    </xf>
    <xf numFmtId="49" fontId="12" fillId="0" borderId="0" xfId="4" applyNumberFormat="1" applyFont="1" applyAlignment="1">
      <alignment vertical="top"/>
    </xf>
    <xf numFmtId="49" fontId="5" fillId="0" borderId="0" xfId="4" applyNumberFormat="1" applyFont="1" applyAlignment="1">
      <alignment vertical="top"/>
    </xf>
    <xf numFmtId="49" fontId="62" fillId="0" borderId="0" xfId="4" applyNumberFormat="1" applyFont="1" applyAlignment="1">
      <alignment vertical="top"/>
    </xf>
    <xf numFmtId="49" fontId="32" fillId="0" borderId="0" xfId="4" applyNumberFormat="1" applyFont="1" applyAlignment="1">
      <alignment vertical="top"/>
    </xf>
    <xf numFmtId="49" fontId="37" fillId="0" borderId="0" xfId="4" applyNumberFormat="1" applyFont="1" applyAlignment="1">
      <alignment horizontal="center"/>
    </xf>
    <xf numFmtId="49" fontId="37" fillId="0" borderId="0" xfId="4" applyNumberFormat="1" applyFont="1" applyAlignment="1">
      <alignment horizontal="left"/>
    </xf>
    <xf numFmtId="49" fontId="15" fillId="0" borderId="0" xfId="4" applyNumberFormat="1" applyFont="1" applyAlignment="1">
      <alignment horizontal="left"/>
    </xf>
    <xf numFmtId="0" fontId="5" fillId="0" borderId="0" xfId="4" applyFont="1" applyAlignment="1">
      <alignment vertical="top"/>
    </xf>
    <xf numFmtId="0" fontId="5" fillId="6" borderId="0" xfId="4" applyFont="1" applyFill="1" applyAlignment="1">
      <alignment vertical="top"/>
    </xf>
    <xf numFmtId="0" fontId="75" fillId="13" borderId="0" xfId="4" applyFont="1" applyFill="1" applyAlignment="1">
      <alignment horizontal="center" vertical="center"/>
    </xf>
    <xf numFmtId="0" fontId="5" fillId="0" borderId="0" xfId="4" applyFont="1" applyFill="1" applyAlignment="1">
      <alignment vertical="top"/>
    </xf>
    <xf numFmtId="0" fontId="33" fillId="0" borderId="0" xfId="4" applyFont="1"/>
    <xf numFmtId="49" fontId="14" fillId="0" borderId="0" xfId="4" applyNumberFormat="1" applyFont="1" applyAlignment="1">
      <alignment horizontal="left"/>
    </xf>
    <xf numFmtId="49" fontId="33" fillId="0" borderId="0" xfId="4" applyNumberFormat="1" applyFont="1"/>
    <xf numFmtId="49" fontId="20" fillId="0" borderId="0" xfId="4" applyNumberFormat="1" applyFont="1"/>
    <xf numFmtId="49" fontId="16" fillId="0" borderId="0" xfId="4" applyNumberFormat="1" applyFont="1"/>
    <xf numFmtId="0" fontId="20" fillId="0" borderId="0" xfId="4" applyFont="1"/>
    <xf numFmtId="49" fontId="1" fillId="3" borderId="0" xfId="4" applyNumberFormat="1" applyFill="1"/>
    <xf numFmtId="0" fontId="1" fillId="3" borderId="0" xfId="4" applyFill="1"/>
    <xf numFmtId="0" fontId="1" fillId="3" borderId="0" xfId="4" applyFont="1" applyFill="1"/>
    <xf numFmtId="0" fontId="1" fillId="3" borderId="0" xfId="4" applyFont="1" applyFill="1" applyAlignment="1">
      <alignment horizontal="center"/>
    </xf>
    <xf numFmtId="0" fontId="1" fillId="0" borderId="0" xfId="4" applyFill="1"/>
    <xf numFmtId="49" fontId="24" fillId="2" borderId="0" xfId="4" applyNumberFormat="1" applyFont="1" applyFill="1" applyAlignment="1">
      <alignment vertical="center"/>
    </xf>
    <xf numFmtId="49" fontId="35" fillId="2" borderId="0" xfId="4" applyNumberFormat="1" applyFont="1" applyFill="1" applyAlignment="1">
      <alignment vertical="center"/>
    </xf>
    <xf numFmtId="49" fontId="25" fillId="2" borderId="0" xfId="4" applyNumberFormat="1" applyFont="1" applyFill="1" applyAlignment="1">
      <alignment horizontal="right" vertical="center"/>
    </xf>
    <xf numFmtId="0" fontId="10" fillId="0" borderId="0" xfId="4" applyFont="1" applyAlignment="1">
      <alignment vertical="center"/>
    </xf>
    <xf numFmtId="14" fontId="18" fillId="0" borderId="6" xfId="4" applyNumberFormat="1" applyFont="1" applyBorder="1" applyAlignment="1">
      <alignment horizontal="left" vertical="center"/>
    </xf>
    <xf numFmtId="49" fontId="18" fillId="0" borderId="6" xfId="4" applyNumberFormat="1" applyFont="1" applyBorder="1" applyAlignment="1">
      <alignment vertical="center"/>
    </xf>
    <xf numFmtId="49" fontId="1" fillId="0" borderId="6" xfId="4" applyNumberFormat="1" applyFont="1" applyBorder="1" applyAlignment="1">
      <alignment vertical="center"/>
    </xf>
    <xf numFmtId="49" fontId="42" fillId="0" borderId="6" xfId="4" applyNumberFormat="1" applyFont="1" applyBorder="1" applyAlignment="1">
      <alignment vertical="center"/>
    </xf>
    <xf numFmtId="49" fontId="18" fillId="0" borderId="6" xfId="5" applyNumberFormat="1" applyFont="1" applyBorder="1" applyAlignment="1" applyProtection="1">
      <alignment vertical="center"/>
      <protection locked="0"/>
    </xf>
    <xf numFmtId="0" fontId="19" fillId="0" borderId="6" xfId="4" applyFont="1" applyBorder="1" applyAlignment="1">
      <alignment horizontal="left" vertical="center"/>
    </xf>
    <xf numFmtId="49" fontId="19" fillId="0" borderId="6" xfId="4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49" fontId="9" fillId="2" borderId="0" xfId="4" applyNumberFormat="1" applyFont="1" applyFill="1" applyAlignment="1">
      <alignment horizontal="right" vertical="center"/>
    </xf>
    <xf numFmtId="49" fontId="9" fillId="2" borderId="0" xfId="4" applyNumberFormat="1" applyFont="1" applyFill="1" applyAlignment="1">
      <alignment horizontal="center" vertical="center"/>
    </xf>
    <xf numFmtId="49" fontId="9" fillId="2" borderId="0" xfId="4" applyNumberFormat="1" applyFont="1" applyFill="1" applyAlignment="1">
      <alignment horizontal="center" vertical="center" shrinkToFit="1"/>
    </xf>
    <xf numFmtId="49" fontId="9" fillId="2" borderId="0" xfId="4" applyNumberFormat="1" applyFont="1" applyFill="1" applyAlignment="1">
      <alignment horizontal="left" vertical="center"/>
    </xf>
    <xf numFmtId="49" fontId="41" fillId="2" borderId="0" xfId="4" applyNumberFormat="1" applyFont="1" applyFill="1" applyAlignment="1">
      <alignment horizontal="center" vertical="center"/>
    </xf>
    <xf numFmtId="49" fontId="41" fillId="2" borderId="0" xfId="4" applyNumberFormat="1" applyFont="1" applyFill="1" applyAlignment="1">
      <alignment vertical="center"/>
    </xf>
    <xf numFmtId="49" fontId="78" fillId="2" borderId="0" xfId="4" applyNumberFormat="1" applyFont="1" applyFill="1" applyAlignment="1">
      <alignment horizontal="right" vertical="center"/>
    </xf>
    <xf numFmtId="0" fontId="78" fillId="2" borderId="0" xfId="4" applyNumberFormat="1" applyFont="1" applyFill="1" applyAlignment="1">
      <alignment horizontal="center" vertical="center"/>
    </xf>
    <xf numFmtId="0" fontId="78" fillId="2" borderId="0" xfId="4" applyNumberFormat="1" applyFont="1" applyFill="1" applyAlignment="1">
      <alignment horizontal="right" vertical="center"/>
    </xf>
    <xf numFmtId="0" fontId="78" fillId="2" borderId="0" xfId="4" applyNumberFormat="1" applyFont="1" applyFill="1" applyAlignment="1">
      <alignment horizontal="left" vertical="center"/>
    </xf>
    <xf numFmtId="0" fontId="78" fillId="2" borderId="0" xfId="4" applyNumberFormat="1" applyFont="1" applyFill="1" applyAlignment="1">
      <alignment vertical="center"/>
    </xf>
    <xf numFmtId="0" fontId="79" fillId="2" borderId="0" xfId="4" applyNumberFormat="1" applyFont="1" applyFill="1" applyAlignment="1">
      <alignment horizontal="center" vertical="center"/>
    </xf>
    <xf numFmtId="0" fontId="79" fillId="2" borderId="0" xfId="4" applyNumberFormat="1" applyFont="1" applyFill="1" applyAlignment="1">
      <alignment vertical="center"/>
    </xf>
    <xf numFmtId="0" fontId="78" fillId="0" borderId="0" xfId="4" applyFont="1" applyAlignment="1">
      <alignment vertical="center"/>
    </xf>
    <xf numFmtId="0" fontId="78" fillId="3" borderId="0" xfId="4" applyFont="1" applyFill="1"/>
    <xf numFmtId="0" fontId="78" fillId="3" borderId="0" xfId="4" applyFont="1" applyFill="1" applyAlignment="1">
      <alignment horizontal="center"/>
    </xf>
    <xf numFmtId="0" fontId="78" fillId="0" borderId="0" xfId="4" applyFont="1" applyFill="1"/>
    <xf numFmtId="49" fontId="43" fillId="2" borderId="0" xfId="4" applyNumberFormat="1" applyFont="1" applyFill="1" applyAlignment="1">
      <alignment horizontal="center" vertical="center"/>
    </xf>
    <xf numFmtId="0" fontId="44" fillId="0" borderId="7" xfId="4" applyFont="1" applyBorder="1" applyAlignment="1">
      <alignment horizontal="center" vertical="center"/>
    </xf>
    <xf numFmtId="0" fontId="44" fillId="0" borderId="7" xfId="4" applyFont="1" applyBorder="1" applyAlignment="1">
      <alignment horizontal="center" vertical="center" shrinkToFit="1"/>
    </xf>
    <xf numFmtId="0" fontId="45" fillId="7" borderId="7" xfId="4" applyFont="1" applyFill="1" applyBorder="1" applyAlignment="1">
      <alignment horizontal="center" vertical="center"/>
    </xf>
    <xf numFmtId="0" fontId="44" fillId="0" borderId="7" xfId="4" applyFont="1" applyBorder="1" applyAlignment="1">
      <alignment vertical="center"/>
    </xf>
    <xf numFmtId="0" fontId="43" fillId="0" borderId="7" xfId="4" applyFont="1" applyBorder="1" applyAlignment="1">
      <alignment vertical="center"/>
    </xf>
    <xf numFmtId="0" fontId="46" fillId="0" borderId="7" xfId="4" applyFont="1" applyBorder="1" applyAlignment="1">
      <alignment horizontal="center" vertical="center"/>
    </xf>
    <xf numFmtId="0" fontId="46" fillId="0" borderId="0" xfId="4" applyFont="1" applyAlignment="1">
      <alignment vertical="center"/>
    </xf>
    <xf numFmtId="0" fontId="47" fillId="6" borderId="0" xfId="4" applyFont="1" applyFill="1" applyAlignment="1">
      <alignment vertical="center"/>
    </xf>
    <xf numFmtId="0" fontId="48" fillId="6" borderId="0" xfId="4" applyFont="1" applyFill="1" applyAlignment="1">
      <alignment vertical="center"/>
    </xf>
    <xf numFmtId="49" fontId="47" fillId="6" borderId="0" xfId="4" applyNumberFormat="1" applyFont="1" applyFill="1" applyAlignment="1">
      <alignment vertical="center"/>
    </xf>
    <xf numFmtId="49" fontId="48" fillId="6" borderId="0" xfId="4" applyNumberFormat="1" applyFont="1" applyFill="1" applyAlignment="1">
      <alignment vertical="center"/>
    </xf>
    <xf numFmtId="0" fontId="20" fillId="6" borderId="0" xfId="4" applyFont="1" applyFill="1" applyAlignment="1">
      <alignment vertical="center"/>
    </xf>
    <xf numFmtId="0" fontId="20" fillId="0" borderId="0" xfId="4" applyFont="1" applyAlignment="1">
      <alignment vertical="center"/>
    </xf>
    <xf numFmtId="0" fontId="20" fillId="0" borderId="10" xfId="4" applyFont="1" applyBorder="1" applyAlignment="1">
      <alignment vertical="center"/>
    </xf>
    <xf numFmtId="49" fontId="47" fillId="2" borderId="0" xfId="4" applyNumberFormat="1" applyFont="1" applyFill="1" applyAlignment="1">
      <alignment horizontal="center" vertical="center"/>
    </xf>
    <xf numFmtId="0" fontId="44" fillId="0" borderId="0" xfId="4" applyFont="1" applyBorder="1" applyAlignment="1">
      <alignment horizontal="center" vertical="center"/>
    </xf>
    <xf numFmtId="0" fontId="44" fillId="0" borderId="0" xfId="4" applyFont="1" applyBorder="1" applyAlignment="1">
      <alignment horizontal="center" vertical="center" shrinkToFit="1"/>
    </xf>
    <xf numFmtId="0" fontId="47" fillId="0" borderId="0" xfId="4" applyFont="1" applyAlignment="1">
      <alignment horizontal="center" vertical="center"/>
    </xf>
    <xf numFmtId="0" fontId="49" fillId="0" borderId="0" xfId="4" applyFont="1" applyAlignment="1">
      <alignment vertical="center"/>
    </xf>
    <xf numFmtId="0" fontId="50" fillId="0" borderId="0" xfId="4" applyFont="1" applyAlignment="1">
      <alignment vertical="center"/>
    </xf>
    <xf numFmtId="0" fontId="80" fillId="0" borderId="0" xfId="4" applyFont="1" applyAlignment="1">
      <alignment horizontal="right" vertical="center"/>
    </xf>
    <xf numFmtId="0" fontId="51" fillId="8" borderId="23" xfId="4" applyFont="1" applyFill="1" applyBorder="1" applyAlignment="1">
      <alignment horizontal="right" vertical="center"/>
    </xf>
    <xf numFmtId="0" fontId="46" fillId="0" borderId="7" xfId="4" applyFont="1" applyBorder="1" applyAlignment="1">
      <alignment vertical="center"/>
    </xf>
    <xf numFmtId="0" fontId="20" fillId="0" borderId="13" xfId="4" applyFont="1" applyBorder="1" applyAlignment="1">
      <alignment vertical="center"/>
    </xf>
    <xf numFmtId="0" fontId="46" fillId="0" borderId="18" xfId="4" applyFont="1" applyBorder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46" fillId="0" borderId="0" xfId="4" applyFont="1" applyAlignment="1">
      <alignment horizontal="center" vertical="center"/>
    </xf>
    <xf numFmtId="0" fontId="41" fillId="0" borderId="0" xfId="4" applyFont="1" applyAlignment="1">
      <alignment horizontal="right" vertical="center"/>
    </xf>
    <xf numFmtId="49" fontId="46" fillId="0" borderId="7" xfId="4" applyNumberFormat="1" applyFont="1" applyBorder="1" applyAlignment="1">
      <alignment vertical="center"/>
    </xf>
    <xf numFmtId="49" fontId="46" fillId="0" borderId="0" xfId="4" applyNumberFormat="1" applyFont="1" applyAlignment="1">
      <alignment vertical="center"/>
    </xf>
    <xf numFmtId="0" fontId="47" fillId="0" borderId="7" xfId="4" applyFont="1" applyBorder="1" applyAlignment="1">
      <alignment vertical="center"/>
    </xf>
    <xf numFmtId="49" fontId="46" fillId="0" borderId="17" xfId="4" applyNumberFormat="1" applyFont="1" applyBorder="1" applyAlignment="1">
      <alignment vertical="center"/>
    </xf>
    <xf numFmtId="0" fontId="52" fillId="0" borderId="18" xfId="4" applyFont="1" applyBorder="1" applyAlignment="1">
      <alignment horizontal="center" vertical="center"/>
    </xf>
    <xf numFmtId="0" fontId="53" fillId="0" borderId="0" xfId="4" applyFont="1" applyAlignment="1">
      <alignment vertical="center"/>
    </xf>
    <xf numFmtId="0" fontId="52" fillId="0" borderId="7" xfId="4" applyFont="1" applyBorder="1" applyAlignment="1">
      <alignment horizontal="center" vertical="center"/>
    </xf>
    <xf numFmtId="0" fontId="20" fillId="0" borderId="16" xfId="4" applyFont="1" applyBorder="1" applyAlignment="1">
      <alignment vertical="center"/>
    </xf>
    <xf numFmtId="49" fontId="46" fillId="0" borderId="18" xfId="4" applyNumberFormat="1" applyFont="1" applyBorder="1" applyAlignment="1">
      <alignment vertical="center"/>
    </xf>
    <xf numFmtId="0" fontId="20" fillId="0" borderId="0" xfId="4" applyFont="1" applyFill="1" applyAlignment="1">
      <alignment vertical="center"/>
    </xf>
    <xf numFmtId="49" fontId="55" fillId="2" borderId="0" xfId="4" applyNumberFormat="1" applyFont="1" applyFill="1" applyAlignment="1">
      <alignment horizontal="center" vertical="center"/>
    </xf>
    <xf numFmtId="49" fontId="47" fillId="0" borderId="0" xfId="4" applyNumberFormat="1" applyFont="1" applyAlignment="1">
      <alignment horizontal="center" vertical="center"/>
    </xf>
    <xf numFmtId="49" fontId="43" fillId="0" borderId="0" xfId="4" applyNumberFormat="1" applyFont="1" applyAlignment="1">
      <alignment horizontal="center" vertical="center"/>
    </xf>
    <xf numFmtId="0" fontId="47" fillId="0" borderId="0" xfId="4" applyFont="1" applyAlignment="1">
      <alignment vertical="center"/>
    </xf>
    <xf numFmtId="0" fontId="44" fillId="0" borderId="0" xfId="4" applyFont="1" applyAlignment="1">
      <alignment vertical="center"/>
    </xf>
    <xf numFmtId="49" fontId="47" fillId="0" borderId="0" xfId="4" applyNumberFormat="1" applyFont="1" applyAlignment="1">
      <alignment vertical="center"/>
    </xf>
    <xf numFmtId="0" fontId="9" fillId="0" borderId="0" xfId="4" applyFont="1" applyAlignment="1">
      <alignment horizontal="right" vertical="center"/>
    </xf>
    <xf numFmtId="0" fontId="47" fillId="0" borderId="0" xfId="4" applyFont="1" applyAlignment="1">
      <alignment horizontal="left" vertical="center"/>
    </xf>
    <xf numFmtId="49" fontId="34" fillId="6" borderId="0" xfId="4" applyNumberFormat="1" applyFont="1" applyFill="1" applyAlignment="1">
      <alignment horizontal="center" vertical="center"/>
    </xf>
    <xf numFmtId="49" fontId="56" fillId="0" borderId="0" xfId="4" applyNumberFormat="1" applyFont="1" applyAlignment="1">
      <alignment vertical="center"/>
    </xf>
    <xf numFmtId="49" fontId="57" fillId="0" borderId="0" xfId="4" applyNumberFormat="1" applyFont="1" applyAlignment="1">
      <alignment horizontal="center" vertical="center"/>
    </xf>
    <xf numFmtId="49" fontId="56" fillId="6" borderId="0" xfId="4" applyNumberFormat="1" applyFont="1" applyFill="1" applyAlignment="1">
      <alignment vertical="center"/>
    </xf>
    <xf numFmtId="49" fontId="57" fillId="6" borderId="0" xfId="4" applyNumberFormat="1" applyFont="1" applyFill="1" applyAlignment="1">
      <alignment vertical="center"/>
    </xf>
    <xf numFmtId="0" fontId="1" fillId="6" borderId="0" xfId="4" applyFill="1" applyAlignment="1">
      <alignment vertical="center"/>
    </xf>
    <xf numFmtId="0" fontId="1" fillId="0" borderId="0" xfId="4" applyAlignment="1">
      <alignment vertical="center"/>
    </xf>
    <xf numFmtId="0" fontId="1" fillId="0" borderId="0" xfId="4" applyFill="1" applyAlignment="1">
      <alignment vertical="center"/>
    </xf>
    <xf numFmtId="0" fontId="30" fillId="2" borderId="24" xfId="4" applyFont="1" applyFill="1" applyBorder="1" applyAlignment="1">
      <alignment vertical="center"/>
    </xf>
    <xf numFmtId="0" fontId="30" fillId="2" borderId="25" xfId="4" applyFont="1" applyFill="1" applyBorder="1" applyAlignment="1">
      <alignment vertical="center"/>
    </xf>
    <xf numFmtId="0" fontId="30" fillId="2" borderId="26" xfId="4" applyFont="1" applyFill="1" applyBorder="1" applyAlignment="1">
      <alignment vertical="center"/>
    </xf>
    <xf numFmtId="49" fontId="58" fillId="2" borderId="25" xfId="4" applyNumberFormat="1" applyFont="1" applyFill="1" applyBorder="1" applyAlignment="1">
      <alignment horizontal="center" vertical="center"/>
    </xf>
    <xf numFmtId="49" fontId="58" fillId="2" borderId="25" xfId="4" applyNumberFormat="1" applyFont="1" applyFill="1" applyBorder="1" applyAlignment="1">
      <alignment vertical="center"/>
    </xf>
    <xf numFmtId="49" fontId="58" fillId="2" borderId="25" xfId="4" applyNumberFormat="1" applyFont="1" applyFill="1" applyBorder="1" applyAlignment="1">
      <alignment horizontal="centerContinuous" vertical="center"/>
    </xf>
    <xf numFmtId="49" fontId="58" fillId="2" borderId="26" xfId="4" applyNumberFormat="1" applyFont="1" applyFill="1" applyBorder="1" applyAlignment="1">
      <alignment horizontal="centerContinuous" vertical="center"/>
    </xf>
    <xf numFmtId="49" fontId="59" fillId="2" borderId="25" xfId="4" applyNumberFormat="1" applyFont="1" applyFill="1" applyBorder="1" applyAlignment="1">
      <alignment vertical="center"/>
    </xf>
    <xf numFmtId="49" fontId="59" fillId="2" borderId="26" xfId="4" applyNumberFormat="1" applyFont="1" applyFill="1" applyBorder="1" applyAlignment="1">
      <alignment vertical="center"/>
    </xf>
    <xf numFmtId="49" fontId="30" fillId="2" borderId="25" xfId="4" applyNumberFormat="1" applyFont="1" applyFill="1" applyBorder="1" applyAlignment="1">
      <alignment horizontal="left" vertical="center"/>
    </xf>
    <xf numFmtId="49" fontId="30" fillId="0" borderId="25" xfId="4" applyNumberFormat="1" applyFont="1" applyBorder="1" applyAlignment="1">
      <alignment horizontal="left" vertical="center"/>
    </xf>
    <xf numFmtId="49" fontId="59" fillId="6" borderId="26" xfId="4" applyNumberFormat="1" applyFont="1" applyFill="1" applyBorder="1" applyAlignment="1">
      <alignment vertical="center"/>
    </xf>
    <xf numFmtId="0" fontId="9" fillId="0" borderId="0" xfId="4" applyFont="1" applyAlignment="1">
      <alignment vertical="center"/>
    </xf>
    <xf numFmtId="0" fontId="9" fillId="0" borderId="0" xfId="4" applyFont="1" applyFill="1" applyAlignment="1">
      <alignment vertical="center"/>
    </xf>
    <xf numFmtId="49" fontId="9" fillId="0" borderId="28" xfId="4" applyNumberFormat="1" applyFont="1" applyBorder="1" applyAlignment="1">
      <alignment vertical="center"/>
    </xf>
    <xf numFmtId="49" fontId="9" fillId="0" borderId="29" xfId="4" applyNumberFormat="1" applyFont="1" applyBorder="1" applyAlignment="1">
      <alignment vertical="center"/>
    </xf>
    <xf numFmtId="49" fontId="9" fillId="0" borderId="29" xfId="4" applyNumberFormat="1" applyFont="1" applyBorder="1" applyAlignment="1">
      <alignment horizontal="right" vertical="center"/>
    </xf>
    <xf numFmtId="49" fontId="9" fillId="0" borderId="23" xfId="4" applyNumberFormat="1" applyFont="1" applyBorder="1" applyAlignment="1">
      <alignment horizontal="right" vertical="center"/>
    </xf>
    <xf numFmtId="49" fontId="9" fillId="0" borderId="0" xfId="4" applyNumberFormat="1" applyFont="1" applyAlignment="1">
      <alignment horizontal="center" vertical="center"/>
    </xf>
    <xf numFmtId="0" fontId="9" fillId="6" borderId="0" xfId="4" applyFont="1" applyFill="1" applyAlignment="1">
      <alignment vertical="center"/>
    </xf>
    <xf numFmtId="49" fontId="9" fillId="6" borderId="0" xfId="4" applyNumberFormat="1" applyFont="1" applyFill="1" applyAlignment="1">
      <alignment horizontal="center" vertical="center"/>
    </xf>
    <xf numFmtId="49" fontId="9" fillId="6" borderId="17" xfId="4" applyNumberFormat="1" applyFont="1" applyFill="1" applyBorder="1" applyAlignment="1">
      <alignment vertical="center"/>
    </xf>
    <xf numFmtId="49" fontId="36" fillId="0" borderId="0" xfId="4" applyNumberFormat="1" applyFont="1" applyAlignment="1">
      <alignment horizontal="center" vertical="center"/>
    </xf>
    <xf numFmtId="49" fontId="9" fillId="0" borderId="0" xfId="4" applyNumberFormat="1" applyFont="1" applyAlignment="1">
      <alignment vertical="center"/>
    </xf>
    <xf numFmtId="49" fontId="41" fillId="0" borderId="0" xfId="4" applyNumberFormat="1" applyFont="1" applyAlignment="1">
      <alignment vertical="center"/>
    </xf>
    <xf numFmtId="49" fontId="41" fillId="0" borderId="17" xfId="4" applyNumberFormat="1" applyFont="1" applyBorder="1" applyAlignment="1">
      <alignment vertical="center"/>
    </xf>
    <xf numFmtId="49" fontId="30" fillId="2" borderId="28" xfId="4" applyNumberFormat="1" applyFont="1" applyFill="1" applyBorder="1" applyAlignment="1">
      <alignment vertical="center"/>
    </xf>
    <xf numFmtId="49" fontId="30" fillId="2" borderId="29" xfId="4" applyNumberFormat="1" applyFont="1" applyFill="1" applyBorder="1" applyAlignment="1">
      <alignment vertical="center"/>
    </xf>
    <xf numFmtId="49" fontId="41" fillId="2" borderId="17" xfId="4" applyNumberFormat="1" applyFont="1" applyFill="1" applyBorder="1" applyAlignment="1">
      <alignment vertical="center"/>
    </xf>
    <xf numFmtId="49" fontId="9" fillId="0" borderId="30" xfId="4" applyNumberFormat="1" applyFont="1" applyBorder="1" applyAlignment="1">
      <alignment vertical="center"/>
    </xf>
    <xf numFmtId="49" fontId="9" fillId="0" borderId="7" xfId="4" applyNumberFormat="1" applyFont="1" applyBorder="1" applyAlignment="1">
      <alignment vertical="center"/>
    </xf>
    <xf numFmtId="49" fontId="9" fillId="0" borderId="7" xfId="4" applyNumberFormat="1" applyFont="1" applyBorder="1" applyAlignment="1">
      <alignment horizontal="right" vertical="center"/>
    </xf>
    <xf numFmtId="49" fontId="9" fillId="0" borderId="18" xfId="4" applyNumberFormat="1" applyFont="1" applyBorder="1" applyAlignment="1">
      <alignment horizontal="right" vertical="center"/>
    </xf>
    <xf numFmtId="0" fontId="9" fillId="0" borderId="7" xfId="4" applyFont="1" applyBorder="1" applyAlignment="1">
      <alignment vertical="center"/>
    </xf>
    <xf numFmtId="49" fontId="41" fillId="0" borderId="7" xfId="4" applyNumberFormat="1" applyFont="1" applyBorder="1" applyAlignment="1">
      <alignment vertical="center"/>
    </xf>
    <xf numFmtId="49" fontId="41" fillId="0" borderId="18" xfId="4" applyNumberFormat="1" applyFont="1" applyBorder="1" applyAlignment="1">
      <alignment vertical="center"/>
    </xf>
    <xf numFmtId="49" fontId="9" fillId="2" borderId="28" xfId="4" applyNumberFormat="1" applyFont="1" applyFill="1" applyBorder="1" applyAlignment="1">
      <alignment vertical="center"/>
    </xf>
    <xf numFmtId="49" fontId="9" fillId="2" borderId="29" xfId="4" applyNumberFormat="1" applyFont="1" applyFill="1" applyBorder="1" applyAlignment="1">
      <alignment vertical="center"/>
    </xf>
    <xf numFmtId="49" fontId="9" fillId="2" borderId="29" xfId="4" applyNumberFormat="1" applyFont="1" applyFill="1" applyBorder="1" applyAlignment="1">
      <alignment horizontal="right" vertical="center"/>
    </xf>
    <xf numFmtId="49" fontId="9" fillId="2" borderId="23" xfId="4" applyNumberFormat="1" applyFont="1" applyFill="1" applyBorder="1" applyAlignment="1">
      <alignment horizontal="right" vertical="center"/>
    </xf>
    <xf numFmtId="0" fontId="9" fillId="2" borderId="27" xfId="4" applyFont="1" applyFill="1" applyBorder="1" applyAlignment="1">
      <alignment vertical="center"/>
    </xf>
    <xf numFmtId="49" fontId="9" fillId="2" borderId="0" xfId="4" applyNumberFormat="1" applyFont="1" applyFill="1" applyBorder="1" applyAlignment="1">
      <alignment horizontal="right" vertical="center"/>
    </xf>
    <xf numFmtId="49" fontId="9" fillId="2" borderId="17" xfId="4" applyNumberFormat="1" applyFont="1" applyFill="1" applyBorder="1" applyAlignment="1">
      <alignment horizontal="right" vertical="center"/>
    </xf>
    <xf numFmtId="0" fontId="30" fillId="2" borderId="27" xfId="4" applyFont="1" applyFill="1" applyBorder="1" applyAlignment="1">
      <alignment vertical="center"/>
    </xf>
    <xf numFmtId="0" fontId="30" fillId="2" borderId="0" xfId="4" applyFont="1" applyFill="1" applyBorder="1" applyAlignment="1">
      <alignment vertical="center"/>
    </xf>
    <xf numFmtId="0" fontId="30" fillId="2" borderId="17" xfId="4" applyFont="1" applyFill="1" applyBorder="1" applyAlignment="1">
      <alignment vertical="center"/>
    </xf>
    <xf numFmtId="49" fontId="9" fillId="2" borderId="27" xfId="4" applyNumberFormat="1" applyFont="1" applyFill="1" applyBorder="1" applyAlignment="1">
      <alignment vertical="center"/>
    </xf>
    <xf numFmtId="49" fontId="9" fillId="2" borderId="0" xfId="4" applyNumberFormat="1" applyFont="1" applyFill="1" applyBorder="1" applyAlignment="1">
      <alignment vertical="center"/>
    </xf>
    <xf numFmtId="0" fontId="9" fillId="2" borderId="0" xfId="4" applyFont="1" applyFill="1" applyBorder="1" applyAlignment="1">
      <alignment horizontal="right" vertical="center"/>
    </xf>
    <xf numFmtId="0" fontId="9" fillId="2" borderId="17" xfId="4" applyFont="1" applyFill="1" applyBorder="1" applyAlignment="1">
      <alignment horizontal="right" vertical="center"/>
    </xf>
    <xf numFmtId="49" fontId="9" fillId="2" borderId="30" xfId="4" applyNumberFormat="1" applyFont="1" applyFill="1" applyBorder="1" applyAlignment="1">
      <alignment vertical="center"/>
    </xf>
    <xf numFmtId="49" fontId="9" fillId="2" borderId="7" xfId="4" applyNumberFormat="1" applyFont="1" applyFill="1" applyBorder="1" applyAlignment="1">
      <alignment vertical="center"/>
    </xf>
    <xf numFmtId="0" fontId="9" fillId="2" borderId="7" xfId="4" applyFont="1" applyFill="1" applyBorder="1" applyAlignment="1">
      <alignment horizontal="right" vertical="center"/>
    </xf>
    <xf numFmtId="0" fontId="9" fillId="2" borderId="18" xfId="4" applyFont="1" applyFill="1" applyBorder="1" applyAlignment="1">
      <alignment horizontal="right" vertical="center"/>
    </xf>
    <xf numFmtId="49" fontId="9" fillId="0" borderId="7" xfId="4" applyNumberFormat="1" applyFont="1" applyBorder="1" applyAlignment="1">
      <alignment horizontal="center" vertical="center"/>
    </xf>
    <xf numFmtId="0" fontId="9" fillId="6" borderId="7" xfId="4" applyFont="1" applyFill="1" applyBorder="1" applyAlignment="1">
      <alignment vertical="center"/>
    </xf>
    <xf numFmtId="49" fontId="9" fillId="6" borderId="7" xfId="4" applyNumberFormat="1" applyFont="1" applyFill="1" applyBorder="1" applyAlignment="1">
      <alignment horizontal="center" vertical="center"/>
    </xf>
    <xf numFmtId="49" fontId="9" fillId="6" borderId="18" xfId="4" applyNumberFormat="1" applyFont="1" applyFill="1" applyBorder="1" applyAlignment="1">
      <alignment vertical="center"/>
    </xf>
    <xf numFmtId="49" fontId="36" fillId="0" borderId="7" xfId="4" applyNumberFormat="1" applyFont="1" applyBorder="1" applyAlignment="1">
      <alignment horizontal="center" vertical="center"/>
    </xf>
    <xf numFmtId="0" fontId="51" fillId="8" borderId="18" xfId="4" applyFont="1" applyFill="1" applyBorder="1" applyAlignment="1">
      <alignment horizontal="right" vertical="center"/>
    </xf>
    <xf numFmtId="0" fontId="1" fillId="0" borderId="0" xfId="4"/>
    <xf numFmtId="0" fontId="41" fillId="0" borderId="0" xfId="4" applyFont="1"/>
    <xf numFmtId="0" fontId="16" fillId="0" borderId="0" xfId="4" applyFont="1"/>
    <xf numFmtId="0" fontId="1" fillId="0" borderId="0" xfId="4" applyFill="1" applyBorder="1"/>
    <xf numFmtId="0" fontId="51" fillId="0" borderId="0" xfId="4" applyFont="1" applyFill="1" applyBorder="1" applyAlignment="1">
      <alignment horizontal="right" vertical="center"/>
    </xf>
    <xf numFmtId="49" fontId="9" fillId="0" borderId="0" xfId="4" applyNumberFormat="1" applyFont="1" applyFill="1" applyBorder="1" applyAlignment="1">
      <alignment vertical="center"/>
    </xf>
    <xf numFmtId="49" fontId="41" fillId="0" borderId="0" xfId="4" applyNumberFormat="1" applyFont="1" applyFill="1" applyBorder="1" applyAlignment="1">
      <alignment vertical="center"/>
    </xf>
    <xf numFmtId="0" fontId="1" fillId="6" borderId="18" xfId="4" applyFill="1" applyBorder="1"/>
    <xf numFmtId="0" fontId="1" fillId="6" borderId="7" xfId="4" applyFill="1" applyBorder="1"/>
    <xf numFmtId="49" fontId="9" fillId="6" borderId="30" xfId="4" applyNumberFormat="1" applyFont="1" applyFill="1" applyBorder="1" applyAlignment="1">
      <alignment vertical="center"/>
    </xf>
    <xf numFmtId="49" fontId="41" fillId="6" borderId="7" xfId="4" applyNumberFormat="1" applyFont="1" applyFill="1" applyBorder="1" applyAlignment="1">
      <alignment vertical="center"/>
    </xf>
    <xf numFmtId="49" fontId="9" fillId="6" borderId="7" xfId="4" applyNumberFormat="1" applyFont="1" applyFill="1" applyBorder="1" applyAlignment="1">
      <alignment vertical="center"/>
    </xf>
    <xf numFmtId="49" fontId="36" fillId="6" borderId="30" xfId="4" applyNumberFormat="1" applyFont="1" applyFill="1" applyBorder="1" applyAlignment="1">
      <alignment horizontal="center" vertical="center"/>
    </xf>
    <xf numFmtId="49" fontId="9" fillId="6" borderId="30" xfId="4" applyNumberFormat="1" applyFont="1" applyFill="1" applyBorder="1" applyAlignment="1">
      <alignment horizontal="center" vertical="center"/>
    </xf>
    <xf numFmtId="0" fontId="1" fillId="6" borderId="17" xfId="4" applyFill="1" applyBorder="1"/>
    <xf numFmtId="0" fontId="1" fillId="6" borderId="0" xfId="4" applyFill="1" applyBorder="1"/>
    <xf numFmtId="49" fontId="9" fillId="6" borderId="27" xfId="4" applyNumberFormat="1" applyFont="1" applyFill="1" applyBorder="1" applyAlignment="1">
      <alignment vertical="center"/>
    </xf>
    <xf numFmtId="49" fontId="41" fillId="6" borderId="0" xfId="4" applyNumberFormat="1" applyFont="1" applyFill="1" applyBorder="1" applyAlignment="1">
      <alignment vertical="center"/>
    </xf>
    <xf numFmtId="49" fontId="9" fillId="6" borderId="0" xfId="4" applyNumberFormat="1" applyFont="1" applyFill="1" applyBorder="1" applyAlignment="1">
      <alignment vertical="center"/>
    </xf>
    <xf numFmtId="49" fontId="36" fillId="6" borderId="27" xfId="4" applyNumberFormat="1" applyFont="1" applyFill="1" applyBorder="1" applyAlignment="1">
      <alignment horizontal="center" vertical="center"/>
    </xf>
    <xf numFmtId="0" fontId="9" fillId="6" borderId="0" xfId="4" applyFont="1" applyFill="1" applyBorder="1" applyAlignment="1">
      <alignment vertical="center"/>
    </xf>
    <xf numFmtId="49" fontId="9" fillId="6" borderId="27" xfId="4" applyNumberFormat="1" applyFont="1" applyFill="1" applyBorder="1" applyAlignment="1">
      <alignment horizontal="center" vertical="center"/>
    </xf>
    <xf numFmtId="49" fontId="30" fillId="0" borderId="0" xfId="4" applyNumberFormat="1" applyFont="1" applyFill="1" applyBorder="1" applyAlignment="1">
      <alignment vertical="center"/>
    </xf>
    <xf numFmtId="0" fontId="1" fillId="6" borderId="23" xfId="4" applyFill="1" applyBorder="1"/>
    <xf numFmtId="0" fontId="1" fillId="6" borderId="29" xfId="4" applyFill="1" applyBorder="1"/>
    <xf numFmtId="49" fontId="30" fillId="6" borderId="28" xfId="4" applyNumberFormat="1" applyFont="1" applyFill="1" applyBorder="1" applyAlignment="1">
      <alignment vertical="center"/>
    </xf>
    <xf numFmtId="0" fontId="9" fillId="6" borderId="30" xfId="4" applyFont="1" applyFill="1" applyBorder="1" applyAlignment="1">
      <alignment vertical="center"/>
    </xf>
    <xf numFmtId="49" fontId="9" fillId="6" borderId="18" xfId="4" applyNumberFormat="1" applyFont="1" applyFill="1" applyBorder="1" applyAlignment="1">
      <alignment horizontal="right" vertical="center"/>
    </xf>
    <xf numFmtId="49" fontId="9" fillId="6" borderId="23" xfId="4" applyNumberFormat="1" applyFont="1" applyFill="1" applyBorder="1" applyAlignment="1">
      <alignment vertical="center"/>
    </xf>
    <xf numFmtId="49" fontId="41" fillId="6" borderId="29" xfId="4" applyNumberFormat="1" applyFont="1" applyFill="1" applyBorder="1" applyAlignment="1">
      <alignment vertical="center"/>
    </xf>
    <xf numFmtId="49" fontId="9" fillId="6" borderId="29" xfId="4" applyNumberFormat="1" applyFont="1" applyFill="1" applyBorder="1" applyAlignment="1">
      <alignment vertical="center"/>
    </xf>
    <xf numFmtId="49" fontId="36" fillId="6" borderId="28" xfId="4" applyNumberFormat="1" applyFont="1" applyFill="1" applyBorder="1" applyAlignment="1">
      <alignment horizontal="center" vertical="center"/>
    </xf>
    <xf numFmtId="49" fontId="9" fillId="6" borderId="28" xfId="4" applyNumberFormat="1" applyFont="1" applyFill="1" applyBorder="1" applyAlignment="1">
      <alignment horizontal="center" vertical="center"/>
    </xf>
    <xf numFmtId="49" fontId="9" fillId="6" borderId="23" xfId="4" applyNumberFormat="1" applyFont="1" applyFill="1" applyBorder="1" applyAlignment="1">
      <alignment horizontal="right" vertical="center"/>
    </xf>
    <xf numFmtId="49" fontId="9" fillId="6" borderId="28" xfId="4" applyNumberFormat="1" applyFont="1" applyFill="1" applyBorder="1" applyAlignment="1">
      <alignment vertical="center"/>
    </xf>
    <xf numFmtId="49" fontId="59" fillId="0" borderId="0" xfId="4" applyNumberFormat="1" applyFont="1" applyFill="1" applyBorder="1" applyAlignment="1">
      <alignment vertical="center"/>
    </xf>
    <xf numFmtId="49" fontId="30" fillId="0" borderId="0" xfId="4" applyNumberFormat="1" applyFont="1" applyFill="1" applyBorder="1" applyAlignment="1">
      <alignment horizontal="left" vertical="center"/>
    </xf>
    <xf numFmtId="0" fontId="1" fillId="2" borderId="25" xfId="4" applyFill="1" applyBorder="1"/>
    <xf numFmtId="0" fontId="1" fillId="2" borderId="0" xfId="4" applyFill="1"/>
    <xf numFmtId="49" fontId="30" fillId="2" borderId="29" xfId="4" applyNumberFormat="1" applyFont="1" applyFill="1" applyBorder="1" applyAlignment="1">
      <alignment horizontal="left" vertical="center"/>
    </xf>
    <xf numFmtId="49" fontId="58" fillId="2" borderId="29" xfId="4" applyNumberFormat="1" applyFont="1" applyFill="1" applyBorder="1" applyAlignment="1">
      <alignment vertical="center"/>
    </xf>
    <xf numFmtId="49" fontId="59" fillId="2" borderId="29" xfId="4" applyNumberFormat="1" applyFont="1" applyFill="1" applyBorder="1" applyAlignment="1">
      <alignment vertical="center"/>
    </xf>
    <xf numFmtId="49" fontId="58" fillId="2" borderId="29" xfId="4" applyNumberFormat="1" applyFont="1" applyFill="1" applyBorder="1" applyAlignment="1">
      <alignment horizontal="center" vertical="center"/>
    </xf>
    <xf numFmtId="0" fontId="1" fillId="6" borderId="0" xfId="4" applyFill="1"/>
    <xf numFmtId="0" fontId="1" fillId="6" borderId="5" xfId="4" applyFill="1" applyBorder="1" applyAlignment="1">
      <alignment horizontal="center" vertical="center"/>
    </xf>
    <xf numFmtId="0" fontId="1" fillId="12" borderId="0" xfId="4" applyFill="1"/>
    <xf numFmtId="0" fontId="76" fillId="6" borderId="7" xfId="4" applyFont="1" applyFill="1" applyBorder="1" applyAlignment="1">
      <alignment horizontal="center"/>
    </xf>
    <xf numFmtId="0" fontId="1" fillId="11" borderId="37" xfId="4" applyNumberFormat="1" applyFill="1" applyBorder="1" applyAlignment="1">
      <alignment horizontal="center"/>
    </xf>
    <xf numFmtId="0" fontId="1" fillId="9" borderId="7" xfId="4" applyFill="1" applyBorder="1" applyAlignment="1">
      <alignment horizontal="center"/>
    </xf>
    <xf numFmtId="0" fontId="1" fillId="6" borderId="7" xfId="4" applyFont="1" applyFill="1" applyBorder="1" applyAlignment="1">
      <alignment vertical="center" shrinkToFit="1"/>
    </xf>
    <xf numFmtId="0" fontId="1" fillId="6" borderId="7" xfId="4" applyFont="1" applyFill="1" applyBorder="1" applyAlignment="1">
      <alignment horizontal="center" vertical="center" shrinkToFit="1"/>
    </xf>
    <xf numFmtId="0" fontId="74" fillId="9" borderId="0" xfId="4" applyFont="1" applyFill="1"/>
    <xf numFmtId="0" fontId="1" fillId="6" borderId="0" xfId="4" applyFill="1" applyAlignment="1">
      <alignment horizontal="center"/>
    </xf>
    <xf numFmtId="0" fontId="76" fillId="6" borderId="0" xfId="4" applyFont="1" applyFill="1" applyAlignment="1">
      <alignment horizontal="center"/>
    </xf>
    <xf numFmtId="0" fontId="1" fillId="6" borderId="0" xfId="4" applyFont="1" applyFill="1"/>
    <xf numFmtId="0" fontId="1" fillId="6" borderId="0" xfId="4" applyFont="1" applyFill="1" applyAlignment="1">
      <alignment shrinkToFit="1"/>
    </xf>
    <xf numFmtId="0" fontId="74" fillId="6" borderId="0" xfId="4" applyFont="1" applyFill="1"/>
    <xf numFmtId="0" fontId="1" fillId="3" borderId="0" xfId="4" applyFill="1" applyAlignment="1">
      <alignment horizontal="center"/>
    </xf>
    <xf numFmtId="0" fontId="76" fillId="6" borderId="0" xfId="4" applyFont="1" applyFill="1" applyBorder="1" applyAlignment="1">
      <alignment horizontal="center"/>
    </xf>
    <xf numFmtId="0" fontId="1" fillId="10" borderId="0" xfId="4" applyFill="1" applyBorder="1" applyAlignment="1">
      <alignment horizontal="center"/>
    </xf>
    <xf numFmtId="49" fontId="20" fillId="10" borderId="0" xfId="4" applyNumberFormat="1" applyFont="1" applyFill="1" applyBorder="1"/>
    <xf numFmtId="0" fontId="73" fillId="2" borderId="0" xfId="4" applyFont="1" applyFill="1" applyAlignment="1">
      <alignment horizontal="center" shrinkToFit="1"/>
    </xf>
    <xf numFmtId="0" fontId="1" fillId="2" borderId="0" xfId="4" applyFont="1" applyFill="1"/>
    <xf numFmtId="0" fontId="1" fillId="4" borderId="0" xfId="4" applyFill="1" applyBorder="1" applyAlignment="1">
      <alignment horizontal="center"/>
    </xf>
    <xf numFmtId="49" fontId="20" fillId="4" borderId="0" xfId="4" applyNumberFormat="1" applyFont="1" applyFill="1" applyBorder="1"/>
    <xf numFmtId="49" fontId="42" fillId="0" borderId="0" xfId="4" applyNumberFormat="1" applyFont="1" applyFill="1" applyBorder="1" applyAlignment="1">
      <alignment vertical="center"/>
    </xf>
    <xf numFmtId="49" fontId="18" fillId="0" borderId="0" xfId="4" applyNumberFormat="1" applyFont="1" applyFill="1" applyBorder="1" applyAlignment="1">
      <alignment vertical="center"/>
    </xf>
    <xf numFmtId="49" fontId="19" fillId="6" borderId="6" xfId="4" applyNumberFormat="1" applyFont="1" applyFill="1" applyBorder="1" applyAlignment="1">
      <alignment horizontal="right" vertical="center"/>
    </xf>
    <xf numFmtId="0" fontId="1" fillId="0" borderId="6" xfId="4" applyBorder="1"/>
    <xf numFmtId="49" fontId="18" fillId="6" borderId="6" xfId="5" applyNumberFormat="1" applyFont="1" applyFill="1" applyBorder="1" applyAlignment="1" applyProtection="1">
      <alignment vertical="center"/>
      <protection locked="0"/>
    </xf>
    <xf numFmtId="49" fontId="42" fillId="6" borderId="6" xfId="4" applyNumberFormat="1" applyFont="1" applyFill="1" applyBorder="1" applyAlignment="1">
      <alignment vertical="center"/>
    </xf>
    <xf numFmtId="49" fontId="18" fillId="6" borderId="6" xfId="4" applyNumberFormat="1" applyFont="1" applyFill="1" applyBorder="1" applyAlignment="1">
      <alignment vertical="center"/>
    </xf>
    <xf numFmtId="14" fontId="18" fillId="6" borderId="6" xfId="4" applyNumberFormat="1" applyFont="1" applyFill="1" applyBorder="1" applyAlignment="1">
      <alignment horizontal="left" vertical="center"/>
    </xf>
    <xf numFmtId="14" fontId="18" fillId="6" borderId="6" xfId="4" applyNumberFormat="1" applyFont="1" applyFill="1" applyBorder="1" applyAlignment="1">
      <alignment horizontal="left" vertical="center"/>
    </xf>
    <xf numFmtId="0" fontId="1" fillId="3" borderId="0" xfId="4" applyFill="1" applyBorder="1" applyAlignment="1">
      <alignment horizontal="center"/>
    </xf>
    <xf numFmtId="49" fontId="20" fillId="3" borderId="0" xfId="4" applyNumberFormat="1" applyFont="1" applyFill="1" applyBorder="1"/>
    <xf numFmtId="49" fontId="35" fillId="0" borderId="0" xfId="4" applyNumberFormat="1" applyFont="1" applyFill="1" applyBorder="1" applyAlignment="1">
      <alignment vertical="center"/>
    </xf>
    <xf numFmtId="49" fontId="24" fillId="0" borderId="0" xfId="4" applyNumberFormat="1" applyFont="1" applyFill="1" applyBorder="1" applyAlignment="1">
      <alignment vertical="center"/>
    </xf>
    <xf numFmtId="49" fontId="16" fillId="0" borderId="0" xfId="4" applyNumberFormat="1" applyFont="1" applyFill="1" applyBorder="1"/>
    <xf numFmtId="49" fontId="20" fillId="0" borderId="0" xfId="4" applyNumberFormat="1" applyFont="1" applyFill="1" applyBorder="1"/>
    <xf numFmtId="49" fontId="37" fillId="6" borderId="0" xfId="4" applyNumberFormat="1" applyFont="1" applyFill="1" applyBorder="1" applyAlignment="1">
      <alignment horizontal="left"/>
    </xf>
    <xf numFmtId="49" fontId="37" fillId="6" borderId="0" xfId="4" applyNumberFormat="1" applyFont="1" applyFill="1" applyAlignment="1">
      <alignment horizontal="left"/>
    </xf>
    <xf numFmtId="49" fontId="16" fillId="6" borderId="0" xfId="4" applyNumberFormat="1" applyFont="1" applyFill="1"/>
    <xf numFmtId="49" fontId="20" fillId="6" borderId="0" xfId="4" applyNumberFormat="1" applyFont="1" applyFill="1"/>
    <xf numFmtId="49" fontId="33" fillId="6" borderId="0" xfId="4" applyNumberFormat="1" applyFont="1" applyFill="1"/>
    <xf numFmtId="49" fontId="14" fillId="6" borderId="0" xfId="4" applyNumberFormat="1" applyFont="1" applyFill="1" applyAlignment="1">
      <alignment horizontal="left"/>
    </xf>
    <xf numFmtId="0" fontId="33" fillId="6" borderId="0" xfId="4" applyFont="1" applyFill="1"/>
    <xf numFmtId="49" fontId="32" fillId="0" borderId="0" xfId="4" applyNumberFormat="1" applyFont="1" applyFill="1" applyBorder="1" applyAlignment="1">
      <alignment vertical="top"/>
    </xf>
    <xf numFmtId="49" fontId="5" fillId="0" borderId="0" xfId="4" applyNumberFormat="1" applyFont="1" applyFill="1" applyBorder="1" applyAlignment="1">
      <alignment vertical="top"/>
    </xf>
    <xf numFmtId="49" fontId="15" fillId="6" borderId="0" xfId="4" applyNumberFormat="1" applyFont="1" applyFill="1" applyBorder="1" applyAlignment="1">
      <alignment horizontal="left"/>
    </xf>
    <xf numFmtId="49" fontId="32" fillId="6" borderId="0" xfId="4" applyNumberFormat="1" applyFont="1" applyFill="1" applyAlignment="1">
      <alignment vertical="top"/>
    </xf>
    <xf numFmtId="49" fontId="62" fillId="6" borderId="0" xfId="4" applyNumberFormat="1" applyFont="1" applyFill="1" applyAlignment="1">
      <alignment vertical="top"/>
    </xf>
    <xf numFmtId="49" fontId="37" fillId="6" borderId="0" xfId="4" applyNumberFormat="1" applyFont="1" applyFill="1" applyAlignment="1">
      <alignment horizontal="center"/>
    </xf>
    <xf numFmtId="49" fontId="5" fillId="6" borderId="0" xfId="4" applyNumberFormat="1" applyFont="1" applyFill="1" applyAlignment="1">
      <alignment vertical="top"/>
    </xf>
    <xf numFmtId="0" fontId="77" fillId="6" borderId="0" xfId="4" applyFont="1" applyFill="1" applyAlignment="1">
      <alignment vertical="center"/>
    </xf>
    <xf numFmtId="49" fontId="41" fillId="6" borderId="18" xfId="4" applyNumberFormat="1" applyFont="1" applyFill="1" applyBorder="1" applyAlignment="1">
      <alignment vertical="center"/>
    </xf>
    <xf numFmtId="49" fontId="36" fillId="6" borderId="7" xfId="4" applyNumberFormat="1" applyFont="1" applyFill="1" applyBorder="1" applyAlignment="1">
      <alignment horizontal="center" vertical="center"/>
    </xf>
    <xf numFmtId="49" fontId="41" fillId="6" borderId="17" xfId="4" applyNumberFormat="1" applyFont="1" applyFill="1" applyBorder="1" applyAlignment="1">
      <alignment vertical="center"/>
    </xf>
    <xf numFmtId="49" fontId="9" fillId="6" borderId="0" xfId="4" applyNumberFormat="1" applyFont="1" applyFill="1" applyAlignment="1">
      <alignment vertical="center"/>
    </xf>
    <xf numFmtId="49" fontId="41" fillId="6" borderId="0" xfId="4" applyNumberFormat="1" applyFont="1" applyFill="1" applyAlignment="1">
      <alignment vertical="center"/>
    </xf>
    <xf numFmtId="49" fontId="36" fillId="6" borderId="0" xfId="4" applyNumberFormat="1" applyFont="1" applyFill="1" applyAlignment="1">
      <alignment horizontal="center" vertical="center"/>
    </xf>
    <xf numFmtId="49" fontId="30" fillId="6" borderId="29" xfId="4" applyNumberFormat="1" applyFont="1" applyFill="1" applyBorder="1" applyAlignment="1">
      <alignment vertical="center"/>
    </xf>
    <xf numFmtId="49" fontId="9" fillId="6" borderId="7" xfId="4" applyNumberFormat="1" applyFont="1" applyFill="1" applyBorder="1" applyAlignment="1">
      <alignment horizontal="right" vertical="center"/>
    </xf>
    <xf numFmtId="49" fontId="9" fillId="6" borderId="29" xfId="4" applyNumberFormat="1" applyFont="1" applyFill="1" applyBorder="1" applyAlignment="1">
      <alignment horizontal="right" vertical="center"/>
    </xf>
    <xf numFmtId="0" fontId="1" fillId="6" borderId="0" xfId="4" applyFont="1" applyFill="1" applyAlignment="1">
      <alignment vertical="center"/>
    </xf>
    <xf numFmtId="49" fontId="56" fillId="15" borderId="0" xfId="4" applyNumberFormat="1" applyFont="1" applyFill="1" applyAlignment="1">
      <alignment vertical="center"/>
    </xf>
    <xf numFmtId="0" fontId="47" fillId="6" borderId="0" xfId="4" applyFont="1" applyFill="1" applyAlignment="1">
      <alignment horizontal="center" vertical="center"/>
    </xf>
    <xf numFmtId="0" fontId="47" fillId="15" borderId="0" xfId="4" applyFont="1" applyFill="1" applyAlignment="1">
      <alignment vertical="center"/>
    </xf>
    <xf numFmtId="49" fontId="43" fillId="6" borderId="0" xfId="4" applyNumberFormat="1" applyFont="1" applyFill="1" applyAlignment="1">
      <alignment horizontal="center" vertical="center"/>
    </xf>
    <xf numFmtId="0" fontId="9" fillId="6" borderId="0" xfId="4" applyFont="1" applyFill="1" applyAlignment="1">
      <alignment horizontal="right" vertical="center"/>
    </xf>
    <xf numFmtId="49" fontId="47" fillId="6" borderId="0" xfId="4" applyNumberFormat="1" applyFont="1" applyFill="1" applyAlignment="1">
      <alignment horizontal="center" vertical="center"/>
    </xf>
    <xf numFmtId="0" fontId="47" fillId="6" borderId="0" xfId="4" applyFont="1" applyFill="1" applyAlignment="1">
      <alignment horizontal="left" vertical="center"/>
    </xf>
    <xf numFmtId="49" fontId="20" fillId="6" borderId="0" xfId="4" applyNumberFormat="1" applyFont="1" applyFill="1" applyAlignment="1">
      <alignment vertical="center"/>
    </xf>
    <xf numFmtId="49" fontId="46" fillId="6" borderId="0" xfId="4" applyNumberFormat="1" applyFont="1" applyFill="1" applyAlignment="1">
      <alignment vertical="center"/>
    </xf>
    <xf numFmtId="0" fontId="46" fillId="6" borderId="0" xfId="4" applyFont="1" applyFill="1" applyAlignment="1">
      <alignment vertical="center"/>
    </xf>
    <xf numFmtId="0" fontId="46" fillId="6" borderId="0" xfId="4" applyFont="1" applyFill="1" applyAlignment="1">
      <alignment horizontal="center" vertical="center"/>
    </xf>
    <xf numFmtId="0" fontId="54" fillId="6" borderId="0" xfId="4" applyFont="1" applyFill="1" applyAlignment="1">
      <alignment vertical="center"/>
    </xf>
    <xf numFmtId="0" fontId="53" fillId="6" borderId="0" xfId="4" applyFont="1" applyFill="1" applyAlignment="1">
      <alignment vertical="center"/>
    </xf>
    <xf numFmtId="49" fontId="47" fillId="6" borderId="0" xfId="4" applyNumberFormat="1" applyFont="1" applyFill="1" applyBorder="1" applyAlignment="1">
      <alignment vertical="center"/>
    </xf>
    <xf numFmtId="49" fontId="46" fillId="6" borderId="0" xfId="4" applyNumberFormat="1" applyFont="1" applyFill="1" applyBorder="1" applyAlignment="1">
      <alignment vertical="center"/>
    </xf>
    <xf numFmtId="0" fontId="52" fillId="6" borderId="18" xfId="4" applyFont="1" applyFill="1" applyBorder="1" applyAlignment="1">
      <alignment horizontal="center" vertical="center"/>
    </xf>
    <xf numFmtId="0" fontId="55" fillId="6" borderId="7" xfId="4" applyFont="1" applyFill="1" applyBorder="1" applyAlignment="1">
      <alignment vertical="center"/>
    </xf>
    <xf numFmtId="0" fontId="44" fillId="6" borderId="7" xfId="4" applyFont="1" applyFill="1" applyBorder="1" applyAlignment="1">
      <alignment vertical="center"/>
    </xf>
    <xf numFmtId="0" fontId="45" fillId="6" borderId="7" xfId="4" applyFont="1" applyFill="1" applyBorder="1" applyAlignment="1">
      <alignment horizontal="center" vertical="center"/>
    </xf>
    <xf numFmtId="0" fontId="44" fillId="6" borderId="7" xfId="4" applyFont="1" applyFill="1" applyBorder="1" applyAlignment="1">
      <alignment horizontal="center" vertical="center" shrinkToFit="1"/>
    </xf>
    <xf numFmtId="0" fontId="44" fillId="6" borderId="7" xfId="4" applyFont="1" applyFill="1" applyBorder="1" applyAlignment="1">
      <alignment horizontal="center" vertical="center"/>
    </xf>
    <xf numFmtId="0" fontId="80" fillId="6" borderId="0" xfId="4" applyFont="1" applyFill="1" applyAlignment="1">
      <alignment horizontal="right" vertical="center"/>
    </xf>
    <xf numFmtId="0" fontId="50" fillId="6" borderId="0" xfId="4" applyFont="1" applyFill="1" applyAlignment="1">
      <alignment vertical="center"/>
    </xf>
    <xf numFmtId="0" fontId="49" fillId="6" borderId="0" xfId="4" applyFont="1" applyFill="1" applyAlignment="1">
      <alignment vertical="center"/>
    </xf>
    <xf numFmtId="0" fontId="44" fillId="6" borderId="0" xfId="4" applyFont="1" applyFill="1" applyBorder="1" applyAlignment="1">
      <alignment horizontal="center" vertical="center" shrinkToFit="1"/>
    </xf>
    <xf numFmtId="0" fontId="44" fillId="6" borderId="0" xfId="4" applyFont="1" applyFill="1" applyBorder="1" applyAlignment="1">
      <alignment horizontal="center" vertical="center"/>
    </xf>
    <xf numFmtId="0" fontId="46" fillId="6" borderId="7" xfId="4" applyFont="1" applyFill="1" applyBorder="1" applyAlignment="1">
      <alignment horizontal="center" vertical="center"/>
    </xf>
    <xf numFmtId="0" fontId="72" fillId="6" borderId="7" xfId="4" applyFont="1" applyFill="1" applyBorder="1" applyAlignment="1">
      <alignment horizontal="center" vertical="center"/>
    </xf>
    <xf numFmtId="49" fontId="46" fillId="6" borderId="18" xfId="4" applyNumberFormat="1" applyFont="1" applyFill="1" applyBorder="1" applyAlignment="1">
      <alignment vertical="center"/>
    </xf>
    <xf numFmtId="0" fontId="72" fillId="6" borderId="0" xfId="4" applyFont="1" applyFill="1" applyAlignment="1">
      <alignment horizontal="center" vertical="center"/>
    </xf>
    <xf numFmtId="49" fontId="46" fillId="6" borderId="17" xfId="4" applyNumberFormat="1" applyFont="1" applyFill="1" applyBorder="1" applyAlignment="1">
      <alignment vertical="center"/>
    </xf>
    <xf numFmtId="0" fontId="46" fillId="6" borderId="18" xfId="4" applyFont="1" applyFill="1" applyBorder="1" applyAlignment="1">
      <alignment horizontal="center" vertical="center"/>
    </xf>
    <xf numFmtId="0" fontId="20" fillId="6" borderId="16" xfId="4" applyFont="1" applyFill="1" applyBorder="1" applyAlignment="1">
      <alignment vertical="center"/>
    </xf>
    <xf numFmtId="0" fontId="20" fillId="6" borderId="13" xfId="4" applyFont="1" applyFill="1" applyBorder="1" applyAlignment="1">
      <alignment vertical="center"/>
    </xf>
    <xf numFmtId="0" fontId="52" fillId="6" borderId="7" xfId="4" applyFont="1" applyFill="1" applyBorder="1" applyAlignment="1">
      <alignment horizontal="center" vertical="center"/>
    </xf>
    <xf numFmtId="49" fontId="44" fillId="2" borderId="0" xfId="4" applyNumberFormat="1" applyFont="1" applyFill="1" applyAlignment="1">
      <alignment horizontal="center" vertical="center"/>
    </xf>
    <xf numFmtId="49" fontId="46" fillId="6" borderId="7" xfId="4" applyNumberFormat="1" applyFont="1" applyFill="1" applyBorder="1" applyAlignment="1">
      <alignment vertical="center"/>
    </xf>
    <xf numFmtId="0" fontId="20" fillId="6" borderId="10" xfId="4" applyFont="1" applyFill="1" applyBorder="1" applyAlignment="1">
      <alignment vertical="center"/>
    </xf>
    <xf numFmtId="0" fontId="43" fillId="6" borderId="7" xfId="4" applyFont="1" applyFill="1" applyBorder="1" applyAlignment="1">
      <alignment vertical="center"/>
    </xf>
    <xf numFmtId="0" fontId="78" fillId="6" borderId="0" xfId="4" applyFont="1" applyFill="1" applyAlignment="1">
      <alignment vertical="center"/>
    </xf>
    <xf numFmtId="0" fontId="78" fillId="6" borderId="0" xfId="4" applyFont="1" applyFill="1"/>
    <xf numFmtId="0" fontId="10" fillId="6" borderId="0" xfId="4" applyFont="1" applyFill="1" applyAlignment="1">
      <alignment vertical="center"/>
    </xf>
    <xf numFmtId="0" fontId="18" fillId="6" borderId="0" xfId="4" applyFont="1" applyFill="1" applyAlignment="1">
      <alignment vertical="center"/>
    </xf>
    <xf numFmtId="0" fontId="19" fillId="6" borderId="6" xfId="4" applyFont="1" applyFill="1" applyBorder="1" applyAlignment="1">
      <alignment horizontal="left" vertical="center"/>
    </xf>
    <xf numFmtId="49" fontId="1" fillId="6" borderId="6" xfId="4" applyNumberFormat="1" applyFont="1" applyFill="1" applyBorder="1" applyAlignment="1">
      <alignment vertical="center"/>
    </xf>
    <xf numFmtId="0" fontId="24" fillId="2" borderId="0" xfId="4" applyNumberFormat="1" applyFont="1" applyFill="1" applyAlignment="1">
      <alignment vertical="center"/>
    </xf>
    <xf numFmtId="0" fontId="20" fillId="6" borderId="0" xfId="4" applyFont="1" applyFill="1"/>
    <xf numFmtId="0" fontId="14" fillId="6" borderId="0" xfId="4" applyNumberFormat="1" applyFont="1" applyFill="1" applyAlignment="1">
      <alignment horizontal="left"/>
    </xf>
    <xf numFmtId="0" fontId="1" fillId="6" borderId="0" xfId="4" applyFont="1" applyFill="1" applyAlignment="1">
      <alignment horizontal="center" vertical="center"/>
    </xf>
    <xf numFmtId="49" fontId="15" fillId="6" borderId="0" xfId="4" applyNumberFormat="1" applyFont="1" applyFill="1" applyAlignment="1">
      <alignment horizontal="left"/>
    </xf>
    <xf numFmtId="49" fontId="12" fillId="6" borderId="0" xfId="4" applyNumberFormat="1" applyFont="1" applyFill="1" applyAlignment="1">
      <alignment vertical="top"/>
    </xf>
    <xf numFmtId="49" fontId="46" fillId="0" borderId="17" xfId="4" applyNumberFormat="1" applyFont="1" applyBorder="1" applyAlignment="1">
      <alignment horizontal="left" vertical="center"/>
    </xf>
    <xf numFmtId="49" fontId="41" fillId="0" borderId="0" xfId="4" applyNumberFormat="1" applyFont="1" applyAlignment="1">
      <alignment horizontal="right" vertical="center"/>
    </xf>
    <xf numFmtId="49" fontId="51" fillId="8" borderId="17" xfId="4" applyNumberFormat="1" applyFont="1" applyFill="1" applyBorder="1" applyAlignment="1">
      <alignment horizontal="right" vertical="center"/>
    </xf>
    <xf numFmtId="49" fontId="46" fillId="6" borderId="17" xfId="4" applyNumberFormat="1" applyFont="1" applyFill="1" applyBorder="1" applyAlignment="1">
      <alignment horizontal="left" vertical="center"/>
    </xf>
    <xf numFmtId="49" fontId="80" fillId="6" borderId="0" xfId="4" applyNumberFormat="1" applyFont="1" applyFill="1" applyAlignment="1">
      <alignment horizontal="right" vertical="center"/>
    </xf>
    <xf numFmtId="49" fontId="0" fillId="6" borderId="0" xfId="0" applyNumberFormat="1" applyFill="1"/>
    <xf numFmtId="0" fontId="1" fillId="9" borderId="7" xfId="0" applyFont="1" applyFill="1" applyBorder="1" applyAlignment="1">
      <alignment horizontal="center"/>
    </xf>
    <xf numFmtId="14" fontId="18" fillId="6" borderId="6" xfId="4" applyNumberFormat="1" applyFont="1" applyFill="1" applyBorder="1" applyAlignment="1">
      <alignment horizontal="left" vertical="center"/>
    </xf>
    <xf numFmtId="0" fontId="84" fillId="16" borderId="5" xfId="3" applyFont="1" applyFill="1" applyBorder="1" applyAlignment="1">
      <alignment horizontal="left" vertical="center"/>
    </xf>
    <xf numFmtId="0" fontId="84" fillId="0" borderId="5" xfId="3" applyFont="1" applyBorder="1" applyAlignment="1">
      <alignment horizontal="left" vertical="center"/>
    </xf>
    <xf numFmtId="0" fontId="1" fillId="6" borderId="7" xfId="4" applyFont="1" applyFill="1" applyBorder="1"/>
    <xf numFmtId="0" fontId="1" fillId="2" borderId="26" xfId="4" applyFill="1" applyBorder="1"/>
    <xf numFmtId="0" fontId="1" fillId="0" borderId="27" xfId="4" applyBorder="1"/>
    <xf numFmtId="0" fontId="73" fillId="6" borderId="0" xfId="4" applyFont="1" applyFill="1" applyAlignment="1">
      <alignment horizontal="center" shrinkToFit="1"/>
    </xf>
    <xf numFmtId="0" fontId="1" fillId="6" borderId="30" xfId="4" applyFill="1" applyBorder="1"/>
    <xf numFmtId="0" fontId="44" fillId="6" borderId="0" xfId="4" applyFont="1" applyFill="1" applyBorder="1" applyAlignment="1">
      <alignment vertical="center"/>
    </xf>
    <xf numFmtId="0" fontId="1" fillId="6" borderId="0" xfId="4" applyFont="1" applyFill="1" applyBorder="1"/>
    <xf numFmtId="0" fontId="69" fillId="6" borderId="0" xfId="4" applyFont="1" applyFill="1" applyAlignment="1">
      <alignment horizontal="center"/>
    </xf>
    <xf numFmtId="0" fontId="54" fillId="9" borderId="0" xfId="4" applyFont="1" applyFill="1" applyAlignment="1">
      <alignment horizontal="center"/>
    </xf>
    <xf numFmtId="0" fontId="74" fillId="6" borderId="0" xfId="4" applyFont="1" applyFill="1" applyAlignment="1">
      <alignment horizontal="center"/>
    </xf>
    <xf numFmtId="0" fontId="74" fillId="9" borderId="0" xfId="4" applyFont="1" applyFill="1" applyAlignment="1">
      <alignment horizontal="center"/>
    </xf>
    <xf numFmtId="0" fontId="1" fillId="6" borderId="5" xfId="4" applyFill="1" applyBorder="1"/>
    <xf numFmtId="0" fontId="69" fillId="9" borderId="5" xfId="4" applyFont="1" applyFill="1" applyBorder="1" applyAlignment="1">
      <alignment horizontal="center" vertical="center"/>
    </xf>
    <xf numFmtId="0" fontId="1" fillId="6" borderId="0" xfId="4" applyFill="1" applyBorder="1" applyAlignment="1">
      <alignment horizontal="center"/>
    </xf>
    <xf numFmtId="49" fontId="36" fillId="6" borderId="0" xfId="4" applyNumberFormat="1" applyFont="1" applyFill="1" applyBorder="1" applyAlignment="1">
      <alignment horizontal="center" vertical="center"/>
    </xf>
    <xf numFmtId="49" fontId="1" fillId="6" borderId="0" xfId="4" applyNumberFormat="1" applyFill="1"/>
    <xf numFmtId="14" fontId="18" fillId="6" borderId="6" xfId="4" applyNumberFormat="1" applyFont="1" applyFill="1" applyBorder="1" applyAlignment="1">
      <alignment horizontal="left" vertical="center"/>
    </xf>
    <xf numFmtId="0" fontId="44" fillId="6" borderId="0" xfId="4" applyFont="1" applyFill="1" applyBorder="1" applyAlignment="1">
      <alignment horizontal="center" vertical="center" shrinkToFit="1"/>
    </xf>
    <xf numFmtId="0" fontId="44" fillId="6" borderId="7" xfId="4" applyFont="1" applyFill="1" applyBorder="1" applyAlignment="1">
      <alignment horizontal="center" vertical="center" shrinkToFit="1"/>
    </xf>
    <xf numFmtId="0" fontId="1" fillId="3" borderId="0" xfId="4" applyFont="1" applyFill="1" applyBorder="1" applyAlignment="1">
      <alignment horizontal="center"/>
    </xf>
    <xf numFmtId="0" fontId="1" fillId="4" borderId="0" xfId="4" applyFont="1" applyFill="1" applyBorder="1" applyAlignment="1">
      <alignment horizontal="center"/>
    </xf>
    <xf numFmtId="0" fontId="1" fillId="10" borderId="0" xfId="4" applyFont="1" applyFill="1" applyBorder="1" applyAlignment="1">
      <alignment horizontal="center"/>
    </xf>
    <xf numFmtId="0" fontId="64" fillId="9" borderId="0" xfId="4" applyFont="1" applyFill="1" applyAlignment="1">
      <alignment horizontal="center"/>
    </xf>
    <xf numFmtId="0" fontId="85" fillId="6" borderId="0" xfId="4" applyFont="1" applyFill="1" applyAlignment="1">
      <alignment horizontal="center"/>
    </xf>
    <xf numFmtId="0" fontId="85" fillId="9" borderId="0" xfId="4" applyFont="1" applyFill="1" applyAlignment="1">
      <alignment horizontal="center"/>
    </xf>
    <xf numFmtId="0" fontId="60" fillId="6" borderId="0" xfId="4" applyFont="1" applyFill="1" applyAlignment="1">
      <alignment horizontal="center"/>
    </xf>
    <xf numFmtId="49" fontId="1" fillId="6" borderId="0" xfId="4" applyNumberFormat="1" applyFill="1" applyAlignment="1">
      <alignment horizontal="center"/>
    </xf>
    <xf numFmtId="49" fontId="1" fillId="6" borderId="7" xfId="4" applyNumberFormat="1" applyFill="1" applyBorder="1"/>
    <xf numFmtId="14" fontId="26" fillId="2" borderId="29" xfId="0" applyNumberFormat="1" applyFont="1" applyFill="1" applyBorder="1" applyAlignment="1">
      <alignment horizontal="left" vertical="center" wrapText="1"/>
    </xf>
    <xf numFmtId="0" fontId="1" fillId="0" borderId="5" xfId="4" applyBorder="1" applyAlignment="1">
      <alignment horizontal="center" vertical="center" shrinkToFit="1"/>
    </xf>
    <xf numFmtId="49" fontId="1" fillId="0" borderId="5" xfId="4" applyNumberFormat="1" applyBorder="1" applyAlignment="1">
      <alignment horizontal="center" vertical="center"/>
    </xf>
    <xf numFmtId="49" fontId="1" fillId="0" borderId="5" xfId="4" applyNumberFormat="1" applyBorder="1" applyAlignment="1">
      <alignment horizontal="center" vertical="center" shrinkToFit="1"/>
    </xf>
    <xf numFmtId="49" fontId="1" fillId="14" borderId="5" xfId="4" applyNumberFormat="1" applyFill="1" applyBorder="1" applyAlignment="1">
      <alignment horizontal="center" vertical="center"/>
    </xf>
    <xf numFmtId="0" fontId="9" fillId="6" borderId="0" xfId="4" applyFont="1" applyFill="1" applyBorder="1" applyAlignment="1">
      <alignment horizontal="left" vertical="center"/>
    </xf>
    <xf numFmtId="0" fontId="1" fillId="6" borderId="7" xfId="4" applyFont="1" applyFill="1" applyBorder="1" applyAlignment="1">
      <alignment vertical="center" shrinkToFit="1"/>
    </xf>
    <xf numFmtId="0" fontId="1" fillId="0" borderId="5" xfId="4" applyBorder="1" applyAlignment="1">
      <alignment horizontal="right" vertical="center" shrinkToFit="1"/>
    </xf>
    <xf numFmtId="0" fontId="9" fillId="6" borderId="29" xfId="4" applyFont="1" applyFill="1" applyBorder="1" applyAlignment="1">
      <alignment horizontal="left" vertical="center"/>
    </xf>
    <xf numFmtId="49" fontId="12" fillId="6" borderId="0" xfId="4" applyNumberFormat="1" applyFont="1" applyFill="1" applyAlignment="1">
      <alignment vertical="top" shrinkToFit="1"/>
    </xf>
    <xf numFmtId="14" fontId="18" fillId="6" borderId="6" xfId="4" applyNumberFormat="1" applyFont="1" applyFill="1" applyBorder="1" applyAlignment="1">
      <alignment horizontal="left" vertical="center"/>
    </xf>
    <xf numFmtId="0" fontId="1" fillId="2" borderId="5" xfId="4" applyFill="1" applyBorder="1" applyAlignment="1">
      <alignment vertical="center"/>
    </xf>
    <xf numFmtId="14" fontId="18" fillId="0" borderId="6" xfId="4" applyNumberFormat="1" applyFont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49" fontId="0" fillId="14" borderId="5" xfId="0" applyNumberForma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9" fillId="6" borderId="29" xfId="0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 shrinkToFit="1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44" fillId="6" borderId="0" xfId="4" applyFont="1" applyFill="1" applyBorder="1" applyAlignment="1">
      <alignment horizontal="center" vertical="center" shrinkToFit="1"/>
    </xf>
    <xf numFmtId="0" fontId="44" fillId="6" borderId="7" xfId="4" applyFont="1" applyFill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0" fontId="71" fillId="6" borderId="7" xfId="0" applyFont="1" applyFill="1" applyBorder="1" applyAlignment="1">
      <alignment vertical="center" shrinkToFit="1"/>
    </xf>
    <xf numFmtId="0" fontId="1" fillId="6" borderId="7" xfId="4" applyFill="1" applyBorder="1" applyAlignment="1">
      <alignment horizontal="center"/>
    </xf>
    <xf numFmtId="0" fontId="69" fillId="6" borderId="7" xfId="4" applyFont="1" applyFill="1" applyBorder="1" applyAlignment="1">
      <alignment horizontal="center"/>
    </xf>
    <xf numFmtId="0" fontId="69" fillId="0" borderId="5" xfId="4" applyFont="1" applyBorder="1" applyAlignment="1">
      <alignment horizontal="center" vertical="center" shrinkToFit="1"/>
    </xf>
    <xf numFmtId="0" fontId="9" fillId="6" borderId="17" xfId="4" applyFont="1" applyFill="1" applyBorder="1" applyAlignment="1">
      <alignment horizontal="left" vertical="center"/>
    </xf>
    <xf numFmtId="0" fontId="1" fillId="6" borderId="7" xfId="4" applyFont="1" applyFill="1" applyBorder="1" applyAlignment="1">
      <alignment horizontal="center"/>
    </xf>
    <xf numFmtId="49" fontId="1" fillId="2" borderId="5" xfId="4" applyNumberFormat="1" applyFill="1" applyBorder="1" applyAlignment="1">
      <alignment vertical="center"/>
    </xf>
    <xf numFmtId="49" fontId="1" fillId="0" borderId="5" xfId="4" applyNumberFormat="1" applyBorder="1" applyAlignment="1">
      <alignment horizontal="right" vertical="center" shrinkToFit="1"/>
    </xf>
    <xf numFmtId="49" fontId="1" fillId="0" borderId="5" xfId="4" applyNumberFormat="1" applyFont="1" applyBorder="1" applyAlignment="1">
      <alignment horizontal="center" vertical="center"/>
    </xf>
    <xf numFmtId="49" fontId="1" fillId="6" borderId="7" xfId="4" applyNumberFormat="1" applyFont="1" applyFill="1" applyBorder="1" applyAlignment="1">
      <alignment horizontal="center"/>
    </xf>
    <xf numFmtId="49" fontId="1" fillId="0" borderId="5" xfId="4" applyNumberFormat="1" applyFont="1" applyBorder="1" applyAlignment="1">
      <alignment horizontal="center" vertical="center" shrinkToFit="1"/>
    </xf>
    <xf numFmtId="49" fontId="69" fillId="6" borderId="7" xfId="4" applyNumberFormat="1" applyFont="1" applyFill="1" applyBorder="1" applyAlignment="1">
      <alignment horizontal="center"/>
    </xf>
    <xf numFmtId="49" fontId="69" fillId="0" borderId="5" xfId="4" applyNumberFormat="1" applyFont="1" applyBorder="1" applyAlignment="1">
      <alignment horizontal="center" vertical="center" shrinkToFit="1"/>
    </xf>
  </cellXfs>
  <cellStyles count="6">
    <cellStyle name="Hivatkozás" xfId="1" builtinId="8"/>
    <cellStyle name="Normál" xfId="0" builtinId="0"/>
    <cellStyle name="Normál 2" xfId="3"/>
    <cellStyle name="Normál 3" xfId="4"/>
    <cellStyle name="Pénznem" xfId="2" builtinId="4"/>
    <cellStyle name="Pénznem 2" xfId="5"/>
  </cellStyles>
  <dxfs count="125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0</xdr:rowOff>
    </xdr:from>
    <xdr:to>
      <xdr:col>4</xdr:col>
      <xdr:colOff>1228725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="" xmlns:a16="http://schemas.microsoft.com/office/drawing/2014/main" id="{25664601-00CD-4C39-B5F7-2A7E7EEAD8A2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609600</xdr:colOff>
      <xdr:row>0</xdr:row>
      <xdr:rowOff>57150</xdr:rowOff>
    </xdr:from>
    <xdr:to>
      <xdr:col>4</xdr:col>
      <xdr:colOff>1219200</xdr:colOff>
      <xdr:row>0</xdr:row>
      <xdr:rowOff>552450</xdr:rowOff>
    </xdr:to>
    <xdr:pic>
      <xdr:nvPicPr>
        <xdr:cNvPr id="1275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57150"/>
          <a:ext cx="6096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0</xdr:rowOff>
    </xdr:from>
    <xdr:to>
      <xdr:col>12</xdr:col>
      <xdr:colOff>438150</xdr:colOff>
      <xdr:row>1</xdr:row>
      <xdr:rowOff>133350</xdr:rowOff>
    </xdr:to>
    <xdr:pic>
      <xdr:nvPicPr>
        <xdr:cNvPr id="736279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9800" y="0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0</xdr:rowOff>
    </xdr:from>
    <xdr:to>
      <xdr:col>12</xdr:col>
      <xdr:colOff>371475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62625" y="0"/>
          <a:ext cx="771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428625</xdr:colOff>
      <xdr:row>0</xdr:row>
      <xdr:rowOff>66675</xdr:rowOff>
    </xdr:from>
    <xdr:to>
      <xdr:col>16</xdr:col>
      <xdr:colOff>438150</xdr:colOff>
      <xdr:row>1</xdr:row>
      <xdr:rowOff>142875</xdr:rowOff>
    </xdr:to>
    <xdr:pic>
      <xdr:nvPicPr>
        <xdr:cNvPr id="714778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7550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66675</xdr:rowOff>
    </xdr:from>
    <xdr:to>
      <xdr:col>12</xdr:col>
      <xdr:colOff>476250</xdr:colOff>
      <xdr:row>1</xdr:row>
      <xdr:rowOff>133350</xdr:rowOff>
    </xdr:to>
    <xdr:pic>
      <xdr:nvPicPr>
        <xdr:cNvPr id="747543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5" y="66675"/>
          <a:ext cx="4953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0</xdr:rowOff>
    </xdr:from>
    <xdr:to>
      <xdr:col>12</xdr:col>
      <xdr:colOff>371475</xdr:colOff>
      <xdr:row>2</xdr:row>
      <xdr:rowOff>9525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00725" y="0"/>
          <a:ext cx="771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0</xdr:rowOff>
    </xdr:from>
    <xdr:to>
      <xdr:col>12</xdr:col>
      <xdr:colOff>371475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62625" y="0"/>
          <a:ext cx="771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0</xdr:row>
      <xdr:rowOff>76200</xdr:rowOff>
    </xdr:from>
    <xdr:to>
      <xdr:col>13</xdr:col>
      <xdr:colOff>409575</xdr:colOff>
      <xdr:row>1</xdr:row>
      <xdr:rowOff>152400</xdr:rowOff>
    </xdr:to>
    <xdr:pic>
      <xdr:nvPicPr>
        <xdr:cNvPr id="3902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6200"/>
          <a:ext cx="5619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57150</xdr:rowOff>
    </xdr:from>
    <xdr:to>
      <xdr:col>12</xdr:col>
      <xdr:colOff>466725</xdr:colOff>
      <xdr:row>1</xdr:row>
      <xdr:rowOff>133350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0" y="57150"/>
          <a:ext cx="5429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247650</xdr:colOff>
      <xdr:row>0</xdr:row>
      <xdr:rowOff>0</xdr:rowOff>
    </xdr:from>
    <xdr:to>
      <xdr:col>17</xdr:col>
      <xdr:colOff>66675</xdr:colOff>
      <xdr:row>1</xdr:row>
      <xdr:rowOff>152400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5075" y="0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228600</xdr:colOff>
      <xdr:row>0</xdr:row>
      <xdr:rowOff>0</xdr:rowOff>
    </xdr:from>
    <xdr:to>
      <xdr:col>17</xdr:col>
      <xdr:colOff>76200</xdr:colOff>
      <xdr:row>2</xdr:row>
      <xdr:rowOff>19050</xdr:rowOff>
    </xdr:to>
    <xdr:pic>
      <xdr:nvPicPr>
        <xdr:cNvPr id="2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2200" y="0"/>
          <a:ext cx="457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457200</xdr:colOff>
      <xdr:row>0</xdr:row>
      <xdr:rowOff>57150</xdr:rowOff>
    </xdr:from>
    <xdr:to>
      <xdr:col>16</xdr:col>
      <xdr:colOff>476250</xdr:colOff>
      <xdr:row>1</xdr:row>
      <xdr:rowOff>142875</xdr:rowOff>
    </xdr:to>
    <xdr:pic>
      <xdr:nvPicPr>
        <xdr:cNvPr id="688154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6650" y="57150"/>
          <a:ext cx="5143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0</xdr:rowOff>
    </xdr:from>
    <xdr:to>
      <xdr:col>12</xdr:col>
      <xdr:colOff>504825</xdr:colOff>
      <xdr:row>1</xdr:row>
      <xdr:rowOff>152400</xdr:rowOff>
    </xdr:to>
    <xdr:pic>
      <xdr:nvPicPr>
        <xdr:cNvPr id="723991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05525" y="0"/>
          <a:ext cx="6000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0</xdr:rowOff>
    </xdr:from>
    <xdr:to>
      <xdr:col>12</xdr:col>
      <xdr:colOff>371475</xdr:colOff>
      <xdr:row>2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62625" y="0"/>
          <a:ext cx="771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38100</xdr:rowOff>
    </xdr:from>
    <xdr:to>
      <xdr:col>16</xdr:col>
      <xdr:colOff>447675</xdr:colOff>
      <xdr:row>1</xdr:row>
      <xdr:rowOff>114300</xdr:rowOff>
    </xdr:to>
    <xdr:pic>
      <xdr:nvPicPr>
        <xdr:cNvPr id="701466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48500" y="3810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fo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fob%20p&#225;r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talanos"/>
      <sheetName val="Birók"/>
      <sheetName val="PR N"/>
      <sheetName val="Profi női páros"/>
      <sheetName val="pro"/>
      <sheetName val="Profi F okt"/>
      <sheetName val="am pár"/>
      <sheetName val="Amatőr ffi páros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P6 (3)"/>
      <sheetName val="1P7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P3 (4)"/>
      <sheetName val="1P4 (4)"/>
      <sheetName val="1P5 (4)"/>
      <sheetName val="1P6 (4)"/>
      <sheetName val="1P7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P3 (5)"/>
      <sheetName val="1P4 (5)"/>
      <sheetName val="1P5 (5)"/>
      <sheetName val="1P6 (5)"/>
      <sheetName val="1P7 (5)"/>
      <sheetName val="1D 8 (5)"/>
      <sheetName val="1D 16 (5)"/>
      <sheetName val="1D 32 (5)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8"/>
  <sheetViews>
    <sheetView showGridLines="0" showZeros="0" workbookViewId="0">
      <selection activeCell="E10" sqref="E10"/>
    </sheetView>
  </sheetViews>
  <sheetFormatPr defaultRowHeight="12.75"/>
  <cols>
    <col min="1" max="4" width="19.140625" customWidth="1"/>
    <col min="5" max="5" width="19.140625" style="1" customWidth="1"/>
  </cols>
  <sheetData>
    <row r="1" spans="1:7" s="2" customFormat="1" ht="49.5" customHeight="1" thickBot="1">
      <c r="A1" s="124" t="s">
        <v>100</v>
      </c>
      <c r="B1" s="3"/>
      <c r="C1" s="3"/>
      <c r="D1" s="125"/>
      <c r="E1" s="4"/>
      <c r="F1" s="5"/>
      <c r="G1" s="5"/>
    </row>
    <row r="2" spans="1:7" s="6" customFormat="1" ht="36.75" customHeight="1" thickBot="1">
      <c r="A2" s="7" t="s">
        <v>18</v>
      </c>
      <c r="B2" s="8"/>
      <c r="C2" s="8"/>
      <c r="D2" s="8"/>
      <c r="E2" s="9"/>
      <c r="F2" s="10"/>
      <c r="G2" s="10"/>
    </row>
    <row r="3" spans="1:7" s="2" customFormat="1" ht="6" customHeight="1" thickBot="1">
      <c r="A3" s="12"/>
      <c r="B3" s="13"/>
      <c r="C3" s="13"/>
      <c r="D3" s="13"/>
      <c r="E3" s="14"/>
      <c r="F3" s="5"/>
      <c r="G3" s="5"/>
    </row>
    <row r="4" spans="1:7" s="2" customFormat="1" ht="20.25" customHeight="1" thickBot="1">
      <c r="A4" s="15" t="s">
        <v>19</v>
      </c>
      <c r="B4" s="16"/>
      <c r="C4" s="16"/>
      <c r="D4" s="16"/>
      <c r="E4" s="17"/>
      <c r="F4" s="5"/>
      <c r="G4" s="5"/>
    </row>
    <row r="5" spans="1:7" s="18" customFormat="1" ht="15" customHeight="1">
      <c r="A5" s="154" t="s">
        <v>20</v>
      </c>
      <c r="B5" s="20"/>
      <c r="C5" s="20"/>
      <c r="D5" s="20"/>
      <c r="E5" s="275"/>
      <c r="F5" s="21"/>
      <c r="G5" s="22"/>
    </row>
    <row r="6" spans="1:7" s="2" customFormat="1" ht="26.25">
      <c r="A6" s="307" t="s">
        <v>107</v>
      </c>
      <c r="B6" s="276"/>
      <c r="C6" s="23"/>
      <c r="D6" s="24"/>
      <c r="E6" s="25"/>
      <c r="F6" s="5"/>
      <c r="G6" s="5"/>
    </row>
    <row r="7" spans="1:7" s="18" customFormat="1" ht="15" customHeight="1">
      <c r="A7" s="261" t="s">
        <v>101</v>
      </c>
      <c r="B7" s="261" t="s">
        <v>102</v>
      </c>
      <c r="C7" s="261" t="s">
        <v>103</v>
      </c>
      <c r="D7" s="261" t="s">
        <v>104</v>
      </c>
      <c r="E7" s="261" t="s">
        <v>105</v>
      </c>
      <c r="F7" s="21"/>
      <c r="G7" s="22"/>
    </row>
    <row r="8" spans="1:7" s="2" customFormat="1" ht="16.5" customHeight="1">
      <c r="A8" s="175" t="s">
        <v>108</v>
      </c>
      <c r="B8" s="175" t="s">
        <v>109</v>
      </c>
      <c r="C8" s="175" t="s">
        <v>110</v>
      </c>
      <c r="D8" s="175" t="s">
        <v>111</v>
      </c>
      <c r="E8" s="175"/>
      <c r="F8" s="5"/>
      <c r="G8" s="5"/>
    </row>
    <row r="9" spans="1:7" s="2" customFormat="1" ht="15" customHeight="1">
      <c r="A9" s="154" t="s">
        <v>21</v>
      </c>
      <c r="B9" s="20"/>
      <c r="C9" s="155" t="s">
        <v>22</v>
      </c>
      <c r="D9" s="155"/>
      <c r="E9" s="156" t="s">
        <v>23</v>
      </c>
      <c r="F9" s="5"/>
      <c r="G9" s="5"/>
    </row>
    <row r="10" spans="1:7" s="2" customFormat="1">
      <c r="A10" s="27" t="s">
        <v>112</v>
      </c>
      <c r="B10" s="28"/>
      <c r="C10" s="29" t="s">
        <v>113</v>
      </c>
      <c r="D10" s="155" t="s">
        <v>65</v>
      </c>
      <c r="E10" s="267" t="s">
        <v>114</v>
      </c>
      <c r="F10" s="5"/>
      <c r="G10" s="5"/>
    </row>
    <row r="11" spans="1:7">
      <c r="A11" s="19"/>
      <c r="B11" s="20"/>
      <c r="C11" s="168" t="s">
        <v>63</v>
      </c>
      <c r="D11" s="168" t="s">
        <v>97</v>
      </c>
      <c r="E11" s="168" t="s">
        <v>98</v>
      </c>
      <c r="F11" s="31"/>
      <c r="G11" s="31"/>
    </row>
    <row r="12" spans="1:7" s="2" customFormat="1">
      <c r="A12" s="126"/>
      <c r="B12" s="5"/>
      <c r="C12" s="176"/>
      <c r="D12" s="176"/>
      <c r="E12" s="176"/>
      <c r="F12" s="5"/>
      <c r="G12" s="5"/>
    </row>
    <row r="13" spans="1:7" ht="7.5" customHeight="1">
      <c r="A13" s="31"/>
      <c r="B13" s="31"/>
      <c r="C13" s="31"/>
      <c r="D13" s="31"/>
      <c r="E13" s="35"/>
      <c r="F13" s="31"/>
      <c r="G13" s="31"/>
    </row>
    <row r="14" spans="1:7" ht="112.5" customHeight="1">
      <c r="A14" s="31"/>
      <c r="B14" s="31"/>
      <c r="C14" s="31"/>
      <c r="D14" s="31"/>
      <c r="E14" s="35"/>
      <c r="F14" s="31"/>
      <c r="G14" s="31"/>
    </row>
    <row r="15" spans="1:7" ht="18.75" customHeight="1">
      <c r="A15" s="30"/>
      <c r="B15" s="30"/>
      <c r="C15" s="30"/>
      <c r="D15" s="30"/>
      <c r="E15" s="35"/>
      <c r="F15" s="31"/>
      <c r="G15" s="31"/>
    </row>
    <row r="16" spans="1:7" ht="17.25" customHeight="1">
      <c r="A16" s="30"/>
      <c r="B16" s="30"/>
      <c r="C16" s="30"/>
      <c r="D16" s="30"/>
      <c r="E16" s="36"/>
      <c r="F16" s="31"/>
      <c r="G16" s="31"/>
    </row>
    <row r="17" spans="1:7" ht="12.75" customHeight="1">
      <c r="A17" s="37"/>
      <c r="B17" s="260"/>
      <c r="C17" s="127"/>
      <c r="D17" s="38"/>
      <c r="E17" s="35"/>
      <c r="F17" s="31"/>
      <c r="G17" s="31"/>
    </row>
    <row r="18" spans="1:7">
      <c r="A18" s="31"/>
      <c r="B18" s="31"/>
      <c r="C18" s="31"/>
      <c r="D18" s="31"/>
      <c r="E18" s="35"/>
      <c r="F18" s="31"/>
      <c r="G18" s="31"/>
    </row>
  </sheetData>
  <phoneticPr fontId="60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Munka35">
    <tabColor indexed="11"/>
  </sheetPr>
  <dimension ref="A1:AK43"/>
  <sheetViews>
    <sheetView workbookViewId="0">
      <selection activeCell="L16" sqref="L16"/>
    </sheetView>
  </sheetViews>
  <sheetFormatPr defaultRowHeight="12.75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>
      <c r="A1" s="689" t="str">
        <f>Altalanos!$A$6</f>
        <v>MEFOB 2022</v>
      </c>
      <c r="B1" s="689"/>
      <c r="C1" s="689"/>
      <c r="D1" s="689"/>
      <c r="E1" s="689"/>
      <c r="F1" s="689"/>
      <c r="G1" s="178"/>
      <c r="H1" s="181" t="s">
        <v>53</v>
      </c>
      <c r="I1" s="179"/>
      <c r="J1" s="180"/>
      <c r="L1" s="182"/>
      <c r="M1" s="206"/>
      <c r="N1" s="208"/>
      <c r="O1" s="208" t="s">
        <v>14</v>
      </c>
      <c r="P1" s="208"/>
      <c r="Q1" s="209"/>
      <c r="R1" s="208"/>
      <c r="S1" s="210"/>
      <c r="AB1" s="270" t="e">
        <f>IF(Y5=1,CONCATENATE(VLOOKUP(Y3,AA16:AH27,2)),CONCATENATE(VLOOKUP(Y3,AA2:AK13,2)))</f>
        <v>#N/A</v>
      </c>
      <c r="AC1" s="270" t="e">
        <f>IF(Y5=1,CONCATENATE(VLOOKUP(Y3,AA16:AK27,3)),CONCATENATE(VLOOKUP(Y3,AA2:AK13,3)))</f>
        <v>#N/A</v>
      </c>
      <c r="AD1" s="270" t="e">
        <f>IF(Y5=1,CONCATENATE(VLOOKUP(Y3,AA16:AK27,4)),CONCATENATE(VLOOKUP(Y3,AA2:AK13,4)))</f>
        <v>#N/A</v>
      </c>
      <c r="AE1" s="270" t="e">
        <f>IF(Y5=1,CONCATENATE(VLOOKUP(Y3,AA16:AK27,5)),CONCATENATE(VLOOKUP(Y3,AA2:AK13,5)))</f>
        <v>#N/A</v>
      </c>
      <c r="AF1" s="270" t="e">
        <f>IF(Y5=1,CONCATENATE(VLOOKUP(Y3,AA16:AK27,6)),CONCATENATE(VLOOKUP(Y3,AA2:AK13,6)))</f>
        <v>#N/A</v>
      </c>
      <c r="AG1" s="270" t="e">
        <f>IF(Y5=1,CONCATENATE(VLOOKUP(Y3,AA16:AK27,7)),CONCATENATE(VLOOKUP(Y3,AA2:AK13,7)))</f>
        <v>#N/A</v>
      </c>
      <c r="AH1" s="270" t="e">
        <f>IF(Y5=1,CONCATENATE(VLOOKUP(Y3,AA16:AK27,8)),CONCATENATE(VLOOKUP(Y3,AA2:AK13,8)))</f>
        <v>#N/A</v>
      </c>
      <c r="AI1" s="270" t="e">
        <f>IF(Y5=1,CONCATENATE(VLOOKUP(Y3,AA16:AK27,9)),CONCATENATE(VLOOKUP(Y3,AA2:AK13,9)))</f>
        <v>#N/A</v>
      </c>
      <c r="AJ1" s="270" t="e">
        <f>IF(Y5=1,CONCATENATE(VLOOKUP(Y3,AA16:AK27,10)),CONCATENATE(VLOOKUP(Y3,AA2:AK13,10)))</f>
        <v>#N/A</v>
      </c>
      <c r="AK1" s="270" t="e">
        <f>IF(Y5=1,CONCATENATE(VLOOKUP(Y3,AA16:AK27,11)),CONCATENATE(VLOOKUP(Y3,AA2:AK13,11)))</f>
        <v>#N/A</v>
      </c>
    </row>
    <row r="2" spans="1:37">
      <c r="A2" s="183" t="s">
        <v>52</v>
      </c>
      <c r="B2" s="184"/>
      <c r="C2" s="184"/>
      <c r="D2" s="184"/>
      <c r="E2" s="306" t="str">
        <f>Altalanos!$D$8</f>
        <v>Amatőr női</v>
      </c>
      <c r="F2" s="184"/>
      <c r="G2" s="185"/>
      <c r="H2" s="186"/>
      <c r="I2" s="186"/>
      <c r="J2" s="187"/>
      <c r="K2" s="182"/>
      <c r="L2" s="182"/>
      <c r="M2" s="207"/>
      <c r="N2" s="211"/>
      <c r="O2" s="212"/>
      <c r="P2" s="211"/>
      <c r="Q2" s="212"/>
      <c r="R2" s="211"/>
      <c r="S2" s="210"/>
      <c r="Y2" s="264"/>
      <c r="Z2" s="263"/>
      <c r="AA2" s="263" t="s">
        <v>66</v>
      </c>
      <c r="AB2" s="268">
        <v>150</v>
      </c>
      <c r="AC2" s="268">
        <v>120</v>
      </c>
      <c r="AD2" s="268">
        <v>100</v>
      </c>
      <c r="AE2" s="268">
        <v>80</v>
      </c>
      <c r="AF2" s="268">
        <v>70</v>
      </c>
      <c r="AG2" s="268">
        <v>60</v>
      </c>
      <c r="AH2" s="268">
        <v>55</v>
      </c>
      <c r="AI2" s="268">
        <v>50</v>
      </c>
      <c r="AJ2" s="268">
        <v>45</v>
      </c>
      <c r="AK2" s="268">
        <v>40</v>
      </c>
    </row>
    <row r="3" spans="1:37">
      <c r="A3" s="49" t="s">
        <v>25</v>
      </c>
      <c r="B3" s="49"/>
      <c r="C3" s="49"/>
      <c r="D3" s="49"/>
      <c r="E3" s="49" t="s">
        <v>22</v>
      </c>
      <c r="F3" s="49"/>
      <c r="G3" s="49"/>
      <c r="H3" s="49" t="s">
        <v>30</v>
      </c>
      <c r="I3" s="49"/>
      <c r="J3" s="109"/>
      <c r="K3" s="49"/>
      <c r="L3" s="50"/>
      <c r="M3" s="50" t="s">
        <v>31</v>
      </c>
      <c r="N3" s="214"/>
      <c r="O3" s="213"/>
      <c r="P3" s="214"/>
      <c r="Q3" s="254" t="s">
        <v>78</v>
      </c>
      <c r="R3" s="255" t="s">
        <v>84</v>
      </c>
      <c r="S3" s="255" t="s">
        <v>79</v>
      </c>
      <c r="Y3" s="263">
        <f>IF(H4="OB","A",IF(H4="IX","W",H4))</f>
        <v>0</v>
      </c>
      <c r="Z3" s="263"/>
      <c r="AA3" s="263" t="s">
        <v>87</v>
      </c>
      <c r="AB3" s="268">
        <v>120</v>
      </c>
      <c r="AC3" s="268">
        <v>90</v>
      </c>
      <c r="AD3" s="268">
        <v>65</v>
      </c>
      <c r="AE3" s="268">
        <v>55</v>
      </c>
      <c r="AF3" s="268">
        <v>50</v>
      </c>
      <c r="AG3" s="268">
        <v>45</v>
      </c>
      <c r="AH3" s="268">
        <v>40</v>
      </c>
      <c r="AI3" s="268">
        <v>35</v>
      </c>
      <c r="AJ3" s="268">
        <v>25</v>
      </c>
      <c r="AK3" s="268">
        <v>20</v>
      </c>
    </row>
    <row r="4" spans="1:37" ht="13.5" thickBot="1">
      <c r="A4" s="690" t="str">
        <f>Altalanos!$A$10</f>
        <v>2022.05.21-22.</v>
      </c>
      <c r="B4" s="690"/>
      <c r="C4" s="690"/>
      <c r="D4" s="188"/>
      <c r="E4" s="189" t="str">
        <f>Altalanos!$C$10</f>
        <v>Miskolc</v>
      </c>
      <c r="F4" s="189"/>
      <c r="G4" s="189"/>
      <c r="H4" s="191"/>
      <c r="I4" s="189"/>
      <c r="J4" s="190"/>
      <c r="K4" s="191"/>
      <c r="L4" s="266"/>
      <c r="M4" s="192" t="str">
        <f>Altalanos!$E$10</f>
        <v>Kádár László</v>
      </c>
      <c r="N4" s="215"/>
      <c r="O4" s="216"/>
      <c r="P4" s="215"/>
      <c r="Q4" s="256" t="s">
        <v>85</v>
      </c>
      <c r="R4" s="257" t="s">
        <v>80</v>
      </c>
      <c r="S4" s="257" t="s">
        <v>81</v>
      </c>
      <c r="Y4" s="263"/>
      <c r="Z4" s="263"/>
      <c r="AA4" s="263" t="s">
        <v>88</v>
      </c>
      <c r="AB4" s="268">
        <v>90</v>
      </c>
      <c r="AC4" s="268">
        <v>60</v>
      </c>
      <c r="AD4" s="268">
        <v>45</v>
      </c>
      <c r="AE4" s="268">
        <v>34</v>
      </c>
      <c r="AF4" s="268">
        <v>27</v>
      </c>
      <c r="AG4" s="268">
        <v>22</v>
      </c>
      <c r="AH4" s="268">
        <v>18</v>
      </c>
      <c r="AI4" s="268">
        <v>15</v>
      </c>
      <c r="AJ4" s="268">
        <v>12</v>
      </c>
      <c r="AK4" s="268">
        <v>9</v>
      </c>
    </row>
    <row r="5" spans="1:37">
      <c r="A5" s="31"/>
      <c r="B5" s="31" t="s">
        <v>50</v>
      </c>
      <c r="C5" s="203" t="s">
        <v>64</v>
      </c>
      <c r="D5" s="31" t="s">
        <v>44</v>
      </c>
      <c r="E5" s="31" t="s">
        <v>69</v>
      </c>
      <c r="F5" s="31"/>
      <c r="G5" s="31" t="s">
        <v>29</v>
      </c>
      <c r="H5" s="31"/>
      <c r="I5" s="31" t="s">
        <v>32</v>
      </c>
      <c r="J5" s="31"/>
      <c r="K5" s="247" t="s">
        <v>70</v>
      </c>
      <c r="L5" s="247" t="s">
        <v>71</v>
      </c>
      <c r="M5" s="247" t="s">
        <v>72</v>
      </c>
      <c r="N5" s="210"/>
      <c r="O5" s="210"/>
      <c r="P5" s="210"/>
      <c r="Q5" s="258" t="s">
        <v>86</v>
      </c>
      <c r="R5" s="259" t="s">
        <v>82</v>
      </c>
      <c r="S5" s="259" t="s">
        <v>83</v>
      </c>
      <c r="Y5" s="263">
        <f>IF(OR(Altalanos!$A$8="F1",Altalanos!$A$8="F2",Altalanos!$A$8="N1",Altalanos!$A$8="N2"),1,2)</f>
        <v>2</v>
      </c>
      <c r="Z5" s="263"/>
      <c r="AA5" s="263" t="s">
        <v>89</v>
      </c>
      <c r="AB5" s="268">
        <v>60</v>
      </c>
      <c r="AC5" s="268">
        <v>40</v>
      </c>
      <c r="AD5" s="268">
        <v>30</v>
      </c>
      <c r="AE5" s="268">
        <v>20</v>
      </c>
      <c r="AF5" s="268">
        <v>18</v>
      </c>
      <c r="AG5" s="268">
        <v>15</v>
      </c>
      <c r="AH5" s="268">
        <v>12</v>
      </c>
      <c r="AI5" s="268">
        <v>10</v>
      </c>
      <c r="AJ5" s="268">
        <v>8</v>
      </c>
      <c r="AK5" s="268">
        <v>6</v>
      </c>
    </row>
    <row r="6" spans="1:37">
      <c r="A6" s="194"/>
      <c r="B6" s="194"/>
      <c r="C6" s="246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210"/>
      <c r="O6" s="210"/>
      <c r="P6" s="210"/>
      <c r="Q6" s="210"/>
      <c r="R6" s="210"/>
      <c r="S6" s="210"/>
      <c r="Y6" s="263"/>
      <c r="Z6" s="263"/>
      <c r="AA6" s="263" t="s">
        <v>90</v>
      </c>
      <c r="AB6" s="268">
        <v>40</v>
      </c>
      <c r="AC6" s="268">
        <v>25</v>
      </c>
      <c r="AD6" s="268">
        <v>18</v>
      </c>
      <c r="AE6" s="268">
        <v>13</v>
      </c>
      <c r="AF6" s="268">
        <v>10</v>
      </c>
      <c r="AG6" s="268">
        <v>8</v>
      </c>
      <c r="AH6" s="268">
        <v>6</v>
      </c>
      <c r="AI6" s="268">
        <v>5</v>
      </c>
      <c r="AJ6" s="268">
        <v>4</v>
      </c>
      <c r="AK6" s="268">
        <v>3</v>
      </c>
    </row>
    <row r="7" spans="1:37">
      <c r="A7" s="217" t="s">
        <v>66</v>
      </c>
      <c r="B7" s="248">
        <v>1</v>
      </c>
      <c r="C7" s="250">
        <f>IF($B7="","",VLOOKUP($B7,aN!$A$7:$O$22,5))</f>
        <v>0</v>
      </c>
      <c r="D7" s="250">
        <f>IF($B7="","",VLOOKUP($B7,aN!$A$7:$O$22,15))</f>
        <v>0</v>
      </c>
      <c r="E7" s="695" t="str">
        <f>UPPER(IF($B7="","",VLOOKUP($B7,aN!$A$7:$O$22,2)))</f>
        <v>BARTA-BONCZ NÓRA 1976</v>
      </c>
      <c r="F7" s="695"/>
      <c r="G7" s="695">
        <f>IF($B7="","",VLOOKUP($B7,aN!$A$7:$O$22,3))</f>
        <v>0</v>
      </c>
      <c r="H7" s="695"/>
      <c r="I7" s="251">
        <f>IF($B7="","",VLOOKUP($B7,aN!$A$7:$O$22,4))</f>
        <v>0</v>
      </c>
      <c r="J7" s="194"/>
      <c r="K7" s="637" t="s">
        <v>181</v>
      </c>
      <c r="L7" s="265"/>
      <c r="M7" s="272"/>
      <c r="N7" s="210"/>
      <c r="O7" s="210"/>
      <c r="P7" s="210"/>
      <c r="Q7" s="210"/>
      <c r="R7" s="210"/>
      <c r="S7" s="210"/>
      <c r="Y7" s="263"/>
      <c r="Z7" s="263"/>
      <c r="AA7" s="263" t="s">
        <v>91</v>
      </c>
      <c r="AB7" s="268">
        <v>25</v>
      </c>
      <c r="AC7" s="268">
        <v>15</v>
      </c>
      <c r="AD7" s="268">
        <v>13</v>
      </c>
      <c r="AE7" s="268">
        <v>8</v>
      </c>
      <c r="AF7" s="268">
        <v>6</v>
      </c>
      <c r="AG7" s="268">
        <v>4</v>
      </c>
      <c r="AH7" s="268">
        <v>3</v>
      </c>
      <c r="AI7" s="268">
        <v>2</v>
      </c>
      <c r="AJ7" s="268">
        <v>1</v>
      </c>
      <c r="AK7" s="268">
        <v>0</v>
      </c>
    </row>
    <row r="8" spans="1:37">
      <c r="A8" s="217"/>
      <c r="B8" s="249"/>
      <c r="C8" s="252"/>
      <c r="D8" s="252"/>
      <c r="E8" s="252"/>
      <c r="F8" s="252"/>
      <c r="G8" s="252"/>
      <c r="H8" s="252"/>
      <c r="I8" s="252"/>
      <c r="J8" s="194"/>
      <c r="K8" s="217"/>
      <c r="L8" s="217"/>
      <c r="M8" s="273"/>
      <c r="N8" s="210"/>
      <c r="O8" s="210"/>
      <c r="P8" s="210"/>
      <c r="Q8" s="210"/>
      <c r="R8" s="210"/>
      <c r="S8" s="210"/>
      <c r="Y8" s="263"/>
      <c r="Z8" s="263"/>
      <c r="AA8" s="263" t="s">
        <v>92</v>
      </c>
      <c r="AB8" s="268">
        <v>15</v>
      </c>
      <c r="AC8" s="268">
        <v>10</v>
      </c>
      <c r="AD8" s="268">
        <v>7</v>
      </c>
      <c r="AE8" s="268">
        <v>5</v>
      </c>
      <c r="AF8" s="268">
        <v>4</v>
      </c>
      <c r="AG8" s="268">
        <v>3</v>
      </c>
      <c r="AH8" s="268">
        <v>2</v>
      </c>
      <c r="AI8" s="268">
        <v>1</v>
      </c>
      <c r="AJ8" s="268">
        <v>0</v>
      </c>
      <c r="AK8" s="268">
        <v>0</v>
      </c>
    </row>
    <row r="9" spans="1:37">
      <c r="A9" s="217" t="s">
        <v>67</v>
      </c>
      <c r="B9" s="248">
        <v>2</v>
      </c>
      <c r="C9" s="250">
        <f>IF($B9="","",VLOOKUP($B9,aN!$A$7:$O$22,5))</f>
        <v>0</v>
      </c>
      <c r="D9" s="250">
        <f>IF($B9="","",VLOOKUP($B9,aN!$A$7:$O$22,15))</f>
        <v>0</v>
      </c>
      <c r="E9" s="695" t="str">
        <f>UPPER(IF($B9="","",VLOOKUP($B9,aN!$A$7:$O$22,2)))</f>
        <v>SÁNDOR ALEXANDRA</v>
      </c>
      <c r="F9" s="695"/>
      <c r="G9" s="695">
        <f>IF($B9="","",VLOOKUP($B9,aN!$A$7:$O$22,3))</f>
        <v>0</v>
      </c>
      <c r="H9" s="695"/>
      <c r="I9" s="251">
        <f>IF($B9="","",VLOOKUP($B9,aN!$A$7:$O$22,4))</f>
        <v>0</v>
      </c>
      <c r="J9" s="194"/>
      <c r="K9" s="637" t="s">
        <v>182</v>
      </c>
      <c r="L9" s="265"/>
      <c r="M9" s="272"/>
      <c r="N9" s="210"/>
      <c r="O9" s="210"/>
      <c r="P9" s="210"/>
      <c r="Q9" s="210"/>
      <c r="R9" s="210"/>
      <c r="S9" s="210"/>
      <c r="Y9" s="263"/>
      <c r="Z9" s="263"/>
      <c r="AA9" s="263" t="s">
        <v>93</v>
      </c>
      <c r="AB9" s="268">
        <v>10</v>
      </c>
      <c r="AC9" s="268">
        <v>6</v>
      </c>
      <c r="AD9" s="268">
        <v>4</v>
      </c>
      <c r="AE9" s="268">
        <v>2</v>
      </c>
      <c r="AF9" s="268">
        <v>1</v>
      </c>
      <c r="AG9" s="268">
        <v>0</v>
      </c>
      <c r="AH9" s="268">
        <v>0</v>
      </c>
      <c r="AI9" s="268">
        <v>0</v>
      </c>
      <c r="AJ9" s="268">
        <v>0</v>
      </c>
      <c r="AK9" s="268">
        <v>0</v>
      </c>
    </row>
    <row r="10" spans="1:37">
      <c r="A10" s="217"/>
      <c r="B10" s="249"/>
      <c r="C10" s="252"/>
      <c r="D10" s="252"/>
      <c r="E10" s="252"/>
      <c r="F10" s="252"/>
      <c r="G10" s="252"/>
      <c r="H10" s="252"/>
      <c r="I10" s="252"/>
      <c r="J10" s="194"/>
      <c r="K10" s="217"/>
      <c r="L10" s="217"/>
      <c r="M10" s="273"/>
      <c r="N10" s="210"/>
      <c r="O10" s="210"/>
      <c r="P10" s="210"/>
      <c r="Q10" s="210"/>
      <c r="R10" s="210"/>
      <c r="S10" s="210"/>
      <c r="Y10" s="263"/>
      <c r="Z10" s="263"/>
      <c r="AA10" s="263" t="s">
        <v>94</v>
      </c>
      <c r="AB10" s="268">
        <v>6</v>
      </c>
      <c r="AC10" s="268">
        <v>3</v>
      </c>
      <c r="AD10" s="268">
        <v>2</v>
      </c>
      <c r="AE10" s="268">
        <v>1</v>
      </c>
      <c r="AF10" s="268">
        <v>0</v>
      </c>
      <c r="AG10" s="268">
        <v>0</v>
      </c>
      <c r="AH10" s="268">
        <v>0</v>
      </c>
      <c r="AI10" s="268">
        <v>0</v>
      </c>
      <c r="AJ10" s="268">
        <v>0</v>
      </c>
      <c r="AK10" s="268">
        <v>0</v>
      </c>
    </row>
    <row r="11" spans="1:37">
      <c r="A11" s="217" t="s">
        <v>68</v>
      </c>
      <c r="B11" s="248">
        <v>3</v>
      </c>
      <c r="C11" s="250">
        <f>IF($B11="","",VLOOKUP($B11,aN!$A$7:$O$22,5))</f>
        <v>0</v>
      </c>
      <c r="D11" s="250">
        <f>IF($B11="","",VLOOKUP($B11,aN!$A$7:$O$22,15))</f>
        <v>0</v>
      </c>
      <c r="E11" s="695" t="str">
        <f>UPPER(IF($B11="","",VLOOKUP($B11,aN!$A$7:$O$22,2)))</f>
        <v xml:space="preserve">SZABÓ LUCA </v>
      </c>
      <c r="F11" s="695"/>
      <c r="G11" s="695">
        <f>IF($B11="","",VLOOKUP($B11,aN!$A$7:$O$22,3))</f>
        <v>0</v>
      </c>
      <c r="H11" s="695"/>
      <c r="I11" s="251">
        <f>IF($B11="","",VLOOKUP($B11,aN!$A$7:$O$22,4))</f>
        <v>0</v>
      </c>
      <c r="J11" s="194"/>
      <c r="K11" s="271"/>
      <c r="L11" s="265"/>
      <c r="M11" s="272"/>
      <c r="N11" s="210"/>
      <c r="O11" s="210"/>
      <c r="P11" s="210"/>
      <c r="Q11" s="210"/>
      <c r="R11" s="210"/>
      <c r="S11" s="210"/>
      <c r="Y11" s="263"/>
      <c r="Z11" s="263"/>
      <c r="AA11" s="263" t="s">
        <v>99</v>
      </c>
      <c r="AB11" s="268">
        <v>3</v>
      </c>
      <c r="AC11" s="268">
        <v>2</v>
      </c>
      <c r="AD11" s="268">
        <v>1</v>
      </c>
      <c r="AE11" s="268">
        <v>0</v>
      </c>
      <c r="AF11" s="268">
        <v>0</v>
      </c>
      <c r="AG11" s="268">
        <v>0</v>
      </c>
      <c r="AH11" s="268">
        <v>0</v>
      </c>
      <c r="AI11" s="268">
        <v>0</v>
      </c>
      <c r="AJ11" s="268">
        <v>0</v>
      </c>
      <c r="AK11" s="268">
        <v>0</v>
      </c>
    </row>
    <row r="12" spans="1:37">
      <c r="A12" s="217"/>
      <c r="B12" s="249"/>
      <c r="C12" s="252"/>
      <c r="D12" s="252"/>
      <c r="E12" s="252"/>
      <c r="F12" s="252"/>
      <c r="G12" s="252"/>
      <c r="H12" s="252"/>
      <c r="I12" s="252"/>
      <c r="J12" s="194"/>
      <c r="K12" s="246"/>
      <c r="L12" s="246"/>
      <c r="M12" s="274"/>
      <c r="Y12" s="263"/>
      <c r="Z12" s="263"/>
      <c r="AA12" s="263" t="s">
        <v>95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</row>
    <row r="13" spans="1:37">
      <c r="A13" s="217" t="s">
        <v>73</v>
      </c>
      <c r="B13" s="248">
        <v>4</v>
      </c>
      <c r="C13" s="250">
        <f>IF($B13="","",VLOOKUP($B13,aN!$A$7:$O$22,5))</f>
        <v>0</v>
      </c>
      <c r="D13" s="250">
        <f>IF($B13="","",VLOOKUP($B13,aN!$A$7:$O$22,15))</f>
        <v>0</v>
      </c>
      <c r="E13" s="695" t="str">
        <f>UPPER(IF($B13="","",VLOOKUP($B13,aN!$A$7:$O$22,2)))</f>
        <v xml:space="preserve">SZENDREI ESZTER </v>
      </c>
      <c r="F13" s="695"/>
      <c r="G13" s="695">
        <f>IF($B13="","",VLOOKUP($B13,aN!$A$7:$O$22,3))</f>
        <v>0</v>
      </c>
      <c r="H13" s="695"/>
      <c r="I13" s="251">
        <f>IF($B13="","",VLOOKUP($B13,aN!$A$7:$O$22,4))</f>
        <v>0</v>
      </c>
      <c r="J13" s="194"/>
      <c r="K13" s="637" t="s">
        <v>183</v>
      </c>
      <c r="L13" s="265"/>
      <c r="M13" s="272"/>
      <c r="Y13" s="263"/>
      <c r="Z13" s="263"/>
      <c r="AA13" s="263" t="s">
        <v>96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</row>
    <row r="14" spans="1:37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</row>
    <row r="15" spans="1:37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</row>
    <row r="16" spans="1:37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Y16" s="263"/>
      <c r="Z16" s="263"/>
      <c r="AA16" s="263" t="s">
        <v>66</v>
      </c>
      <c r="AB16" s="263">
        <v>300</v>
      </c>
      <c r="AC16" s="263">
        <v>250</v>
      </c>
      <c r="AD16" s="263">
        <v>220</v>
      </c>
      <c r="AE16" s="263">
        <v>180</v>
      </c>
      <c r="AF16" s="263">
        <v>160</v>
      </c>
      <c r="AG16" s="263">
        <v>150</v>
      </c>
      <c r="AH16" s="263">
        <v>140</v>
      </c>
      <c r="AI16" s="263">
        <v>130</v>
      </c>
      <c r="AJ16" s="263">
        <v>120</v>
      </c>
      <c r="AK16" s="263">
        <v>110</v>
      </c>
    </row>
    <row r="17" spans="1:37">
      <c r="A17" s="194"/>
      <c r="B17" s="194"/>
      <c r="C17" s="194"/>
      <c r="D17" s="636"/>
      <c r="E17" s="636"/>
      <c r="F17" s="636"/>
      <c r="G17" s="636"/>
      <c r="H17" s="636"/>
      <c r="I17" s="636"/>
      <c r="J17" s="636"/>
      <c r="K17" s="636"/>
      <c r="L17" s="194"/>
      <c r="M17" s="194"/>
      <c r="Y17" s="263"/>
      <c r="Z17" s="263"/>
      <c r="AA17" s="263" t="s">
        <v>87</v>
      </c>
      <c r="AB17" s="263">
        <v>250</v>
      </c>
      <c r="AC17" s="263">
        <v>200</v>
      </c>
      <c r="AD17" s="263">
        <v>160</v>
      </c>
      <c r="AE17" s="263">
        <v>140</v>
      </c>
      <c r="AF17" s="263">
        <v>120</v>
      </c>
      <c r="AG17" s="263">
        <v>110</v>
      </c>
      <c r="AH17" s="263">
        <v>100</v>
      </c>
      <c r="AI17" s="263">
        <v>90</v>
      </c>
      <c r="AJ17" s="263">
        <v>80</v>
      </c>
      <c r="AK17" s="263">
        <v>70</v>
      </c>
    </row>
    <row r="18" spans="1:37" ht="18.75" customHeight="1">
      <c r="A18" s="194"/>
      <c r="B18" s="691"/>
      <c r="C18" s="691"/>
      <c r="D18" s="688" t="str">
        <f>E7</f>
        <v>BARTA-BONCZ NÓRA 1976</v>
      </c>
      <c r="E18" s="688"/>
      <c r="F18" s="688" t="str">
        <f>E9</f>
        <v>SÁNDOR ALEXANDRA</v>
      </c>
      <c r="G18" s="688"/>
      <c r="H18" s="688" t="str">
        <f>E11</f>
        <v xml:space="preserve">SZABÓ LUCA </v>
      </c>
      <c r="I18" s="688"/>
      <c r="J18" s="688" t="str">
        <f>E13</f>
        <v xml:space="preserve">SZENDREI ESZTER </v>
      </c>
      <c r="K18" s="688"/>
      <c r="L18" s="194"/>
      <c r="M18" s="194"/>
      <c r="Y18" s="263"/>
      <c r="Z18" s="263"/>
      <c r="AA18" s="263" t="s">
        <v>88</v>
      </c>
      <c r="AB18" s="263">
        <v>200</v>
      </c>
      <c r="AC18" s="263">
        <v>150</v>
      </c>
      <c r="AD18" s="263">
        <v>130</v>
      </c>
      <c r="AE18" s="263">
        <v>110</v>
      </c>
      <c r="AF18" s="263">
        <v>95</v>
      </c>
      <c r="AG18" s="263">
        <v>80</v>
      </c>
      <c r="AH18" s="263">
        <v>70</v>
      </c>
      <c r="AI18" s="263">
        <v>60</v>
      </c>
      <c r="AJ18" s="263">
        <v>55</v>
      </c>
      <c r="AK18" s="263">
        <v>50</v>
      </c>
    </row>
    <row r="19" spans="1:37" ht="18.75" customHeight="1">
      <c r="A19" s="253" t="s">
        <v>66</v>
      </c>
      <c r="B19" s="683" t="str">
        <f>E7</f>
        <v>BARTA-BONCZ NÓRA 1976</v>
      </c>
      <c r="C19" s="683"/>
      <c r="D19" s="684"/>
      <c r="E19" s="684"/>
      <c r="F19" s="685" t="s">
        <v>177</v>
      </c>
      <c r="G19" s="686"/>
      <c r="H19" s="685" t="s">
        <v>178</v>
      </c>
      <c r="I19" s="686"/>
      <c r="J19" s="694" t="s">
        <v>179</v>
      </c>
      <c r="K19" s="688"/>
      <c r="L19" s="194"/>
      <c r="M19" s="194"/>
      <c r="Y19" s="263"/>
      <c r="Z19" s="263"/>
      <c r="AA19" s="263" t="s">
        <v>89</v>
      </c>
      <c r="AB19" s="263">
        <v>150</v>
      </c>
      <c r="AC19" s="263">
        <v>120</v>
      </c>
      <c r="AD19" s="263">
        <v>100</v>
      </c>
      <c r="AE19" s="263">
        <v>80</v>
      </c>
      <c r="AF19" s="263">
        <v>70</v>
      </c>
      <c r="AG19" s="263">
        <v>60</v>
      </c>
      <c r="AH19" s="263">
        <v>55</v>
      </c>
      <c r="AI19" s="263">
        <v>50</v>
      </c>
      <c r="AJ19" s="263">
        <v>45</v>
      </c>
      <c r="AK19" s="263">
        <v>40</v>
      </c>
    </row>
    <row r="20" spans="1:37" ht="18.75" customHeight="1">
      <c r="A20" s="253" t="s">
        <v>67</v>
      </c>
      <c r="B20" s="683" t="str">
        <f>E9</f>
        <v>SÁNDOR ALEXANDRA</v>
      </c>
      <c r="C20" s="683"/>
      <c r="D20" s="685" t="s">
        <v>178</v>
      </c>
      <c r="E20" s="686"/>
      <c r="F20" s="684"/>
      <c r="G20" s="684"/>
      <c r="H20" s="685" t="s">
        <v>178</v>
      </c>
      <c r="I20" s="686"/>
      <c r="J20" s="685" t="s">
        <v>178</v>
      </c>
      <c r="K20" s="686"/>
      <c r="L20" s="194"/>
      <c r="M20" s="194"/>
      <c r="Y20" s="263"/>
      <c r="Z20" s="263"/>
      <c r="AA20" s="263" t="s">
        <v>90</v>
      </c>
      <c r="AB20" s="263">
        <v>120</v>
      </c>
      <c r="AC20" s="263">
        <v>90</v>
      </c>
      <c r="AD20" s="263">
        <v>65</v>
      </c>
      <c r="AE20" s="263">
        <v>55</v>
      </c>
      <c r="AF20" s="263">
        <v>50</v>
      </c>
      <c r="AG20" s="263">
        <v>45</v>
      </c>
      <c r="AH20" s="263">
        <v>40</v>
      </c>
      <c r="AI20" s="263">
        <v>35</v>
      </c>
      <c r="AJ20" s="263">
        <v>25</v>
      </c>
      <c r="AK20" s="263">
        <v>20</v>
      </c>
    </row>
    <row r="21" spans="1:37" ht="18.75" customHeight="1">
      <c r="A21" s="253" t="s">
        <v>68</v>
      </c>
      <c r="B21" s="683" t="str">
        <f>E11</f>
        <v xml:space="preserve">SZABÓ LUCA </v>
      </c>
      <c r="C21" s="683"/>
      <c r="D21" s="685" t="s">
        <v>177</v>
      </c>
      <c r="E21" s="686"/>
      <c r="F21" s="685" t="s">
        <v>177</v>
      </c>
      <c r="G21" s="686"/>
      <c r="H21" s="684"/>
      <c r="I21" s="684"/>
      <c r="J21" s="685" t="s">
        <v>177</v>
      </c>
      <c r="K21" s="686"/>
      <c r="L21" s="194"/>
      <c r="M21" s="194"/>
      <c r="Y21" s="263"/>
      <c r="Z21" s="263"/>
      <c r="AA21" s="263" t="s">
        <v>91</v>
      </c>
      <c r="AB21" s="263">
        <v>90</v>
      </c>
      <c r="AC21" s="263">
        <v>60</v>
      </c>
      <c r="AD21" s="263">
        <v>45</v>
      </c>
      <c r="AE21" s="263">
        <v>34</v>
      </c>
      <c r="AF21" s="263">
        <v>27</v>
      </c>
      <c r="AG21" s="263">
        <v>22</v>
      </c>
      <c r="AH21" s="263">
        <v>18</v>
      </c>
      <c r="AI21" s="263">
        <v>15</v>
      </c>
      <c r="AJ21" s="263">
        <v>12</v>
      </c>
      <c r="AK21" s="263">
        <v>9</v>
      </c>
    </row>
    <row r="22" spans="1:37" ht="18.75" customHeight="1">
      <c r="A22" s="253" t="s">
        <v>73</v>
      </c>
      <c r="B22" s="683" t="str">
        <f>E13</f>
        <v xml:space="preserve">SZENDREI ESZTER </v>
      </c>
      <c r="C22" s="683"/>
      <c r="D22" s="685" t="s">
        <v>180</v>
      </c>
      <c r="E22" s="686"/>
      <c r="F22" s="685" t="s">
        <v>177</v>
      </c>
      <c r="G22" s="686"/>
      <c r="H22" s="694" t="s">
        <v>178</v>
      </c>
      <c r="I22" s="688"/>
      <c r="J22" s="684"/>
      <c r="K22" s="684"/>
      <c r="L22" s="194"/>
      <c r="M22" s="194"/>
      <c r="Y22" s="263"/>
      <c r="Z22" s="263"/>
      <c r="AA22" s="263" t="s">
        <v>92</v>
      </c>
      <c r="AB22" s="263">
        <v>60</v>
      </c>
      <c r="AC22" s="263">
        <v>40</v>
      </c>
      <c r="AD22" s="263">
        <v>30</v>
      </c>
      <c r="AE22" s="263">
        <v>20</v>
      </c>
      <c r="AF22" s="263">
        <v>18</v>
      </c>
      <c r="AG22" s="263">
        <v>15</v>
      </c>
      <c r="AH22" s="263">
        <v>12</v>
      </c>
      <c r="AI22" s="263">
        <v>10</v>
      </c>
      <c r="AJ22" s="263">
        <v>8</v>
      </c>
      <c r="AK22" s="263">
        <v>6</v>
      </c>
    </row>
    <row r="23" spans="1:37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Y23" s="263"/>
      <c r="Z23" s="263"/>
      <c r="AA23" s="263" t="s">
        <v>93</v>
      </c>
      <c r="AB23" s="263">
        <v>40</v>
      </c>
      <c r="AC23" s="263">
        <v>25</v>
      </c>
      <c r="AD23" s="263">
        <v>18</v>
      </c>
      <c r="AE23" s="263">
        <v>13</v>
      </c>
      <c r="AF23" s="263">
        <v>8</v>
      </c>
      <c r="AG23" s="263">
        <v>7</v>
      </c>
      <c r="AH23" s="263">
        <v>6</v>
      </c>
      <c r="AI23" s="263">
        <v>5</v>
      </c>
      <c r="AJ23" s="263">
        <v>4</v>
      </c>
      <c r="AK23" s="263">
        <v>3</v>
      </c>
    </row>
    <row r="24" spans="1:37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Y24" s="263"/>
      <c r="Z24" s="263"/>
      <c r="AA24" s="263" t="s">
        <v>94</v>
      </c>
      <c r="AB24" s="263">
        <v>25</v>
      </c>
      <c r="AC24" s="263">
        <v>15</v>
      </c>
      <c r="AD24" s="263">
        <v>13</v>
      </c>
      <c r="AE24" s="263">
        <v>7</v>
      </c>
      <c r="AF24" s="263">
        <v>6</v>
      </c>
      <c r="AG24" s="263">
        <v>5</v>
      </c>
      <c r="AH24" s="263">
        <v>4</v>
      </c>
      <c r="AI24" s="263">
        <v>3</v>
      </c>
      <c r="AJ24" s="263">
        <v>2</v>
      </c>
      <c r="AK24" s="263">
        <v>1</v>
      </c>
    </row>
    <row r="25" spans="1:37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Y25" s="263"/>
      <c r="Z25" s="263"/>
      <c r="AA25" s="263" t="s">
        <v>99</v>
      </c>
      <c r="AB25" s="263">
        <v>15</v>
      </c>
      <c r="AC25" s="263">
        <v>10</v>
      </c>
      <c r="AD25" s="263">
        <v>8</v>
      </c>
      <c r="AE25" s="263">
        <v>4</v>
      </c>
      <c r="AF25" s="263">
        <v>3</v>
      </c>
      <c r="AG25" s="263">
        <v>2</v>
      </c>
      <c r="AH25" s="263">
        <v>1</v>
      </c>
      <c r="AI25" s="263">
        <v>0</v>
      </c>
      <c r="AJ25" s="263">
        <v>0</v>
      </c>
      <c r="AK25" s="263">
        <v>0</v>
      </c>
    </row>
    <row r="26" spans="1:37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Y26" s="263"/>
      <c r="Z26" s="263"/>
      <c r="AA26" s="263" t="s">
        <v>95</v>
      </c>
      <c r="AB26" s="263">
        <v>10</v>
      </c>
      <c r="AC26" s="263">
        <v>6</v>
      </c>
      <c r="AD26" s="263">
        <v>4</v>
      </c>
      <c r="AE26" s="263">
        <v>2</v>
      </c>
      <c r="AF26" s="263">
        <v>1</v>
      </c>
      <c r="AG26" s="263">
        <v>0</v>
      </c>
      <c r="AH26" s="263">
        <v>0</v>
      </c>
      <c r="AI26" s="263">
        <v>0</v>
      </c>
      <c r="AJ26" s="263">
        <v>0</v>
      </c>
      <c r="AK26" s="263">
        <v>0</v>
      </c>
    </row>
    <row r="27" spans="1:37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Y27" s="263"/>
      <c r="Z27" s="263"/>
      <c r="AA27" s="263" t="s">
        <v>96</v>
      </c>
      <c r="AB27" s="263">
        <v>3</v>
      </c>
      <c r="AC27" s="263">
        <v>2</v>
      </c>
      <c r="AD27" s="263">
        <v>1</v>
      </c>
      <c r="AE27" s="263">
        <v>0</v>
      </c>
      <c r="AF27" s="263">
        <v>0</v>
      </c>
      <c r="AG27" s="263">
        <v>0</v>
      </c>
      <c r="AH27" s="263">
        <v>0</v>
      </c>
      <c r="AI27" s="263">
        <v>0</v>
      </c>
      <c r="AJ27" s="263">
        <v>0</v>
      </c>
      <c r="AK27" s="263">
        <v>0</v>
      </c>
    </row>
    <row r="28" spans="1:37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</row>
    <row r="29" spans="1:37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37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  <row r="31" spans="1:37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7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3"/>
      <c r="M32" s="194"/>
      <c r="O32" s="210"/>
      <c r="P32" s="210"/>
      <c r="Q32" s="210"/>
      <c r="R32" s="210"/>
      <c r="S32" s="210"/>
    </row>
    <row r="33" spans="1:19">
      <c r="A33" s="110" t="s">
        <v>44</v>
      </c>
      <c r="B33" s="111"/>
      <c r="C33" s="165"/>
      <c r="D33" s="225" t="s">
        <v>5</v>
      </c>
      <c r="E33" s="226" t="s">
        <v>46</v>
      </c>
      <c r="F33" s="244"/>
      <c r="G33" s="225" t="s">
        <v>5</v>
      </c>
      <c r="H33" s="226" t="s">
        <v>55</v>
      </c>
      <c r="I33" s="119"/>
      <c r="J33" s="226" t="s">
        <v>56</v>
      </c>
      <c r="K33" s="118" t="s">
        <v>57</v>
      </c>
      <c r="L33" s="31"/>
      <c r="M33" s="244"/>
      <c r="O33" s="210"/>
      <c r="P33" s="219"/>
      <c r="Q33" s="219"/>
      <c r="R33" s="220"/>
      <c r="S33" s="210"/>
    </row>
    <row r="34" spans="1:19">
      <c r="A34" s="197" t="s">
        <v>45</v>
      </c>
      <c r="B34" s="198"/>
      <c r="C34" s="199"/>
      <c r="D34" s="227"/>
      <c r="E34" s="687"/>
      <c r="F34" s="687"/>
      <c r="G34" s="238" t="s">
        <v>6</v>
      </c>
      <c r="H34" s="198"/>
      <c r="I34" s="228"/>
      <c r="J34" s="239"/>
      <c r="K34" s="195" t="s">
        <v>47</v>
      </c>
      <c r="L34" s="245"/>
      <c r="M34" s="229"/>
      <c r="O34" s="210"/>
      <c r="P34" s="221"/>
      <c r="Q34" s="221"/>
      <c r="R34" s="222"/>
      <c r="S34" s="210"/>
    </row>
    <row r="35" spans="1:19">
      <c r="A35" s="200" t="s">
        <v>54</v>
      </c>
      <c r="B35" s="117"/>
      <c r="C35" s="201"/>
      <c r="D35" s="230"/>
      <c r="E35" s="682"/>
      <c r="F35" s="682"/>
      <c r="G35" s="240" t="s">
        <v>7</v>
      </c>
      <c r="H35" s="231"/>
      <c r="I35" s="232"/>
      <c r="J35" s="82"/>
      <c r="K35" s="242"/>
      <c r="L35" s="193"/>
      <c r="M35" s="237"/>
      <c r="O35" s="210"/>
      <c r="P35" s="222"/>
      <c r="Q35" s="223"/>
      <c r="R35" s="222"/>
      <c r="S35" s="210"/>
    </row>
    <row r="36" spans="1:19">
      <c r="A36" s="132"/>
      <c r="B36" s="133"/>
      <c r="C36" s="134"/>
      <c r="D36" s="230"/>
      <c r="E36" s="234"/>
      <c r="F36" s="235"/>
      <c r="G36" s="240" t="s">
        <v>8</v>
      </c>
      <c r="H36" s="231"/>
      <c r="I36" s="232"/>
      <c r="J36" s="82"/>
      <c r="K36" s="195" t="s">
        <v>48</v>
      </c>
      <c r="L36" s="245"/>
      <c r="M36" s="229"/>
      <c r="O36" s="210"/>
      <c r="P36" s="221"/>
      <c r="Q36" s="221"/>
      <c r="R36" s="222"/>
      <c r="S36" s="210"/>
    </row>
    <row r="37" spans="1:19">
      <c r="A37" s="112"/>
      <c r="B37" s="163"/>
      <c r="C37" s="113"/>
      <c r="D37" s="230"/>
      <c r="E37" s="234"/>
      <c r="F37" s="235"/>
      <c r="G37" s="240" t="s">
        <v>9</v>
      </c>
      <c r="H37" s="231"/>
      <c r="I37" s="232"/>
      <c r="J37" s="82"/>
      <c r="K37" s="243"/>
      <c r="L37" s="235"/>
      <c r="M37" s="233"/>
      <c r="O37" s="210"/>
      <c r="P37" s="222"/>
      <c r="Q37" s="223"/>
      <c r="R37" s="222"/>
      <c r="S37" s="210"/>
    </row>
    <row r="38" spans="1:19">
      <c r="A38" s="121"/>
      <c r="B38" s="135"/>
      <c r="C38" s="164"/>
      <c r="D38" s="230"/>
      <c r="E38" s="234"/>
      <c r="F38" s="235"/>
      <c r="G38" s="240" t="s">
        <v>10</v>
      </c>
      <c r="H38" s="231"/>
      <c r="I38" s="232"/>
      <c r="J38" s="82"/>
      <c r="K38" s="200"/>
      <c r="L38" s="193"/>
      <c r="M38" s="237"/>
      <c r="O38" s="210"/>
      <c r="P38" s="222"/>
      <c r="Q38" s="223"/>
      <c r="R38" s="222"/>
      <c r="S38" s="210"/>
    </row>
    <row r="39" spans="1:19">
      <c r="A39" s="122"/>
      <c r="B39" s="138"/>
      <c r="C39" s="113"/>
      <c r="D39" s="230"/>
      <c r="E39" s="234"/>
      <c r="F39" s="235"/>
      <c r="G39" s="240" t="s">
        <v>11</v>
      </c>
      <c r="H39" s="231"/>
      <c r="I39" s="232"/>
      <c r="J39" s="82"/>
      <c r="K39" s="195" t="s">
        <v>34</v>
      </c>
      <c r="L39" s="245"/>
      <c r="M39" s="229"/>
      <c r="O39" s="210"/>
      <c r="P39" s="221"/>
      <c r="Q39" s="221"/>
      <c r="R39" s="222"/>
      <c r="S39" s="210"/>
    </row>
    <row r="40" spans="1:19">
      <c r="A40" s="122"/>
      <c r="B40" s="138"/>
      <c r="C40" s="130"/>
      <c r="D40" s="230"/>
      <c r="E40" s="234"/>
      <c r="F40" s="235"/>
      <c r="G40" s="240" t="s">
        <v>12</v>
      </c>
      <c r="H40" s="231"/>
      <c r="I40" s="232"/>
      <c r="J40" s="82"/>
      <c r="K40" s="243"/>
      <c r="L40" s="235"/>
      <c r="M40" s="233"/>
      <c r="O40" s="210"/>
      <c r="P40" s="222"/>
      <c r="Q40" s="223"/>
      <c r="R40" s="222"/>
      <c r="S40" s="210"/>
    </row>
    <row r="41" spans="1:19">
      <c r="A41" s="123"/>
      <c r="B41" s="120"/>
      <c r="C41" s="131"/>
      <c r="D41" s="236"/>
      <c r="E41" s="114"/>
      <c r="F41" s="193"/>
      <c r="G41" s="241" t="s">
        <v>13</v>
      </c>
      <c r="H41" s="117"/>
      <c r="I41" s="196"/>
      <c r="J41" s="115"/>
      <c r="K41" s="200" t="str">
        <f>M4</f>
        <v>Kádár László</v>
      </c>
      <c r="L41" s="193"/>
      <c r="M41" s="237"/>
      <c r="O41" s="210"/>
      <c r="P41" s="222"/>
      <c r="Q41" s="223"/>
      <c r="R41" s="224"/>
      <c r="S41" s="210"/>
    </row>
    <row r="42" spans="1:19">
      <c r="O42" s="210"/>
      <c r="P42" s="210"/>
      <c r="Q42" s="210"/>
      <c r="R42" s="210"/>
      <c r="S42" s="210"/>
    </row>
    <row r="43" spans="1:19">
      <c r="O43" s="210"/>
      <c r="P43" s="210"/>
      <c r="Q43" s="210"/>
      <c r="R43" s="210"/>
      <c r="S43" s="210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47" priority="2" stopIfTrue="1" operator="equal">
      <formula>"Bye"</formula>
    </cfRule>
  </conditionalFormatting>
  <conditionalFormatting sqref="R41">
    <cfRule type="expression" dxfId="4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Munka22">
    <tabColor indexed="17"/>
  </sheetPr>
  <dimension ref="A1:S56"/>
  <sheetViews>
    <sheetView workbookViewId="0">
      <pane ySplit="4" topLeftCell="A5" activePane="bottomLeft" state="frozen"/>
      <selection activeCell="H21" sqref="H21"/>
      <selection pane="bottomLeft" activeCell="L29" sqref="L29"/>
    </sheetView>
  </sheetViews>
  <sheetFormatPr defaultRowHeight="12.75"/>
  <cols>
    <col min="1" max="1" width="5.42578125" style="475" customWidth="1"/>
    <col min="2" max="2" width="4.42578125" style="475" customWidth="1"/>
    <col min="3" max="3" width="8.28515625" style="475" customWidth="1"/>
    <col min="4" max="4" width="7.140625" style="475" customWidth="1"/>
    <col min="5" max="5" width="9.28515625" style="475" customWidth="1"/>
    <col min="6" max="6" width="7.140625" style="475" customWidth="1"/>
    <col min="7" max="7" width="9.28515625" style="475" customWidth="1"/>
    <col min="8" max="8" width="7.140625" style="475" customWidth="1"/>
    <col min="9" max="9" width="9.28515625" style="475" customWidth="1"/>
    <col min="10" max="10" width="7.85546875" style="475" customWidth="1"/>
    <col min="11" max="13" width="8.5703125" style="475" customWidth="1"/>
    <col min="14" max="16" width="9.140625" style="475"/>
    <col min="17" max="17" width="11.42578125" style="475" customWidth="1"/>
    <col min="18" max="256" width="9.140625" style="475"/>
    <col min="257" max="257" width="5.42578125" style="475" customWidth="1"/>
    <col min="258" max="258" width="4.42578125" style="475" customWidth="1"/>
    <col min="259" max="259" width="8.28515625" style="475" customWidth="1"/>
    <col min="260" max="260" width="7.140625" style="475" customWidth="1"/>
    <col min="261" max="261" width="9.28515625" style="475" customWidth="1"/>
    <col min="262" max="262" width="7.140625" style="475" customWidth="1"/>
    <col min="263" max="263" width="9.28515625" style="475" customWidth="1"/>
    <col min="264" max="264" width="7.140625" style="475" customWidth="1"/>
    <col min="265" max="265" width="9.28515625" style="475" customWidth="1"/>
    <col min="266" max="266" width="7.85546875" style="475" customWidth="1"/>
    <col min="267" max="269" width="8.5703125" style="475" customWidth="1"/>
    <col min="270" max="272" width="9.140625" style="475"/>
    <col min="273" max="273" width="11.42578125" style="475" customWidth="1"/>
    <col min="274" max="512" width="9.140625" style="475"/>
    <col min="513" max="513" width="5.42578125" style="475" customWidth="1"/>
    <col min="514" max="514" width="4.42578125" style="475" customWidth="1"/>
    <col min="515" max="515" width="8.28515625" style="475" customWidth="1"/>
    <col min="516" max="516" width="7.140625" style="475" customWidth="1"/>
    <col min="517" max="517" width="9.28515625" style="475" customWidth="1"/>
    <col min="518" max="518" width="7.140625" style="475" customWidth="1"/>
    <col min="519" max="519" width="9.28515625" style="475" customWidth="1"/>
    <col min="520" max="520" width="7.140625" style="475" customWidth="1"/>
    <col min="521" max="521" width="9.28515625" style="475" customWidth="1"/>
    <col min="522" max="522" width="7.85546875" style="475" customWidth="1"/>
    <col min="523" max="525" width="8.5703125" style="475" customWidth="1"/>
    <col min="526" max="528" width="9.140625" style="475"/>
    <col min="529" max="529" width="11.42578125" style="475" customWidth="1"/>
    <col min="530" max="768" width="9.140625" style="475"/>
    <col min="769" max="769" width="5.42578125" style="475" customWidth="1"/>
    <col min="770" max="770" width="4.42578125" style="475" customWidth="1"/>
    <col min="771" max="771" width="8.28515625" style="475" customWidth="1"/>
    <col min="772" max="772" width="7.140625" style="475" customWidth="1"/>
    <col min="773" max="773" width="9.28515625" style="475" customWidth="1"/>
    <col min="774" max="774" width="7.140625" style="475" customWidth="1"/>
    <col min="775" max="775" width="9.28515625" style="475" customWidth="1"/>
    <col min="776" max="776" width="7.140625" style="475" customWidth="1"/>
    <col min="777" max="777" width="9.28515625" style="475" customWidth="1"/>
    <col min="778" max="778" width="7.85546875" style="475" customWidth="1"/>
    <col min="779" max="781" width="8.5703125" style="475" customWidth="1"/>
    <col min="782" max="784" width="9.140625" style="475"/>
    <col min="785" max="785" width="11.42578125" style="475" customWidth="1"/>
    <col min="786" max="1024" width="9.140625" style="475"/>
    <col min="1025" max="1025" width="5.42578125" style="475" customWidth="1"/>
    <col min="1026" max="1026" width="4.42578125" style="475" customWidth="1"/>
    <col min="1027" max="1027" width="8.28515625" style="475" customWidth="1"/>
    <col min="1028" max="1028" width="7.140625" style="475" customWidth="1"/>
    <col min="1029" max="1029" width="9.28515625" style="475" customWidth="1"/>
    <col min="1030" max="1030" width="7.140625" style="475" customWidth="1"/>
    <col min="1031" max="1031" width="9.28515625" style="475" customWidth="1"/>
    <col min="1032" max="1032" width="7.140625" style="475" customWidth="1"/>
    <col min="1033" max="1033" width="9.28515625" style="475" customWidth="1"/>
    <col min="1034" max="1034" width="7.85546875" style="475" customWidth="1"/>
    <col min="1035" max="1037" width="8.5703125" style="475" customWidth="1"/>
    <col min="1038" max="1040" width="9.140625" style="475"/>
    <col min="1041" max="1041" width="11.42578125" style="475" customWidth="1"/>
    <col min="1042" max="1280" width="9.140625" style="475"/>
    <col min="1281" max="1281" width="5.42578125" style="475" customWidth="1"/>
    <col min="1282" max="1282" width="4.42578125" style="475" customWidth="1"/>
    <col min="1283" max="1283" width="8.28515625" style="475" customWidth="1"/>
    <col min="1284" max="1284" width="7.140625" style="475" customWidth="1"/>
    <col min="1285" max="1285" width="9.28515625" style="475" customWidth="1"/>
    <col min="1286" max="1286" width="7.140625" style="475" customWidth="1"/>
    <col min="1287" max="1287" width="9.28515625" style="475" customWidth="1"/>
    <col min="1288" max="1288" width="7.140625" style="475" customWidth="1"/>
    <col min="1289" max="1289" width="9.28515625" style="475" customWidth="1"/>
    <col min="1290" max="1290" width="7.85546875" style="475" customWidth="1"/>
    <col min="1291" max="1293" width="8.5703125" style="475" customWidth="1"/>
    <col min="1294" max="1296" width="9.140625" style="475"/>
    <col min="1297" max="1297" width="11.42578125" style="475" customWidth="1"/>
    <col min="1298" max="1536" width="9.140625" style="475"/>
    <col min="1537" max="1537" width="5.42578125" style="475" customWidth="1"/>
    <col min="1538" max="1538" width="4.42578125" style="475" customWidth="1"/>
    <col min="1539" max="1539" width="8.28515625" style="475" customWidth="1"/>
    <col min="1540" max="1540" width="7.140625" style="475" customWidth="1"/>
    <col min="1541" max="1541" width="9.28515625" style="475" customWidth="1"/>
    <col min="1542" max="1542" width="7.140625" style="475" customWidth="1"/>
    <col min="1543" max="1543" width="9.28515625" style="475" customWidth="1"/>
    <col min="1544" max="1544" width="7.140625" style="475" customWidth="1"/>
    <col min="1545" max="1545" width="9.28515625" style="475" customWidth="1"/>
    <col min="1546" max="1546" width="7.85546875" style="475" customWidth="1"/>
    <col min="1547" max="1549" width="8.5703125" style="475" customWidth="1"/>
    <col min="1550" max="1552" width="9.140625" style="475"/>
    <col min="1553" max="1553" width="11.42578125" style="475" customWidth="1"/>
    <col min="1554" max="1792" width="9.140625" style="475"/>
    <col min="1793" max="1793" width="5.42578125" style="475" customWidth="1"/>
    <col min="1794" max="1794" width="4.42578125" style="475" customWidth="1"/>
    <col min="1795" max="1795" width="8.28515625" style="475" customWidth="1"/>
    <col min="1796" max="1796" width="7.140625" style="475" customWidth="1"/>
    <col min="1797" max="1797" width="9.28515625" style="475" customWidth="1"/>
    <col min="1798" max="1798" width="7.140625" style="475" customWidth="1"/>
    <col min="1799" max="1799" width="9.28515625" style="475" customWidth="1"/>
    <col min="1800" max="1800" width="7.140625" style="475" customWidth="1"/>
    <col min="1801" max="1801" width="9.28515625" style="475" customWidth="1"/>
    <col min="1802" max="1802" width="7.85546875" style="475" customWidth="1"/>
    <col min="1803" max="1805" width="8.5703125" style="475" customWidth="1"/>
    <col min="1806" max="1808" width="9.140625" style="475"/>
    <col min="1809" max="1809" width="11.42578125" style="475" customWidth="1"/>
    <col min="1810" max="2048" width="9.140625" style="475"/>
    <col min="2049" max="2049" width="5.42578125" style="475" customWidth="1"/>
    <col min="2050" max="2050" width="4.42578125" style="475" customWidth="1"/>
    <col min="2051" max="2051" width="8.28515625" style="475" customWidth="1"/>
    <col min="2052" max="2052" width="7.140625" style="475" customWidth="1"/>
    <col min="2053" max="2053" width="9.28515625" style="475" customWidth="1"/>
    <col min="2054" max="2054" width="7.140625" style="475" customWidth="1"/>
    <col min="2055" max="2055" width="9.28515625" style="475" customWidth="1"/>
    <col min="2056" max="2056" width="7.140625" style="475" customWidth="1"/>
    <col min="2057" max="2057" width="9.28515625" style="475" customWidth="1"/>
    <col min="2058" max="2058" width="7.85546875" style="475" customWidth="1"/>
    <col min="2059" max="2061" width="8.5703125" style="475" customWidth="1"/>
    <col min="2062" max="2064" width="9.140625" style="475"/>
    <col min="2065" max="2065" width="11.42578125" style="475" customWidth="1"/>
    <col min="2066" max="2304" width="9.140625" style="475"/>
    <col min="2305" max="2305" width="5.42578125" style="475" customWidth="1"/>
    <col min="2306" max="2306" width="4.42578125" style="475" customWidth="1"/>
    <col min="2307" max="2307" width="8.28515625" style="475" customWidth="1"/>
    <col min="2308" max="2308" width="7.140625" style="475" customWidth="1"/>
    <col min="2309" max="2309" width="9.28515625" style="475" customWidth="1"/>
    <col min="2310" max="2310" width="7.140625" style="475" customWidth="1"/>
    <col min="2311" max="2311" width="9.28515625" style="475" customWidth="1"/>
    <col min="2312" max="2312" width="7.140625" style="475" customWidth="1"/>
    <col min="2313" max="2313" width="9.28515625" style="475" customWidth="1"/>
    <col min="2314" max="2314" width="7.85546875" style="475" customWidth="1"/>
    <col min="2315" max="2317" width="8.5703125" style="475" customWidth="1"/>
    <col min="2318" max="2320" width="9.140625" style="475"/>
    <col min="2321" max="2321" width="11.42578125" style="475" customWidth="1"/>
    <col min="2322" max="2560" width="9.140625" style="475"/>
    <col min="2561" max="2561" width="5.42578125" style="475" customWidth="1"/>
    <col min="2562" max="2562" width="4.42578125" style="475" customWidth="1"/>
    <col min="2563" max="2563" width="8.28515625" style="475" customWidth="1"/>
    <col min="2564" max="2564" width="7.140625" style="475" customWidth="1"/>
    <col min="2565" max="2565" width="9.28515625" style="475" customWidth="1"/>
    <col min="2566" max="2566" width="7.140625" style="475" customWidth="1"/>
    <col min="2567" max="2567" width="9.28515625" style="475" customWidth="1"/>
    <col min="2568" max="2568" width="7.140625" style="475" customWidth="1"/>
    <col min="2569" max="2569" width="9.28515625" style="475" customWidth="1"/>
    <col min="2570" max="2570" width="7.85546875" style="475" customWidth="1"/>
    <col min="2571" max="2573" width="8.5703125" style="475" customWidth="1"/>
    <col min="2574" max="2576" width="9.140625" style="475"/>
    <col min="2577" max="2577" width="11.42578125" style="475" customWidth="1"/>
    <col min="2578" max="2816" width="9.140625" style="475"/>
    <col min="2817" max="2817" width="5.42578125" style="475" customWidth="1"/>
    <col min="2818" max="2818" width="4.42578125" style="475" customWidth="1"/>
    <col min="2819" max="2819" width="8.28515625" style="475" customWidth="1"/>
    <col min="2820" max="2820" width="7.140625" style="475" customWidth="1"/>
    <col min="2821" max="2821" width="9.28515625" style="475" customWidth="1"/>
    <col min="2822" max="2822" width="7.140625" style="475" customWidth="1"/>
    <col min="2823" max="2823" width="9.28515625" style="475" customWidth="1"/>
    <col min="2824" max="2824" width="7.140625" style="475" customWidth="1"/>
    <col min="2825" max="2825" width="9.28515625" style="475" customWidth="1"/>
    <col min="2826" max="2826" width="7.85546875" style="475" customWidth="1"/>
    <col min="2827" max="2829" width="8.5703125" style="475" customWidth="1"/>
    <col min="2830" max="2832" width="9.140625" style="475"/>
    <col min="2833" max="2833" width="11.42578125" style="475" customWidth="1"/>
    <col min="2834" max="3072" width="9.140625" style="475"/>
    <col min="3073" max="3073" width="5.42578125" style="475" customWidth="1"/>
    <col min="3074" max="3074" width="4.42578125" style="475" customWidth="1"/>
    <col min="3075" max="3075" width="8.28515625" style="475" customWidth="1"/>
    <col min="3076" max="3076" width="7.140625" style="475" customWidth="1"/>
    <col min="3077" max="3077" width="9.28515625" style="475" customWidth="1"/>
    <col min="3078" max="3078" width="7.140625" style="475" customWidth="1"/>
    <col min="3079" max="3079" width="9.28515625" style="475" customWidth="1"/>
    <col min="3080" max="3080" width="7.140625" style="475" customWidth="1"/>
    <col min="3081" max="3081" width="9.28515625" style="475" customWidth="1"/>
    <col min="3082" max="3082" width="7.85546875" style="475" customWidth="1"/>
    <col min="3083" max="3085" width="8.5703125" style="475" customWidth="1"/>
    <col min="3086" max="3088" width="9.140625" style="475"/>
    <col min="3089" max="3089" width="11.42578125" style="475" customWidth="1"/>
    <col min="3090" max="3328" width="9.140625" style="475"/>
    <col min="3329" max="3329" width="5.42578125" style="475" customWidth="1"/>
    <col min="3330" max="3330" width="4.42578125" style="475" customWidth="1"/>
    <col min="3331" max="3331" width="8.28515625" style="475" customWidth="1"/>
    <col min="3332" max="3332" width="7.140625" style="475" customWidth="1"/>
    <col min="3333" max="3333" width="9.28515625" style="475" customWidth="1"/>
    <col min="3334" max="3334" width="7.140625" style="475" customWidth="1"/>
    <col min="3335" max="3335" width="9.28515625" style="475" customWidth="1"/>
    <col min="3336" max="3336" width="7.140625" style="475" customWidth="1"/>
    <col min="3337" max="3337" width="9.28515625" style="475" customWidth="1"/>
    <col min="3338" max="3338" width="7.85546875" style="475" customWidth="1"/>
    <col min="3339" max="3341" width="8.5703125" style="475" customWidth="1"/>
    <col min="3342" max="3344" width="9.140625" style="475"/>
    <col min="3345" max="3345" width="11.42578125" style="475" customWidth="1"/>
    <col min="3346" max="3584" width="9.140625" style="475"/>
    <col min="3585" max="3585" width="5.42578125" style="475" customWidth="1"/>
    <col min="3586" max="3586" width="4.42578125" style="475" customWidth="1"/>
    <col min="3587" max="3587" width="8.28515625" style="475" customWidth="1"/>
    <col min="3588" max="3588" width="7.140625" style="475" customWidth="1"/>
    <col min="3589" max="3589" width="9.28515625" style="475" customWidth="1"/>
    <col min="3590" max="3590" width="7.140625" style="475" customWidth="1"/>
    <col min="3591" max="3591" width="9.28515625" style="475" customWidth="1"/>
    <col min="3592" max="3592" width="7.140625" style="475" customWidth="1"/>
    <col min="3593" max="3593" width="9.28515625" style="475" customWidth="1"/>
    <col min="3594" max="3594" width="7.85546875" style="475" customWidth="1"/>
    <col min="3595" max="3597" width="8.5703125" style="475" customWidth="1"/>
    <col min="3598" max="3600" width="9.140625" style="475"/>
    <col min="3601" max="3601" width="11.42578125" style="475" customWidth="1"/>
    <col min="3602" max="3840" width="9.140625" style="475"/>
    <col min="3841" max="3841" width="5.42578125" style="475" customWidth="1"/>
    <col min="3842" max="3842" width="4.42578125" style="475" customWidth="1"/>
    <col min="3843" max="3843" width="8.28515625" style="475" customWidth="1"/>
    <col min="3844" max="3844" width="7.140625" style="475" customWidth="1"/>
    <col min="3845" max="3845" width="9.28515625" style="475" customWidth="1"/>
    <col min="3846" max="3846" width="7.140625" style="475" customWidth="1"/>
    <col min="3847" max="3847" width="9.28515625" style="475" customWidth="1"/>
    <col min="3848" max="3848" width="7.140625" style="475" customWidth="1"/>
    <col min="3849" max="3849" width="9.28515625" style="475" customWidth="1"/>
    <col min="3850" max="3850" width="7.85546875" style="475" customWidth="1"/>
    <col min="3851" max="3853" width="8.5703125" style="475" customWidth="1"/>
    <col min="3854" max="3856" width="9.140625" style="475"/>
    <col min="3857" max="3857" width="11.42578125" style="475" customWidth="1"/>
    <col min="3858" max="4096" width="9.140625" style="475"/>
    <col min="4097" max="4097" width="5.42578125" style="475" customWidth="1"/>
    <col min="4098" max="4098" width="4.42578125" style="475" customWidth="1"/>
    <col min="4099" max="4099" width="8.28515625" style="475" customWidth="1"/>
    <col min="4100" max="4100" width="7.140625" style="475" customWidth="1"/>
    <col min="4101" max="4101" width="9.28515625" style="475" customWidth="1"/>
    <col min="4102" max="4102" width="7.140625" style="475" customWidth="1"/>
    <col min="4103" max="4103" width="9.28515625" style="475" customWidth="1"/>
    <col min="4104" max="4104" width="7.140625" style="475" customWidth="1"/>
    <col min="4105" max="4105" width="9.28515625" style="475" customWidth="1"/>
    <col min="4106" max="4106" width="7.85546875" style="475" customWidth="1"/>
    <col min="4107" max="4109" width="8.5703125" style="475" customWidth="1"/>
    <col min="4110" max="4112" width="9.140625" style="475"/>
    <col min="4113" max="4113" width="11.42578125" style="475" customWidth="1"/>
    <col min="4114" max="4352" width="9.140625" style="475"/>
    <col min="4353" max="4353" width="5.42578125" style="475" customWidth="1"/>
    <col min="4354" max="4354" width="4.42578125" style="475" customWidth="1"/>
    <col min="4355" max="4355" width="8.28515625" style="475" customWidth="1"/>
    <col min="4356" max="4356" width="7.140625" style="475" customWidth="1"/>
    <col min="4357" max="4357" width="9.28515625" style="475" customWidth="1"/>
    <col min="4358" max="4358" width="7.140625" style="475" customWidth="1"/>
    <col min="4359" max="4359" width="9.28515625" style="475" customWidth="1"/>
    <col min="4360" max="4360" width="7.140625" style="475" customWidth="1"/>
    <col min="4361" max="4361" width="9.28515625" style="475" customWidth="1"/>
    <col min="4362" max="4362" width="7.85546875" style="475" customWidth="1"/>
    <col min="4363" max="4365" width="8.5703125" style="475" customWidth="1"/>
    <col min="4366" max="4368" width="9.140625" style="475"/>
    <col min="4369" max="4369" width="11.42578125" style="475" customWidth="1"/>
    <col min="4370" max="4608" width="9.140625" style="475"/>
    <col min="4609" max="4609" width="5.42578125" style="475" customWidth="1"/>
    <col min="4610" max="4610" width="4.42578125" style="475" customWidth="1"/>
    <col min="4611" max="4611" width="8.28515625" style="475" customWidth="1"/>
    <col min="4612" max="4612" width="7.140625" style="475" customWidth="1"/>
    <col min="4613" max="4613" width="9.28515625" style="475" customWidth="1"/>
    <col min="4614" max="4614" width="7.140625" style="475" customWidth="1"/>
    <col min="4615" max="4615" width="9.28515625" style="475" customWidth="1"/>
    <col min="4616" max="4616" width="7.140625" style="475" customWidth="1"/>
    <col min="4617" max="4617" width="9.28515625" style="475" customWidth="1"/>
    <col min="4618" max="4618" width="7.85546875" style="475" customWidth="1"/>
    <col min="4619" max="4621" width="8.5703125" style="475" customWidth="1"/>
    <col min="4622" max="4624" width="9.140625" style="475"/>
    <col min="4625" max="4625" width="11.42578125" style="475" customWidth="1"/>
    <col min="4626" max="4864" width="9.140625" style="475"/>
    <col min="4865" max="4865" width="5.42578125" style="475" customWidth="1"/>
    <col min="4866" max="4866" width="4.42578125" style="475" customWidth="1"/>
    <col min="4867" max="4867" width="8.28515625" style="475" customWidth="1"/>
    <col min="4868" max="4868" width="7.140625" style="475" customWidth="1"/>
    <col min="4869" max="4869" width="9.28515625" style="475" customWidth="1"/>
    <col min="4870" max="4870" width="7.140625" style="475" customWidth="1"/>
    <col min="4871" max="4871" width="9.28515625" style="475" customWidth="1"/>
    <col min="4872" max="4872" width="7.140625" style="475" customWidth="1"/>
    <col min="4873" max="4873" width="9.28515625" style="475" customWidth="1"/>
    <col min="4874" max="4874" width="7.85546875" style="475" customWidth="1"/>
    <col min="4875" max="4877" width="8.5703125" style="475" customWidth="1"/>
    <col min="4878" max="4880" width="9.140625" style="475"/>
    <col min="4881" max="4881" width="11.42578125" style="475" customWidth="1"/>
    <col min="4882" max="5120" width="9.140625" style="475"/>
    <col min="5121" max="5121" width="5.42578125" style="475" customWidth="1"/>
    <col min="5122" max="5122" width="4.42578125" style="475" customWidth="1"/>
    <col min="5123" max="5123" width="8.28515625" style="475" customWidth="1"/>
    <col min="5124" max="5124" width="7.140625" style="475" customWidth="1"/>
    <col min="5125" max="5125" width="9.28515625" style="475" customWidth="1"/>
    <col min="5126" max="5126" width="7.140625" style="475" customWidth="1"/>
    <col min="5127" max="5127" width="9.28515625" style="475" customWidth="1"/>
    <col min="5128" max="5128" width="7.140625" style="475" customWidth="1"/>
    <col min="5129" max="5129" width="9.28515625" style="475" customWidth="1"/>
    <col min="5130" max="5130" width="7.85546875" style="475" customWidth="1"/>
    <col min="5131" max="5133" width="8.5703125" style="475" customWidth="1"/>
    <col min="5134" max="5136" width="9.140625" style="475"/>
    <col min="5137" max="5137" width="11.42578125" style="475" customWidth="1"/>
    <col min="5138" max="5376" width="9.140625" style="475"/>
    <col min="5377" max="5377" width="5.42578125" style="475" customWidth="1"/>
    <col min="5378" max="5378" width="4.42578125" style="475" customWidth="1"/>
    <col min="5379" max="5379" width="8.28515625" style="475" customWidth="1"/>
    <col min="5380" max="5380" width="7.140625" style="475" customWidth="1"/>
    <col min="5381" max="5381" width="9.28515625" style="475" customWidth="1"/>
    <col min="5382" max="5382" width="7.140625" style="475" customWidth="1"/>
    <col min="5383" max="5383" width="9.28515625" style="475" customWidth="1"/>
    <col min="5384" max="5384" width="7.140625" style="475" customWidth="1"/>
    <col min="5385" max="5385" width="9.28515625" style="475" customWidth="1"/>
    <col min="5386" max="5386" width="7.85546875" style="475" customWidth="1"/>
    <col min="5387" max="5389" width="8.5703125" style="475" customWidth="1"/>
    <col min="5390" max="5392" width="9.140625" style="475"/>
    <col min="5393" max="5393" width="11.42578125" style="475" customWidth="1"/>
    <col min="5394" max="5632" width="9.140625" style="475"/>
    <col min="5633" max="5633" width="5.42578125" style="475" customWidth="1"/>
    <col min="5634" max="5634" width="4.42578125" style="475" customWidth="1"/>
    <col min="5635" max="5635" width="8.28515625" style="475" customWidth="1"/>
    <col min="5636" max="5636" width="7.140625" style="475" customWidth="1"/>
    <col min="5637" max="5637" width="9.28515625" style="475" customWidth="1"/>
    <col min="5638" max="5638" width="7.140625" style="475" customWidth="1"/>
    <col min="5639" max="5639" width="9.28515625" style="475" customWidth="1"/>
    <col min="5640" max="5640" width="7.140625" style="475" customWidth="1"/>
    <col min="5641" max="5641" width="9.28515625" style="475" customWidth="1"/>
    <col min="5642" max="5642" width="7.85546875" style="475" customWidth="1"/>
    <col min="5643" max="5645" width="8.5703125" style="475" customWidth="1"/>
    <col min="5646" max="5648" width="9.140625" style="475"/>
    <col min="5649" max="5649" width="11.42578125" style="475" customWidth="1"/>
    <col min="5650" max="5888" width="9.140625" style="475"/>
    <col min="5889" max="5889" width="5.42578125" style="475" customWidth="1"/>
    <col min="5890" max="5890" width="4.42578125" style="475" customWidth="1"/>
    <col min="5891" max="5891" width="8.28515625" style="475" customWidth="1"/>
    <col min="5892" max="5892" width="7.140625" style="475" customWidth="1"/>
    <col min="5893" max="5893" width="9.28515625" style="475" customWidth="1"/>
    <col min="5894" max="5894" width="7.140625" style="475" customWidth="1"/>
    <col min="5895" max="5895" width="9.28515625" style="475" customWidth="1"/>
    <col min="5896" max="5896" width="7.140625" style="475" customWidth="1"/>
    <col min="5897" max="5897" width="9.28515625" style="475" customWidth="1"/>
    <col min="5898" max="5898" width="7.85546875" style="475" customWidth="1"/>
    <col min="5899" max="5901" width="8.5703125" style="475" customWidth="1"/>
    <col min="5902" max="5904" width="9.140625" style="475"/>
    <col min="5905" max="5905" width="11.42578125" style="475" customWidth="1"/>
    <col min="5906" max="6144" width="9.140625" style="475"/>
    <col min="6145" max="6145" width="5.42578125" style="475" customWidth="1"/>
    <col min="6146" max="6146" width="4.42578125" style="475" customWidth="1"/>
    <col min="6147" max="6147" width="8.28515625" style="475" customWidth="1"/>
    <col min="6148" max="6148" width="7.140625" style="475" customWidth="1"/>
    <col min="6149" max="6149" width="9.28515625" style="475" customWidth="1"/>
    <col min="6150" max="6150" width="7.140625" style="475" customWidth="1"/>
    <col min="6151" max="6151" width="9.28515625" style="475" customWidth="1"/>
    <col min="6152" max="6152" width="7.140625" style="475" customWidth="1"/>
    <col min="6153" max="6153" width="9.28515625" style="475" customWidth="1"/>
    <col min="6154" max="6154" width="7.85546875" style="475" customWidth="1"/>
    <col min="6155" max="6157" width="8.5703125" style="475" customWidth="1"/>
    <col min="6158" max="6160" width="9.140625" style="475"/>
    <col min="6161" max="6161" width="11.42578125" style="475" customWidth="1"/>
    <col min="6162" max="6400" width="9.140625" style="475"/>
    <col min="6401" max="6401" width="5.42578125" style="475" customWidth="1"/>
    <col min="6402" max="6402" width="4.42578125" style="475" customWidth="1"/>
    <col min="6403" max="6403" width="8.28515625" style="475" customWidth="1"/>
    <col min="6404" max="6404" width="7.140625" style="475" customWidth="1"/>
    <col min="6405" max="6405" width="9.28515625" style="475" customWidth="1"/>
    <col min="6406" max="6406" width="7.140625" style="475" customWidth="1"/>
    <col min="6407" max="6407" width="9.28515625" style="475" customWidth="1"/>
    <col min="6408" max="6408" width="7.140625" style="475" customWidth="1"/>
    <col min="6409" max="6409" width="9.28515625" style="475" customWidth="1"/>
    <col min="6410" max="6410" width="7.85546875" style="475" customWidth="1"/>
    <col min="6411" max="6413" width="8.5703125" style="475" customWidth="1"/>
    <col min="6414" max="6416" width="9.140625" style="475"/>
    <col min="6417" max="6417" width="11.42578125" style="475" customWidth="1"/>
    <col min="6418" max="6656" width="9.140625" style="475"/>
    <col min="6657" max="6657" width="5.42578125" style="475" customWidth="1"/>
    <col min="6658" max="6658" width="4.42578125" style="475" customWidth="1"/>
    <col min="6659" max="6659" width="8.28515625" style="475" customWidth="1"/>
    <col min="6660" max="6660" width="7.140625" style="475" customWidth="1"/>
    <col min="6661" max="6661" width="9.28515625" style="475" customWidth="1"/>
    <col min="6662" max="6662" width="7.140625" style="475" customWidth="1"/>
    <col min="6663" max="6663" width="9.28515625" style="475" customWidth="1"/>
    <col min="6664" max="6664" width="7.140625" style="475" customWidth="1"/>
    <col min="6665" max="6665" width="9.28515625" style="475" customWidth="1"/>
    <col min="6666" max="6666" width="7.85546875" style="475" customWidth="1"/>
    <col min="6667" max="6669" width="8.5703125" style="475" customWidth="1"/>
    <col min="6670" max="6672" width="9.140625" style="475"/>
    <col min="6673" max="6673" width="11.42578125" style="475" customWidth="1"/>
    <col min="6674" max="6912" width="9.140625" style="475"/>
    <col min="6913" max="6913" width="5.42578125" style="475" customWidth="1"/>
    <col min="6914" max="6914" width="4.42578125" style="475" customWidth="1"/>
    <col min="6915" max="6915" width="8.28515625" style="475" customWidth="1"/>
    <col min="6916" max="6916" width="7.140625" style="475" customWidth="1"/>
    <col min="6917" max="6917" width="9.28515625" style="475" customWidth="1"/>
    <col min="6918" max="6918" width="7.140625" style="475" customWidth="1"/>
    <col min="6919" max="6919" width="9.28515625" style="475" customWidth="1"/>
    <col min="6920" max="6920" width="7.140625" style="475" customWidth="1"/>
    <col min="6921" max="6921" width="9.28515625" style="475" customWidth="1"/>
    <col min="6922" max="6922" width="7.85546875" style="475" customWidth="1"/>
    <col min="6923" max="6925" width="8.5703125" style="475" customWidth="1"/>
    <col min="6926" max="6928" width="9.140625" style="475"/>
    <col min="6929" max="6929" width="11.42578125" style="475" customWidth="1"/>
    <col min="6930" max="7168" width="9.140625" style="475"/>
    <col min="7169" max="7169" width="5.42578125" style="475" customWidth="1"/>
    <col min="7170" max="7170" width="4.42578125" style="475" customWidth="1"/>
    <col min="7171" max="7171" width="8.28515625" style="475" customWidth="1"/>
    <col min="7172" max="7172" width="7.140625" style="475" customWidth="1"/>
    <col min="7173" max="7173" width="9.28515625" style="475" customWidth="1"/>
    <col min="7174" max="7174" width="7.140625" style="475" customWidth="1"/>
    <col min="7175" max="7175" width="9.28515625" style="475" customWidth="1"/>
    <col min="7176" max="7176" width="7.140625" style="475" customWidth="1"/>
    <col min="7177" max="7177" width="9.28515625" style="475" customWidth="1"/>
    <col min="7178" max="7178" width="7.85546875" style="475" customWidth="1"/>
    <col min="7179" max="7181" width="8.5703125" style="475" customWidth="1"/>
    <col min="7182" max="7184" width="9.140625" style="475"/>
    <col min="7185" max="7185" width="11.42578125" style="475" customWidth="1"/>
    <col min="7186" max="7424" width="9.140625" style="475"/>
    <col min="7425" max="7425" width="5.42578125" style="475" customWidth="1"/>
    <col min="7426" max="7426" width="4.42578125" style="475" customWidth="1"/>
    <col min="7427" max="7427" width="8.28515625" style="475" customWidth="1"/>
    <col min="7428" max="7428" width="7.140625" style="475" customWidth="1"/>
    <col min="7429" max="7429" width="9.28515625" style="475" customWidth="1"/>
    <col min="7430" max="7430" width="7.140625" style="475" customWidth="1"/>
    <col min="7431" max="7431" width="9.28515625" style="475" customWidth="1"/>
    <col min="7432" max="7432" width="7.140625" style="475" customWidth="1"/>
    <col min="7433" max="7433" width="9.28515625" style="475" customWidth="1"/>
    <col min="7434" max="7434" width="7.85546875" style="475" customWidth="1"/>
    <col min="7435" max="7437" width="8.5703125" style="475" customWidth="1"/>
    <col min="7438" max="7440" width="9.140625" style="475"/>
    <col min="7441" max="7441" width="11.42578125" style="475" customWidth="1"/>
    <col min="7442" max="7680" width="9.140625" style="475"/>
    <col min="7681" max="7681" width="5.42578125" style="475" customWidth="1"/>
    <col min="7682" max="7682" width="4.42578125" style="475" customWidth="1"/>
    <col min="7683" max="7683" width="8.28515625" style="475" customWidth="1"/>
    <col min="7684" max="7684" width="7.140625" style="475" customWidth="1"/>
    <col min="7685" max="7685" width="9.28515625" style="475" customWidth="1"/>
    <col min="7686" max="7686" width="7.140625" style="475" customWidth="1"/>
    <col min="7687" max="7687" width="9.28515625" style="475" customWidth="1"/>
    <col min="7688" max="7688" width="7.140625" style="475" customWidth="1"/>
    <col min="7689" max="7689" width="9.28515625" style="475" customWidth="1"/>
    <col min="7690" max="7690" width="7.85546875" style="475" customWidth="1"/>
    <col min="7691" max="7693" width="8.5703125" style="475" customWidth="1"/>
    <col min="7694" max="7696" width="9.140625" style="475"/>
    <col min="7697" max="7697" width="11.42578125" style="475" customWidth="1"/>
    <col min="7698" max="7936" width="9.140625" style="475"/>
    <col min="7937" max="7937" width="5.42578125" style="475" customWidth="1"/>
    <col min="7938" max="7938" width="4.42578125" style="475" customWidth="1"/>
    <col min="7939" max="7939" width="8.28515625" style="475" customWidth="1"/>
    <col min="7940" max="7940" width="7.140625" style="475" customWidth="1"/>
    <col min="7941" max="7941" width="9.28515625" style="475" customWidth="1"/>
    <col min="7942" max="7942" width="7.140625" style="475" customWidth="1"/>
    <col min="7943" max="7943" width="9.28515625" style="475" customWidth="1"/>
    <col min="7944" max="7944" width="7.140625" style="475" customWidth="1"/>
    <col min="7945" max="7945" width="9.28515625" style="475" customWidth="1"/>
    <col min="7946" max="7946" width="7.85546875" style="475" customWidth="1"/>
    <col min="7947" max="7949" width="8.5703125" style="475" customWidth="1"/>
    <col min="7950" max="7952" width="9.140625" style="475"/>
    <col min="7953" max="7953" width="11.42578125" style="475" customWidth="1"/>
    <col min="7954" max="8192" width="9.140625" style="475"/>
    <col min="8193" max="8193" width="5.42578125" style="475" customWidth="1"/>
    <col min="8194" max="8194" width="4.42578125" style="475" customWidth="1"/>
    <col min="8195" max="8195" width="8.28515625" style="475" customWidth="1"/>
    <col min="8196" max="8196" width="7.140625" style="475" customWidth="1"/>
    <col min="8197" max="8197" width="9.28515625" style="475" customWidth="1"/>
    <col min="8198" max="8198" width="7.140625" style="475" customWidth="1"/>
    <col min="8199" max="8199" width="9.28515625" style="475" customWidth="1"/>
    <col min="8200" max="8200" width="7.140625" style="475" customWidth="1"/>
    <col min="8201" max="8201" width="9.28515625" style="475" customWidth="1"/>
    <col min="8202" max="8202" width="7.85546875" style="475" customWidth="1"/>
    <col min="8203" max="8205" width="8.5703125" style="475" customWidth="1"/>
    <col min="8206" max="8208" width="9.140625" style="475"/>
    <col min="8209" max="8209" width="11.42578125" style="475" customWidth="1"/>
    <col min="8210" max="8448" width="9.140625" style="475"/>
    <col min="8449" max="8449" width="5.42578125" style="475" customWidth="1"/>
    <col min="8450" max="8450" width="4.42578125" style="475" customWidth="1"/>
    <col min="8451" max="8451" width="8.28515625" style="475" customWidth="1"/>
    <col min="8452" max="8452" width="7.140625" style="475" customWidth="1"/>
    <col min="8453" max="8453" width="9.28515625" style="475" customWidth="1"/>
    <col min="8454" max="8454" width="7.140625" style="475" customWidth="1"/>
    <col min="8455" max="8455" width="9.28515625" style="475" customWidth="1"/>
    <col min="8456" max="8456" width="7.140625" style="475" customWidth="1"/>
    <col min="8457" max="8457" width="9.28515625" style="475" customWidth="1"/>
    <col min="8458" max="8458" width="7.85546875" style="475" customWidth="1"/>
    <col min="8459" max="8461" width="8.5703125" style="475" customWidth="1"/>
    <col min="8462" max="8464" width="9.140625" style="475"/>
    <col min="8465" max="8465" width="11.42578125" style="475" customWidth="1"/>
    <col min="8466" max="8704" width="9.140625" style="475"/>
    <col min="8705" max="8705" width="5.42578125" style="475" customWidth="1"/>
    <col min="8706" max="8706" width="4.42578125" style="475" customWidth="1"/>
    <col min="8707" max="8707" width="8.28515625" style="475" customWidth="1"/>
    <col min="8708" max="8708" width="7.140625" style="475" customWidth="1"/>
    <col min="8709" max="8709" width="9.28515625" style="475" customWidth="1"/>
    <col min="8710" max="8710" width="7.140625" style="475" customWidth="1"/>
    <col min="8711" max="8711" width="9.28515625" style="475" customWidth="1"/>
    <col min="8712" max="8712" width="7.140625" style="475" customWidth="1"/>
    <col min="8713" max="8713" width="9.28515625" style="475" customWidth="1"/>
    <col min="8714" max="8714" width="7.85546875" style="475" customWidth="1"/>
    <col min="8715" max="8717" width="8.5703125" style="475" customWidth="1"/>
    <col min="8718" max="8720" width="9.140625" style="475"/>
    <col min="8721" max="8721" width="11.42578125" style="475" customWidth="1"/>
    <col min="8722" max="8960" width="9.140625" style="475"/>
    <col min="8961" max="8961" width="5.42578125" style="475" customWidth="1"/>
    <col min="8962" max="8962" width="4.42578125" style="475" customWidth="1"/>
    <col min="8963" max="8963" width="8.28515625" style="475" customWidth="1"/>
    <col min="8964" max="8964" width="7.140625" style="475" customWidth="1"/>
    <col min="8965" max="8965" width="9.28515625" style="475" customWidth="1"/>
    <col min="8966" max="8966" width="7.140625" style="475" customWidth="1"/>
    <col min="8967" max="8967" width="9.28515625" style="475" customWidth="1"/>
    <col min="8968" max="8968" width="7.140625" style="475" customWidth="1"/>
    <col min="8969" max="8969" width="9.28515625" style="475" customWidth="1"/>
    <col min="8970" max="8970" width="7.85546875" style="475" customWidth="1"/>
    <col min="8971" max="8973" width="8.5703125" style="475" customWidth="1"/>
    <col min="8974" max="8976" width="9.140625" style="475"/>
    <col min="8977" max="8977" width="11.42578125" style="475" customWidth="1"/>
    <col min="8978" max="9216" width="9.140625" style="475"/>
    <col min="9217" max="9217" width="5.42578125" style="475" customWidth="1"/>
    <col min="9218" max="9218" width="4.42578125" style="475" customWidth="1"/>
    <col min="9219" max="9219" width="8.28515625" style="475" customWidth="1"/>
    <col min="9220" max="9220" width="7.140625" style="475" customWidth="1"/>
    <col min="9221" max="9221" width="9.28515625" style="475" customWidth="1"/>
    <col min="9222" max="9222" width="7.140625" style="475" customWidth="1"/>
    <col min="9223" max="9223" width="9.28515625" style="475" customWidth="1"/>
    <col min="9224" max="9224" width="7.140625" style="475" customWidth="1"/>
    <col min="9225" max="9225" width="9.28515625" style="475" customWidth="1"/>
    <col min="9226" max="9226" width="7.85546875" style="475" customWidth="1"/>
    <col min="9227" max="9229" width="8.5703125" style="475" customWidth="1"/>
    <col min="9230" max="9232" width="9.140625" style="475"/>
    <col min="9233" max="9233" width="11.42578125" style="475" customWidth="1"/>
    <col min="9234" max="9472" width="9.140625" style="475"/>
    <col min="9473" max="9473" width="5.42578125" style="475" customWidth="1"/>
    <col min="9474" max="9474" width="4.42578125" style="475" customWidth="1"/>
    <col min="9475" max="9475" width="8.28515625" style="475" customWidth="1"/>
    <col min="9476" max="9476" width="7.140625" style="475" customWidth="1"/>
    <col min="9477" max="9477" width="9.28515625" style="475" customWidth="1"/>
    <col min="9478" max="9478" width="7.140625" style="475" customWidth="1"/>
    <col min="9479" max="9479" width="9.28515625" style="475" customWidth="1"/>
    <col min="9480" max="9480" width="7.140625" style="475" customWidth="1"/>
    <col min="9481" max="9481" width="9.28515625" style="475" customWidth="1"/>
    <col min="9482" max="9482" width="7.85546875" style="475" customWidth="1"/>
    <col min="9483" max="9485" width="8.5703125" style="475" customWidth="1"/>
    <col min="9486" max="9488" width="9.140625" style="475"/>
    <col min="9489" max="9489" width="11.42578125" style="475" customWidth="1"/>
    <col min="9490" max="9728" width="9.140625" style="475"/>
    <col min="9729" max="9729" width="5.42578125" style="475" customWidth="1"/>
    <col min="9730" max="9730" width="4.42578125" style="475" customWidth="1"/>
    <col min="9731" max="9731" width="8.28515625" style="475" customWidth="1"/>
    <col min="9732" max="9732" width="7.140625" style="475" customWidth="1"/>
    <col min="9733" max="9733" width="9.28515625" style="475" customWidth="1"/>
    <col min="9734" max="9734" width="7.140625" style="475" customWidth="1"/>
    <col min="9735" max="9735" width="9.28515625" style="475" customWidth="1"/>
    <col min="9736" max="9736" width="7.140625" style="475" customWidth="1"/>
    <col min="9737" max="9737" width="9.28515625" style="475" customWidth="1"/>
    <col min="9738" max="9738" width="7.85546875" style="475" customWidth="1"/>
    <col min="9739" max="9741" width="8.5703125" style="475" customWidth="1"/>
    <col min="9742" max="9744" width="9.140625" style="475"/>
    <col min="9745" max="9745" width="11.42578125" style="475" customWidth="1"/>
    <col min="9746" max="9984" width="9.140625" style="475"/>
    <col min="9985" max="9985" width="5.42578125" style="475" customWidth="1"/>
    <col min="9986" max="9986" width="4.42578125" style="475" customWidth="1"/>
    <col min="9987" max="9987" width="8.28515625" style="475" customWidth="1"/>
    <col min="9988" max="9988" width="7.140625" style="475" customWidth="1"/>
    <col min="9989" max="9989" width="9.28515625" style="475" customWidth="1"/>
    <col min="9990" max="9990" width="7.140625" style="475" customWidth="1"/>
    <col min="9991" max="9991" width="9.28515625" style="475" customWidth="1"/>
    <col min="9992" max="9992" width="7.140625" style="475" customWidth="1"/>
    <col min="9993" max="9993" width="9.28515625" style="475" customWidth="1"/>
    <col min="9994" max="9994" width="7.85546875" style="475" customWidth="1"/>
    <col min="9995" max="9997" width="8.5703125" style="475" customWidth="1"/>
    <col min="9998" max="10000" width="9.140625" style="475"/>
    <col min="10001" max="10001" width="11.42578125" style="475" customWidth="1"/>
    <col min="10002" max="10240" width="9.140625" style="475"/>
    <col min="10241" max="10241" width="5.42578125" style="475" customWidth="1"/>
    <col min="10242" max="10242" width="4.42578125" style="475" customWidth="1"/>
    <col min="10243" max="10243" width="8.28515625" style="475" customWidth="1"/>
    <col min="10244" max="10244" width="7.140625" style="475" customWidth="1"/>
    <col min="10245" max="10245" width="9.28515625" style="475" customWidth="1"/>
    <col min="10246" max="10246" width="7.140625" style="475" customWidth="1"/>
    <col min="10247" max="10247" width="9.28515625" style="475" customWidth="1"/>
    <col min="10248" max="10248" width="7.140625" style="475" customWidth="1"/>
    <col min="10249" max="10249" width="9.28515625" style="475" customWidth="1"/>
    <col min="10250" max="10250" width="7.85546875" style="475" customWidth="1"/>
    <col min="10251" max="10253" width="8.5703125" style="475" customWidth="1"/>
    <col min="10254" max="10256" width="9.140625" style="475"/>
    <col min="10257" max="10257" width="11.42578125" style="475" customWidth="1"/>
    <col min="10258" max="10496" width="9.140625" style="475"/>
    <col min="10497" max="10497" width="5.42578125" style="475" customWidth="1"/>
    <col min="10498" max="10498" width="4.42578125" style="475" customWidth="1"/>
    <col min="10499" max="10499" width="8.28515625" style="475" customWidth="1"/>
    <col min="10500" max="10500" width="7.140625" style="475" customWidth="1"/>
    <col min="10501" max="10501" width="9.28515625" style="475" customWidth="1"/>
    <col min="10502" max="10502" width="7.140625" style="475" customWidth="1"/>
    <col min="10503" max="10503" width="9.28515625" style="475" customWidth="1"/>
    <col min="10504" max="10504" width="7.140625" style="475" customWidth="1"/>
    <col min="10505" max="10505" width="9.28515625" style="475" customWidth="1"/>
    <col min="10506" max="10506" width="7.85546875" style="475" customWidth="1"/>
    <col min="10507" max="10509" width="8.5703125" style="475" customWidth="1"/>
    <col min="10510" max="10512" width="9.140625" style="475"/>
    <col min="10513" max="10513" width="11.42578125" style="475" customWidth="1"/>
    <col min="10514" max="10752" width="9.140625" style="475"/>
    <col min="10753" max="10753" width="5.42578125" style="475" customWidth="1"/>
    <col min="10754" max="10754" width="4.42578125" style="475" customWidth="1"/>
    <col min="10755" max="10755" width="8.28515625" style="475" customWidth="1"/>
    <col min="10756" max="10756" width="7.140625" style="475" customWidth="1"/>
    <col min="10757" max="10757" width="9.28515625" style="475" customWidth="1"/>
    <col min="10758" max="10758" width="7.140625" style="475" customWidth="1"/>
    <col min="10759" max="10759" width="9.28515625" style="475" customWidth="1"/>
    <col min="10760" max="10760" width="7.140625" style="475" customWidth="1"/>
    <col min="10761" max="10761" width="9.28515625" style="475" customWidth="1"/>
    <col min="10762" max="10762" width="7.85546875" style="475" customWidth="1"/>
    <col min="10763" max="10765" width="8.5703125" style="475" customWidth="1"/>
    <col min="10766" max="10768" width="9.140625" style="475"/>
    <col min="10769" max="10769" width="11.42578125" style="475" customWidth="1"/>
    <col min="10770" max="11008" width="9.140625" style="475"/>
    <col min="11009" max="11009" width="5.42578125" style="475" customWidth="1"/>
    <col min="11010" max="11010" width="4.42578125" style="475" customWidth="1"/>
    <col min="11011" max="11011" width="8.28515625" style="475" customWidth="1"/>
    <col min="11012" max="11012" width="7.140625" style="475" customWidth="1"/>
    <col min="11013" max="11013" width="9.28515625" style="475" customWidth="1"/>
    <col min="11014" max="11014" width="7.140625" style="475" customWidth="1"/>
    <col min="11015" max="11015" width="9.28515625" style="475" customWidth="1"/>
    <col min="11016" max="11016" width="7.140625" style="475" customWidth="1"/>
    <col min="11017" max="11017" width="9.28515625" style="475" customWidth="1"/>
    <col min="11018" max="11018" width="7.85546875" style="475" customWidth="1"/>
    <col min="11019" max="11021" width="8.5703125" style="475" customWidth="1"/>
    <col min="11022" max="11024" width="9.140625" style="475"/>
    <col min="11025" max="11025" width="11.42578125" style="475" customWidth="1"/>
    <col min="11026" max="11264" width="9.140625" style="475"/>
    <col min="11265" max="11265" width="5.42578125" style="475" customWidth="1"/>
    <col min="11266" max="11266" width="4.42578125" style="475" customWidth="1"/>
    <col min="11267" max="11267" width="8.28515625" style="475" customWidth="1"/>
    <col min="11268" max="11268" width="7.140625" style="475" customWidth="1"/>
    <col min="11269" max="11269" width="9.28515625" style="475" customWidth="1"/>
    <col min="11270" max="11270" width="7.140625" style="475" customWidth="1"/>
    <col min="11271" max="11271" width="9.28515625" style="475" customWidth="1"/>
    <col min="11272" max="11272" width="7.140625" style="475" customWidth="1"/>
    <col min="11273" max="11273" width="9.28515625" style="475" customWidth="1"/>
    <col min="11274" max="11274" width="7.85546875" style="475" customWidth="1"/>
    <col min="11275" max="11277" width="8.5703125" style="475" customWidth="1"/>
    <col min="11278" max="11280" width="9.140625" style="475"/>
    <col min="11281" max="11281" width="11.42578125" style="475" customWidth="1"/>
    <col min="11282" max="11520" width="9.140625" style="475"/>
    <col min="11521" max="11521" width="5.42578125" style="475" customWidth="1"/>
    <col min="11522" max="11522" width="4.42578125" style="475" customWidth="1"/>
    <col min="11523" max="11523" width="8.28515625" style="475" customWidth="1"/>
    <col min="11524" max="11524" width="7.140625" style="475" customWidth="1"/>
    <col min="11525" max="11525" width="9.28515625" style="475" customWidth="1"/>
    <col min="11526" max="11526" width="7.140625" style="475" customWidth="1"/>
    <col min="11527" max="11527" width="9.28515625" style="475" customWidth="1"/>
    <col min="11528" max="11528" width="7.140625" style="475" customWidth="1"/>
    <col min="11529" max="11529" width="9.28515625" style="475" customWidth="1"/>
    <col min="11530" max="11530" width="7.85546875" style="475" customWidth="1"/>
    <col min="11531" max="11533" width="8.5703125" style="475" customWidth="1"/>
    <col min="11534" max="11536" width="9.140625" style="475"/>
    <col min="11537" max="11537" width="11.42578125" style="475" customWidth="1"/>
    <col min="11538" max="11776" width="9.140625" style="475"/>
    <col min="11777" max="11777" width="5.42578125" style="475" customWidth="1"/>
    <col min="11778" max="11778" width="4.42578125" style="475" customWidth="1"/>
    <col min="11779" max="11779" width="8.28515625" style="475" customWidth="1"/>
    <col min="11780" max="11780" width="7.140625" style="475" customWidth="1"/>
    <col min="11781" max="11781" width="9.28515625" style="475" customWidth="1"/>
    <col min="11782" max="11782" width="7.140625" style="475" customWidth="1"/>
    <col min="11783" max="11783" width="9.28515625" style="475" customWidth="1"/>
    <col min="11784" max="11784" width="7.140625" style="475" customWidth="1"/>
    <col min="11785" max="11785" width="9.28515625" style="475" customWidth="1"/>
    <col min="11786" max="11786" width="7.85546875" style="475" customWidth="1"/>
    <col min="11787" max="11789" width="8.5703125" style="475" customWidth="1"/>
    <col min="11790" max="11792" width="9.140625" style="475"/>
    <col min="11793" max="11793" width="11.42578125" style="475" customWidth="1"/>
    <col min="11794" max="12032" width="9.140625" style="475"/>
    <col min="12033" max="12033" width="5.42578125" style="475" customWidth="1"/>
    <col min="12034" max="12034" width="4.42578125" style="475" customWidth="1"/>
    <col min="12035" max="12035" width="8.28515625" style="475" customWidth="1"/>
    <col min="12036" max="12036" width="7.140625" style="475" customWidth="1"/>
    <col min="12037" max="12037" width="9.28515625" style="475" customWidth="1"/>
    <col min="12038" max="12038" width="7.140625" style="475" customWidth="1"/>
    <col min="12039" max="12039" width="9.28515625" style="475" customWidth="1"/>
    <col min="12040" max="12040" width="7.140625" style="475" customWidth="1"/>
    <col min="12041" max="12041" width="9.28515625" style="475" customWidth="1"/>
    <col min="12042" max="12042" width="7.85546875" style="475" customWidth="1"/>
    <col min="12043" max="12045" width="8.5703125" style="475" customWidth="1"/>
    <col min="12046" max="12048" width="9.140625" style="475"/>
    <col min="12049" max="12049" width="11.42578125" style="475" customWidth="1"/>
    <col min="12050" max="12288" width="9.140625" style="475"/>
    <col min="12289" max="12289" width="5.42578125" style="475" customWidth="1"/>
    <col min="12290" max="12290" width="4.42578125" style="475" customWidth="1"/>
    <col min="12291" max="12291" width="8.28515625" style="475" customWidth="1"/>
    <col min="12292" max="12292" width="7.140625" style="475" customWidth="1"/>
    <col min="12293" max="12293" width="9.28515625" style="475" customWidth="1"/>
    <col min="12294" max="12294" width="7.140625" style="475" customWidth="1"/>
    <col min="12295" max="12295" width="9.28515625" style="475" customWidth="1"/>
    <col min="12296" max="12296" width="7.140625" style="475" customWidth="1"/>
    <col min="12297" max="12297" width="9.28515625" style="475" customWidth="1"/>
    <col min="12298" max="12298" width="7.85546875" style="475" customWidth="1"/>
    <col min="12299" max="12301" width="8.5703125" style="475" customWidth="1"/>
    <col min="12302" max="12304" width="9.140625" style="475"/>
    <col min="12305" max="12305" width="11.42578125" style="475" customWidth="1"/>
    <col min="12306" max="12544" width="9.140625" style="475"/>
    <col min="12545" max="12545" width="5.42578125" style="475" customWidth="1"/>
    <col min="12546" max="12546" width="4.42578125" style="475" customWidth="1"/>
    <col min="12547" max="12547" width="8.28515625" style="475" customWidth="1"/>
    <col min="12548" max="12548" width="7.140625" style="475" customWidth="1"/>
    <col min="12549" max="12549" width="9.28515625" style="475" customWidth="1"/>
    <col min="12550" max="12550" width="7.140625" style="475" customWidth="1"/>
    <col min="12551" max="12551" width="9.28515625" style="475" customWidth="1"/>
    <col min="12552" max="12552" width="7.140625" style="475" customWidth="1"/>
    <col min="12553" max="12553" width="9.28515625" style="475" customWidth="1"/>
    <col min="12554" max="12554" width="7.85546875" style="475" customWidth="1"/>
    <col min="12555" max="12557" width="8.5703125" style="475" customWidth="1"/>
    <col min="12558" max="12560" width="9.140625" style="475"/>
    <col min="12561" max="12561" width="11.42578125" style="475" customWidth="1"/>
    <col min="12562" max="12800" width="9.140625" style="475"/>
    <col min="12801" max="12801" width="5.42578125" style="475" customWidth="1"/>
    <col min="12802" max="12802" width="4.42578125" style="475" customWidth="1"/>
    <col min="12803" max="12803" width="8.28515625" style="475" customWidth="1"/>
    <col min="12804" max="12804" width="7.140625" style="475" customWidth="1"/>
    <col min="12805" max="12805" width="9.28515625" style="475" customWidth="1"/>
    <col min="12806" max="12806" width="7.140625" style="475" customWidth="1"/>
    <col min="12807" max="12807" width="9.28515625" style="475" customWidth="1"/>
    <col min="12808" max="12808" width="7.140625" style="475" customWidth="1"/>
    <col min="12809" max="12809" width="9.28515625" style="475" customWidth="1"/>
    <col min="12810" max="12810" width="7.85546875" style="475" customWidth="1"/>
    <col min="12811" max="12813" width="8.5703125" style="475" customWidth="1"/>
    <col min="12814" max="12816" width="9.140625" style="475"/>
    <col min="12817" max="12817" width="11.42578125" style="475" customWidth="1"/>
    <col min="12818" max="13056" width="9.140625" style="475"/>
    <col min="13057" max="13057" width="5.42578125" style="475" customWidth="1"/>
    <col min="13058" max="13058" width="4.42578125" style="475" customWidth="1"/>
    <col min="13059" max="13059" width="8.28515625" style="475" customWidth="1"/>
    <col min="13060" max="13060" width="7.140625" style="475" customWidth="1"/>
    <col min="13061" max="13061" width="9.28515625" style="475" customWidth="1"/>
    <col min="13062" max="13062" width="7.140625" style="475" customWidth="1"/>
    <col min="13063" max="13063" width="9.28515625" style="475" customWidth="1"/>
    <col min="13064" max="13064" width="7.140625" style="475" customWidth="1"/>
    <col min="13065" max="13065" width="9.28515625" style="475" customWidth="1"/>
    <col min="13066" max="13066" width="7.85546875" style="475" customWidth="1"/>
    <col min="13067" max="13069" width="8.5703125" style="475" customWidth="1"/>
    <col min="13070" max="13072" width="9.140625" style="475"/>
    <col min="13073" max="13073" width="11.42578125" style="475" customWidth="1"/>
    <col min="13074" max="13312" width="9.140625" style="475"/>
    <col min="13313" max="13313" width="5.42578125" style="475" customWidth="1"/>
    <col min="13314" max="13314" width="4.42578125" style="475" customWidth="1"/>
    <col min="13315" max="13315" width="8.28515625" style="475" customWidth="1"/>
    <col min="13316" max="13316" width="7.140625" style="475" customWidth="1"/>
    <col min="13317" max="13317" width="9.28515625" style="475" customWidth="1"/>
    <col min="13318" max="13318" width="7.140625" style="475" customWidth="1"/>
    <col min="13319" max="13319" width="9.28515625" style="475" customWidth="1"/>
    <col min="13320" max="13320" width="7.140625" style="475" customWidth="1"/>
    <col min="13321" max="13321" width="9.28515625" style="475" customWidth="1"/>
    <col min="13322" max="13322" width="7.85546875" style="475" customWidth="1"/>
    <col min="13323" max="13325" width="8.5703125" style="475" customWidth="1"/>
    <col min="13326" max="13328" width="9.140625" style="475"/>
    <col min="13329" max="13329" width="11.42578125" style="475" customWidth="1"/>
    <col min="13330" max="13568" width="9.140625" style="475"/>
    <col min="13569" max="13569" width="5.42578125" style="475" customWidth="1"/>
    <col min="13570" max="13570" width="4.42578125" style="475" customWidth="1"/>
    <col min="13571" max="13571" width="8.28515625" style="475" customWidth="1"/>
    <col min="13572" max="13572" width="7.140625" style="475" customWidth="1"/>
    <col min="13573" max="13573" width="9.28515625" style="475" customWidth="1"/>
    <col min="13574" max="13574" width="7.140625" style="475" customWidth="1"/>
    <col min="13575" max="13575" width="9.28515625" style="475" customWidth="1"/>
    <col min="13576" max="13576" width="7.140625" style="475" customWidth="1"/>
    <col min="13577" max="13577" width="9.28515625" style="475" customWidth="1"/>
    <col min="13578" max="13578" width="7.85546875" style="475" customWidth="1"/>
    <col min="13579" max="13581" width="8.5703125" style="475" customWidth="1"/>
    <col min="13582" max="13584" width="9.140625" style="475"/>
    <col min="13585" max="13585" width="11.42578125" style="475" customWidth="1"/>
    <col min="13586" max="13824" width="9.140625" style="475"/>
    <col min="13825" max="13825" width="5.42578125" style="475" customWidth="1"/>
    <col min="13826" max="13826" width="4.42578125" style="475" customWidth="1"/>
    <col min="13827" max="13827" width="8.28515625" style="475" customWidth="1"/>
    <col min="13828" max="13828" width="7.140625" style="475" customWidth="1"/>
    <col min="13829" max="13829" width="9.28515625" style="475" customWidth="1"/>
    <col min="13830" max="13830" width="7.140625" style="475" customWidth="1"/>
    <col min="13831" max="13831" width="9.28515625" style="475" customWidth="1"/>
    <col min="13832" max="13832" width="7.140625" style="475" customWidth="1"/>
    <col min="13833" max="13833" width="9.28515625" style="475" customWidth="1"/>
    <col min="13834" max="13834" width="7.85546875" style="475" customWidth="1"/>
    <col min="13835" max="13837" width="8.5703125" style="475" customWidth="1"/>
    <col min="13838" max="13840" width="9.140625" style="475"/>
    <col min="13841" max="13841" width="11.42578125" style="475" customWidth="1"/>
    <col min="13842" max="14080" width="9.140625" style="475"/>
    <col min="14081" max="14081" width="5.42578125" style="475" customWidth="1"/>
    <col min="14082" max="14082" width="4.42578125" style="475" customWidth="1"/>
    <col min="14083" max="14083" width="8.28515625" style="475" customWidth="1"/>
    <col min="14084" max="14084" width="7.140625" style="475" customWidth="1"/>
    <col min="14085" max="14085" width="9.28515625" style="475" customWidth="1"/>
    <col min="14086" max="14086" width="7.140625" style="475" customWidth="1"/>
    <col min="14087" max="14087" width="9.28515625" style="475" customWidth="1"/>
    <col min="14088" max="14088" width="7.140625" style="475" customWidth="1"/>
    <col min="14089" max="14089" width="9.28515625" style="475" customWidth="1"/>
    <col min="14090" max="14090" width="7.85546875" style="475" customWidth="1"/>
    <col min="14091" max="14093" width="8.5703125" style="475" customWidth="1"/>
    <col min="14094" max="14096" width="9.140625" style="475"/>
    <col min="14097" max="14097" width="11.42578125" style="475" customWidth="1"/>
    <col min="14098" max="14336" width="9.140625" style="475"/>
    <col min="14337" max="14337" width="5.42578125" style="475" customWidth="1"/>
    <col min="14338" max="14338" width="4.42578125" style="475" customWidth="1"/>
    <col min="14339" max="14339" width="8.28515625" style="475" customWidth="1"/>
    <col min="14340" max="14340" width="7.140625" style="475" customWidth="1"/>
    <col min="14341" max="14341" width="9.28515625" style="475" customWidth="1"/>
    <col min="14342" max="14342" width="7.140625" style="475" customWidth="1"/>
    <col min="14343" max="14343" width="9.28515625" style="475" customWidth="1"/>
    <col min="14344" max="14344" width="7.140625" style="475" customWidth="1"/>
    <col min="14345" max="14345" width="9.28515625" style="475" customWidth="1"/>
    <col min="14346" max="14346" width="7.85546875" style="475" customWidth="1"/>
    <col min="14347" max="14349" width="8.5703125" style="475" customWidth="1"/>
    <col min="14350" max="14352" width="9.140625" style="475"/>
    <col min="14353" max="14353" width="11.42578125" style="475" customWidth="1"/>
    <col min="14354" max="14592" width="9.140625" style="475"/>
    <col min="14593" max="14593" width="5.42578125" style="475" customWidth="1"/>
    <col min="14594" max="14594" width="4.42578125" style="475" customWidth="1"/>
    <col min="14595" max="14595" width="8.28515625" style="475" customWidth="1"/>
    <col min="14596" max="14596" width="7.140625" style="475" customWidth="1"/>
    <col min="14597" max="14597" width="9.28515625" style="475" customWidth="1"/>
    <col min="14598" max="14598" width="7.140625" style="475" customWidth="1"/>
    <col min="14599" max="14599" width="9.28515625" style="475" customWidth="1"/>
    <col min="14600" max="14600" width="7.140625" style="475" customWidth="1"/>
    <col min="14601" max="14601" width="9.28515625" style="475" customWidth="1"/>
    <col min="14602" max="14602" width="7.85546875" style="475" customWidth="1"/>
    <col min="14603" max="14605" width="8.5703125" style="475" customWidth="1"/>
    <col min="14606" max="14608" width="9.140625" style="475"/>
    <col min="14609" max="14609" width="11.42578125" style="475" customWidth="1"/>
    <col min="14610" max="14848" width="9.140625" style="475"/>
    <col min="14849" max="14849" width="5.42578125" style="475" customWidth="1"/>
    <col min="14850" max="14850" width="4.42578125" style="475" customWidth="1"/>
    <col min="14851" max="14851" width="8.28515625" style="475" customWidth="1"/>
    <col min="14852" max="14852" width="7.140625" style="475" customWidth="1"/>
    <col min="14853" max="14853" width="9.28515625" style="475" customWidth="1"/>
    <col min="14854" max="14854" width="7.140625" style="475" customWidth="1"/>
    <col min="14855" max="14855" width="9.28515625" style="475" customWidth="1"/>
    <col min="14856" max="14856" width="7.140625" style="475" customWidth="1"/>
    <col min="14857" max="14857" width="9.28515625" style="475" customWidth="1"/>
    <col min="14858" max="14858" width="7.85546875" style="475" customWidth="1"/>
    <col min="14859" max="14861" width="8.5703125" style="475" customWidth="1"/>
    <col min="14862" max="14864" width="9.140625" style="475"/>
    <col min="14865" max="14865" width="11.42578125" style="475" customWidth="1"/>
    <col min="14866" max="15104" width="9.140625" style="475"/>
    <col min="15105" max="15105" width="5.42578125" style="475" customWidth="1"/>
    <col min="15106" max="15106" width="4.42578125" style="475" customWidth="1"/>
    <col min="15107" max="15107" width="8.28515625" style="475" customWidth="1"/>
    <col min="15108" max="15108" width="7.140625" style="475" customWidth="1"/>
    <col min="15109" max="15109" width="9.28515625" style="475" customWidth="1"/>
    <col min="15110" max="15110" width="7.140625" style="475" customWidth="1"/>
    <col min="15111" max="15111" width="9.28515625" style="475" customWidth="1"/>
    <col min="15112" max="15112" width="7.140625" style="475" customWidth="1"/>
    <col min="15113" max="15113" width="9.28515625" style="475" customWidth="1"/>
    <col min="15114" max="15114" width="7.85546875" style="475" customWidth="1"/>
    <col min="15115" max="15117" width="8.5703125" style="475" customWidth="1"/>
    <col min="15118" max="15120" width="9.140625" style="475"/>
    <col min="15121" max="15121" width="11.42578125" style="475" customWidth="1"/>
    <col min="15122" max="15360" width="9.140625" style="475"/>
    <col min="15361" max="15361" width="5.42578125" style="475" customWidth="1"/>
    <col min="15362" max="15362" width="4.42578125" style="475" customWidth="1"/>
    <col min="15363" max="15363" width="8.28515625" style="475" customWidth="1"/>
    <col min="15364" max="15364" width="7.140625" style="475" customWidth="1"/>
    <col min="15365" max="15365" width="9.28515625" style="475" customWidth="1"/>
    <col min="15366" max="15366" width="7.140625" style="475" customWidth="1"/>
    <col min="15367" max="15367" width="9.28515625" style="475" customWidth="1"/>
    <col min="15368" max="15368" width="7.140625" style="475" customWidth="1"/>
    <col min="15369" max="15369" width="9.28515625" style="475" customWidth="1"/>
    <col min="15370" max="15370" width="7.85546875" style="475" customWidth="1"/>
    <col min="15371" max="15373" width="8.5703125" style="475" customWidth="1"/>
    <col min="15374" max="15376" width="9.140625" style="475"/>
    <col min="15377" max="15377" width="11.42578125" style="475" customWidth="1"/>
    <col min="15378" max="15616" width="9.140625" style="475"/>
    <col min="15617" max="15617" width="5.42578125" style="475" customWidth="1"/>
    <col min="15618" max="15618" width="4.42578125" style="475" customWidth="1"/>
    <col min="15619" max="15619" width="8.28515625" style="475" customWidth="1"/>
    <col min="15620" max="15620" width="7.140625" style="475" customWidth="1"/>
    <col min="15621" max="15621" width="9.28515625" style="475" customWidth="1"/>
    <col min="15622" max="15622" width="7.140625" style="475" customWidth="1"/>
    <col min="15623" max="15623" width="9.28515625" style="475" customWidth="1"/>
    <col min="15624" max="15624" width="7.140625" style="475" customWidth="1"/>
    <col min="15625" max="15625" width="9.28515625" style="475" customWidth="1"/>
    <col min="15626" max="15626" width="7.85546875" style="475" customWidth="1"/>
    <col min="15627" max="15629" width="8.5703125" style="475" customWidth="1"/>
    <col min="15630" max="15632" width="9.140625" style="475"/>
    <col min="15633" max="15633" width="11.42578125" style="475" customWidth="1"/>
    <col min="15634" max="15872" width="9.140625" style="475"/>
    <col min="15873" max="15873" width="5.42578125" style="475" customWidth="1"/>
    <col min="15874" max="15874" width="4.42578125" style="475" customWidth="1"/>
    <col min="15875" max="15875" width="8.28515625" style="475" customWidth="1"/>
    <col min="15876" max="15876" width="7.140625" style="475" customWidth="1"/>
    <col min="15877" max="15877" width="9.28515625" style="475" customWidth="1"/>
    <col min="15878" max="15878" width="7.140625" style="475" customWidth="1"/>
    <col min="15879" max="15879" width="9.28515625" style="475" customWidth="1"/>
    <col min="15880" max="15880" width="7.140625" style="475" customWidth="1"/>
    <col min="15881" max="15881" width="9.28515625" style="475" customWidth="1"/>
    <col min="15882" max="15882" width="7.85546875" style="475" customWidth="1"/>
    <col min="15883" max="15885" width="8.5703125" style="475" customWidth="1"/>
    <col min="15886" max="15888" width="9.140625" style="475"/>
    <col min="15889" max="15889" width="11.42578125" style="475" customWidth="1"/>
    <col min="15890" max="16128" width="9.140625" style="475"/>
    <col min="16129" max="16129" width="5.42578125" style="475" customWidth="1"/>
    <col min="16130" max="16130" width="4.42578125" style="475" customWidth="1"/>
    <col min="16131" max="16131" width="8.28515625" style="475" customWidth="1"/>
    <col min="16132" max="16132" width="7.140625" style="475" customWidth="1"/>
    <col min="16133" max="16133" width="9.28515625" style="475" customWidth="1"/>
    <col min="16134" max="16134" width="7.140625" style="475" customWidth="1"/>
    <col min="16135" max="16135" width="9.28515625" style="475" customWidth="1"/>
    <col min="16136" max="16136" width="7.140625" style="475" customWidth="1"/>
    <col min="16137" max="16137" width="9.28515625" style="475" customWidth="1"/>
    <col min="16138" max="16138" width="7.85546875" style="475" customWidth="1"/>
    <col min="16139" max="16141" width="8.5703125" style="475" customWidth="1"/>
    <col min="16142" max="16144" width="9.140625" style="475"/>
    <col min="16145" max="16145" width="11.42578125" style="475" customWidth="1"/>
    <col min="16146" max="16384" width="9.140625" style="475"/>
  </cols>
  <sheetData>
    <row r="1" spans="1:19" ht="26.25">
      <c r="A1" s="678" t="str">
        <f>[2]Altalanos!$A$6</f>
        <v>MEFOB 2022</v>
      </c>
      <c r="B1" s="678"/>
      <c r="C1" s="678"/>
      <c r="D1" s="678"/>
      <c r="E1" s="678"/>
      <c r="F1" s="678"/>
      <c r="G1" s="568"/>
      <c r="H1" s="567" t="s">
        <v>192</v>
      </c>
      <c r="I1" s="566"/>
      <c r="J1" s="565"/>
      <c r="L1" s="556"/>
      <c r="M1" s="564"/>
      <c r="N1" s="562"/>
      <c r="O1" s="562" t="s">
        <v>14</v>
      </c>
      <c r="P1" s="562"/>
      <c r="Q1" s="550" t="s">
        <v>78</v>
      </c>
      <c r="R1" s="549" t="s">
        <v>84</v>
      </c>
      <c r="S1" s="549" t="s">
        <v>79</v>
      </c>
    </row>
    <row r="2" spans="1:19">
      <c r="A2" s="561" t="s">
        <v>52</v>
      </c>
      <c r="B2" s="560"/>
      <c r="C2" s="560"/>
      <c r="D2" s="560"/>
      <c r="E2" s="627" t="s">
        <v>195</v>
      </c>
      <c r="F2" s="560"/>
      <c r="G2" s="559"/>
      <c r="H2" s="558"/>
      <c r="I2" s="558"/>
      <c r="J2" s="557"/>
      <c r="K2" s="556"/>
      <c r="L2" s="556"/>
      <c r="M2" s="555"/>
      <c r="N2" s="553"/>
      <c r="O2" s="554"/>
      <c r="P2" s="553"/>
      <c r="Q2" s="539" t="s">
        <v>85</v>
      </c>
      <c r="R2" s="538" t="s">
        <v>80</v>
      </c>
      <c r="S2" s="538" t="s">
        <v>81</v>
      </c>
    </row>
    <row r="3" spans="1:19">
      <c r="A3" s="331" t="s">
        <v>25</v>
      </c>
      <c r="B3" s="331"/>
      <c r="C3" s="331"/>
      <c r="D3" s="331"/>
      <c r="E3" s="331" t="s">
        <v>22</v>
      </c>
      <c r="F3" s="331"/>
      <c r="G3" s="331"/>
      <c r="H3" s="331" t="s">
        <v>30</v>
      </c>
      <c r="I3" s="331"/>
      <c r="J3" s="332"/>
      <c r="K3" s="331"/>
      <c r="L3" s="333" t="s">
        <v>31</v>
      </c>
      <c r="M3" s="331"/>
      <c r="N3" s="551"/>
      <c r="O3" s="552"/>
      <c r="P3" s="551"/>
      <c r="Q3" s="535" t="s">
        <v>86</v>
      </c>
      <c r="R3" s="534" t="s">
        <v>82</v>
      </c>
      <c r="S3" s="534" t="s">
        <v>83</v>
      </c>
    </row>
    <row r="4" spans="1:19" ht="13.5" thickBot="1">
      <c r="A4" s="679" t="str">
        <f>[2]Altalanos!$A$10</f>
        <v>2022.05.21-22</v>
      </c>
      <c r="B4" s="679"/>
      <c r="C4" s="679"/>
      <c r="D4" s="638"/>
      <c r="E4" s="546" t="str">
        <f>[2]Altalanos!$C$10</f>
        <v>Miskolc</v>
      </c>
      <c r="F4" s="546"/>
      <c r="G4" s="546"/>
      <c r="H4" s="544"/>
      <c r="I4" s="546"/>
      <c r="J4" s="545"/>
      <c r="K4" s="544"/>
      <c r="L4" s="542" t="str">
        <f>[2]Altalanos!$E$10</f>
        <v>Kádár László</v>
      </c>
      <c r="M4" s="544"/>
      <c r="N4" s="540"/>
      <c r="O4" s="541"/>
      <c r="P4" s="540"/>
      <c r="S4" s="478"/>
    </row>
    <row r="5" spans="1:19">
      <c r="A5" s="513"/>
      <c r="B5" s="513" t="s">
        <v>50</v>
      </c>
      <c r="C5" s="537" t="s">
        <v>64</v>
      </c>
      <c r="D5" s="513" t="s">
        <v>44</v>
      </c>
      <c r="E5" s="513" t="s">
        <v>69</v>
      </c>
      <c r="F5" s="513"/>
      <c r="G5" s="513" t="s">
        <v>29</v>
      </c>
      <c r="H5" s="513"/>
      <c r="I5" s="513" t="s">
        <v>32</v>
      </c>
      <c r="J5" s="513"/>
      <c r="K5" s="536" t="s">
        <v>70</v>
      </c>
      <c r="L5" s="536" t="s">
        <v>71</v>
      </c>
      <c r="M5" s="536"/>
      <c r="N5" s="478"/>
      <c r="O5" s="478"/>
      <c r="P5" s="478"/>
      <c r="S5" s="478"/>
    </row>
    <row r="6" spans="1:19">
      <c r="A6" s="518"/>
      <c r="B6" s="518"/>
      <c r="C6" s="529"/>
      <c r="D6" s="518"/>
      <c r="E6" s="518"/>
      <c r="F6" s="518"/>
      <c r="G6" s="518"/>
      <c r="H6" s="518"/>
      <c r="I6" s="518"/>
      <c r="J6" s="518"/>
      <c r="K6" s="644"/>
      <c r="L6" s="644"/>
      <c r="M6" s="644"/>
      <c r="N6" s="478"/>
      <c r="O6" s="478"/>
      <c r="P6" s="478"/>
      <c r="Q6" s="478"/>
      <c r="R6" s="478"/>
      <c r="S6" s="478"/>
    </row>
    <row r="7" spans="1:19" ht="13.5" customHeight="1">
      <c r="A7" s="518"/>
      <c r="B7" s="518"/>
      <c r="C7" s="599">
        <f>IF($B8="","",VLOOKUP($B8,'[2]am pár'!$A$7:$P$22,5))</f>
        <v>0</v>
      </c>
      <c r="D7" s="692">
        <f>IF($B8="","",VLOOKUP($B8,'[2]am pár'!$A$7:$P$23,15))</f>
        <v>0</v>
      </c>
      <c r="E7" s="597" t="str">
        <f>UPPER(IF($B8="","",VLOOKUP($B8,'[2]am pár'!$A$7:$P$22,2)))</f>
        <v>KURDI</v>
      </c>
      <c r="F7" s="641"/>
      <c r="G7" s="597" t="str">
        <f>IF($B8="","",VLOOKUP($B8,'[2]am pár'!$A$7:$P$22,3))</f>
        <v>Kristóf</v>
      </c>
      <c r="H7" s="641"/>
      <c r="I7" s="596">
        <f>IF($B8="","",VLOOKUP($B8,'[2]am pár'!$A$7:$P$22,4))</f>
        <v>0</v>
      </c>
      <c r="J7" s="518"/>
      <c r="K7" s="518"/>
      <c r="L7" s="518"/>
      <c r="M7" s="518"/>
      <c r="N7" s="478"/>
      <c r="O7" s="478"/>
      <c r="P7" s="478"/>
      <c r="Q7" s="478"/>
      <c r="R7" s="478"/>
      <c r="S7" s="478"/>
    </row>
    <row r="8" spans="1:19">
      <c r="A8" s="648" t="s">
        <v>66</v>
      </c>
      <c r="B8" s="649">
        <v>1</v>
      </c>
      <c r="C8" s="599">
        <f>IF($B8="","",VLOOKUP($B8,'[2]am pár'!$A$7:$P$22,11))</f>
        <v>0</v>
      </c>
      <c r="D8" s="693"/>
      <c r="E8" s="597" t="str">
        <f>UPPER(IF($B8="","",VLOOKUP($B8,'[2]am pár'!$A$7:$P$22,8)))</f>
        <v>KERTÉSZ</v>
      </c>
      <c r="F8" s="641"/>
      <c r="G8" s="597" t="str">
        <f>IF($B8="","",VLOOKUP($B8,'[2]am pár'!$A$7:$P$22,9))</f>
        <v>Kristóf</v>
      </c>
      <c r="H8" s="641"/>
      <c r="I8" s="597">
        <f>IF($B8="","",VLOOKUP($B8,'[2]am pár'!$A$7:$P$22,10))</f>
        <v>0</v>
      </c>
      <c r="J8" s="518"/>
      <c r="K8" s="483"/>
      <c r="L8" s="645"/>
      <c r="M8" s="490"/>
      <c r="N8" s="478"/>
      <c r="O8" s="478"/>
      <c r="P8" s="478"/>
      <c r="Q8" s="478"/>
      <c r="R8" s="478"/>
      <c r="S8" s="478"/>
    </row>
    <row r="9" spans="1:19">
      <c r="A9" s="527"/>
      <c r="B9" s="650"/>
      <c r="C9" s="604"/>
      <c r="D9" s="604"/>
      <c r="E9" s="646"/>
      <c r="F9" s="647"/>
      <c r="G9" s="646"/>
      <c r="H9" s="647"/>
      <c r="I9" s="646"/>
      <c r="J9" s="518"/>
      <c r="K9" s="490"/>
      <c r="L9" s="490"/>
      <c r="M9" s="490"/>
      <c r="N9" s="478"/>
      <c r="O9" s="478"/>
      <c r="P9" s="478"/>
      <c r="Q9" s="478"/>
      <c r="R9" s="478"/>
      <c r="S9" s="478"/>
    </row>
    <row r="10" spans="1:19">
      <c r="A10" s="527"/>
      <c r="B10" s="650"/>
      <c r="C10" s="599">
        <f>IF($B11="","",VLOOKUP($B11,'[2]am pár'!$A$7:$P$22,5))</f>
        <v>0</v>
      </c>
      <c r="D10" s="692">
        <f>IF($B11="","",VLOOKUP($B11,'[2]am pár'!$A$7:$P$23,15))</f>
        <v>0</v>
      </c>
      <c r="E10" s="597" t="str">
        <f>UPPER(IF($B11="","",VLOOKUP($B11,'[2]am pár'!$A$7:$P$22,2)))</f>
        <v>KÉKESI</v>
      </c>
      <c r="F10" s="641"/>
      <c r="G10" s="597" t="str">
        <f>IF($B11="","",VLOOKUP($B11,'[2]am pár'!$A$7:$P$22,3))</f>
        <v>Márton</v>
      </c>
      <c r="H10" s="641"/>
      <c r="I10" s="597">
        <f>IF($B11="","",VLOOKUP($B11,'[2]am pár'!$A$7:$P$22,4))</f>
        <v>0</v>
      </c>
      <c r="J10" s="518"/>
      <c r="K10" s="518"/>
      <c r="L10" s="518"/>
      <c r="M10" s="490"/>
      <c r="N10" s="478"/>
      <c r="O10" s="478"/>
      <c r="P10" s="478"/>
      <c r="Q10" s="478"/>
      <c r="R10" s="478"/>
      <c r="S10" s="478"/>
    </row>
    <row r="11" spans="1:19">
      <c r="A11" s="527" t="s">
        <v>67</v>
      </c>
      <c r="B11" s="651">
        <v>6</v>
      </c>
      <c r="C11" s="599">
        <f>IF($B11="","",VLOOKUP($B11,'[2]am pár'!$A$7:$P$22,11))</f>
        <v>0</v>
      </c>
      <c r="D11" s="693"/>
      <c r="E11" s="597" t="str">
        <f>UPPER(IF($B11="","",VLOOKUP($B11,'[2]am pár'!$A$7:$P$22,8)))</f>
        <v>SZASZKÓ</v>
      </c>
      <c r="F11" s="641"/>
      <c r="G11" s="597" t="str">
        <f>IF($B11="","",VLOOKUP($B11,'[2]am pár'!$A$7:$P$22,9))</f>
        <v>Péter</v>
      </c>
      <c r="H11" s="641"/>
      <c r="I11" s="597">
        <f>IF($B11="","",VLOOKUP($B11,'[2]am pár'!$A$7:$P$22,10))</f>
        <v>0</v>
      </c>
      <c r="J11" s="518"/>
      <c r="K11" s="483"/>
      <c r="L11" s="645"/>
      <c r="M11" s="490"/>
      <c r="N11" s="478"/>
      <c r="O11" s="478"/>
      <c r="P11" s="478"/>
      <c r="Q11" s="478"/>
      <c r="R11" s="478"/>
      <c r="S11" s="478"/>
    </row>
    <row r="12" spans="1:19">
      <c r="A12" s="527"/>
      <c r="B12" s="650"/>
      <c r="C12" s="604"/>
      <c r="D12" s="604"/>
      <c r="E12" s="646"/>
      <c r="F12" s="647"/>
      <c r="G12" s="646"/>
      <c r="H12" s="647"/>
      <c r="I12" s="646"/>
      <c r="J12" s="518"/>
      <c r="K12" s="490"/>
      <c r="L12" s="490"/>
      <c r="M12" s="490"/>
      <c r="N12" s="478"/>
      <c r="O12" s="478"/>
      <c r="P12" s="478"/>
      <c r="Q12" s="478"/>
      <c r="R12" s="478"/>
      <c r="S12" s="478"/>
    </row>
    <row r="13" spans="1:19">
      <c r="A13" s="527"/>
      <c r="B13" s="650"/>
      <c r="C13" s="599">
        <f>IF($B14="","",VLOOKUP($B14,'[2]am pár'!$A$7:$P$22,5))</f>
        <v>0</v>
      </c>
      <c r="D13" s="692">
        <f>IF($B14="","",VLOOKUP($B14,'[2]am pár'!$A$7:$P$23,15))</f>
        <v>0</v>
      </c>
      <c r="E13" s="597" t="str">
        <f>UPPER(IF($B14="","",VLOOKUP($B14,'[2]am pár'!$A$7:$P$22,2)))</f>
        <v>MÁTÉ</v>
      </c>
      <c r="F13" s="641"/>
      <c r="G13" s="597" t="str">
        <f>IF($B14="","",VLOOKUP($B14,'[2]am pár'!$A$7:$P$22,3))</f>
        <v>Dominik</v>
      </c>
      <c r="H13" s="641"/>
      <c r="I13" s="597">
        <f>IF($B14="","",VLOOKUP($B14,'[2]am pár'!$A$7:$P$22,4))</f>
        <v>0</v>
      </c>
      <c r="J13" s="518"/>
      <c r="K13" s="518"/>
      <c r="L13" s="518"/>
      <c r="M13" s="490"/>
      <c r="N13" s="478"/>
      <c r="O13" s="478"/>
      <c r="P13" s="478"/>
      <c r="Q13" s="478"/>
      <c r="R13" s="478"/>
      <c r="S13" s="478"/>
    </row>
    <row r="14" spans="1:19">
      <c r="A14" s="527" t="s">
        <v>68</v>
      </c>
      <c r="B14" s="651">
        <v>2</v>
      </c>
      <c r="C14" s="599">
        <f>IF($B14="","",VLOOKUP($B14,'[2]am pár'!$A$7:$P$22,11))</f>
        <v>0</v>
      </c>
      <c r="D14" s="693"/>
      <c r="E14" s="597" t="str">
        <f>UPPER(IF($B14="","",VLOOKUP($B14,'[2]am pár'!$A$7:$P$22,8)))</f>
        <v>MOLNÁR</v>
      </c>
      <c r="F14" s="641"/>
      <c r="G14" s="597" t="str">
        <f>IF($B14="","",VLOOKUP($B14,'[2]am pár'!$A$7:$P$22,9))</f>
        <v>Máté</v>
      </c>
      <c r="H14" s="641"/>
      <c r="I14" s="597">
        <f>IF($B14="","",VLOOKUP($B14,'[2]am pár'!$A$7:$P$22,10))</f>
        <v>0</v>
      </c>
      <c r="J14" s="518"/>
      <c r="K14" s="483" t="s">
        <v>183</v>
      </c>
      <c r="L14" s="645"/>
      <c r="M14" s="490"/>
      <c r="N14" s="478"/>
      <c r="O14" s="478"/>
      <c r="P14" s="478"/>
      <c r="Q14" s="478"/>
      <c r="R14" s="478"/>
      <c r="S14" s="478"/>
    </row>
    <row r="15" spans="1:19">
      <c r="A15" s="518"/>
      <c r="B15" s="527"/>
      <c r="C15" s="529"/>
      <c r="D15" s="518"/>
      <c r="E15" s="529"/>
      <c r="F15" s="529"/>
      <c r="G15" s="529"/>
      <c r="H15" s="529"/>
      <c r="I15" s="518"/>
      <c r="J15" s="518"/>
      <c r="K15" s="644"/>
      <c r="L15" s="644"/>
      <c r="M15" s="518"/>
    </row>
    <row r="16" spans="1:19">
      <c r="A16" s="518"/>
      <c r="B16" s="527"/>
      <c r="C16" s="599">
        <f>IF($B17="","",VLOOKUP($B17,'[2]am pár'!$A$7:$P$22,5))</f>
        <v>0</v>
      </c>
      <c r="D16" s="692">
        <f>IF($B17="","",VLOOKUP($B17,'[2]am pár'!$A$7:$P$23,15))</f>
        <v>0</v>
      </c>
      <c r="E16" s="597" t="str">
        <f>UPPER(IF($B17="","",VLOOKUP($B17,'[2]am pár'!$A$7:$P$22,2)))</f>
        <v>REITMANN</v>
      </c>
      <c r="F16" s="641"/>
      <c r="G16" s="597" t="str">
        <f>IF($B17="","",VLOOKUP($B17,'[2]am pár'!$A$7:$P$22,3))</f>
        <v>Marcell</v>
      </c>
      <c r="H16" s="641"/>
      <c r="I16" s="596">
        <f>IF($B17="","",VLOOKUP($B17,'[2]am pár'!$A$7:$P$22,4))</f>
        <v>0</v>
      </c>
      <c r="J16" s="518"/>
      <c r="K16" s="518"/>
      <c r="L16" s="518"/>
      <c r="M16" s="518"/>
    </row>
    <row r="17" spans="1:13">
      <c r="A17" s="648" t="s">
        <v>73</v>
      </c>
      <c r="B17" s="649">
        <v>3</v>
      </c>
      <c r="C17" s="599">
        <f>IF($B17="","",VLOOKUP($B17,'[2]am pár'!$A$7:$P$22,11))</f>
        <v>0</v>
      </c>
      <c r="D17" s="693"/>
      <c r="E17" s="597" t="str">
        <f>UPPER(IF($B17="","",VLOOKUP($B17,'[2]am pár'!$A$7:$P$22,8)))</f>
        <v>MATKÓ</v>
      </c>
      <c r="F17" s="641"/>
      <c r="G17" s="597" t="str">
        <f>IF($B17="","",VLOOKUP($B17,'[2]am pár'!$A$7:$P$22,9))</f>
        <v>Zoltán</v>
      </c>
      <c r="H17" s="641"/>
      <c r="I17" s="596">
        <f>IF($B17="","",VLOOKUP($B17,'[2]am pár'!$A$7:$P$22,10))</f>
        <v>0</v>
      </c>
      <c r="J17" s="518"/>
      <c r="K17" s="483" t="s">
        <v>182</v>
      </c>
      <c r="L17" s="645"/>
      <c r="M17" s="518"/>
    </row>
    <row r="18" spans="1:13">
      <c r="A18" s="527"/>
      <c r="B18" s="650"/>
      <c r="C18" s="604"/>
      <c r="D18" s="604"/>
      <c r="E18" s="646"/>
      <c r="F18" s="647"/>
      <c r="G18" s="646"/>
      <c r="H18" s="647"/>
      <c r="I18" s="646"/>
      <c r="J18" s="518"/>
      <c r="K18" s="490"/>
      <c r="L18" s="490"/>
      <c r="M18" s="518"/>
    </row>
    <row r="19" spans="1:13">
      <c r="A19" s="527"/>
      <c r="B19" s="650"/>
      <c r="C19" s="599">
        <f>IF($B20="","",VLOOKUP($B20,'[2]am pár'!$A$7:$P$22,5))</f>
        <v>0</v>
      </c>
      <c r="D19" s="692">
        <f>IF($B20="","",VLOOKUP($B20,'[2]am pár'!$A$7:$P$23,15))</f>
        <v>0</v>
      </c>
      <c r="E19" s="597" t="s">
        <v>196</v>
      </c>
      <c r="F19" s="641"/>
      <c r="G19" s="597" t="s">
        <v>128</v>
      </c>
      <c r="H19" s="641"/>
      <c r="I19" s="597">
        <f>IF($B20="","",VLOOKUP($B20,'[2]am pár'!$A$7:$P$22,4))</f>
        <v>0</v>
      </c>
      <c r="J19" s="518"/>
      <c r="K19" s="518"/>
      <c r="L19" s="518"/>
      <c r="M19" s="518"/>
    </row>
    <row r="20" spans="1:13">
      <c r="A20" s="527" t="s">
        <v>74</v>
      </c>
      <c r="B20" s="651">
        <v>8</v>
      </c>
      <c r="C20" s="599">
        <f>IF($B20="","",VLOOKUP($B20,'[2]am pár'!$A$7:$P$22,11))</f>
        <v>0</v>
      </c>
      <c r="D20" s="693"/>
      <c r="E20" s="597" t="s">
        <v>197</v>
      </c>
      <c r="F20" s="641"/>
      <c r="G20" s="597" t="s">
        <v>122</v>
      </c>
      <c r="H20" s="641"/>
      <c r="I20" s="597">
        <f>IF($B20="","",VLOOKUP($B20,'[2]am pár'!$A$7:$P$22,10))</f>
        <v>0</v>
      </c>
      <c r="J20" s="518"/>
      <c r="K20" s="483" t="s">
        <v>181</v>
      </c>
      <c r="L20" s="645"/>
      <c r="M20" s="518"/>
    </row>
    <row r="21" spans="1:13">
      <c r="A21" s="527"/>
      <c r="B21" s="650"/>
      <c r="C21" s="604"/>
      <c r="D21" s="604"/>
      <c r="E21" s="646"/>
      <c r="F21" s="647"/>
      <c r="G21" s="646"/>
      <c r="H21" s="647"/>
      <c r="I21" s="646"/>
      <c r="J21" s="518"/>
      <c r="K21" s="490"/>
      <c r="L21" s="490"/>
      <c r="M21" s="518"/>
    </row>
    <row r="22" spans="1:13">
      <c r="A22" s="527"/>
      <c r="B22" s="650"/>
      <c r="C22" s="599">
        <f>IF($B23="","",VLOOKUP($B23,'[2]am pár'!$A$7:$P$22,5))</f>
        <v>0</v>
      </c>
      <c r="D22" s="692">
        <f>IF($B23="","",VLOOKUP($B23,'[2]am pár'!$A$7:$P$23,15))</f>
        <v>0</v>
      </c>
      <c r="E22" s="597" t="str">
        <f>UPPER(IF($B23="","",VLOOKUP($B23,'[2]am pár'!$A$7:$P$22,2)))</f>
        <v>MAJERUSZ</v>
      </c>
      <c r="F22" s="641"/>
      <c r="G22" s="597" t="str">
        <f>IF($B23="","",VLOOKUP($B23,'[2]am pár'!$A$7:$P$22,3))</f>
        <v>Ádám</v>
      </c>
      <c r="H22" s="641"/>
      <c r="I22" s="597">
        <f>IF($B23="","",VLOOKUP($B23,'[2]am pár'!$A$7:$P$22,4))</f>
        <v>0</v>
      </c>
      <c r="J22" s="518"/>
      <c r="K22" s="518"/>
      <c r="L22" s="518"/>
      <c r="M22" s="518"/>
    </row>
    <row r="23" spans="1:13">
      <c r="A23" s="527" t="s">
        <v>75</v>
      </c>
      <c r="B23" s="651">
        <v>4</v>
      </c>
      <c r="C23" s="599">
        <f>IF($B23="","",VLOOKUP($B23,'[2]am pár'!$A$7:$P$22,11))</f>
        <v>0</v>
      </c>
      <c r="D23" s="693"/>
      <c r="E23" s="597" t="str">
        <f>UPPER(IF($B23="","",VLOOKUP($B23,'[2]am pár'!$A$7:$P$22,8)))</f>
        <v>UGRAI</v>
      </c>
      <c r="F23" s="641"/>
      <c r="G23" s="597" t="str">
        <f>IF($B23="","",VLOOKUP($B23,'[2]am pár'!$A$7:$P$22,9))</f>
        <v>Bence</v>
      </c>
      <c r="H23" s="641"/>
      <c r="I23" s="597">
        <f>IF($B23="","",VLOOKUP($B23,'[2]am pár'!$A$7:$P$22,10))</f>
        <v>0</v>
      </c>
      <c r="J23" s="518"/>
      <c r="K23" s="483"/>
      <c r="L23" s="645"/>
      <c r="M23" s="518"/>
    </row>
    <row r="24" spans="1:13">
      <c r="A24" s="527"/>
      <c r="B24" s="650"/>
      <c r="C24" s="604"/>
      <c r="D24" s="604"/>
      <c r="E24" s="646"/>
      <c r="F24" s="647"/>
      <c r="G24" s="646"/>
      <c r="H24" s="647"/>
      <c r="I24" s="646"/>
      <c r="J24" s="518"/>
      <c r="K24" s="490"/>
      <c r="L24" s="490"/>
      <c r="M24" s="518"/>
    </row>
    <row r="25" spans="1:13">
      <c r="A25" s="527"/>
      <c r="B25" s="650"/>
      <c r="C25" s="599">
        <f>IF($B26="","",VLOOKUP($B26,'[2]am pár'!$A$7:$P$22,5))</f>
        <v>0</v>
      </c>
      <c r="D25" s="692">
        <f>IF($B26="","",VLOOKUP($B26,'[2]am pár'!$A$7:$P$23,15))</f>
        <v>0</v>
      </c>
      <c r="E25" s="597" t="str">
        <f>UPPER(IF($B26="","",VLOOKUP($B26,'[2]am pár'!$A$7:$P$22,2)))</f>
        <v>DOBOS</v>
      </c>
      <c r="F25" s="641"/>
      <c r="G25" s="597" t="str">
        <f>IF($B26="","",VLOOKUP($B26,'[2]am pár'!$A$7:$P$22,3))</f>
        <v>Csanád</v>
      </c>
      <c r="H25" s="641"/>
      <c r="I25" s="597">
        <f>IF($B26="","",VLOOKUP($B26,'[2]am pár'!$A$7:$P$22,4))</f>
        <v>0</v>
      </c>
      <c r="J25" s="518"/>
      <c r="K25" s="518"/>
      <c r="L25" s="518"/>
      <c r="M25" s="518"/>
    </row>
    <row r="26" spans="1:13">
      <c r="A26" s="527" t="s">
        <v>77</v>
      </c>
      <c r="B26" s="651">
        <v>5</v>
      </c>
      <c r="C26" s="599">
        <f>IF($B26="","",VLOOKUP($B26,'[2]am pár'!$A$7:$P$22,11))</f>
        <v>0</v>
      </c>
      <c r="D26" s="693"/>
      <c r="E26" s="597" t="str">
        <f>UPPER(IF($B26="","",VLOOKUP($B26,'[2]am pár'!$A$7:$P$22,8)))</f>
        <v>SZÉPVÖLGYI</v>
      </c>
      <c r="F26" s="641"/>
      <c r="G26" s="597" t="str">
        <f>IF($B26="","",VLOOKUP($B26,'[2]am pár'!$A$7:$P$22,9))</f>
        <v>Dániel</v>
      </c>
      <c r="H26" s="641"/>
      <c r="I26" s="597">
        <f>IF($B26="","",VLOOKUP($B26,'[2]am pár'!$A$7:$P$22,10))</f>
        <v>0</v>
      </c>
      <c r="J26" s="518"/>
      <c r="K26" s="483"/>
      <c r="L26" s="645"/>
      <c r="M26" s="518"/>
    </row>
    <row r="27" spans="1:13">
      <c r="A27" s="518"/>
      <c r="B27" s="518"/>
      <c r="C27" s="518"/>
      <c r="D27" s="518"/>
      <c r="E27" s="518"/>
      <c r="F27" s="518"/>
      <c r="G27" s="518"/>
      <c r="H27" s="518"/>
      <c r="I27" s="518"/>
      <c r="J27" s="518"/>
      <c r="K27" s="518"/>
      <c r="L27" s="518"/>
      <c r="M27" s="518"/>
    </row>
    <row r="28" spans="1:13" ht="18.75" customHeight="1">
      <c r="A28" s="518"/>
      <c r="B28" s="680"/>
      <c r="C28" s="680"/>
      <c r="D28" s="670" t="str">
        <f>CONCATENATE(E7,"/",E8)</f>
        <v>KURDI/KERTÉSZ</v>
      </c>
      <c r="E28" s="670"/>
      <c r="F28" s="670" t="str">
        <f>CONCATENATE(E10,"/",E11)</f>
        <v>KÉKESI/SZASZKÓ</v>
      </c>
      <c r="G28" s="670"/>
      <c r="H28" s="670" t="str">
        <f>CONCATENATE(E13,"/",E14)</f>
        <v>MÁTÉ/MOLNÁR</v>
      </c>
      <c r="I28" s="670"/>
      <c r="J28" s="518"/>
      <c r="K28" s="518"/>
      <c r="L28" s="518"/>
      <c r="M28" s="652" t="s">
        <v>70</v>
      </c>
    </row>
    <row r="29" spans="1:13" ht="18.75" customHeight="1">
      <c r="A29" s="519" t="s">
        <v>66</v>
      </c>
      <c r="B29" s="676" t="str">
        <f>CONCATENATE(E7,"/",E8)</f>
        <v>KURDI/KERTÉSZ</v>
      </c>
      <c r="C29" s="676"/>
      <c r="D29" s="673"/>
      <c r="E29" s="673"/>
      <c r="F29" s="671" t="s">
        <v>180</v>
      </c>
      <c r="G29" s="671"/>
      <c r="H29" s="671" t="s">
        <v>180</v>
      </c>
      <c r="I29" s="671"/>
      <c r="J29" s="518"/>
      <c r="K29" s="518"/>
      <c r="L29" s="518"/>
      <c r="M29" s="653"/>
    </row>
    <row r="30" spans="1:13" ht="18.75" customHeight="1">
      <c r="A30" s="519" t="s">
        <v>67</v>
      </c>
      <c r="B30" s="676" t="str">
        <f>CONCATENATE(E10,"/",E11)</f>
        <v>KÉKESI/SZASZKÓ</v>
      </c>
      <c r="C30" s="676"/>
      <c r="D30" s="671" t="s">
        <v>179</v>
      </c>
      <c r="E30" s="671"/>
      <c r="F30" s="673"/>
      <c r="G30" s="673"/>
      <c r="H30" s="671" t="s">
        <v>208</v>
      </c>
      <c r="I30" s="671"/>
      <c r="J30" s="518"/>
      <c r="K30" s="518"/>
      <c r="L30" s="518"/>
      <c r="M30" s="653"/>
    </row>
    <row r="31" spans="1:13" ht="18.75" customHeight="1">
      <c r="A31" s="519" t="s">
        <v>68</v>
      </c>
      <c r="B31" s="676" t="str">
        <f>CONCATENATE(E13,"/",E14)</f>
        <v>MÁTÉ/MOLNÁR</v>
      </c>
      <c r="C31" s="676"/>
      <c r="D31" s="671" t="s">
        <v>179</v>
      </c>
      <c r="E31" s="671"/>
      <c r="F31" s="671" t="s">
        <v>209</v>
      </c>
      <c r="G31" s="671"/>
      <c r="H31" s="673"/>
      <c r="I31" s="673"/>
      <c r="J31" s="518"/>
      <c r="K31" s="518"/>
      <c r="L31" s="518"/>
      <c r="M31" s="653"/>
    </row>
    <row r="32" spans="1:13">
      <c r="A32" s="518"/>
      <c r="B32" s="518"/>
      <c r="C32" s="518"/>
      <c r="D32" s="518"/>
      <c r="E32" s="518"/>
      <c r="F32" s="518"/>
      <c r="G32" s="518"/>
      <c r="H32" s="518"/>
      <c r="I32" s="518"/>
      <c r="J32" s="518"/>
      <c r="K32" s="518"/>
      <c r="L32" s="518"/>
      <c r="M32" s="518"/>
    </row>
    <row r="33" spans="1:19" ht="18.75" customHeight="1">
      <c r="A33" s="518"/>
      <c r="B33" s="680"/>
      <c r="C33" s="680"/>
      <c r="D33" s="670" t="str">
        <f>CONCATENATE(E16,"/",E17)</f>
        <v>REITMANN/MATKÓ</v>
      </c>
      <c r="E33" s="670"/>
      <c r="F33" s="670" t="str">
        <f>CONCATENATE(E19,"/",E20)</f>
        <v>Cseh/Földesi</v>
      </c>
      <c r="G33" s="670"/>
      <c r="H33" s="670" t="str">
        <f>CONCATENATE(E22,"/",E23)</f>
        <v>MAJERUSZ/UGRAI</v>
      </c>
      <c r="I33" s="670"/>
      <c r="J33" s="670" t="str">
        <f>CONCATENATE(E25,"/",E26)</f>
        <v>DOBOS/SZÉPVÖLGYI</v>
      </c>
      <c r="K33" s="670"/>
      <c r="L33" s="518"/>
      <c r="M33" s="628"/>
    </row>
    <row r="34" spans="1:19" ht="18.75" customHeight="1">
      <c r="A34" s="519" t="s">
        <v>73</v>
      </c>
      <c r="B34" s="676" t="str">
        <f>CONCATENATE(E16,"/",E17)</f>
        <v>REITMANN/MATKÓ</v>
      </c>
      <c r="C34" s="676"/>
      <c r="D34" s="673"/>
      <c r="E34" s="673"/>
      <c r="F34" s="671" t="s">
        <v>202</v>
      </c>
      <c r="G34" s="671"/>
      <c r="H34" s="671" t="s">
        <v>201</v>
      </c>
      <c r="I34" s="671"/>
      <c r="J34" s="671" t="s">
        <v>203</v>
      </c>
      <c r="K34" s="671"/>
      <c r="L34" s="518"/>
      <c r="M34" s="653"/>
    </row>
    <row r="35" spans="1:19" ht="18.75" customHeight="1">
      <c r="A35" s="519" t="s">
        <v>74</v>
      </c>
      <c r="B35" s="676" t="str">
        <f>CONCATENATE(E19,"/",E20)</f>
        <v>Cseh/Földesi</v>
      </c>
      <c r="C35" s="676"/>
      <c r="D35" s="671" t="s">
        <v>204</v>
      </c>
      <c r="E35" s="671"/>
      <c r="F35" s="673"/>
      <c r="G35" s="673"/>
      <c r="H35" s="671" t="s">
        <v>201</v>
      </c>
      <c r="I35" s="671"/>
      <c r="J35" s="671" t="s">
        <v>179</v>
      </c>
      <c r="K35" s="671"/>
      <c r="L35" s="518"/>
      <c r="M35" s="653"/>
    </row>
    <row r="36" spans="1:19" ht="18.75" customHeight="1">
      <c r="A36" s="519" t="s">
        <v>75</v>
      </c>
      <c r="B36" s="676" t="str">
        <f>CONCATENATE(E22,"/",E23)</f>
        <v>MAJERUSZ/UGRAI</v>
      </c>
      <c r="C36" s="676"/>
      <c r="D36" s="671" t="s">
        <v>205</v>
      </c>
      <c r="E36" s="671"/>
      <c r="F36" s="671" t="s">
        <v>205</v>
      </c>
      <c r="G36" s="671"/>
      <c r="H36" s="673"/>
      <c r="I36" s="673"/>
      <c r="J36" s="671" t="s">
        <v>180</v>
      </c>
      <c r="K36" s="671"/>
      <c r="L36" s="518"/>
      <c r="M36" s="653"/>
    </row>
    <row r="37" spans="1:19" ht="18.75" customHeight="1">
      <c r="A37" s="519" t="s">
        <v>77</v>
      </c>
      <c r="B37" s="676" t="str">
        <f>CONCATENATE(E25,"/",E26)</f>
        <v>DOBOS/SZÉPVÖLGYI</v>
      </c>
      <c r="C37" s="676"/>
      <c r="D37" s="671" t="s">
        <v>206</v>
      </c>
      <c r="E37" s="671"/>
      <c r="F37" s="671" t="s">
        <v>180</v>
      </c>
      <c r="G37" s="671"/>
      <c r="H37" s="671" t="s">
        <v>179</v>
      </c>
      <c r="I37" s="671"/>
      <c r="J37" s="673"/>
      <c r="K37" s="673"/>
      <c r="L37" s="518"/>
      <c r="M37" s="653"/>
    </row>
    <row r="38" spans="1:19">
      <c r="A38" s="518"/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</row>
    <row r="39" spans="1:19">
      <c r="A39" s="518" t="s">
        <v>59</v>
      </c>
      <c r="B39" s="518"/>
      <c r="C39" s="698" t="s">
        <v>226</v>
      </c>
      <c r="D39" s="698"/>
      <c r="E39" s="527" t="s">
        <v>76</v>
      </c>
      <c r="F39" s="700" t="s">
        <v>225</v>
      </c>
      <c r="G39" s="700"/>
      <c r="H39" s="518"/>
      <c r="I39" s="668" t="s">
        <v>229</v>
      </c>
      <c r="J39" s="518"/>
      <c r="K39" s="518"/>
      <c r="L39" s="518"/>
      <c r="M39" s="518"/>
    </row>
    <row r="40" spans="1:19">
      <c r="A40" s="518"/>
      <c r="B40" s="518"/>
      <c r="C40" s="518"/>
      <c r="D40" s="518"/>
      <c r="E40" s="518"/>
      <c r="F40" s="527"/>
      <c r="G40" s="527"/>
      <c r="H40" s="518"/>
      <c r="I40" s="656"/>
      <c r="J40" s="518"/>
      <c r="K40" s="518"/>
      <c r="L40" s="518"/>
      <c r="M40" s="518"/>
    </row>
    <row r="41" spans="1:19">
      <c r="A41" s="518" t="s">
        <v>217</v>
      </c>
      <c r="B41" s="518"/>
      <c r="C41" s="696" t="s">
        <v>224</v>
      </c>
      <c r="D41" s="696"/>
      <c r="E41" s="527" t="s">
        <v>76</v>
      </c>
      <c r="F41" s="697" t="s">
        <v>225</v>
      </c>
      <c r="G41" s="697"/>
      <c r="H41" s="518"/>
      <c r="I41" s="668" t="s">
        <v>179</v>
      </c>
      <c r="J41" s="518"/>
      <c r="K41" s="518"/>
      <c r="L41" s="518"/>
      <c r="M41" s="518"/>
    </row>
    <row r="42" spans="1:19">
      <c r="A42" s="518"/>
      <c r="B42" s="518"/>
      <c r="C42" s="654"/>
      <c r="D42" s="654"/>
      <c r="E42" s="527"/>
      <c r="F42" s="654"/>
      <c r="G42" s="654"/>
      <c r="H42" s="518"/>
      <c r="I42" s="656"/>
      <c r="J42" s="518"/>
      <c r="K42" s="518"/>
      <c r="L42" s="518"/>
      <c r="M42" s="518"/>
    </row>
    <row r="43" spans="1:19">
      <c r="A43" s="518" t="s">
        <v>217</v>
      </c>
      <c r="B43" s="518"/>
      <c r="C43" s="698" t="s">
        <v>226</v>
      </c>
      <c r="D43" s="698"/>
      <c r="E43" s="527" t="s">
        <v>76</v>
      </c>
      <c r="F43" s="696" t="s">
        <v>227</v>
      </c>
      <c r="G43" s="696"/>
      <c r="H43" s="518"/>
      <c r="I43" s="668" t="s">
        <v>228</v>
      </c>
      <c r="J43" s="518"/>
      <c r="K43" s="518"/>
      <c r="L43" s="518"/>
      <c r="M43" s="518"/>
    </row>
    <row r="44" spans="1:19">
      <c r="A44" s="518"/>
      <c r="B44" s="518"/>
      <c r="C44" s="518"/>
      <c r="D44" s="518"/>
      <c r="E44" s="518"/>
      <c r="F44" s="518"/>
      <c r="G44" s="518"/>
      <c r="H44" s="518"/>
      <c r="I44" s="656"/>
      <c r="J44" s="518"/>
      <c r="K44" s="518"/>
      <c r="L44" s="518"/>
      <c r="M44" s="518"/>
    </row>
    <row r="45" spans="1:19">
      <c r="A45" s="518" t="s">
        <v>222</v>
      </c>
      <c r="B45" s="518"/>
      <c r="C45" s="697" t="s">
        <v>224</v>
      </c>
      <c r="D45" s="697"/>
      <c r="E45" s="518"/>
      <c r="F45" s="696" t="s">
        <v>227</v>
      </c>
      <c r="G45" s="696"/>
      <c r="H45" s="518"/>
      <c r="I45" s="656" t="s">
        <v>228</v>
      </c>
      <c r="J45" s="518"/>
      <c r="K45" s="518"/>
      <c r="L45" s="483"/>
      <c r="M45" s="518"/>
      <c r="O45" s="478"/>
      <c r="P45" s="478"/>
      <c r="Q45" s="478"/>
      <c r="R45" s="478"/>
      <c r="S45" s="478"/>
    </row>
    <row r="46" spans="1:19">
      <c r="A46" s="415" t="s">
        <v>44</v>
      </c>
      <c r="B46" s="416"/>
      <c r="C46" s="417"/>
      <c r="D46" s="517" t="s">
        <v>5</v>
      </c>
      <c r="E46" s="515" t="s">
        <v>46</v>
      </c>
      <c r="F46" s="512"/>
      <c r="G46" s="517" t="s">
        <v>5</v>
      </c>
      <c r="H46" s="515" t="s">
        <v>55</v>
      </c>
      <c r="I46" s="516"/>
      <c r="J46" s="515" t="s">
        <v>56</v>
      </c>
      <c r="K46" s="514" t="s">
        <v>57</v>
      </c>
      <c r="L46" s="513"/>
      <c r="M46" s="512"/>
      <c r="O46" s="478"/>
      <c r="P46" s="511"/>
      <c r="Q46" s="511"/>
      <c r="R46" s="510"/>
      <c r="S46" s="478"/>
    </row>
    <row r="47" spans="1:19">
      <c r="A47" s="509" t="s">
        <v>45</v>
      </c>
      <c r="B47" s="505"/>
      <c r="C47" s="508"/>
      <c r="D47" s="507">
        <v>1</v>
      </c>
      <c r="E47" s="677" t="str">
        <f>IF(D47&gt;$R$53,,UPPER(VLOOKUP(D47,'[2]am pár'!$A$7:$L$23,2)))</f>
        <v>KURDI</v>
      </c>
      <c r="F47" s="677"/>
      <c r="G47" s="506" t="s">
        <v>6</v>
      </c>
      <c r="H47" s="505"/>
      <c r="I47" s="504"/>
      <c r="J47" s="503"/>
      <c r="K47" s="500" t="s">
        <v>47</v>
      </c>
      <c r="L47" s="499"/>
      <c r="M47" s="498"/>
      <c r="O47" s="478"/>
      <c r="P47" s="497"/>
      <c r="Q47" s="497"/>
      <c r="R47" s="481"/>
      <c r="S47" s="478"/>
    </row>
    <row r="48" spans="1:19">
      <c r="A48" s="484" t="s">
        <v>54</v>
      </c>
      <c r="B48" s="486"/>
      <c r="C48" s="502"/>
      <c r="D48" s="496"/>
      <c r="E48" s="674" t="str">
        <f>IF(D47&gt;$R$53,,UPPER(VLOOKUP(D47,'[2]am pár'!$A$7:$L$23,7)))</f>
        <v/>
      </c>
      <c r="F48" s="699"/>
      <c r="G48" s="655"/>
      <c r="H48" s="493"/>
      <c r="I48" s="492"/>
      <c r="J48" s="436"/>
      <c r="K48" s="501"/>
      <c r="L48" s="483"/>
      <c r="M48" s="482"/>
      <c r="O48" s="478"/>
      <c r="P48" s="481"/>
      <c r="Q48" s="480"/>
      <c r="R48" s="481"/>
      <c r="S48" s="478"/>
    </row>
    <row r="49" spans="1:19">
      <c r="A49" s="451"/>
      <c r="B49" s="452"/>
      <c r="C49" s="454"/>
      <c r="D49" s="496" t="s">
        <v>7</v>
      </c>
      <c r="E49" s="674" t="str">
        <f>IF(D47&gt;$R$53,,UPPER(VLOOKUP((D47+1),'[2]am pár'!$A$7:$L$23,2)))</f>
        <v>MÁTÉ</v>
      </c>
      <c r="F49" s="674"/>
      <c r="G49" s="494" t="s">
        <v>7</v>
      </c>
      <c r="H49" s="493"/>
      <c r="I49" s="492"/>
      <c r="J49" s="436"/>
      <c r="K49" s="500" t="s">
        <v>48</v>
      </c>
      <c r="L49" s="499"/>
      <c r="M49" s="498"/>
      <c r="O49" s="478"/>
      <c r="P49" s="497"/>
      <c r="Q49" s="497"/>
      <c r="R49" s="481"/>
      <c r="S49" s="478"/>
    </row>
    <row r="50" spans="1:19">
      <c r="A50" s="455"/>
      <c r="B50" s="456"/>
      <c r="C50" s="457"/>
      <c r="D50" s="496"/>
      <c r="E50" s="674" t="str">
        <f>IF(D47&gt;$R$53,,UPPER(VLOOKUP((D47+1),'[2]am pár'!$A$7:$L$23,7)))</f>
        <v/>
      </c>
      <c r="F50" s="674"/>
      <c r="G50" s="494"/>
      <c r="H50" s="493"/>
      <c r="I50" s="492"/>
      <c r="J50" s="436"/>
      <c r="K50" s="491"/>
      <c r="L50" s="490"/>
      <c r="M50" s="489"/>
      <c r="O50" s="478"/>
      <c r="P50" s="481"/>
      <c r="Q50" s="480"/>
      <c r="R50" s="481"/>
      <c r="S50" s="478"/>
    </row>
    <row r="51" spans="1:19">
      <c r="A51" s="458"/>
      <c r="B51" s="459"/>
      <c r="C51" s="460"/>
      <c r="D51" s="496"/>
      <c r="E51" s="495"/>
      <c r="F51" s="490"/>
      <c r="G51" s="494" t="s">
        <v>8</v>
      </c>
      <c r="H51" s="493"/>
      <c r="I51" s="492"/>
      <c r="J51" s="436"/>
      <c r="K51" s="484"/>
      <c r="L51" s="483"/>
      <c r="M51" s="482"/>
      <c r="O51" s="478"/>
      <c r="P51" s="481"/>
      <c r="Q51" s="480"/>
      <c r="R51" s="481"/>
      <c r="S51" s="478"/>
    </row>
    <row r="52" spans="1:19">
      <c r="A52" s="461"/>
      <c r="B52" s="462"/>
      <c r="C52" s="457"/>
      <c r="D52" s="496"/>
      <c r="E52" s="495"/>
      <c r="F52" s="490"/>
      <c r="G52" s="494"/>
      <c r="H52" s="493"/>
      <c r="I52" s="492"/>
      <c r="J52" s="436"/>
      <c r="K52" s="500" t="s">
        <v>34</v>
      </c>
      <c r="L52" s="499"/>
      <c r="M52" s="498"/>
      <c r="O52" s="478"/>
      <c r="P52" s="497"/>
      <c r="Q52" s="497"/>
      <c r="R52" s="481"/>
      <c r="S52" s="478"/>
    </row>
    <row r="53" spans="1:19">
      <c r="A53" s="461"/>
      <c r="B53" s="462"/>
      <c r="C53" s="464"/>
      <c r="D53" s="496"/>
      <c r="E53" s="495"/>
      <c r="F53" s="490"/>
      <c r="G53" s="494" t="s">
        <v>9</v>
      </c>
      <c r="H53" s="493"/>
      <c r="I53" s="492"/>
      <c r="J53" s="436"/>
      <c r="K53" s="491"/>
      <c r="L53" s="490"/>
      <c r="M53" s="489"/>
      <c r="O53" s="478"/>
      <c r="P53" s="481"/>
      <c r="Q53" s="480"/>
      <c r="R53" s="481" t="s">
        <v>198</v>
      </c>
      <c r="S53" s="478"/>
    </row>
    <row r="54" spans="1:19">
      <c r="A54" s="465"/>
      <c r="B54" s="466"/>
      <c r="C54" s="468"/>
      <c r="D54" s="488"/>
      <c r="E54" s="470"/>
      <c r="F54" s="483"/>
      <c r="G54" s="487"/>
      <c r="H54" s="486"/>
      <c r="I54" s="485"/>
      <c r="J54" s="472"/>
      <c r="K54" s="484" t="str">
        <f>L4</f>
        <v>Kádár László</v>
      </c>
      <c r="L54" s="483"/>
      <c r="M54" s="482"/>
      <c r="O54" s="478"/>
      <c r="P54" s="481"/>
      <c r="Q54" s="480"/>
      <c r="R54" s="479"/>
      <c r="S54" s="478"/>
    </row>
    <row r="55" spans="1:19">
      <c r="O55" s="478"/>
      <c r="P55" s="478"/>
      <c r="Q55" s="478"/>
      <c r="R55" s="478"/>
      <c r="S55" s="478"/>
    </row>
    <row r="56" spans="1:19">
      <c r="O56" s="478"/>
      <c r="P56" s="478"/>
      <c r="Q56" s="478"/>
      <c r="R56" s="478"/>
      <c r="S56" s="478"/>
    </row>
  </sheetData>
  <mergeCells count="62">
    <mergeCell ref="C39:D39"/>
    <mergeCell ref="F39:G39"/>
    <mergeCell ref="C45:D45"/>
    <mergeCell ref="F45:G45"/>
    <mergeCell ref="E49:F49"/>
    <mergeCell ref="E50:F50"/>
    <mergeCell ref="C41:D41"/>
    <mergeCell ref="F41:G41"/>
    <mergeCell ref="C43:D43"/>
    <mergeCell ref="F43:G43"/>
    <mergeCell ref="E47:F47"/>
    <mergeCell ref="E48:F48"/>
    <mergeCell ref="B37:C37"/>
    <mergeCell ref="D37:E37"/>
    <mergeCell ref="F37:G37"/>
    <mergeCell ref="H37:I37"/>
    <mergeCell ref="J37:K37"/>
    <mergeCell ref="H35:I35"/>
    <mergeCell ref="J35:K35"/>
    <mergeCell ref="B36:C36"/>
    <mergeCell ref="D36:E36"/>
    <mergeCell ref="F36:G36"/>
    <mergeCell ref="H36:I36"/>
    <mergeCell ref="J36:K36"/>
    <mergeCell ref="B35:C35"/>
    <mergeCell ref="D35:E35"/>
    <mergeCell ref="F35:G35"/>
    <mergeCell ref="J33:K33"/>
    <mergeCell ref="B34:C34"/>
    <mergeCell ref="D34:E34"/>
    <mergeCell ref="F34:G34"/>
    <mergeCell ref="H34:I34"/>
    <mergeCell ref="J34:K34"/>
    <mergeCell ref="B31:C31"/>
    <mergeCell ref="D31:E31"/>
    <mergeCell ref="F31:G31"/>
    <mergeCell ref="H31:I31"/>
    <mergeCell ref="B33:C33"/>
    <mergeCell ref="D33:E33"/>
    <mergeCell ref="F33:G33"/>
    <mergeCell ref="H33:I33"/>
    <mergeCell ref="B30:C30"/>
    <mergeCell ref="D30:E30"/>
    <mergeCell ref="F30:G30"/>
    <mergeCell ref="H30:I30"/>
    <mergeCell ref="D19:D20"/>
    <mergeCell ref="D22:D23"/>
    <mergeCell ref="D25:D26"/>
    <mergeCell ref="B28:C28"/>
    <mergeCell ref="D28:E28"/>
    <mergeCell ref="F28:G28"/>
    <mergeCell ref="H28:I28"/>
    <mergeCell ref="B29:C29"/>
    <mergeCell ref="D29:E29"/>
    <mergeCell ref="F29:G29"/>
    <mergeCell ref="H29:I29"/>
    <mergeCell ref="D16:D17"/>
    <mergeCell ref="A1:F1"/>
    <mergeCell ref="A4:C4"/>
    <mergeCell ref="D7:D8"/>
    <mergeCell ref="D10:D11"/>
    <mergeCell ref="D13:D14"/>
  </mergeCells>
  <conditionalFormatting sqref="R54">
    <cfRule type="expression" dxfId="45" priority="16" stopIfTrue="1">
      <formula>$O$1="CU"</formula>
    </cfRule>
  </conditionalFormatting>
  <conditionalFormatting sqref="E7:E14 E16:E26">
    <cfRule type="cellIs" dxfId="44" priority="15" stopIfTrue="1" operator="equal">
      <formula>"Bye"</formula>
    </cfRule>
  </conditionalFormatting>
  <conditionalFormatting sqref="E8">
    <cfRule type="cellIs" dxfId="43" priority="14" stopIfTrue="1" operator="equal">
      <formula>"Bye"</formula>
    </cfRule>
  </conditionalFormatting>
  <conditionalFormatting sqref="E8">
    <cfRule type="cellIs" dxfId="42" priority="13" stopIfTrue="1" operator="equal">
      <formula>"Bye"</formula>
    </cfRule>
  </conditionalFormatting>
  <conditionalFormatting sqref="E11">
    <cfRule type="cellIs" dxfId="41" priority="12" stopIfTrue="1" operator="equal">
      <formula>"Bye"</formula>
    </cfRule>
  </conditionalFormatting>
  <conditionalFormatting sqref="E11">
    <cfRule type="cellIs" dxfId="40" priority="11" stopIfTrue="1" operator="equal">
      <formula>"Bye"</formula>
    </cfRule>
  </conditionalFormatting>
  <conditionalFormatting sqref="E14">
    <cfRule type="cellIs" dxfId="39" priority="10" stopIfTrue="1" operator="equal">
      <formula>"Bye"</formula>
    </cfRule>
  </conditionalFormatting>
  <conditionalFormatting sqref="E14">
    <cfRule type="cellIs" dxfId="38" priority="9" stopIfTrue="1" operator="equal">
      <formula>"Bye"</formula>
    </cfRule>
  </conditionalFormatting>
  <conditionalFormatting sqref="E17">
    <cfRule type="cellIs" dxfId="37" priority="8" stopIfTrue="1" operator="equal">
      <formula>"Bye"</formula>
    </cfRule>
  </conditionalFormatting>
  <conditionalFormatting sqref="E17">
    <cfRule type="cellIs" dxfId="36" priority="7" stopIfTrue="1" operator="equal">
      <formula>"Bye"</formula>
    </cfRule>
  </conditionalFormatting>
  <conditionalFormatting sqref="E20">
    <cfRule type="cellIs" dxfId="35" priority="6" stopIfTrue="1" operator="equal">
      <formula>"Bye"</formula>
    </cfRule>
  </conditionalFormatting>
  <conditionalFormatting sqref="E20">
    <cfRule type="cellIs" dxfId="34" priority="5" stopIfTrue="1" operator="equal">
      <formula>"Bye"</formula>
    </cfRule>
  </conditionalFormatting>
  <conditionalFormatting sqref="E23">
    <cfRule type="cellIs" dxfId="33" priority="4" stopIfTrue="1" operator="equal">
      <formula>"Bye"</formula>
    </cfRule>
  </conditionalFormatting>
  <conditionalFormatting sqref="E23">
    <cfRule type="cellIs" dxfId="32" priority="3" stopIfTrue="1" operator="equal">
      <formula>"Bye"</formula>
    </cfRule>
  </conditionalFormatting>
  <conditionalFormatting sqref="E26">
    <cfRule type="cellIs" dxfId="31" priority="2" stopIfTrue="1" operator="equal">
      <formula>"Bye"</formula>
    </cfRule>
  </conditionalFormatting>
  <conditionalFormatting sqref="E26">
    <cfRule type="cellIs" dxfId="3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9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B10" sqref="B10"/>
    </sheetView>
  </sheetViews>
  <sheetFormatPr defaultRowHeight="12.75"/>
  <cols>
    <col min="1" max="1" width="3.85546875" customWidth="1"/>
    <col min="2" max="2" width="14.28515625" customWidth="1"/>
    <col min="3" max="3" width="12" customWidth="1"/>
    <col min="4" max="4" width="11.140625" style="39" customWidth="1"/>
    <col min="5" max="5" width="9.28515625" style="292" customWidth="1"/>
    <col min="6" max="6" width="6.140625" style="88" hidden="1" customWidth="1"/>
    <col min="7" max="7" width="33.85546875" style="88" customWidth="1"/>
    <col min="8" max="8" width="7.7109375" style="39" customWidth="1"/>
    <col min="9" max="13" width="7.42578125" style="39" hidden="1" customWidth="1"/>
    <col min="14" max="15" width="7.42578125" style="39" customWidth="1"/>
    <col min="16" max="16" width="7.42578125" style="39" hidden="1" customWidth="1"/>
    <col min="17" max="17" width="7.42578125" style="39" customWidth="1"/>
  </cols>
  <sheetData>
    <row r="1" spans="1:17" ht="26.25">
      <c r="A1" s="141" t="str">
        <f>Altalanos!$A$6</f>
        <v>MEFOB 2022</v>
      </c>
      <c r="B1" s="83"/>
      <c r="C1" s="83"/>
      <c r="D1" s="136"/>
      <c r="E1" s="159" t="s">
        <v>53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5" thickBot="1">
      <c r="B2" s="85" t="s">
        <v>52</v>
      </c>
      <c r="C2" s="169">
        <f>Altalanos!$E$8</f>
        <v>0</v>
      </c>
      <c r="D2" s="99"/>
      <c r="E2" s="159" t="s">
        <v>35</v>
      </c>
      <c r="F2" s="89"/>
      <c r="G2" s="89"/>
      <c r="H2" s="284"/>
      <c r="I2" s="284"/>
      <c r="J2" s="84"/>
      <c r="K2" s="84"/>
      <c r="L2" s="84"/>
      <c r="M2" s="84"/>
      <c r="N2" s="93"/>
      <c r="O2" s="79"/>
      <c r="P2" s="79"/>
      <c r="Q2" s="93"/>
    </row>
    <row r="3" spans="1:17" s="2" customFormat="1" ht="13.5" thickBot="1">
      <c r="A3" s="277" t="s">
        <v>51</v>
      </c>
      <c r="B3" s="282"/>
      <c r="C3" s="282"/>
      <c r="D3" s="282"/>
      <c r="E3" s="282"/>
      <c r="F3" s="282"/>
      <c r="G3" s="282"/>
      <c r="H3" s="282"/>
      <c r="I3" s="283"/>
      <c r="J3" s="94"/>
      <c r="K3" s="100"/>
      <c r="L3" s="100"/>
      <c r="M3" s="100"/>
      <c r="N3" s="177" t="s">
        <v>34</v>
      </c>
      <c r="O3" s="95"/>
      <c r="P3" s="101"/>
      <c r="Q3" s="160"/>
    </row>
    <row r="4" spans="1:17" s="2" customFormat="1">
      <c r="A4" s="49" t="s">
        <v>25</v>
      </c>
      <c r="B4" s="49"/>
      <c r="C4" s="47" t="s">
        <v>22</v>
      </c>
      <c r="D4" s="49" t="s">
        <v>30</v>
      </c>
      <c r="E4" s="80"/>
      <c r="G4" s="102"/>
      <c r="H4" s="294" t="s">
        <v>31</v>
      </c>
      <c r="I4" s="289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5" thickBot="1">
      <c r="A5" s="153" t="str">
        <f>Altalanos!$A$10</f>
        <v>2022.05.21-22.</v>
      </c>
      <c r="B5" s="153"/>
      <c r="C5" s="86" t="str">
        <f>Altalanos!$C$10</f>
        <v>Miskolc</v>
      </c>
      <c r="D5" s="87" t="str">
        <f>Altalanos!$D$10</f>
        <v xml:space="preserve">  </v>
      </c>
      <c r="E5" s="87"/>
      <c r="F5" s="87"/>
      <c r="G5" s="87"/>
      <c r="H5" s="174" t="str">
        <f>Altalanos!$E$10</f>
        <v>Kádár László</v>
      </c>
      <c r="I5" s="295"/>
      <c r="J5" s="106"/>
      <c r="K5" s="81"/>
      <c r="L5" s="81"/>
      <c r="M5" s="81"/>
      <c r="N5" s="106"/>
      <c r="O5" s="87"/>
      <c r="P5" s="87"/>
      <c r="Q5" s="298"/>
    </row>
    <row r="6" spans="1:17" ht="30" customHeight="1" thickBot="1">
      <c r="A6" s="139" t="s">
        <v>36</v>
      </c>
      <c r="B6" s="96" t="s">
        <v>28</v>
      </c>
      <c r="C6" s="96" t="s">
        <v>29</v>
      </c>
      <c r="D6" s="96" t="s">
        <v>32</v>
      </c>
      <c r="E6" s="97" t="s">
        <v>33</v>
      </c>
      <c r="F6" s="97" t="s">
        <v>37</v>
      </c>
      <c r="G6" s="97" t="s">
        <v>106</v>
      </c>
      <c r="H6" s="285" t="s">
        <v>38</v>
      </c>
      <c r="I6" s="286"/>
      <c r="J6" s="143" t="s">
        <v>17</v>
      </c>
      <c r="K6" s="98" t="s">
        <v>15</v>
      </c>
      <c r="L6" s="145" t="s">
        <v>1</v>
      </c>
      <c r="M6" s="116" t="s">
        <v>16</v>
      </c>
      <c r="N6" s="166" t="s">
        <v>49</v>
      </c>
      <c r="O6" s="157" t="s">
        <v>39</v>
      </c>
      <c r="P6" s="158" t="s">
        <v>2</v>
      </c>
      <c r="Q6" s="97" t="s">
        <v>40</v>
      </c>
    </row>
    <row r="7" spans="1:17" s="11" customFormat="1" ht="18.95" customHeight="1">
      <c r="A7" s="147">
        <v>1</v>
      </c>
      <c r="B7" s="90" t="s">
        <v>186</v>
      </c>
      <c r="C7" s="90" t="s">
        <v>138</v>
      </c>
      <c r="D7" s="91"/>
      <c r="E7" s="162"/>
      <c r="F7" s="278"/>
      <c r="G7" s="279"/>
      <c r="H7" s="91"/>
      <c r="I7" s="91"/>
      <c r="J7" s="144"/>
      <c r="K7" s="142"/>
      <c r="L7" s="146"/>
      <c r="M7" s="142"/>
      <c r="N7" s="137"/>
      <c r="O7" s="302"/>
      <c r="P7" s="108"/>
      <c r="Q7" s="92"/>
    </row>
    <row r="8" spans="1:17" s="11" customFormat="1" ht="18.95" customHeight="1">
      <c r="A8" s="147">
        <v>2</v>
      </c>
      <c r="B8" s="90" t="s">
        <v>184</v>
      </c>
      <c r="C8" s="90" t="s">
        <v>185</v>
      </c>
      <c r="D8" s="91"/>
      <c r="E8" s="162"/>
      <c r="F8" s="280"/>
      <c r="G8" s="281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95" customHeight="1">
      <c r="A9" s="147">
        <v>3</v>
      </c>
      <c r="B9" s="639" t="s">
        <v>187</v>
      </c>
      <c r="C9" s="90" t="s">
        <v>188</v>
      </c>
      <c r="D9" s="91"/>
      <c r="E9" s="162"/>
      <c r="F9" s="280"/>
      <c r="G9" s="281"/>
      <c r="H9" s="91"/>
      <c r="I9" s="91"/>
      <c r="J9" s="144"/>
      <c r="K9" s="142"/>
      <c r="L9" s="146"/>
      <c r="M9" s="142"/>
      <c r="N9" s="137"/>
      <c r="O9" s="91"/>
      <c r="P9" s="291"/>
      <c r="Q9" s="167"/>
    </row>
    <row r="10" spans="1:17" s="11" customFormat="1" ht="18.95" customHeight="1">
      <c r="A10" s="147">
        <v>4</v>
      </c>
      <c r="B10" s="640" t="s">
        <v>189</v>
      </c>
      <c r="C10" s="90" t="s">
        <v>145</v>
      </c>
      <c r="D10" s="91"/>
      <c r="E10" s="162"/>
      <c r="F10" s="280"/>
      <c r="G10" s="281"/>
      <c r="H10" s="91"/>
      <c r="I10" s="91"/>
      <c r="J10" s="144"/>
      <c r="K10" s="142"/>
      <c r="L10" s="146"/>
      <c r="M10" s="142"/>
      <c r="N10" s="137"/>
      <c r="O10" s="91"/>
      <c r="P10" s="290"/>
      <c r="Q10" s="287"/>
    </row>
    <row r="11" spans="1:17" s="11" customFormat="1" ht="18.95" customHeight="1">
      <c r="A11" s="147">
        <v>5</v>
      </c>
      <c r="B11" s="90"/>
      <c r="C11" s="90"/>
      <c r="D11" s="91"/>
      <c r="E11" s="162"/>
      <c r="F11" s="280"/>
      <c r="G11" s="281"/>
      <c r="H11" s="91"/>
      <c r="I11" s="91"/>
      <c r="J11" s="144"/>
      <c r="K11" s="142"/>
      <c r="L11" s="146"/>
      <c r="M11" s="142"/>
      <c r="N11" s="137"/>
      <c r="O11" s="91"/>
      <c r="P11" s="290"/>
      <c r="Q11" s="287"/>
    </row>
    <row r="12" spans="1:17" s="11" customFormat="1" ht="18.95" customHeight="1">
      <c r="A12" s="147">
        <v>6</v>
      </c>
      <c r="B12" s="90"/>
      <c r="C12" s="90"/>
      <c r="D12" s="91"/>
      <c r="E12" s="162"/>
      <c r="F12" s="280"/>
      <c r="G12" s="281"/>
      <c r="H12" s="91"/>
      <c r="I12" s="91"/>
      <c r="J12" s="144"/>
      <c r="K12" s="142"/>
      <c r="L12" s="146"/>
      <c r="M12" s="142"/>
      <c r="N12" s="137"/>
      <c r="O12" s="91"/>
      <c r="P12" s="290"/>
      <c r="Q12" s="287"/>
    </row>
    <row r="13" spans="1:17" s="11" customFormat="1" ht="18.95" customHeight="1">
      <c r="A13" s="147">
        <v>7</v>
      </c>
      <c r="B13" s="90"/>
      <c r="C13" s="90"/>
      <c r="D13" s="91"/>
      <c r="E13" s="162"/>
      <c r="F13" s="280"/>
      <c r="G13" s="281"/>
      <c r="H13" s="91"/>
      <c r="I13" s="91"/>
      <c r="J13" s="144"/>
      <c r="K13" s="142"/>
      <c r="L13" s="146"/>
      <c r="M13" s="142"/>
      <c r="N13" s="137"/>
      <c r="O13" s="91"/>
      <c r="P13" s="290"/>
      <c r="Q13" s="287"/>
    </row>
    <row r="14" spans="1:17" s="11" customFormat="1" ht="18.95" customHeight="1">
      <c r="A14" s="147">
        <v>8</v>
      </c>
      <c r="B14" s="90"/>
      <c r="C14" s="90"/>
      <c r="D14" s="91"/>
      <c r="E14" s="162"/>
      <c r="F14" s="280"/>
      <c r="G14" s="281"/>
      <c r="H14" s="91"/>
      <c r="I14" s="91"/>
      <c r="J14" s="144"/>
      <c r="K14" s="142"/>
      <c r="L14" s="146"/>
      <c r="M14" s="142"/>
      <c r="N14" s="137"/>
      <c r="O14" s="91"/>
      <c r="P14" s="290"/>
      <c r="Q14" s="287"/>
    </row>
    <row r="15" spans="1:17" s="11" customFormat="1" ht="18.95" customHeight="1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95" customHeight="1">
      <c r="A16" s="147">
        <v>10</v>
      </c>
      <c r="B16" s="301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95" customHeight="1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95" customHeight="1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95" customHeight="1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95" customHeight="1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95" customHeight="1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95" customHeight="1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95" customHeight="1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95" customHeight="1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95" customHeight="1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95" customHeight="1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95" customHeight="1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95" customHeight="1">
      <c r="A28" s="147">
        <v>22</v>
      </c>
      <c r="B28" s="90"/>
      <c r="C28" s="90"/>
      <c r="D28" s="91"/>
      <c r="E28" s="303"/>
      <c r="F28" s="296"/>
      <c r="G28" s="297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95" customHeight="1">
      <c r="A29" s="147">
        <v>23</v>
      </c>
      <c r="B29" s="90"/>
      <c r="C29" s="90"/>
      <c r="D29" s="91"/>
      <c r="E29" s="304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95" customHeight="1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95" customHeight="1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95" customHeight="1">
      <c r="A32" s="147">
        <v>26</v>
      </c>
      <c r="B32" s="90"/>
      <c r="C32" s="90"/>
      <c r="D32" s="91"/>
      <c r="E32" s="293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95" customHeight="1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95" customHeight="1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95" customHeight="1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95" customHeight="1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95" customHeight="1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95" customHeight="1">
      <c r="A38" s="147">
        <v>32</v>
      </c>
      <c r="B38" s="90"/>
      <c r="C38" s="90"/>
      <c r="D38" s="91"/>
      <c r="E38" s="162"/>
      <c r="F38" s="107"/>
      <c r="G38" s="107"/>
      <c r="H38" s="288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95" customHeight="1">
      <c r="A39" s="147">
        <v>33</v>
      </c>
      <c r="B39" s="90"/>
      <c r="C39" s="90"/>
      <c r="D39" s="91"/>
      <c r="E39" s="162"/>
      <c r="F39" s="107"/>
      <c r="G39" s="107"/>
      <c r="H39" s="288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95" customHeight="1">
      <c r="A40" s="147">
        <v>34</v>
      </c>
      <c r="B40" s="90"/>
      <c r="C40" s="90"/>
      <c r="D40" s="91"/>
      <c r="E40" s="162"/>
      <c r="F40" s="107"/>
      <c r="G40" s="107"/>
      <c r="H40" s="288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95" customHeight="1">
      <c r="A41" s="147">
        <v>35</v>
      </c>
      <c r="B41" s="90"/>
      <c r="C41" s="90"/>
      <c r="D41" s="91"/>
      <c r="E41" s="162"/>
      <c r="F41" s="107"/>
      <c r="G41" s="107"/>
      <c r="H41" s="288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95" customHeight="1">
      <c r="A42" s="147">
        <v>36</v>
      </c>
      <c r="B42" s="90"/>
      <c r="C42" s="90"/>
      <c r="D42" s="91"/>
      <c r="E42" s="162"/>
      <c r="F42" s="107"/>
      <c r="G42" s="107"/>
      <c r="H42" s="288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95" customHeight="1">
      <c r="A43" s="147">
        <v>37</v>
      </c>
      <c r="B43" s="90"/>
      <c r="C43" s="90"/>
      <c r="D43" s="91"/>
      <c r="E43" s="162"/>
      <c r="F43" s="107"/>
      <c r="G43" s="107"/>
      <c r="H43" s="288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95" customHeight="1">
      <c r="A44" s="147">
        <v>38</v>
      </c>
      <c r="B44" s="90"/>
      <c r="C44" s="90"/>
      <c r="D44" s="91"/>
      <c r="E44" s="162"/>
      <c r="F44" s="107"/>
      <c r="G44" s="107"/>
      <c r="H44" s="288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95" customHeight="1">
      <c r="A45" s="147">
        <v>39</v>
      </c>
      <c r="B45" s="90"/>
      <c r="C45" s="90"/>
      <c r="D45" s="91"/>
      <c r="E45" s="162"/>
      <c r="F45" s="107"/>
      <c r="G45" s="107"/>
      <c r="H45" s="288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95" customHeight="1">
      <c r="A46" s="147">
        <v>40</v>
      </c>
      <c r="B46" s="90"/>
      <c r="C46" s="90"/>
      <c r="D46" s="91"/>
      <c r="E46" s="162"/>
      <c r="F46" s="107"/>
      <c r="G46" s="107"/>
      <c r="H46" s="288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95" customHeight="1">
      <c r="A47" s="147">
        <v>41</v>
      </c>
      <c r="B47" s="90"/>
      <c r="C47" s="90"/>
      <c r="D47" s="91"/>
      <c r="E47" s="162"/>
      <c r="F47" s="107"/>
      <c r="G47" s="107"/>
      <c r="H47" s="288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95" customHeight="1">
      <c r="A48" s="147">
        <v>42</v>
      </c>
      <c r="B48" s="90"/>
      <c r="C48" s="90"/>
      <c r="D48" s="91"/>
      <c r="E48" s="162"/>
      <c r="F48" s="107"/>
      <c r="G48" s="107"/>
      <c r="H48" s="288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95" customHeight="1">
      <c r="A49" s="147">
        <v>43</v>
      </c>
      <c r="B49" s="90"/>
      <c r="C49" s="90"/>
      <c r="D49" s="91"/>
      <c r="E49" s="162"/>
      <c r="F49" s="107"/>
      <c r="G49" s="107"/>
      <c r="H49" s="288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95" customHeight="1">
      <c r="A50" s="147">
        <v>44</v>
      </c>
      <c r="B50" s="90"/>
      <c r="C50" s="90"/>
      <c r="D50" s="91"/>
      <c r="E50" s="162"/>
      <c r="F50" s="107"/>
      <c r="G50" s="107"/>
      <c r="H50" s="288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95" customHeight="1">
      <c r="A51" s="147">
        <v>45</v>
      </c>
      <c r="B51" s="90"/>
      <c r="C51" s="90"/>
      <c r="D51" s="91"/>
      <c r="E51" s="162"/>
      <c r="F51" s="107"/>
      <c r="G51" s="107"/>
      <c r="H51" s="288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95" customHeight="1">
      <c r="A52" s="147">
        <v>46</v>
      </c>
      <c r="B52" s="90"/>
      <c r="C52" s="90"/>
      <c r="D52" s="91"/>
      <c r="E52" s="162"/>
      <c r="F52" s="107"/>
      <c r="G52" s="107"/>
      <c r="H52" s="288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95" customHeight="1">
      <c r="A53" s="147">
        <v>47</v>
      </c>
      <c r="B53" s="90"/>
      <c r="C53" s="90"/>
      <c r="D53" s="91"/>
      <c r="E53" s="162"/>
      <c r="F53" s="107"/>
      <c r="G53" s="107"/>
      <c r="H53" s="288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95" customHeight="1">
      <c r="A54" s="147">
        <v>48</v>
      </c>
      <c r="B54" s="90"/>
      <c r="C54" s="90"/>
      <c r="D54" s="91"/>
      <c r="E54" s="162"/>
      <c r="F54" s="107"/>
      <c r="G54" s="107"/>
      <c r="H54" s="288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95" customHeight="1">
      <c r="A55" s="147">
        <v>49</v>
      </c>
      <c r="B55" s="90"/>
      <c r="C55" s="90"/>
      <c r="D55" s="91"/>
      <c r="E55" s="162"/>
      <c r="F55" s="107"/>
      <c r="G55" s="107"/>
      <c r="H55" s="288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95" customHeight="1">
      <c r="A56" s="147">
        <v>50</v>
      </c>
      <c r="B56" s="90"/>
      <c r="C56" s="90"/>
      <c r="D56" s="91"/>
      <c r="E56" s="162"/>
      <c r="F56" s="107"/>
      <c r="G56" s="107"/>
      <c r="H56" s="288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95" customHeight="1">
      <c r="A57" s="147">
        <v>51</v>
      </c>
      <c r="B57" s="90"/>
      <c r="C57" s="90"/>
      <c r="D57" s="91"/>
      <c r="E57" s="162"/>
      <c r="F57" s="107"/>
      <c r="G57" s="107"/>
      <c r="H57" s="288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95" customHeight="1">
      <c r="A58" s="147">
        <v>52</v>
      </c>
      <c r="B58" s="90"/>
      <c r="C58" s="90"/>
      <c r="D58" s="91"/>
      <c r="E58" s="162"/>
      <c r="F58" s="107"/>
      <c r="G58" s="107"/>
      <c r="H58" s="288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95" customHeight="1">
      <c r="A59" s="147">
        <v>53</v>
      </c>
      <c r="B59" s="90"/>
      <c r="C59" s="90"/>
      <c r="D59" s="91"/>
      <c r="E59" s="162"/>
      <c r="F59" s="107"/>
      <c r="G59" s="107"/>
      <c r="H59" s="288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95" customHeight="1">
      <c r="A60" s="147">
        <v>54</v>
      </c>
      <c r="B60" s="90"/>
      <c r="C60" s="90"/>
      <c r="D60" s="91"/>
      <c r="E60" s="162"/>
      <c r="F60" s="107"/>
      <c r="G60" s="107"/>
      <c r="H60" s="288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95" customHeight="1">
      <c r="A61" s="147">
        <v>55</v>
      </c>
      <c r="B61" s="90"/>
      <c r="C61" s="90"/>
      <c r="D61" s="91"/>
      <c r="E61" s="162"/>
      <c r="F61" s="107"/>
      <c r="G61" s="107"/>
      <c r="H61" s="288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95" customHeight="1">
      <c r="A62" s="147">
        <v>56</v>
      </c>
      <c r="B62" s="90"/>
      <c r="C62" s="90"/>
      <c r="D62" s="91"/>
      <c r="E62" s="162"/>
      <c r="F62" s="107"/>
      <c r="G62" s="107"/>
      <c r="H62" s="288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95" customHeight="1">
      <c r="A63" s="147">
        <v>57</v>
      </c>
      <c r="B63" s="90"/>
      <c r="C63" s="90"/>
      <c r="D63" s="91"/>
      <c r="E63" s="162"/>
      <c r="F63" s="107"/>
      <c r="G63" s="107"/>
      <c r="H63" s="288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95" customHeight="1">
      <c r="A64" s="147">
        <v>58</v>
      </c>
      <c r="B64" s="90"/>
      <c r="C64" s="90"/>
      <c r="D64" s="91"/>
      <c r="E64" s="162"/>
      <c r="F64" s="107"/>
      <c r="G64" s="107"/>
      <c r="H64" s="288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95" customHeight="1">
      <c r="A65" s="147">
        <v>59</v>
      </c>
      <c r="B65" s="90"/>
      <c r="C65" s="90"/>
      <c r="D65" s="91"/>
      <c r="E65" s="162"/>
      <c r="F65" s="107"/>
      <c r="G65" s="107"/>
      <c r="H65" s="288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95" customHeight="1">
      <c r="A66" s="147">
        <v>60</v>
      </c>
      <c r="B66" s="90"/>
      <c r="C66" s="90"/>
      <c r="D66" s="91"/>
      <c r="E66" s="162"/>
      <c r="F66" s="107"/>
      <c r="G66" s="107"/>
      <c r="H66" s="288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95" customHeight="1">
      <c r="A67" s="147">
        <v>61</v>
      </c>
      <c r="B67" s="90"/>
      <c r="C67" s="90"/>
      <c r="D67" s="91"/>
      <c r="E67" s="162"/>
      <c r="F67" s="107"/>
      <c r="G67" s="107"/>
      <c r="H67" s="288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95" customHeight="1">
      <c r="A68" s="147">
        <v>62</v>
      </c>
      <c r="B68" s="90"/>
      <c r="C68" s="90"/>
      <c r="D68" s="91"/>
      <c r="E68" s="162"/>
      <c r="F68" s="107"/>
      <c r="G68" s="107"/>
      <c r="H68" s="288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95" customHeight="1">
      <c r="A69" s="147">
        <v>63</v>
      </c>
      <c r="B69" s="90"/>
      <c r="C69" s="90"/>
      <c r="D69" s="91"/>
      <c r="E69" s="162"/>
      <c r="F69" s="107"/>
      <c r="G69" s="107"/>
      <c r="H69" s="288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95" customHeight="1">
      <c r="A70" s="147">
        <v>64</v>
      </c>
      <c r="B70" s="90"/>
      <c r="C70" s="90"/>
      <c r="D70" s="91"/>
      <c r="E70" s="162"/>
      <c r="F70" s="107"/>
      <c r="G70" s="107"/>
      <c r="H70" s="288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95" customHeight="1">
      <c r="A71" s="147">
        <v>65</v>
      </c>
      <c r="B71" s="90"/>
      <c r="C71" s="90"/>
      <c r="D71" s="91"/>
      <c r="E71" s="162"/>
      <c r="F71" s="107"/>
      <c r="G71" s="107"/>
      <c r="H71" s="288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95" customHeight="1">
      <c r="A72" s="147">
        <v>66</v>
      </c>
      <c r="B72" s="90"/>
      <c r="C72" s="90"/>
      <c r="D72" s="91"/>
      <c r="E72" s="162"/>
      <c r="F72" s="107"/>
      <c r="G72" s="107"/>
      <c r="H72" s="288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95" customHeight="1">
      <c r="A73" s="147">
        <v>67</v>
      </c>
      <c r="B73" s="90"/>
      <c r="C73" s="90"/>
      <c r="D73" s="91"/>
      <c r="E73" s="162"/>
      <c r="F73" s="107"/>
      <c r="G73" s="107"/>
      <c r="H73" s="288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95" customHeight="1">
      <c r="A74" s="147">
        <v>68</v>
      </c>
      <c r="B74" s="90"/>
      <c r="C74" s="90"/>
      <c r="D74" s="91"/>
      <c r="E74" s="162"/>
      <c r="F74" s="107"/>
      <c r="G74" s="107"/>
      <c r="H74" s="288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95" customHeight="1">
      <c r="A75" s="147">
        <v>69</v>
      </c>
      <c r="B75" s="90"/>
      <c r="C75" s="90"/>
      <c r="D75" s="91"/>
      <c r="E75" s="162"/>
      <c r="F75" s="107"/>
      <c r="G75" s="107"/>
      <c r="H75" s="288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95" customHeight="1">
      <c r="A76" s="147">
        <v>70</v>
      </c>
      <c r="B76" s="90"/>
      <c r="C76" s="90"/>
      <c r="D76" s="91"/>
      <c r="E76" s="162"/>
      <c r="F76" s="107"/>
      <c r="G76" s="107"/>
      <c r="H76" s="288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95" customHeight="1">
      <c r="A77" s="147">
        <v>71</v>
      </c>
      <c r="B77" s="90"/>
      <c r="C77" s="90"/>
      <c r="D77" s="91"/>
      <c r="E77" s="162"/>
      <c r="F77" s="107"/>
      <c r="G77" s="107"/>
      <c r="H77" s="288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95" customHeight="1">
      <c r="A78" s="147">
        <v>72</v>
      </c>
      <c r="B78" s="90"/>
      <c r="C78" s="90"/>
      <c r="D78" s="91"/>
      <c r="E78" s="162"/>
      <c r="F78" s="107"/>
      <c r="G78" s="107"/>
      <c r="H78" s="288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95" customHeight="1">
      <c r="A79" s="147">
        <v>73</v>
      </c>
      <c r="B79" s="90"/>
      <c r="C79" s="90"/>
      <c r="D79" s="91"/>
      <c r="E79" s="162"/>
      <c r="F79" s="107"/>
      <c r="G79" s="107"/>
      <c r="H79" s="288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95" customHeight="1">
      <c r="A80" s="147">
        <v>74</v>
      </c>
      <c r="B80" s="90"/>
      <c r="C80" s="90"/>
      <c r="D80" s="91"/>
      <c r="E80" s="162"/>
      <c r="F80" s="107"/>
      <c r="G80" s="107"/>
      <c r="H80" s="288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95" customHeight="1">
      <c r="A81" s="147">
        <v>75</v>
      </c>
      <c r="B81" s="90"/>
      <c r="C81" s="90"/>
      <c r="D81" s="91"/>
      <c r="E81" s="162"/>
      <c r="F81" s="107"/>
      <c r="G81" s="107"/>
      <c r="H81" s="288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95" customHeight="1">
      <c r="A82" s="147">
        <v>76</v>
      </c>
      <c r="B82" s="90"/>
      <c r="C82" s="90"/>
      <c r="D82" s="91"/>
      <c r="E82" s="162"/>
      <c r="F82" s="107"/>
      <c r="G82" s="107"/>
      <c r="H82" s="288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95" customHeight="1">
      <c r="A83" s="147">
        <v>77</v>
      </c>
      <c r="B83" s="90"/>
      <c r="C83" s="90"/>
      <c r="D83" s="91"/>
      <c r="E83" s="162"/>
      <c r="F83" s="107"/>
      <c r="G83" s="107"/>
      <c r="H83" s="288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95" customHeight="1">
      <c r="A84" s="147">
        <v>78</v>
      </c>
      <c r="B84" s="90"/>
      <c r="C84" s="90"/>
      <c r="D84" s="91"/>
      <c r="E84" s="162"/>
      <c r="F84" s="107"/>
      <c r="G84" s="107"/>
      <c r="H84" s="288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95" customHeight="1">
      <c r="A85" s="147">
        <v>79</v>
      </c>
      <c r="B85" s="90"/>
      <c r="C85" s="90"/>
      <c r="D85" s="91"/>
      <c r="E85" s="162"/>
      <c r="F85" s="107"/>
      <c r="G85" s="107"/>
      <c r="H85" s="288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95" customHeight="1">
      <c r="A86" s="147">
        <v>80</v>
      </c>
      <c r="B86" s="90"/>
      <c r="C86" s="90"/>
      <c r="D86" s="91"/>
      <c r="E86" s="162"/>
      <c r="F86" s="107"/>
      <c r="G86" s="107"/>
      <c r="H86" s="288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95" customHeight="1">
      <c r="A87" s="147">
        <v>81</v>
      </c>
      <c r="B87" s="90"/>
      <c r="C87" s="90"/>
      <c r="D87" s="91"/>
      <c r="E87" s="162"/>
      <c r="F87" s="107"/>
      <c r="G87" s="107"/>
      <c r="H87" s="288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95" customHeight="1">
      <c r="A88" s="147">
        <v>82</v>
      </c>
      <c r="B88" s="90"/>
      <c r="C88" s="90"/>
      <c r="D88" s="91"/>
      <c r="E88" s="162"/>
      <c r="F88" s="107"/>
      <c r="G88" s="107"/>
      <c r="H88" s="288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95" customHeight="1">
      <c r="A89" s="147">
        <v>83</v>
      </c>
      <c r="B89" s="90"/>
      <c r="C89" s="90"/>
      <c r="D89" s="91"/>
      <c r="E89" s="162"/>
      <c r="F89" s="107"/>
      <c r="G89" s="107"/>
      <c r="H89" s="288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95" customHeight="1">
      <c r="A90" s="147">
        <v>84</v>
      </c>
      <c r="B90" s="90"/>
      <c r="C90" s="90"/>
      <c r="D90" s="91"/>
      <c r="E90" s="162"/>
      <c r="F90" s="107"/>
      <c r="G90" s="107"/>
      <c r="H90" s="288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95" customHeight="1">
      <c r="A91" s="147">
        <v>85</v>
      </c>
      <c r="B91" s="90"/>
      <c r="C91" s="90"/>
      <c r="D91" s="91"/>
      <c r="E91" s="162"/>
      <c r="F91" s="107"/>
      <c r="G91" s="107"/>
      <c r="H91" s="288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95" customHeight="1">
      <c r="A92" s="147">
        <v>86</v>
      </c>
      <c r="B92" s="90"/>
      <c r="C92" s="90"/>
      <c r="D92" s="91"/>
      <c r="E92" s="162"/>
      <c r="F92" s="107"/>
      <c r="G92" s="107"/>
      <c r="H92" s="288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95" customHeight="1">
      <c r="A93" s="147">
        <v>87</v>
      </c>
      <c r="B93" s="90"/>
      <c r="C93" s="90"/>
      <c r="D93" s="91"/>
      <c r="E93" s="162"/>
      <c r="F93" s="107"/>
      <c r="G93" s="107"/>
      <c r="H93" s="288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95" customHeight="1">
      <c r="A94" s="147">
        <v>88</v>
      </c>
      <c r="B94" s="90"/>
      <c r="C94" s="90"/>
      <c r="D94" s="91"/>
      <c r="E94" s="162"/>
      <c r="F94" s="107"/>
      <c r="G94" s="107"/>
      <c r="H94" s="288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95" customHeight="1">
      <c r="A95" s="147">
        <v>89</v>
      </c>
      <c r="B95" s="90"/>
      <c r="C95" s="90"/>
      <c r="D95" s="91"/>
      <c r="E95" s="162"/>
      <c r="F95" s="107"/>
      <c r="G95" s="107"/>
      <c r="H95" s="288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95" customHeight="1">
      <c r="A96" s="147">
        <v>90</v>
      </c>
      <c r="B96" s="90"/>
      <c r="C96" s="90"/>
      <c r="D96" s="91"/>
      <c r="E96" s="162"/>
      <c r="F96" s="107"/>
      <c r="G96" s="107"/>
      <c r="H96" s="288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95" customHeight="1">
      <c r="A97" s="147">
        <v>91</v>
      </c>
      <c r="B97" s="90"/>
      <c r="C97" s="90"/>
      <c r="D97" s="91"/>
      <c r="E97" s="162"/>
      <c r="F97" s="107"/>
      <c r="G97" s="107"/>
      <c r="H97" s="288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95" customHeight="1">
      <c r="A98" s="147">
        <v>92</v>
      </c>
      <c r="B98" s="90"/>
      <c r="C98" s="90"/>
      <c r="D98" s="91"/>
      <c r="E98" s="162"/>
      <c r="F98" s="107"/>
      <c r="G98" s="107"/>
      <c r="H98" s="288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95" customHeight="1">
      <c r="A99" s="147">
        <v>93</v>
      </c>
      <c r="B99" s="90"/>
      <c r="C99" s="90"/>
      <c r="D99" s="91"/>
      <c r="E99" s="162"/>
      <c r="F99" s="107"/>
      <c r="G99" s="107"/>
      <c r="H99" s="288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95" customHeight="1">
      <c r="A100" s="147">
        <v>94</v>
      </c>
      <c r="B100" s="90"/>
      <c r="C100" s="90"/>
      <c r="D100" s="91"/>
      <c r="E100" s="162"/>
      <c r="F100" s="107"/>
      <c r="G100" s="107"/>
      <c r="H100" s="288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95" customHeight="1">
      <c r="A101" s="147">
        <v>95</v>
      </c>
      <c r="B101" s="90"/>
      <c r="C101" s="90"/>
      <c r="D101" s="91"/>
      <c r="E101" s="162"/>
      <c r="F101" s="107"/>
      <c r="G101" s="107"/>
      <c r="H101" s="288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95" customHeight="1">
      <c r="A102" s="147">
        <v>96</v>
      </c>
      <c r="B102" s="90"/>
      <c r="C102" s="90"/>
      <c r="D102" s="91"/>
      <c r="E102" s="162"/>
      <c r="F102" s="107"/>
      <c r="G102" s="107"/>
      <c r="H102" s="288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95" customHeight="1">
      <c r="A103" s="147">
        <v>97</v>
      </c>
      <c r="B103" s="90"/>
      <c r="C103" s="90"/>
      <c r="D103" s="91"/>
      <c r="E103" s="162"/>
      <c r="F103" s="107"/>
      <c r="G103" s="107"/>
      <c r="H103" s="288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95" customHeight="1">
      <c r="A104" s="147">
        <v>98</v>
      </c>
      <c r="B104" s="90"/>
      <c r="C104" s="90"/>
      <c r="D104" s="91"/>
      <c r="E104" s="162"/>
      <c r="F104" s="107"/>
      <c r="G104" s="107"/>
      <c r="H104" s="288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95" customHeight="1">
      <c r="A105" s="147">
        <v>99</v>
      </c>
      <c r="B105" s="90"/>
      <c r="C105" s="90"/>
      <c r="D105" s="91"/>
      <c r="E105" s="162"/>
      <c r="F105" s="107"/>
      <c r="G105" s="107"/>
      <c r="H105" s="288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95" customHeight="1">
      <c r="A106" s="147">
        <v>100</v>
      </c>
      <c r="B106" s="90"/>
      <c r="C106" s="90"/>
      <c r="D106" s="91"/>
      <c r="E106" s="162"/>
      <c r="F106" s="107"/>
      <c r="G106" s="107"/>
      <c r="H106" s="288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95" customHeight="1">
      <c r="A107" s="147">
        <v>101</v>
      </c>
      <c r="B107" s="90"/>
      <c r="C107" s="90"/>
      <c r="D107" s="91"/>
      <c r="E107" s="162"/>
      <c r="F107" s="107"/>
      <c r="G107" s="107"/>
      <c r="H107" s="288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95" customHeight="1">
      <c r="A108" s="147">
        <v>102</v>
      </c>
      <c r="B108" s="90"/>
      <c r="C108" s="90"/>
      <c r="D108" s="91"/>
      <c r="E108" s="162"/>
      <c r="F108" s="107"/>
      <c r="G108" s="107"/>
      <c r="H108" s="288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95" customHeight="1">
      <c r="A109" s="147">
        <v>103</v>
      </c>
      <c r="B109" s="90"/>
      <c r="C109" s="90"/>
      <c r="D109" s="91"/>
      <c r="E109" s="162"/>
      <c r="F109" s="107"/>
      <c r="G109" s="107"/>
      <c r="H109" s="288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95" customHeight="1">
      <c r="A110" s="147">
        <v>104</v>
      </c>
      <c r="B110" s="90"/>
      <c r="C110" s="90"/>
      <c r="D110" s="91"/>
      <c r="E110" s="162"/>
      <c r="F110" s="107"/>
      <c r="G110" s="107"/>
      <c r="H110" s="288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95" customHeight="1">
      <c r="A111" s="147">
        <v>105</v>
      </c>
      <c r="B111" s="90"/>
      <c r="C111" s="90"/>
      <c r="D111" s="91"/>
      <c r="E111" s="162"/>
      <c r="F111" s="107"/>
      <c r="G111" s="107"/>
      <c r="H111" s="288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95" customHeight="1">
      <c r="A112" s="147">
        <v>106</v>
      </c>
      <c r="B112" s="90"/>
      <c r="C112" s="90"/>
      <c r="D112" s="91"/>
      <c r="E112" s="162"/>
      <c r="F112" s="107"/>
      <c r="G112" s="107"/>
      <c r="H112" s="288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95" customHeight="1">
      <c r="A113" s="147">
        <v>107</v>
      </c>
      <c r="B113" s="90"/>
      <c r="C113" s="90"/>
      <c r="D113" s="91"/>
      <c r="E113" s="162"/>
      <c r="F113" s="107"/>
      <c r="G113" s="107"/>
      <c r="H113" s="288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95" customHeight="1">
      <c r="A114" s="147">
        <v>108</v>
      </c>
      <c r="B114" s="90"/>
      <c r="C114" s="90"/>
      <c r="D114" s="91"/>
      <c r="E114" s="162"/>
      <c r="F114" s="107"/>
      <c r="G114" s="107"/>
      <c r="H114" s="288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95" customHeight="1">
      <c r="A115" s="147">
        <v>109</v>
      </c>
      <c r="B115" s="90"/>
      <c r="C115" s="90"/>
      <c r="D115" s="91"/>
      <c r="E115" s="162"/>
      <c r="F115" s="107"/>
      <c r="G115" s="107"/>
      <c r="H115" s="288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95" customHeight="1">
      <c r="A116" s="147">
        <v>110</v>
      </c>
      <c r="B116" s="90"/>
      <c r="C116" s="90"/>
      <c r="D116" s="91"/>
      <c r="E116" s="162"/>
      <c r="F116" s="107"/>
      <c r="G116" s="107"/>
      <c r="H116" s="288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95" customHeight="1">
      <c r="A117" s="147">
        <v>111</v>
      </c>
      <c r="B117" s="90"/>
      <c r="C117" s="90"/>
      <c r="D117" s="91"/>
      <c r="E117" s="162"/>
      <c r="F117" s="107"/>
      <c r="G117" s="107"/>
      <c r="H117" s="288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95" customHeight="1">
      <c r="A118" s="147">
        <v>112</v>
      </c>
      <c r="B118" s="90"/>
      <c r="C118" s="90"/>
      <c r="D118" s="91"/>
      <c r="E118" s="162"/>
      <c r="F118" s="107"/>
      <c r="G118" s="107"/>
      <c r="H118" s="288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95" customHeight="1">
      <c r="A119" s="147">
        <v>113</v>
      </c>
      <c r="B119" s="90"/>
      <c r="C119" s="90"/>
      <c r="D119" s="91"/>
      <c r="E119" s="162"/>
      <c r="F119" s="107"/>
      <c r="G119" s="107"/>
      <c r="H119" s="288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95" customHeight="1">
      <c r="A120" s="147">
        <v>114</v>
      </c>
      <c r="B120" s="90"/>
      <c r="C120" s="90"/>
      <c r="D120" s="91"/>
      <c r="E120" s="162"/>
      <c r="F120" s="107"/>
      <c r="G120" s="107"/>
      <c r="H120" s="288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95" customHeight="1">
      <c r="A121" s="147">
        <v>115</v>
      </c>
      <c r="B121" s="90"/>
      <c r="C121" s="90"/>
      <c r="D121" s="91"/>
      <c r="E121" s="162"/>
      <c r="F121" s="107"/>
      <c r="G121" s="107"/>
      <c r="H121" s="288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95" customHeight="1">
      <c r="A122" s="147">
        <v>116</v>
      </c>
      <c r="B122" s="90"/>
      <c r="C122" s="90"/>
      <c r="D122" s="91"/>
      <c r="E122" s="162"/>
      <c r="F122" s="107"/>
      <c r="G122" s="107"/>
      <c r="H122" s="288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95" customHeight="1">
      <c r="A123" s="147">
        <v>117</v>
      </c>
      <c r="B123" s="90"/>
      <c r="C123" s="90"/>
      <c r="D123" s="91"/>
      <c r="E123" s="162"/>
      <c r="F123" s="107"/>
      <c r="G123" s="107"/>
      <c r="H123" s="288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95" customHeight="1">
      <c r="A124" s="147">
        <v>118</v>
      </c>
      <c r="B124" s="90"/>
      <c r="C124" s="90"/>
      <c r="D124" s="91"/>
      <c r="E124" s="162"/>
      <c r="F124" s="107"/>
      <c r="G124" s="107"/>
      <c r="H124" s="288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95" customHeight="1">
      <c r="A125" s="147">
        <v>119</v>
      </c>
      <c r="B125" s="90"/>
      <c r="C125" s="90"/>
      <c r="D125" s="91"/>
      <c r="E125" s="162"/>
      <c r="F125" s="107"/>
      <c r="G125" s="107"/>
      <c r="H125" s="288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95" customHeight="1">
      <c r="A126" s="147">
        <v>120</v>
      </c>
      <c r="B126" s="90"/>
      <c r="C126" s="90"/>
      <c r="D126" s="91"/>
      <c r="E126" s="162"/>
      <c r="F126" s="107"/>
      <c r="G126" s="107"/>
      <c r="H126" s="288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95" customHeight="1">
      <c r="A127" s="147">
        <v>121</v>
      </c>
      <c r="B127" s="90"/>
      <c r="C127" s="90"/>
      <c r="D127" s="91"/>
      <c r="E127" s="162"/>
      <c r="F127" s="107"/>
      <c r="G127" s="107"/>
      <c r="H127" s="288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95" customHeight="1">
      <c r="A128" s="147">
        <v>122</v>
      </c>
      <c r="B128" s="90"/>
      <c r="C128" s="90"/>
      <c r="D128" s="91"/>
      <c r="E128" s="162"/>
      <c r="F128" s="107"/>
      <c r="G128" s="107"/>
      <c r="H128" s="288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95" customHeight="1">
      <c r="A129" s="147">
        <v>123</v>
      </c>
      <c r="B129" s="90"/>
      <c r="C129" s="90"/>
      <c r="D129" s="91"/>
      <c r="E129" s="162"/>
      <c r="F129" s="107"/>
      <c r="G129" s="107"/>
      <c r="H129" s="288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95" customHeight="1">
      <c r="A130" s="147">
        <v>124</v>
      </c>
      <c r="B130" s="90"/>
      <c r="C130" s="90"/>
      <c r="D130" s="91"/>
      <c r="E130" s="162"/>
      <c r="F130" s="107"/>
      <c r="G130" s="107"/>
      <c r="H130" s="288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95" customHeight="1">
      <c r="A131" s="147">
        <v>125</v>
      </c>
      <c r="B131" s="90"/>
      <c r="C131" s="90"/>
      <c r="D131" s="91"/>
      <c r="E131" s="162"/>
      <c r="F131" s="107"/>
      <c r="G131" s="107"/>
      <c r="H131" s="288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95" customHeight="1">
      <c r="A132" s="147">
        <v>126</v>
      </c>
      <c r="B132" s="90"/>
      <c r="C132" s="90"/>
      <c r="D132" s="91"/>
      <c r="E132" s="162"/>
      <c r="F132" s="107"/>
      <c r="G132" s="107"/>
      <c r="H132" s="288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95" customHeight="1">
      <c r="A133" s="147">
        <v>127</v>
      </c>
      <c r="B133" s="90"/>
      <c r="C133" s="90"/>
      <c r="D133" s="91"/>
      <c r="E133" s="162"/>
      <c r="F133" s="107"/>
      <c r="G133" s="107"/>
      <c r="H133" s="288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95" customHeight="1">
      <c r="A134" s="147">
        <v>128</v>
      </c>
      <c r="B134" s="90"/>
      <c r="C134" s="90"/>
      <c r="D134" s="91"/>
      <c r="E134" s="162"/>
      <c r="F134" s="107"/>
      <c r="G134" s="107"/>
      <c r="H134" s="288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1"/>
      <c r="P134" s="172">
        <f t="shared" si="5"/>
        <v>999</v>
      </c>
      <c r="Q134" s="173"/>
    </row>
    <row r="135" spans="1:17">
      <c r="A135" s="147">
        <v>129</v>
      </c>
      <c r="B135" s="90"/>
      <c r="C135" s="90"/>
      <c r="D135" s="91"/>
      <c r="E135" s="162"/>
      <c r="F135" s="107"/>
      <c r="G135" s="107"/>
      <c r="H135" s="288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140"/>
      <c r="P135" s="108">
        <f t="shared" si="5"/>
        <v>999</v>
      </c>
      <c r="Q135" s="92"/>
    </row>
    <row r="136" spans="1:17">
      <c r="A136" s="147">
        <v>130</v>
      </c>
      <c r="B136" s="90"/>
      <c r="C136" s="90"/>
      <c r="D136" s="91"/>
      <c r="E136" s="162"/>
      <c r="F136" s="107"/>
      <c r="G136" s="107"/>
      <c r="H136" s="288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140"/>
      <c r="P136" s="108">
        <f t="shared" si="5"/>
        <v>999</v>
      </c>
      <c r="Q136" s="92"/>
    </row>
    <row r="137" spans="1:17">
      <c r="A137" s="147">
        <v>131</v>
      </c>
      <c r="B137" s="90"/>
      <c r="C137" s="90"/>
      <c r="D137" s="91"/>
      <c r="E137" s="162"/>
      <c r="F137" s="107"/>
      <c r="G137" s="107"/>
      <c r="H137" s="288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140"/>
      <c r="P137" s="108">
        <f t="shared" si="5"/>
        <v>999</v>
      </c>
      <c r="Q137" s="92"/>
    </row>
    <row r="138" spans="1:17">
      <c r="A138" s="147">
        <v>132</v>
      </c>
      <c r="B138" s="90"/>
      <c r="C138" s="90"/>
      <c r="D138" s="91"/>
      <c r="E138" s="162"/>
      <c r="F138" s="107"/>
      <c r="G138" s="107"/>
      <c r="H138" s="288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140"/>
      <c r="P138" s="108">
        <f t="shared" si="5"/>
        <v>999</v>
      </c>
      <c r="Q138" s="92"/>
    </row>
    <row r="139" spans="1:17">
      <c r="A139" s="147">
        <v>133</v>
      </c>
      <c r="B139" s="90"/>
      <c r="C139" s="90"/>
      <c r="D139" s="91"/>
      <c r="E139" s="162"/>
      <c r="F139" s="107"/>
      <c r="G139" s="107"/>
      <c r="H139" s="288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140"/>
      <c r="P139" s="108">
        <f t="shared" si="5"/>
        <v>999</v>
      </c>
      <c r="Q139" s="92"/>
    </row>
    <row r="140" spans="1:17">
      <c r="A140" s="147">
        <v>134</v>
      </c>
      <c r="B140" s="90"/>
      <c r="C140" s="90"/>
      <c r="D140" s="91"/>
      <c r="E140" s="162"/>
      <c r="F140" s="107"/>
      <c r="G140" s="107"/>
      <c r="H140" s="288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140"/>
      <c r="P140" s="108">
        <f t="shared" si="5"/>
        <v>999</v>
      </c>
      <c r="Q140" s="92"/>
    </row>
    <row r="141" spans="1:17">
      <c r="A141" s="147">
        <v>135</v>
      </c>
      <c r="B141" s="90"/>
      <c r="C141" s="90"/>
      <c r="D141" s="91"/>
      <c r="E141" s="162"/>
      <c r="F141" s="107"/>
      <c r="G141" s="107"/>
      <c r="H141" s="288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1"/>
      <c r="P141" s="172">
        <f t="shared" si="5"/>
        <v>999</v>
      </c>
      <c r="Q141" s="173"/>
    </row>
    <row r="142" spans="1:17">
      <c r="A142" s="147">
        <v>136</v>
      </c>
      <c r="B142" s="90"/>
      <c r="C142" s="90"/>
      <c r="D142" s="91"/>
      <c r="E142" s="162"/>
      <c r="F142" s="107"/>
      <c r="G142" s="107"/>
      <c r="H142" s="288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140"/>
      <c r="P142" s="108">
        <f t="shared" si="5"/>
        <v>999</v>
      </c>
      <c r="Q142" s="92"/>
    </row>
    <row r="143" spans="1:17">
      <c r="A143" s="147">
        <v>137</v>
      </c>
      <c r="B143" s="90"/>
      <c r="C143" s="90"/>
      <c r="D143" s="91"/>
      <c r="E143" s="162"/>
      <c r="F143" s="107"/>
      <c r="G143" s="107"/>
      <c r="H143" s="288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140"/>
      <c r="P143" s="108">
        <f t="shared" si="5"/>
        <v>999</v>
      </c>
      <c r="Q143" s="92"/>
    </row>
    <row r="144" spans="1:17">
      <c r="A144" s="147">
        <v>138</v>
      </c>
      <c r="B144" s="90"/>
      <c r="C144" s="90"/>
      <c r="D144" s="91"/>
      <c r="E144" s="162"/>
      <c r="F144" s="107"/>
      <c r="G144" s="107"/>
      <c r="H144" s="288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140"/>
      <c r="P144" s="108">
        <f t="shared" si="5"/>
        <v>999</v>
      </c>
      <c r="Q144" s="92"/>
    </row>
    <row r="145" spans="1:17">
      <c r="A145" s="147">
        <v>139</v>
      </c>
      <c r="B145" s="90"/>
      <c r="C145" s="90"/>
      <c r="D145" s="91"/>
      <c r="E145" s="162"/>
      <c r="F145" s="107"/>
      <c r="G145" s="107"/>
      <c r="H145" s="288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140"/>
      <c r="P145" s="108">
        <f t="shared" si="5"/>
        <v>999</v>
      </c>
      <c r="Q145" s="92"/>
    </row>
    <row r="146" spans="1:17">
      <c r="A146" s="147">
        <v>140</v>
      </c>
      <c r="B146" s="90"/>
      <c r="C146" s="90"/>
      <c r="D146" s="91"/>
      <c r="E146" s="162"/>
      <c r="F146" s="107"/>
      <c r="G146" s="107"/>
      <c r="H146" s="288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140"/>
      <c r="P146" s="108">
        <f t="shared" si="5"/>
        <v>999</v>
      </c>
      <c r="Q146" s="92"/>
    </row>
    <row r="147" spans="1:17">
      <c r="A147" s="147">
        <v>141</v>
      </c>
      <c r="B147" s="90"/>
      <c r="C147" s="90"/>
      <c r="D147" s="91"/>
      <c r="E147" s="162"/>
      <c r="F147" s="107"/>
      <c r="G147" s="107"/>
      <c r="H147" s="288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140"/>
      <c r="P147" s="108">
        <f t="shared" si="5"/>
        <v>999</v>
      </c>
      <c r="Q147" s="92"/>
    </row>
    <row r="148" spans="1:17">
      <c r="A148" s="147">
        <v>142</v>
      </c>
      <c r="B148" s="90"/>
      <c r="C148" s="90"/>
      <c r="D148" s="91"/>
      <c r="E148" s="162"/>
      <c r="F148" s="107"/>
      <c r="G148" s="107"/>
      <c r="H148" s="288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1"/>
      <c r="P148" s="172">
        <f t="shared" si="5"/>
        <v>999</v>
      </c>
      <c r="Q148" s="173"/>
    </row>
    <row r="149" spans="1:17">
      <c r="A149" s="147">
        <v>143</v>
      </c>
      <c r="B149" s="90"/>
      <c r="C149" s="90"/>
      <c r="D149" s="91"/>
      <c r="E149" s="162"/>
      <c r="F149" s="107"/>
      <c r="G149" s="107"/>
      <c r="H149" s="288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140"/>
      <c r="P149" s="108">
        <f t="shared" si="5"/>
        <v>999</v>
      </c>
      <c r="Q149" s="92"/>
    </row>
    <row r="150" spans="1:17">
      <c r="A150" s="147">
        <v>144</v>
      </c>
      <c r="B150" s="90"/>
      <c r="C150" s="90"/>
      <c r="D150" s="91"/>
      <c r="E150" s="162"/>
      <c r="F150" s="107"/>
      <c r="G150" s="107"/>
      <c r="H150" s="288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140"/>
      <c r="P150" s="108">
        <f t="shared" si="5"/>
        <v>999</v>
      </c>
      <c r="Q150" s="92"/>
    </row>
    <row r="151" spans="1:17">
      <c r="A151" s="147">
        <v>145</v>
      </c>
      <c r="B151" s="90"/>
      <c r="C151" s="90"/>
      <c r="D151" s="91"/>
      <c r="E151" s="162"/>
      <c r="F151" s="107"/>
      <c r="G151" s="107"/>
      <c r="H151" s="288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140"/>
      <c r="P151" s="108">
        <f t="shared" si="5"/>
        <v>999</v>
      </c>
      <c r="Q151" s="92"/>
    </row>
    <row r="152" spans="1:17">
      <c r="A152" s="147">
        <v>146</v>
      </c>
      <c r="B152" s="90"/>
      <c r="C152" s="90"/>
      <c r="D152" s="91"/>
      <c r="E152" s="162"/>
      <c r="F152" s="107"/>
      <c r="G152" s="107"/>
      <c r="H152" s="288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140"/>
      <c r="P152" s="108">
        <f t="shared" si="5"/>
        <v>999</v>
      </c>
      <c r="Q152" s="92"/>
    </row>
    <row r="153" spans="1:17">
      <c r="A153" s="147">
        <v>147</v>
      </c>
      <c r="B153" s="90"/>
      <c r="C153" s="90"/>
      <c r="D153" s="91"/>
      <c r="E153" s="162"/>
      <c r="F153" s="107"/>
      <c r="G153" s="107"/>
      <c r="H153" s="288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140"/>
      <c r="P153" s="108">
        <f t="shared" si="5"/>
        <v>999</v>
      </c>
      <c r="Q153" s="92"/>
    </row>
    <row r="154" spans="1:17">
      <c r="A154" s="147">
        <v>148</v>
      </c>
      <c r="B154" s="90"/>
      <c r="C154" s="90"/>
      <c r="D154" s="91"/>
      <c r="E154" s="162"/>
      <c r="F154" s="107"/>
      <c r="G154" s="107"/>
      <c r="H154" s="288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140"/>
      <c r="P154" s="108">
        <f t="shared" si="5"/>
        <v>999</v>
      </c>
      <c r="Q154" s="92"/>
    </row>
    <row r="155" spans="1:17">
      <c r="A155" s="147">
        <v>149</v>
      </c>
      <c r="B155" s="90"/>
      <c r="C155" s="90"/>
      <c r="D155" s="91"/>
      <c r="E155" s="162"/>
      <c r="F155" s="107"/>
      <c r="G155" s="107"/>
      <c r="H155" s="288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140"/>
      <c r="P155" s="108">
        <f t="shared" si="5"/>
        <v>999</v>
      </c>
      <c r="Q155" s="92"/>
    </row>
    <row r="156" spans="1:17">
      <c r="A156" s="147">
        <v>150</v>
      </c>
      <c r="B156" s="90"/>
      <c r="C156" s="90"/>
      <c r="D156" s="91"/>
      <c r="E156" s="162"/>
      <c r="F156" s="107"/>
      <c r="G156" s="107"/>
      <c r="H156" s="288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29" priority="16" stopIfTrue="1">
      <formula>AND(ROUNDDOWN(($A$4-E7)/365.25,0)&lt;=13,G7&lt;&gt;"OK")</formula>
    </cfRule>
    <cfRule type="expression" dxfId="28" priority="17" stopIfTrue="1">
      <formula>AND(ROUNDDOWN(($A$4-E7)/365.25,0)&lt;=14,G7&lt;&gt;"OK")</formula>
    </cfRule>
    <cfRule type="expression" dxfId="27" priority="18" stopIfTrue="1">
      <formula>AND(ROUNDDOWN(($A$4-E7)/365.25,0)&lt;=17,G7&lt;&gt;"OK")</formula>
    </cfRule>
  </conditionalFormatting>
  <conditionalFormatting sqref="J7:J156">
    <cfRule type="cellIs" dxfId="26" priority="15" stopIfTrue="1" operator="equal">
      <formula>"Z"</formula>
    </cfRule>
  </conditionalFormatting>
  <conditionalFormatting sqref="A7:D156">
    <cfRule type="expression" dxfId="25" priority="14" stopIfTrue="1">
      <formula>$Q7&gt;=1</formula>
    </cfRule>
  </conditionalFormatting>
  <conditionalFormatting sqref="E7:E14">
    <cfRule type="expression" dxfId="24" priority="11" stopIfTrue="1">
      <formula>AND(ROUNDDOWN(($A$4-E7)/365.25,0)&lt;=13,G7&lt;&gt;"OK")</formula>
    </cfRule>
    <cfRule type="expression" dxfId="23" priority="12" stopIfTrue="1">
      <formula>AND(ROUNDDOWN(($A$4-E7)/365.25,0)&lt;=14,G7&lt;&gt;"OK")</formula>
    </cfRule>
    <cfRule type="expression" dxfId="22" priority="13" stopIfTrue="1">
      <formula>AND(ROUNDDOWN(($A$4-E7)/365.25,0)&lt;=17,G7&lt;&gt;"OK")</formula>
    </cfRule>
  </conditionalFormatting>
  <conditionalFormatting sqref="J7:J14">
    <cfRule type="cellIs" dxfId="21" priority="10" stopIfTrue="1" operator="equal">
      <formula>"Z"</formula>
    </cfRule>
  </conditionalFormatting>
  <conditionalFormatting sqref="B7:D14">
    <cfRule type="expression" dxfId="20" priority="9" stopIfTrue="1">
      <formula>$Q7&gt;=1</formula>
    </cfRule>
  </conditionalFormatting>
  <conditionalFormatting sqref="E7:E14">
    <cfRule type="expression" dxfId="19" priority="6" stopIfTrue="1">
      <formula>AND(ROUNDDOWN(($A$4-E7)/365.25,0)&lt;=13,G7&lt;&gt;"OK")</formula>
    </cfRule>
    <cfRule type="expression" dxfId="18" priority="7" stopIfTrue="1">
      <formula>AND(ROUNDDOWN(($A$4-E7)/365.25,0)&lt;=14,G7&lt;&gt;"OK")</formula>
    </cfRule>
    <cfRule type="expression" dxfId="17" priority="8" stopIfTrue="1">
      <formula>AND(ROUNDDOWN(($A$4-E7)/365.25,0)&lt;=17,G7&lt;&gt;"OK")</formula>
    </cfRule>
  </conditionalFormatting>
  <conditionalFormatting sqref="B7:D14">
    <cfRule type="expression" dxfId="16" priority="5" stopIfTrue="1">
      <formula>$Q7&gt;=1</formula>
    </cfRule>
  </conditionalFormatting>
  <conditionalFormatting sqref="E7:E27 E29:E37">
    <cfRule type="expression" dxfId="15" priority="2" stopIfTrue="1">
      <formula>AND(ROUNDDOWN(($A$4-E7)/365.25,0)&lt;=13,G7&lt;&gt;"OK")</formula>
    </cfRule>
    <cfRule type="expression" dxfId="14" priority="3" stopIfTrue="1">
      <formula>AND(ROUNDDOWN(($A$4-E7)/365.25,0)&lt;=14,G7&lt;&gt;"OK")</formula>
    </cfRule>
    <cfRule type="expression" dxfId="13" priority="4" stopIfTrue="1">
      <formula>AND(ROUNDDOWN(($A$4-E7)/365.25,0)&lt;=17,G7&lt;&gt;"OK")</formula>
    </cfRule>
  </conditionalFormatting>
  <conditionalFormatting sqref="B7:D37">
    <cfRule type="expression" dxfId="12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Munka46">
    <tabColor indexed="11"/>
  </sheetPr>
  <dimension ref="A1:AK43"/>
  <sheetViews>
    <sheetView workbookViewId="0">
      <selection activeCell="M16" sqref="M16"/>
    </sheetView>
  </sheetViews>
  <sheetFormatPr defaultRowHeight="12.75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>
      <c r="A1" s="689" t="str">
        <f>Altalanos!$A$6</f>
        <v>MEFOB 2022</v>
      </c>
      <c r="B1" s="689"/>
      <c r="C1" s="689"/>
      <c r="D1" s="689"/>
      <c r="E1" s="689"/>
      <c r="F1" s="689"/>
      <c r="G1" s="178"/>
      <c r="H1" s="181" t="s">
        <v>53</v>
      </c>
      <c r="I1" s="179"/>
      <c r="J1" s="180"/>
      <c r="L1" s="182"/>
      <c r="M1" s="206"/>
      <c r="N1" s="208"/>
      <c r="O1" s="208" t="s">
        <v>14</v>
      </c>
      <c r="P1" s="208"/>
      <c r="Q1" s="209"/>
      <c r="R1" s="208"/>
      <c r="S1" s="210"/>
      <c r="AB1" s="270" t="e">
        <f>IF(Y5=1,CONCATENATE(VLOOKUP(Y3,AA16:AH27,2)),CONCATENATE(VLOOKUP(Y3,AA2:AK13,2)))</f>
        <v>#N/A</v>
      </c>
      <c r="AC1" s="270" t="e">
        <f>IF(Y5=1,CONCATENATE(VLOOKUP(Y3,AA16:AK27,3)),CONCATENATE(VLOOKUP(Y3,AA2:AK13,3)))</f>
        <v>#N/A</v>
      </c>
      <c r="AD1" s="270" t="e">
        <f>IF(Y5=1,CONCATENATE(VLOOKUP(Y3,AA16:AK27,4)),CONCATENATE(VLOOKUP(Y3,AA2:AK13,4)))</f>
        <v>#N/A</v>
      </c>
      <c r="AE1" s="270" t="e">
        <f>IF(Y5=1,CONCATENATE(VLOOKUP(Y3,AA16:AK27,5)),CONCATENATE(VLOOKUP(Y3,AA2:AK13,5)))</f>
        <v>#N/A</v>
      </c>
      <c r="AF1" s="270" t="e">
        <f>IF(Y5=1,CONCATENATE(VLOOKUP(Y3,AA16:AK27,6)),CONCATENATE(VLOOKUP(Y3,AA2:AK13,6)))</f>
        <v>#N/A</v>
      </c>
      <c r="AG1" s="270" t="e">
        <f>IF(Y5=1,CONCATENATE(VLOOKUP(Y3,AA16:AK27,7)),CONCATENATE(VLOOKUP(Y3,AA2:AK13,7)))</f>
        <v>#N/A</v>
      </c>
      <c r="AH1" s="270" t="e">
        <f>IF(Y5=1,CONCATENATE(VLOOKUP(Y3,AA16:AK27,8)),CONCATENATE(VLOOKUP(Y3,AA2:AK13,8)))</f>
        <v>#N/A</v>
      </c>
      <c r="AI1" s="270" t="e">
        <f>IF(Y5=1,CONCATENATE(VLOOKUP(Y3,AA16:AK27,9)),CONCATENATE(VLOOKUP(Y3,AA2:AK13,9)))</f>
        <v>#N/A</v>
      </c>
      <c r="AJ1" s="270" t="e">
        <f>IF(Y5=1,CONCATENATE(VLOOKUP(Y3,AA16:AK27,10)),CONCATENATE(VLOOKUP(Y3,AA2:AK13,10)))</f>
        <v>#N/A</v>
      </c>
      <c r="AK1" s="270" t="e">
        <f>IF(Y5=1,CONCATENATE(VLOOKUP(Y3,AA16:AK27,11)),CONCATENATE(VLOOKUP(Y3,AA2:AK13,11)))</f>
        <v>#N/A</v>
      </c>
    </row>
    <row r="2" spans="1:37">
      <c r="A2" s="183" t="s">
        <v>52</v>
      </c>
      <c r="B2" s="184"/>
      <c r="C2" s="184"/>
      <c r="D2" s="184"/>
      <c r="E2" s="169" t="s">
        <v>190</v>
      </c>
      <c r="F2" s="184"/>
      <c r="G2" s="185"/>
      <c r="H2" s="186"/>
      <c r="I2" s="186"/>
      <c r="J2" s="187"/>
      <c r="K2" s="182"/>
      <c r="L2" s="182"/>
      <c r="M2" s="207"/>
      <c r="N2" s="211"/>
      <c r="O2" s="212"/>
      <c r="P2" s="211"/>
      <c r="Q2" s="212"/>
      <c r="R2" s="211"/>
      <c r="S2" s="210"/>
      <c r="Y2" s="264"/>
      <c r="Z2" s="263"/>
      <c r="AA2" s="263" t="s">
        <v>66</v>
      </c>
      <c r="AB2" s="268">
        <v>150</v>
      </c>
      <c r="AC2" s="268">
        <v>120</v>
      </c>
      <c r="AD2" s="268">
        <v>100</v>
      </c>
      <c r="AE2" s="268">
        <v>80</v>
      </c>
      <c r="AF2" s="268">
        <v>70</v>
      </c>
      <c r="AG2" s="268">
        <v>60</v>
      </c>
      <c r="AH2" s="268">
        <v>55</v>
      </c>
      <c r="AI2" s="268">
        <v>50</v>
      </c>
      <c r="AJ2" s="268">
        <v>45</v>
      </c>
      <c r="AK2" s="268">
        <v>40</v>
      </c>
    </row>
    <row r="3" spans="1:37">
      <c r="A3" s="49" t="s">
        <v>25</v>
      </c>
      <c r="B3" s="49"/>
      <c r="C3" s="49"/>
      <c r="D3" s="49"/>
      <c r="E3" s="49" t="s">
        <v>22</v>
      </c>
      <c r="F3" s="49"/>
      <c r="G3" s="49"/>
      <c r="H3" s="49" t="s">
        <v>30</v>
      </c>
      <c r="I3" s="49"/>
      <c r="J3" s="109"/>
      <c r="K3" s="49"/>
      <c r="L3" s="50"/>
      <c r="M3" s="50" t="s">
        <v>31</v>
      </c>
      <c r="N3" s="214"/>
      <c r="O3" s="213"/>
      <c r="P3" s="214"/>
      <c r="Q3" s="254" t="s">
        <v>78</v>
      </c>
      <c r="R3" s="255" t="s">
        <v>84</v>
      </c>
      <c r="S3" s="255" t="s">
        <v>79</v>
      </c>
      <c r="Y3" s="263">
        <f>IF(H4="OB","A",IF(H4="IX","W",H4))</f>
        <v>0</v>
      </c>
      <c r="Z3" s="263"/>
      <c r="AA3" s="263" t="s">
        <v>87</v>
      </c>
      <c r="AB3" s="268">
        <v>120</v>
      </c>
      <c r="AC3" s="268">
        <v>90</v>
      </c>
      <c r="AD3" s="268">
        <v>65</v>
      </c>
      <c r="AE3" s="268">
        <v>55</v>
      </c>
      <c r="AF3" s="268">
        <v>50</v>
      </c>
      <c r="AG3" s="268">
        <v>45</v>
      </c>
      <c r="AH3" s="268">
        <v>40</v>
      </c>
      <c r="AI3" s="268">
        <v>35</v>
      </c>
      <c r="AJ3" s="268">
        <v>25</v>
      </c>
      <c r="AK3" s="268">
        <v>20</v>
      </c>
    </row>
    <row r="4" spans="1:37" ht="13.5" thickBot="1">
      <c r="A4" s="690" t="str">
        <f>Altalanos!$A$10</f>
        <v>2022.05.21-22.</v>
      </c>
      <c r="B4" s="690"/>
      <c r="C4" s="690"/>
      <c r="D4" s="188"/>
      <c r="E4" s="189" t="str">
        <f>Altalanos!$C$10</f>
        <v>Miskolc</v>
      </c>
      <c r="F4" s="189"/>
      <c r="G4" s="189"/>
      <c r="H4" s="191"/>
      <c r="I4" s="189"/>
      <c r="J4" s="190"/>
      <c r="K4" s="191"/>
      <c r="L4" s="266"/>
      <c r="M4" s="192" t="str">
        <f>Altalanos!$E$10</f>
        <v>Kádár László</v>
      </c>
      <c r="N4" s="215"/>
      <c r="O4" s="216"/>
      <c r="P4" s="215"/>
      <c r="Q4" s="256" t="s">
        <v>85</v>
      </c>
      <c r="R4" s="257" t="s">
        <v>80</v>
      </c>
      <c r="S4" s="257" t="s">
        <v>81</v>
      </c>
      <c r="Y4" s="263"/>
      <c r="Z4" s="263"/>
      <c r="AA4" s="263" t="s">
        <v>88</v>
      </c>
      <c r="AB4" s="268">
        <v>90</v>
      </c>
      <c r="AC4" s="268">
        <v>60</v>
      </c>
      <c r="AD4" s="268">
        <v>45</v>
      </c>
      <c r="AE4" s="268">
        <v>34</v>
      </c>
      <c r="AF4" s="268">
        <v>27</v>
      </c>
      <c r="AG4" s="268">
        <v>22</v>
      </c>
      <c r="AH4" s="268">
        <v>18</v>
      </c>
      <c r="AI4" s="268">
        <v>15</v>
      </c>
      <c r="AJ4" s="268">
        <v>12</v>
      </c>
      <c r="AK4" s="268">
        <v>9</v>
      </c>
    </row>
    <row r="5" spans="1:37">
      <c r="A5" s="31"/>
      <c r="B5" s="31" t="s">
        <v>50</v>
      </c>
      <c r="C5" s="203" t="s">
        <v>64</v>
      </c>
      <c r="D5" s="31" t="s">
        <v>44</v>
      </c>
      <c r="E5" s="31" t="s">
        <v>69</v>
      </c>
      <c r="F5" s="31"/>
      <c r="G5" s="31" t="s">
        <v>29</v>
      </c>
      <c r="H5" s="31"/>
      <c r="I5" s="31" t="s">
        <v>32</v>
      </c>
      <c r="J5" s="31"/>
      <c r="K5" s="247" t="s">
        <v>70</v>
      </c>
      <c r="L5" s="247" t="s">
        <v>71</v>
      </c>
      <c r="M5" s="247" t="s">
        <v>72</v>
      </c>
      <c r="N5" s="210"/>
      <c r="O5" s="210"/>
      <c r="P5" s="210"/>
      <c r="Q5" s="258" t="s">
        <v>86</v>
      </c>
      <c r="R5" s="259" t="s">
        <v>82</v>
      </c>
      <c r="S5" s="259" t="s">
        <v>83</v>
      </c>
      <c r="Y5" s="263">
        <f>IF(OR(Altalanos!$A$8="F1",Altalanos!$A$8="F2",Altalanos!$A$8="N1",Altalanos!$A$8="N2"),1,2)</f>
        <v>2</v>
      </c>
      <c r="Z5" s="263"/>
      <c r="AA5" s="263" t="s">
        <v>89</v>
      </c>
      <c r="AB5" s="268">
        <v>60</v>
      </c>
      <c r="AC5" s="268">
        <v>40</v>
      </c>
      <c r="AD5" s="268">
        <v>30</v>
      </c>
      <c r="AE5" s="268">
        <v>20</v>
      </c>
      <c r="AF5" s="268">
        <v>18</v>
      </c>
      <c r="AG5" s="268">
        <v>15</v>
      </c>
      <c r="AH5" s="268">
        <v>12</v>
      </c>
      <c r="AI5" s="268">
        <v>10</v>
      </c>
      <c r="AJ5" s="268">
        <v>8</v>
      </c>
      <c r="AK5" s="268">
        <v>6</v>
      </c>
    </row>
    <row r="6" spans="1:37">
      <c r="A6" s="194"/>
      <c r="B6" s="194"/>
      <c r="C6" s="246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210"/>
      <c r="O6" s="210"/>
      <c r="P6" s="210"/>
      <c r="Q6" s="210"/>
      <c r="R6" s="210"/>
      <c r="S6" s="210"/>
      <c r="Y6" s="263"/>
      <c r="Z6" s="263"/>
      <c r="AA6" s="263" t="s">
        <v>90</v>
      </c>
      <c r="AB6" s="268">
        <v>40</v>
      </c>
      <c r="AC6" s="268">
        <v>25</v>
      </c>
      <c r="AD6" s="268">
        <v>18</v>
      </c>
      <c r="AE6" s="268">
        <v>13</v>
      </c>
      <c r="AF6" s="268">
        <v>10</v>
      </c>
      <c r="AG6" s="268">
        <v>8</v>
      </c>
      <c r="AH6" s="268">
        <v>6</v>
      </c>
      <c r="AI6" s="268">
        <v>5</v>
      </c>
      <c r="AJ6" s="268">
        <v>4</v>
      </c>
      <c r="AK6" s="268">
        <v>3</v>
      </c>
    </row>
    <row r="7" spans="1:37">
      <c r="A7" s="217" t="s">
        <v>66</v>
      </c>
      <c r="B7" s="248">
        <v>1</v>
      </c>
      <c r="C7" s="250">
        <f>IF($B7="","",VLOOKUP($B7,'45+'!$A$7:$O$22,5))</f>
        <v>0</v>
      </c>
      <c r="D7" s="250">
        <f>IF($B7="","",VLOOKUP($B7,'45+'!$A$7:$O$22,15))</f>
        <v>0</v>
      </c>
      <c r="E7" s="695" t="str">
        <f>UPPER(IF($B7="","",VLOOKUP($B7,'45+'!$A$7:$O$22,2)))</f>
        <v xml:space="preserve">SÁKOVICS </v>
      </c>
      <c r="F7" s="695"/>
      <c r="G7" s="695" t="str">
        <f>IF($B7="","",VLOOKUP($B7,'45+'!$A$7:$O$22,3))</f>
        <v>Péter</v>
      </c>
      <c r="H7" s="695"/>
      <c r="I7" s="251">
        <f>IF($B7="","",VLOOKUP($B7,'45+'!$A$7:$O$22,4))</f>
        <v>0</v>
      </c>
      <c r="J7" s="194"/>
      <c r="K7" s="637" t="s">
        <v>181</v>
      </c>
      <c r="L7" s="265"/>
      <c r="M7" s="272"/>
      <c r="N7" s="210"/>
      <c r="O7" s="210"/>
      <c r="P7" s="210"/>
      <c r="Q7" s="210"/>
      <c r="R7" s="210"/>
      <c r="S7" s="210"/>
      <c r="Y7" s="263"/>
      <c r="Z7" s="263"/>
      <c r="AA7" s="263" t="s">
        <v>91</v>
      </c>
      <c r="AB7" s="268">
        <v>25</v>
      </c>
      <c r="AC7" s="268">
        <v>15</v>
      </c>
      <c r="AD7" s="268">
        <v>13</v>
      </c>
      <c r="AE7" s="268">
        <v>8</v>
      </c>
      <c r="AF7" s="268">
        <v>6</v>
      </c>
      <c r="AG7" s="268">
        <v>4</v>
      </c>
      <c r="AH7" s="268">
        <v>3</v>
      </c>
      <c r="AI7" s="268">
        <v>2</v>
      </c>
      <c r="AJ7" s="268">
        <v>1</v>
      </c>
      <c r="AK7" s="268">
        <v>0</v>
      </c>
    </row>
    <row r="8" spans="1:37">
      <c r="A8" s="217"/>
      <c r="B8" s="249"/>
      <c r="C8" s="252"/>
      <c r="D8" s="252"/>
      <c r="E8" s="252"/>
      <c r="F8" s="252"/>
      <c r="G8" s="252"/>
      <c r="H8" s="252"/>
      <c r="I8" s="252"/>
      <c r="J8" s="194"/>
      <c r="K8" s="217"/>
      <c r="L8" s="217"/>
      <c r="M8" s="273"/>
      <c r="N8" s="210"/>
      <c r="O8" s="210"/>
      <c r="P8" s="210"/>
      <c r="Q8" s="210"/>
      <c r="R8" s="210"/>
      <c r="S8" s="210"/>
      <c r="Y8" s="263"/>
      <c r="Z8" s="263"/>
      <c r="AA8" s="263" t="s">
        <v>92</v>
      </c>
      <c r="AB8" s="268">
        <v>15</v>
      </c>
      <c r="AC8" s="268">
        <v>10</v>
      </c>
      <c r="AD8" s="268">
        <v>7</v>
      </c>
      <c r="AE8" s="268">
        <v>5</v>
      </c>
      <c r="AF8" s="268">
        <v>4</v>
      </c>
      <c r="AG8" s="268">
        <v>3</v>
      </c>
      <c r="AH8" s="268">
        <v>2</v>
      </c>
      <c r="AI8" s="268">
        <v>1</v>
      </c>
      <c r="AJ8" s="268">
        <v>0</v>
      </c>
      <c r="AK8" s="268">
        <v>0</v>
      </c>
    </row>
    <row r="9" spans="1:37">
      <c r="A9" s="217" t="s">
        <v>67</v>
      </c>
      <c r="B9" s="248">
        <v>2</v>
      </c>
      <c r="C9" s="250">
        <f>IF($B9="","",VLOOKUP($B9,'45+'!$A$7:$O$22,5))</f>
        <v>0</v>
      </c>
      <c r="D9" s="250">
        <f>IF($B9="","",VLOOKUP($B9,'45+'!$A$7:$O$22,15))</f>
        <v>0</v>
      </c>
      <c r="E9" s="695" t="str">
        <f>UPPER(IF($B9="","",VLOOKUP($B9,'45+'!$A$7:$O$22,2)))</f>
        <v>HEGEDŰS</v>
      </c>
      <c r="F9" s="695"/>
      <c r="G9" s="695" t="str">
        <f>IF($B9="","",VLOOKUP($B9,'45+'!$A$7:$O$22,3))</f>
        <v>Krisztián</v>
      </c>
      <c r="H9" s="695"/>
      <c r="I9" s="251">
        <f>IF($B9="","",VLOOKUP($B9,'45+'!$A$7:$O$22,4))</f>
        <v>0</v>
      </c>
      <c r="J9" s="194"/>
      <c r="K9" s="271"/>
      <c r="L9" s="265"/>
      <c r="M9" s="272"/>
      <c r="N9" s="210"/>
      <c r="O9" s="210"/>
      <c r="P9" s="210"/>
      <c r="Q9" s="210"/>
      <c r="R9" s="210"/>
      <c r="S9" s="210"/>
      <c r="Y9" s="263"/>
      <c r="Z9" s="263"/>
      <c r="AA9" s="263" t="s">
        <v>93</v>
      </c>
      <c r="AB9" s="268">
        <v>10</v>
      </c>
      <c r="AC9" s="268">
        <v>6</v>
      </c>
      <c r="AD9" s="268">
        <v>4</v>
      </c>
      <c r="AE9" s="268">
        <v>2</v>
      </c>
      <c r="AF9" s="268">
        <v>1</v>
      </c>
      <c r="AG9" s="268">
        <v>0</v>
      </c>
      <c r="AH9" s="268">
        <v>0</v>
      </c>
      <c r="AI9" s="268">
        <v>0</v>
      </c>
      <c r="AJ9" s="268">
        <v>0</v>
      </c>
      <c r="AK9" s="268">
        <v>0</v>
      </c>
    </row>
    <row r="10" spans="1:37">
      <c r="A10" s="217"/>
      <c r="B10" s="249"/>
      <c r="C10" s="252"/>
      <c r="D10" s="252"/>
      <c r="E10" s="252"/>
      <c r="F10" s="252"/>
      <c r="G10" s="252"/>
      <c r="H10" s="252"/>
      <c r="I10" s="252"/>
      <c r="J10" s="194"/>
      <c r="K10" s="217"/>
      <c r="L10" s="217"/>
      <c r="M10" s="273"/>
      <c r="N10" s="210"/>
      <c r="O10" s="210"/>
      <c r="P10" s="210"/>
      <c r="Q10" s="210"/>
      <c r="R10" s="210"/>
      <c r="S10" s="210"/>
      <c r="Y10" s="263"/>
      <c r="Z10" s="263"/>
      <c r="AA10" s="263" t="s">
        <v>94</v>
      </c>
      <c r="AB10" s="268">
        <v>6</v>
      </c>
      <c r="AC10" s="268">
        <v>3</v>
      </c>
      <c r="AD10" s="268">
        <v>2</v>
      </c>
      <c r="AE10" s="268">
        <v>1</v>
      </c>
      <c r="AF10" s="268">
        <v>0</v>
      </c>
      <c r="AG10" s="268">
        <v>0</v>
      </c>
      <c r="AH10" s="268">
        <v>0</v>
      </c>
      <c r="AI10" s="268">
        <v>0</v>
      </c>
      <c r="AJ10" s="268">
        <v>0</v>
      </c>
      <c r="AK10" s="268">
        <v>0</v>
      </c>
    </row>
    <row r="11" spans="1:37">
      <c r="A11" s="217" t="s">
        <v>68</v>
      </c>
      <c r="B11" s="248">
        <v>3</v>
      </c>
      <c r="C11" s="250">
        <f>IF($B11="","",VLOOKUP($B11,'45+'!$A$7:$O$22,5))</f>
        <v>0</v>
      </c>
      <c r="D11" s="250">
        <f>IF($B11="","",VLOOKUP($B11,'45+'!$A$7:$O$22,15))</f>
        <v>0</v>
      </c>
      <c r="E11" s="695" t="str">
        <f>UPPER(IF($B11="","",VLOOKUP($B11,'45+'!$A$7:$O$22,2)))</f>
        <v xml:space="preserve">DR.GYÖMÖREI </v>
      </c>
      <c r="F11" s="695"/>
      <c r="G11" s="695" t="str">
        <f>IF($B11="","",VLOOKUP($B11,'45+'!$A$7:$O$22,3))</f>
        <v>Tamás</v>
      </c>
      <c r="H11" s="695"/>
      <c r="I11" s="251">
        <f>IF($B11="","",VLOOKUP($B11,'45+'!$A$7:$O$22,4))</f>
        <v>0</v>
      </c>
      <c r="J11" s="194"/>
      <c r="K11" s="637" t="s">
        <v>183</v>
      </c>
      <c r="L11" s="265"/>
      <c r="M11" s="272"/>
      <c r="N11" s="210"/>
      <c r="O11" s="210"/>
      <c r="P11" s="210"/>
      <c r="Q11" s="210"/>
      <c r="R11" s="210"/>
      <c r="S11" s="210"/>
      <c r="Y11" s="263"/>
      <c r="Z11" s="263"/>
      <c r="AA11" s="263" t="s">
        <v>99</v>
      </c>
      <c r="AB11" s="268">
        <v>3</v>
      </c>
      <c r="AC11" s="268">
        <v>2</v>
      </c>
      <c r="AD11" s="268">
        <v>1</v>
      </c>
      <c r="AE11" s="268">
        <v>0</v>
      </c>
      <c r="AF11" s="268">
        <v>0</v>
      </c>
      <c r="AG11" s="268">
        <v>0</v>
      </c>
      <c r="AH11" s="268">
        <v>0</v>
      </c>
      <c r="AI11" s="268">
        <v>0</v>
      </c>
      <c r="AJ11" s="268">
        <v>0</v>
      </c>
      <c r="AK11" s="268">
        <v>0</v>
      </c>
    </row>
    <row r="12" spans="1:37">
      <c r="A12" s="217"/>
      <c r="B12" s="249"/>
      <c r="C12" s="252"/>
      <c r="D12" s="252"/>
      <c r="E12" s="252"/>
      <c r="F12" s="252"/>
      <c r="G12" s="252"/>
      <c r="H12" s="252"/>
      <c r="I12" s="252"/>
      <c r="J12" s="194"/>
      <c r="K12" s="246"/>
      <c r="L12" s="246"/>
      <c r="M12" s="274"/>
      <c r="Y12" s="263"/>
      <c r="Z12" s="263"/>
      <c r="AA12" s="263" t="s">
        <v>95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</row>
    <row r="13" spans="1:37">
      <c r="A13" s="217" t="s">
        <v>73</v>
      </c>
      <c r="B13" s="248">
        <v>4</v>
      </c>
      <c r="C13" s="250">
        <f>IF($B13="","",VLOOKUP($B13,'45+'!$A$7:$O$22,5))</f>
        <v>0</v>
      </c>
      <c r="D13" s="250">
        <f>IF($B13="","",VLOOKUP($B13,'45+'!$A$7:$O$22,15))</f>
        <v>0</v>
      </c>
      <c r="E13" s="695" t="str">
        <f>UPPER(IF($B13="","",VLOOKUP($B13,'45+'!$A$7:$O$22,2)))</f>
        <v xml:space="preserve">NOVOTNY </v>
      </c>
      <c r="F13" s="695"/>
      <c r="G13" s="695" t="str">
        <f>IF($B13="","",VLOOKUP($B13,'45+'!$A$7:$O$22,3))</f>
        <v>Ádám</v>
      </c>
      <c r="H13" s="695"/>
      <c r="I13" s="251">
        <f>IF($B13="","",VLOOKUP($B13,'45+'!$A$7:$O$22,4))</f>
        <v>0</v>
      </c>
      <c r="J13" s="194"/>
      <c r="K13" s="637" t="s">
        <v>182</v>
      </c>
      <c r="L13" s="265"/>
      <c r="M13" s="272"/>
      <c r="Y13" s="263"/>
      <c r="Z13" s="263"/>
      <c r="AA13" s="263" t="s">
        <v>96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</row>
    <row r="14" spans="1:37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</row>
    <row r="15" spans="1:37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</row>
    <row r="16" spans="1:37">
      <c r="A16" s="194"/>
      <c r="B16" s="194"/>
      <c r="C16" s="194"/>
      <c r="D16" s="636"/>
      <c r="E16" s="636"/>
      <c r="F16" s="636"/>
      <c r="G16" s="636"/>
      <c r="H16" s="636"/>
      <c r="I16" s="636"/>
      <c r="J16" s="636"/>
      <c r="K16" s="636"/>
      <c r="L16" s="194"/>
      <c r="M16" s="194"/>
      <c r="Y16" s="263"/>
      <c r="Z16" s="263"/>
      <c r="AA16" s="263" t="s">
        <v>66</v>
      </c>
      <c r="AB16" s="263">
        <v>300</v>
      </c>
      <c r="AC16" s="263">
        <v>250</v>
      </c>
      <c r="AD16" s="263">
        <v>220</v>
      </c>
      <c r="AE16" s="263">
        <v>180</v>
      </c>
      <c r="AF16" s="263">
        <v>160</v>
      </c>
      <c r="AG16" s="263">
        <v>150</v>
      </c>
      <c r="AH16" s="263">
        <v>140</v>
      </c>
      <c r="AI16" s="263">
        <v>130</v>
      </c>
      <c r="AJ16" s="263">
        <v>120</v>
      </c>
      <c r="AK16" s="263">
        <v>110</v>
      </c>
    </row>
    <row r="17" spans="1:37">
      <c r="A17" s="194"/>
      <c r="B17" s="194"/>
      <c r="C17" s="194"/>
      <c r="D17" s="636"/>
      <c r="E17" s="636"/>
      <c r="F17" s="636"/>
      <c r="G17" s="636"/>
      <c r="H17" s="636"/>
      <c r="I17" s="636"/>
      <c r="J17" s="636"/>
      <c r="K17" s="636"/>
      <c r="L17" s="194"/>
      <c r="M17" s="194"/>
      <c r="Y17" s="263"/>
      <c r="Z17" s="263"/>
      <c r="AA17" s="263" t="s">
        <v>87</v>
      </c>
      <c r="AB17" s="263">
        <v>250</v>
      </c>
      <c r="AC17" s="263">
        <v>200</v>
      </c>
      <c r="AD17" s="263">
        <v>160</v>
      </c>
      <c r="AE17" s="263">
        <v>140</v>
      </c>
      <c r="AF17" s="263">
        <v>120</v>
      </c>
      <c r="AG17" s="263">
        <v>110</v>
      </c>
      <c r="AH17" s="263">
        <v>100</v>
      </c>
      <c r="AI17" s="263">
        <v>90</v>
      </c>
      <c r="AJ17" s="263">
        <v>80</v>
      </c>
      <c r="AK17" s="263">
        <v>70</v>
      </c>
    </row>
    <row r="18" spans="1:37" ht="18.75" customHeight="1">
      <c r="A18" s="194"/>
      <c r="B18" s="691"/>
      <c r="C18" s="691"/>
      <c r="D18" s="688" t="str">
        <f>E7</f>
        <v xml:space="preserve">SÁKOVICS </v>
      </c>
      <c r="E18" s="688"/>
      <c r="F18" s="688" t="str">
        <f>E9</f>
        <v>HEGEDŰS</v>
      </c>
      <c r="G18" s="688"/>
      <c r="H18" s="688" t="str">
        <f>E11</f>
        <v xml:space="preserve">DR.GYÖMÖREI </v>
      </c>
      <c r="I18" s="688"/>
      <c r="J18" s="688" t="str">
        <f>E13</f>
        <v xml:space="preserve">NOVOTNY </v>
      </c>
      <c r="K18" s="688"/>
      <c r="L18" s="194"/>
      <c r="M18" s="194"/>
      <c r="Y18" s="263"/>
      <c r="Z18" s="263"/>
      <c r="AA18" s="263" t="s">
        <v>88</v>
      </c>
      <c r="AB18" s="263">
        <v>200</v>
      </c>
      <c r="AC18" s="263">
        <v>150</v>
      </c>
      <c r="AD18" s="263">
        <v>130</v>
      </c>
      <c r="AE18" s="263">
        <v>110</v>
      </c>
      <c r="AF18" s="263">
        <v>95</v>
      </c>
      <c r="AG18" s="263">
        <v>80</v>
      </c>
      <c r="AH18" s="263">
        <v>70</v>
      </c>
      <c r="AI18" s="263">
        <v>60</v>
      </c>
      <c r="AJ18" s="263">
        <v>55</v>
      </c>
      <c r="AK18" s="263">
        <v>50</v>
      </c>
    </row>
    <row r="19" spans="1:37" ht="18.75" customHeight="1">
      <c r="A19" s="253" t="s">
        <v>66</v>
      </c>
      <c r="B19" s="683" t="str">
        <f>E7</f>
        <v xml:space="preserve">SÁKOVICS </v>
      </c>
      <c r="C19" s="683"/>
      <c r="D19" s="684"/>
      <c r="E19" s="684"/>
      <c r="F19" s="685" t="s">
        <v>178</v>
      </c>
      <c r="G19" s="686"/>
      <c r="H19" s="685" t="s">
        <v>203</v>
      </c>
      <c r="I19" s="686"/>
      <c r="J19" s="694" t="s">
        <v>210</v>
      </c>
      <c r="K19" s="688"/>
      <c r="L19" s="194"/>
      <c r="M19" s="194"/>
      <c r="Y19" s="263"/>
      <c r="Z19" s="263"/>
      <c r="AA19" s="263" t="s">
        <v>89</v>
      </c>
      <c r="AB19" s="263">
        <v>150</v>
      </c>
      <c r="AC19" s="263">
        <v>120</v>
      </c>
      <c r="AD19" s="263">
        <v>100</v>
      </c>
      <c r="AE19" s="263">
        <v>80</v>
      </c>
      <c r="AF19" s="263">
        <v>70</v>
      </c>
      <c r="AG19" s="263">
        <v>60</v>
      </c>
      <c r="AH19" s="263">
        <v>55</v>
      </c>
      <c r="AI19" s="263">
        <v>50</v>
      </c>
      <c r="AJ19" s="263">
        <v>45</v>
      </c>
      <c r="AK19" s="263">
        <v>40</v>
      </c>
    </row>
    <row r="20" spans="1:37" ht="18.75" customHeight="1">
      <c r="A20" s="253" t="s">
        <v>67</v>
      </c>
      <c r="B20" s="683" t="str">
        <f>E9</f>
        <v>HEGEDŰS</v>
      </c>
      <c r="C20" s="683"/>
      <c r="D20" s="685" t="s">
        <v>177</v>
      </c>
      <c r="E20" s="686"/>
      <c r="F20" s="684"/>
      <c r="G20" s="684"/>
      <c r="H20" s="685" t="s">
        <v>177</v>
      </c>
      <c r="I20" s="686"/>
      <c r="J20" s="685" t="s">
        <v>177</v>
      </c>
      <c r="K20" s="686"/>
      <c r="L20" s="194"/>
      <c r="M20" s="194"/>
      <c r="Y20" s="263"/>
      <c r="Z20" s="263"/>
      <c r="AA20" s="263" t="s">
        <v>90</v>
      </c>
      <c r="AB20" s="263">
        <v>120</v>
      </c>
      <c r="AC20" s="263">
        <v>90</v>
      </c>
      <c r="AD20" s="263">
        <v>65</v>
      </c>
      <c r="AE20" s="263">
        <v>55</v>
      </c>
      <c r="AF20" s="263">
        <v>50</v>
      </c>
      <c r="AG20" s="263">
        <v>45</v>
      </c>
      <c r="AH20" s="263">
        <v>40</v>
      </c>
      <c r="AI20" s="263">
        <v>35</v>
      </c>
      <c r="AJ20" s="263">
        <v>25</v>
      </c>
      <c r="AK20" s="263">
        <v>20</v>
      </c>
    </row>
    <row r="21" spans="1:37" ht="18.75" customHeight="1">
      <c r="A21" s="253" t="s">
        <v>68</v>
      </c>
      <c r="B21" s="683" t="str">
        <f>E11</f>
        <v xml:space="preserve">DR.GYÖMÖREI </v>
      </c>
      <c r="C21" s="683"/>
      <c r="D21" s="685" t="s">
        <v>206</v>
      </c>
      <c r="E21" s="686"/>
      <c r="F21" s="685" t="s">
        <v>178</v>
      </c>
      <c r="G21" s="686"/>
      <c r="H21" s="684"/>
      <c r="I21" s="684"/>
      <c r="J21" s="685" t="s">
        <v>177</v>
      </c>
      <c r="K21" s="686"/>
      <c r="L21" s="194"/>
      <c r="M21" s="194"/>
      <c r="Y21" s="263"/>
      <c r="Z21" s="263"/>
      <c r="AA21" s="263" t="s">
        <v>91</v>
      </c>
      <c r="AB21" s="263">
        <v>90</v>
      </c>
      <c r="AC21" s="263">
        <v>60</v>
      </c>
      <c r="AD21" s="263">
        <v>45</v>
      </c>
      <c r="AE21" s="263">
        <v>34</v>
      </c>
      <c r="AF21" s="263">
        <v>27</v>
      </c>
      <c r="AG21" s="263">
        <v>22</v>
      </c>
      <c r="AH21" s="263">
        <v>18</v>
      </c>
      <c r="AI21" s="263">
        <v>15</v>
      </c>
      <c r="AJ21" s="263">
        <v>12</v>
      </c>
      <c r="AK21" s="263">
        <v>9</v>
      </c>
    </row>
    <row r="22" spans="1:37" ht="18.75" customHeight="1">
      <c r="A22" s="253" t="s">
        <v>73</v>
      </c>
      <c r="B22" s="683" t="str">
        <f>E13</f>
        <v xml:space="preserve">NOVOTNY </v>
      </c>
      <c r="C22" s="683"/>
      <c r="D22" s="685" t="s">
        <v>170</v>
      </c>
      <c r="E22" s="686"/>
      <c r="F22" s="685" t="s">
        <v>178</v>
      </c>
      <c r="G22" s="686"/>
      <c r="H22" s="694" t="s">
        <v>178</v>
      </c>
      <c r="I22" s="688"/>
      <c r="J22" s="684"/>
      <c r="K22" s="684"/>
      <c r="L22" s="194"/>
      <c r="M22" s="194"/>
      <c r="Y22" s="263"/>
      <c r="Z22" s="263"/>
      <c r="AA22" s="263" t="s">
        <v>92</v>
      </c>
      <c r="AB22" s="263">
        <v>60</v>
      </c>
      <c r="AC22" s="263">
        <v>40</v>
      </c>
      <c r="AD22" s="263">
        <v>30</v>
      </c>
      <c r="AE22" s="263">
        <v>20</v>
      </c>
      <c r="AF22" s="263">
        <v>18</v>
      </c>
      <c r="AG22" s="263">
        <v>15</v>
      </c>
      <c r="AH22" s="263">
        <v>12</v>
      </c>
      <c r="AI22" s="263">
        <v>10</v>
      </c>
      <c r="AJ22" s="263">
        <v>8</v>
      </c>
      <c r="AK22" s="263">
        <v>6</v>
      </c>
    </row>
    <row r="23" spans="1:37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Y23" s="263"/>
      <c r="Z23" s="263"/>
      <c r="AA23" s="263" t="s">
        <v>93</v>
      </c>
      <c r="AB23" s="263">
        <v>40</v>
      </c>
      <c r="AC23" s="263">
        <v>25</v>
      </c>
      <c r="AD23" s="263">
        <v>18</v>
      </c>
      <c r="AE23" s="263">
        <v>13</v>
      </c>
      <c r="AF23" s="263">
        <v>8</v>
      </c>
      <c r="AG23" s="263">
        <v>7</v>
      </c>
      <c r="AH23" s="263">
        <v>6</v>
      </c>
      <c r="AI23" s="263">
        <v>5</v>
      </c>
      <c r="AJ23" s="263">
        <v>4</v>
      </c>
      <c r="AK23" s="263">
        <v>3</v>
      </c>
    </row>
    <row r="24" spans="1:37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Y24" s="263"/>
      <c r="Z24" s="263"/>
      <c r="AA24" s="263" t="s">
        <v>94</v>
      </c>
      <c r="AB24" s="263">
        <v>25</v>
      </c>
      <c r="AC24" s="263">
        <v>15</v>
      </c>
      <c r="AD24" s="263">
        <v>13</v>
      </c>
      <c r="AE24" s="263">
        <v>7</v>
      </c>
      <c r="AF24" s="263">
        <v>6</v>
      </c>
      <c r="AG24" s="263">
        <v>5</v>
      </c>
      <c r="AH24" s="263">
        <v>4</v>
      </c>
      <c r="AI24" s="263">
        <v>3</v>
      </c>
      <c r="AJ24" s="263">
        <v>2</v>
      </c>
      <c r="AK24" s="263">
        <v>1</v>
      </c>
    </row>
    <row r="25" spans="1:37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Y25" s="263"/>
      <c r="Z25" s="263"/>
      <c r="AA25" s="263" t="s">
        <v>99</v>
      </c>
      <c r="AB25" s="263">
        <v>15</v>
      </c>
      <c r="AC25" s="263">
        <v>10</v>
      </c>
      <c r="AD25" s="263">
        <v>8</v>
      </c>
      <c r="AE25" s="263">
        <v>4</v>
      </c>
      <c r="AF25" s="263">
        <v>3</v>
      </c>
      <c r="AG25" s="263">
        <v>2</v>
      </c>
      <c r="AH25" s="263">
        <v>1</v>
      </c>
      <c r="AI25" s="263">
        <v>0</v>
      </c>
      <c r="AJ25" s="263">
        <v>0</v>
      </c>
      <c r="AK25" s="263">
        <v>0</v>
      </c>
    </row>
    <row r="26" spans="1:37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Y26" s="263"/>
      <c r="Z26" s="263"/>
      <c r="AA26" s="263" t="s">
        <v>95</v>
      </c>
      <c r="AB26" s="263">
        <v>10</v>
      </c>
      <c r="AC26" s="263">
        <v>6</v>
      </c>
      <c r="AD26" s="263">
        <v>4</v>
      </c>
      <c r="AE26" s="263">
        <v>2</v>
      </c>
      <c r="AF26" s="263">
        <v>1</v>
      </c>
      <c r="AG26" s="263">
        <v>0</v>
      </c>
      <c r="AH26" s="263">
        <v>0</v>
      </c>
      <c r="AI26" s="263">
        <v>0</v>
      </c>
      <c r="AJ26" s="263">
        <v>0</v>
      </c>
      <c r="AK26" s="263">
        <v>0</v>
      </c>
    </row>
    <row r="27" spans="1:37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Y27" s="263"/>
      <c r="Z27" s="263"/>
      <c r="AA27" s="263" t="s">
        <v>96</v>
      </c>
      <c r="AB27" s="263">
        <v>3</v>
      </c>
      <c r="AC27" s="263">
        <v>2</v>
      </c>
      <c r="AD27" s="263">
        <v>1</v>
      </c>
      <c r="AE27" s="263">
        <v>0</v>
      </c>
      <c r="AF27" s="263">
        <v>0</v>
      </c>
      <c r="AG27" s="263">
        <v>0</v>
      </c>
      <c r="AH27" s="263">
        <v>0</v>
      </c>
      <c r="AI27" s="263">
        <v>0</v>
      </c>
      <c r="AJ27" s="263">
        <v>0</v>
      </c>
      <c r="AK27" s="263">
        <v>0</v>
      </c>
    </row>
    <row r="28" spans="1:37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</row>
    <row r="29" spans="1:37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37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  <row r="31" spans="1:37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7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3"/>
      <c r="M32" s="194"/>
      <c r="O32" s="210"/>
      <c r="P32" s="210"/>
      <c r="Q32" s="210"/>
      <c r="R32" s="210"/>
      <c r="S32" s="210"/>
    </row>
    <row r="33" spans="1:19">
      <c r="A33" s="110" t="s">
        <v>44</v>
      </c>
      <c r="B33" s="111"/>
      <c r="C33" s="165"/>
      <c r="D33" s="225" t="s">
        <v>5</v>
      </c>
      <c r="E33" s="226" t="s">
        <v>46</v>
      </c>
      <c r="F33" s="244"/>
      <c r="G33" s="225" t="s">
        <v>5</v>
      </c>
      <c r="H33" s="226" t="s">
        <v>55</v>
      </c>
      <c r="I33" s="119"/>
      <c r="J33" s="226" t="s">
        <v>56</v>
      </c>
      <c r="K33" s="118" t="s">
        <v>57</v>
      </c>
      <c r="L33" s="31"/>
      <c r="M33" s="244"/>
      <c r="O33" s="210"/>
      <c r="P33" s="219"/>
      <c r="Q33" s="219"/>
      <c r="R33" s="220"/>
      <c r="S33" s="210"/>
    </row>
    <row r="34" spans="1:19">
      <c r="A34" s="197" t="s">
        <v>45</v>
      </c>
      <c r="B34" s="198"/>
      <c r="C34" s="199"/>
      <c r="D34" s="227"/>
      <c r="E34" s="687"/>
      <c r="F34" s="687"/>
      <c r="G34" s="238" t="s">
        <v>6</v>
      </c>
      <c r="H34" s="198"/>
      <c r="I34" s="228"/>
      <c r="J34" s="239"/>
      <c r="K34" s="195" t="s">
        <v>47</v>
      </c>
      <c r="L34" s="245"/>
      <c r="M34" s="229"/>
      <c r="O34" s="210"/>
      <c r="P34" s="221"/>
      <c r="Q34" s="221"/>
      <c r="R34" s="222"/>
      <c r="S34" s="210"/>
    </row>
    <row r="35" spans="1:19">
      <c r="A35" s="200" t="s">
        <v>54</v>
      </c>
      <c r="B35" s="117"/>
      <c r="C35" s="201"/>
      <c r="D35" s="230"/>
      <c r="E35" s="682"/>
      <c r="F35" s="682"/>
      <c r="G35" s="240" t="s">
        <v>7</v>
      </c>
      <c r="H35" s="231"/>
      <c r="I35" s="232"/>
      <c r="J35" s="82"/>
      <c r="K35" s="242"/>
      <c r="L35" s="193"/>
      <c r="M35" s="237"/>
      <c r="O35" s="210"/>
      <c r="P35" s="222"/>
      <c r="Q35" s="223"/>
      <c r="R35" s="222"/>
      <c r="S35" s="210"/>
    </row>
    <row r="36" spans="1:19">
      <c r="A36" s="132"/>
      <c r="B36" s="133"/>
      <c r="C36" s="134"/>
      <c r="D36" s="230"/>
      <c r="E36" s="234"/>
      <c r="F36" s="235"/>
      <c r="G36" s="240" t="s">
        <v>8</v>
      </c>
      <c r="H36" s="231"/>
      <c r="I36" s="232"/>
      <c r="J36" s="82"/>
      <c r="K36" s="195" t="s">
        <v>48</v>
      </c>
      <c r="L36" s="245"/>
      <c r="M36" s="229"/>
      <c r="O36" s="210"/>
      <c r="P36" s="221"/>
      <c r="Q36" s="221"/>
      <c r="R36" s="222"/>
      <c r="S36" s="210"/>
    </row>
    <row r="37" spans="1:19">
      <c r="A37" s="112"/>
      <c r="B37" s="163"/>
      <c r="C37" s="113"/>
      <c r="D37" s="230"/>
      <c r="E37" s="234"/>
      <c r="F37" s="235"/>
      <c r="G37" s="240" t="s">
        <v>9</v>
      </c>
      <c r="H37" s="231"/>
      <c r="I37" s="232"/>
      <c r="J37" s="82"/>
      <c r="K37" s="243"/>
      <c r="L37" s="235"/>
      <c r="M37" s="233"/>
      <c r="O37" s="210"/>
      <c r="P37" s="222"/>
      <c r="Q37" s="223"/>
      <c r="R37" s="222"/>
      <c r="S37" s="210"/>
    </row>
    <row r="38" spans="1:19">
      <c r="A38" s="121"/>
      <c r="B38" s="135"/>
      <c r="C38" s="164"/>
      <c r="D38" s="230"/>
      <c r="E38" s="234"/>
      <c r="F38" s="235"/>
      <c r="G38" s="240" t="s">
        <v>10</v>
      </c>
      <c r="H38" s="231"/>
      <c r="I38" s="232"/>
      <c r="J38" s="82"/>
      <c r="K38" s="200"/>
      <c r="L38" s="193"/>
      <c r="M38" s="237"/>
      <c r="O38" s="210"/>
      <c r="P38" s="222"/>
      <c r="Q38" s="223"/>
      <c r="R38" s="222"/>
      <c r="S38" s="210"/>
    </row>
    <row r="39" spans="1:19">
      <c r="A39" s="122"/>
      <c r="B39" s="138"/>
      <c r="C39" s="113"/>
      <c r="D39" s="230"/>
      <c r="E39" s="234"/>
      <c r="F39" s="235"/>
      <c r="G39" s="240" t="s">
        <v>11</v>
      </c>
      <c r="H39" s="231"/>
      <c r="I39" s="232"/>
      <c r="J39" s="82"/>
      <c r="K39" s="195" t="s">
        <v>34</v>
      </c>
      <c r="L39" s="245"/>
      <c r="M39" s="229"/>
      <c r="O39" s="210"/>
      <c r="P39" s="221"/>
      <c r="Q39" s="221"/>
      <c r="R39" s="222"/>
      <c r="S39" s="210"/>
    </row>
    <row r="40" spans="1:19">
      <c r="A40" s="122"/>
      <c r="B40" s="138"/>
      <c r="C40" s="130"/>
      <c r="D40" s="230"/>
      <c r="E40" s="234"/>
      <c r="F40" s="235"/>
      <c r="G40" s="240" t="s">
        <v>12</v>
      </c>
      <c r="H40" s="231"/>
      <c r="I40" s="232"/>
      <c r="J40" s="82"/>
      <c r="K40" s="243"/>
      <c r="L40" s="235"/>
      <c r="M40" s="233"/>
      <c r="O40" s="210"/>
      <c r="P40" s="222"/>
      <c r="Q40" s="223"/>
      <c r="R40" s="222"/>
      <c r="S40" s="210"/>
    </row>
    <row r="41" spans="1:19">
      <c r="A41" s="123"/>
      <c r="B41" s="120"/>
      <c r="C41" s="131"/>
      <c r="D41" s="236"/>
      <c r="E41" s="114"/>
      <c r="F41" s="193"/>
      <c r="G41" s="241" t="s">
        <v>13</v>
      </c>
      <c r="H41" s="117"/>
      <c r="I41" s="196"/>
      <c r="J41" s="115"/>
      <c r="K41" s="200" t="str">
        <f>M4</f>
        <v>Kádár László</v>
      </c>
      <c r="L41" s="193"/>
      <c r="M41" s="237"/>
      <c r="O41" s="210"/>
      <c r="P41" s="222"/>
      <c r="Q41" s="223"/>
      <c r="R41" s="224"/>
      <c r="S41" s="210"/>
    </row>
    <row r="42" spans="1:19">
      <c r="O42" s="210"/>
      <c r="P42" s="210"/>
      <c r="Q42" s="210"/>
      <c r="R42" s="210"/>
      <c r="S42" s="210"/>
    </row>
    <row r="43" spans="1:19">
      <c r="O43" s="210"/>
      <c r="P43" s="210"/>
      <c r="Q43" s="210"/>
      <c r="R43" s="210"/>
      <c r="S43" s="210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1" priority="2" stopIfTrue="1" operator="equal">
      <formula>"Bye"</formula>
    </cfRule>
  </conditionalFormatting>
  <conditionalFormatting sqref="R41">
    <cfRule type="expression" dxfId="1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Munka12">
    <tabColor indexed="11"/>
  </sheetPr>
  <dimension ref="A1:AK43"/>
  <sheetViews>
    <sheetView workbookViewId="0">
      <selection activeCell="L15" sqref="L15"/>
    </sheetView>
  </sheetViews>
  <sheetFormatPr defaultRowHeight="12.75"/>
  <cols>
    <col min="1" max="1" width="5.42578125" style="475" customWidth="1"/>
    <col min="2" max="2" width="4.42578125" style="475" customWidth="1"/>
    <col min="3" max="3" width="8.28515625" style="475" customWidth="1"/>
    <col min="4" max="4" width="7.140625" style="475" customWidth="1"/>
    <col min="5" max="5" width="9.28515625" style="475" customWidth="1"/>
    <col min="6" max="6" width="7.140625" style="475" customWidth="1"/>
    <col min="7" max="7" width="9.28515625" style="475" customWidth="1"/>
    <col min="8" max="8" width="7.140625" style="475" customWidth="1"/>
    <col min="9" max="9" width="9.28515625" style="475" customWidth="1"/>
    <col min="10" max="10" width="8.42578125" style="475" customWidth="1"/>
    <col min="11" max="13" width="8.5703125" style="475" customWidth="1"/>
    <col min="14" max="14" width="9.140625" style="475"/>
    <col min="15" max="15" width="5.5703125" style="475" customWidth="1"/>
    <col min="16" max="16" width="4.5703125" style="475" customWidth="1"/>
    <col min="17" max="17" width="11.7109375" style="475" customWidth="1"/>
    <col min="18" max="24" width="9.140625" style="475"/>
    <col min="25" max="25" width="10.28515625" style="330" hidden="1" customWidth="1"/>
    <col min="26" max="37" width="0" style="330" hidden="1" customWidth="1"/>
    <col min="38" max="256" width="9.140625" style="475"/>
    <col min="257" max="257" width="5.42578125" style="475" customWidth="1"/>
    <col min="258" max="258" width="4.42578125" style="475" customWidth="1"/>
    <col min="259" max="259" width="8.28515625" style="475" customWidth="1"/>
    <col min="260" max="260" width="7.140625" style="475" customWidth="1"/>
    <col min="261" max="261" width="9.28515625" style="475" customWidth="1"/>
    <col min="262" max="262" width="7.140625" style="475" customWidth="1"/>
    <col min="263" max="263" width="9.28515625" style="475" customWidth="1"/>
    <col min="264" max="264" width="7.140625" style="475" customWidth="1"/>
    <col min="265" max="265" width="9.28515625" style="475" customWidth="1"/>
    <col min="266" max="266" width="8.42578125" style="475" customWidth="1"/>
    <col min="267" max="269" width="8.5703125" style="475" customWidth="1"/>
    <col min="270" max="270" width="9.140625" style="475"/>
    <col min="271" max="271" width="5.5703125" style="475" customWidth="1"/>
    <col min="272" max="272" width="4.5703125" style="475" customWidth="1"/>
    <col min="273" max="273" width="11.7109375" style="475" customWidth="1"/>
    <col min="274" max="280" width="9.140625" style="475"/>
    <col min="281" max="293" width="0" style="475" hidden="1" customWidth="1"/>
    <col min="294" max="512" width="9.140625" style="475"/>
    <col min="513" max="513" width="5.42578125" style="475" customWidth="1"/>
    <col min="514" max="514" width="4.42578125" style="475" customWidth="1"/>
    <col min="515" max="515" width="8.28515625" style="475" customWidth="1"/>
    <col min="516" max="516" width="7.140625" style="475" customWidth="1"/>
    <col min="517" max="517" width="9.28515625" style="475" customWidth="1"/>
    <col min="518" max="518" width="7.140625" style="475" customWidth="1"/>
    <col min="519" max="519" width="9.28515625" style="475" customWidth="1"/>
    <col min="520" max="520" width="7.140625" style="475" customWidth="1"/>
    <col min="521" max="521" width="9.28515625" style="475" customWidth="1"/>
    <col min="522" max="522" width="8.42578125" style="475" customWidth="1"/>
    <col min="523" max="525" width="8.5703125" style="475" customWidth="1"/>
    <col min="526" max="526" width="9.140625" style="475"/>
    <col min="527" max="527" width="5.5703125" style="475" customWidth="1"/>
    <col min="528" max="528" width="4.5703125" style="475" customWidth="1"/>
    <col min="529" max="529" width="11.7109375" style="475" customWidth="1"/>
    <col min="530" max="536" width="9.140625" style="475"/>
    <col min="537" max="549" width="0" style="475" hidden="1" customWidth="1"/>
    <col min="550" max="768" width="9.140625" style="475"/>
    <col min="769" max="769" width="5.42578125" style="475" customWidth="1"/>
    <col min="770" max="770" width="4.42578125" style="475" customWidth="1"/>
    <col min="771" max="771" width="8.28515625" style="475" customWidth="1"/>
    <col min="772" max="772" width="7.140625" style="475" customWidth="1"/>
    <col min="773" max="773" width="9.28515625" style="475" customWidth="1"/>
    <col min="774" max="774" width="7.140625" style="475" customWidth="1"/>
    <col min="775" max="775" width="9.28515625" style="475" customWidth="1"/>
    <col min="776" max="776" width="7.140625" style="475" customWidth="1"/>
    <col min="777" max="777" width="9.28515625" style="475" customWidth="1"/>
    <col min="778" max="778" width="8.42578125" style="475" customWidth="1"/>
    <col min="779" max="781" width="8.5703125" style="475" customWidth="1"/>
    <col min="782" max="782" width="9.140625" style="475"/>
    <col min="783" max="783" width="5.5703125" style="475" customWidth="1"/>
    <col min="784" max="784" width="4.5703125" style="475" customWidth="1"/>
    <col min="785" max="785" width="11.7109375" style="475" customWidth="1"/>
    <col min="786" max="792" width="9.140625" style="475"/>
    <col min="793" max="805" width="0" style="475" hidden="1" customWidth="1"/>
    <col min="806" max="1024" width="9.140625" style="475"/>
    <col min="1025" max="1025" width="5.42578125" style="475" customWidth="1"/>
    <col min="1026" max="1026" width="4.42578125" style="475" customWidth="1"/>
    <col min="1027" max="1027" width="8.28515625" style="475" customWidth="1"/>
    <col min="1028" max="1028" width="7.140625" style="475" customWidth="1"/>
    <col min="1029" max="1029" width="9.28515625" style="475" customWidth="1"/>
    <col min="1030" max="1030" width="7.140625" style="475" customWidth="1"/>
    <col min="1031" max="1031" width="9.28515625" style="475" customWidth="1"/>
    <col min="1032" max="1032" width="7.140625" style="475" customWidth="1"/>
    <col min="1033" max="1033" width="9.28515625" style="475" customWidth="1"/>
    <col min="1034" max="1034" width="8.42578125" style="475" customWidth="1"/>
    <col min="1035" max="1037" width="8.5703125" style="475" customWidth="1"/>
    <col min="1038" max="1038" width="9.140625" style="475"/>
    <col min="1039" max="1039" width="5.5703125" style="475" customWidth="1"/>
    <col min="1040" max="1040" width="4.5703125" style="475" customWidth="1"/>
    <col min="1041" max="1041" width="11.7109375" style="475" customWidth="1"/>
    <col min="1042" max="1048" width="9.140625" style="475"/>
    <col min="1049" max="1061" width="0" style="475" hidden="1" customWidth="1"/>
    <col min="1062" max="1280" width="9.140625" style="475"/>
    <col min="1281" max="1281" width="5.42578125" style="475" customWidth="1"/>
    <col min="1282" max="1282" width="4.42578125" style="475" customWidth="1"/>
    <col min="1283" max="1283" width="8.28515625" style="475" customWidth="1"/>
    <col min="1284" max="1284" width="7.140625" style="475" customWidth="1"/>
    <col min="1285" max="1285" width="9.28515625" style="475" customWidth="1"/>
    <col min="1286" max="1286" width="7.140625" style="475" customWidth="1"/>
    <col min="1287" max="1287" width="9.28515625" style="475" customWidth="1"/>
    <col min="1288" max="1288" width="7.140625" style="475" customWidth="1"/>
    <col min="1289" max="1289" width="9.28515625" style="475" customWidth="1"/>
    <col min="1290" max="1290" width="8.42578125" style="475" customWidth="1"/>
    <col min="1291" max="1293" width="8.5703125" style="475" customWidth="1"/>
    <col min="1294" max="1294" width="9.140625" style="475"/>
    <col min="1295" max="1295" width="5.5703125" style="475" customWidth="1"/>
    <col min="1296" max="1296" width="4.5703125" style="475" customWidth="1"/>
    <col min="1297" max="1297" width="11.7109375" style="475" customWidth="1"/>
    <col min="1298" max="1304" width="9.140625" style="475"/>
    <col min="1305" max="1317" width="0" style="475" hidden="1" customWidth="1"/>
    <col min="1318" max="1536" width="9.140625" style="475"/>
    <col min="1537" max="1537" width="5.42578125" style="475" customWidth="1"/>
    <col min="1538" max="1538" width="4.42578125" style="475" customWidth="1"/>
    <col min="1539" max="1539" width="8.28515625" style="475" customWidth="1"/>
    <col min="1540" max="1540" width="7.140625" style="475" customWidth="1"/>
    <col min="1541" max="1541" width="9.28515625" style="475" customWidth="1"/>
    <col min="1542" max="1542" width="7.140625" style="475" customWidth="1"/>
    <col min="1543" max="1543" width="9.28515625" style="475" customWidth="1"/>
    <col min="1544" max="1544" width="7.140625" style="475" customWidth="1"/>
    <col min="1545" max="1545" width="9.28515625" style="475" customWidth="1"/>
    <col min="1546" max="1546" width="8.42578125" style="475" customWidth="1"/>
    <col min="1547" max="1549" width="8.5703125" style="475" customWidth="1"/>
    <col min="1550" max="1550" width="9.140625" style="475"/>
    <col min="1551" max="1551" width="5.5703125" style="475" customWidth="1"/>
    <col min="1552" max="1552" width="4.5703125" style="475" customWidth="1"/>
    <col min="1553" max="1553" width="11.7109375" style="475" customWidth="1"/>
    <col min="1554" max="1560" width="9.140625" style="475"/>
    <col min="1561" max="1573" width="0" style="475" hidden="1" customWidth="1"/>
    <col min="1574" max="1792" width="9.140625" style="475"/>
    <col min="1793" max="1793" width="5.42578125" style="475" customWidth="1"/>
    <col min="1794" max="1794" width="4.42578125" style="475" customWidth="1"/>
    <col min="1795" max="1795" width="8.28515625" style="475" customWidth="1"/>
    <col min="1796" max="1796" width="7.140625" style="475" customWidth="1"/>
    <col min="1797" max="1797" width="9.28515625" style="475" customWidth="1"/>
    <col min="1798" max="1798" width="7.140625" style="475" customWidth="1"/>
    <col min="1799" max="1799" width="9.28515625" style="475" customWidth="1"/>
    <col min="1800" max="1800" width="7.140625" style="475" customWidth="1"/>
    <col min="1801" max="1801" width="9.28515625" style="475" customWidth="1"/>
    <col min="1802" max="1802" width="8.42578125" style="475" customWidth="1"/>
    <col min="1803" max="1805" width="8.5703125" style="475" customWidth="1"/>
    <col min="1806" max="1806" width="9.140625" style="475"/>
    <col min="1807" max="1807" width="5.5703125" style="475" customWidth="1"/>
    <col min="1808" max="1808" width="4.5703125" style="475" customWidth="1"/>
    <col min="1809" max="1809" width="11.7109375" style="475" customWidth="1"/>
    <col min="1810" max="1816" width="9.140625" style="475"/>
    <col min="1817" max="1829" width="0" style="475" hidden="1" customWidth="1"/>
    <col min="1830" max="2048" width="9.140625" style="475"/>
    <col min="2049" max="2049" width="5.42578125" style="475" customWidth="1"/>
    <col min="2050" max="2050" width="4.42578125" style="475" customWidth="1"/>
    <col min="2051" max="2051" width="8.28515625" style="475" customWidth="1"/>
    <col min="2052" max="2052" width="7.140625" style="475" customWidth="1"/>
    <col min="2053" max="2053" width="9.28515625" style="475" customWidth="1"/>
    <col min="2054" max="2054" width="7.140625" style="475" customWidth="1"/>
    <col min="2055" max="2055" width="9.28515625" style="475" customWidth="1"/>
    <col min="2056" max="2056" width="7.140625" style="475" customWidth="1"/>
    <col min="2057" max="2057" width="9.28515625" style="475" customWidth="1"/>
    <col min="2058" max="2058" width="8.42578125" style="475" customWidth="1"/>
    <col min="2059" max="2061" width="8.5703125" style="475" customWidth="1"/>
    <col min="2062" max="2062" width="9.140625" style="475"/>
    <col min="2063" max="2063" width="5.5703125" style="475" customWidth="1"/>
    <col min="2064" max="2064" width="4.5703125" style="475" customWidth="1"/>
    <col min="2065" max="2065" width="11.7109375" style="475" customWidth="1"/>
    <col min="2066" max="2072" width="9.140625" style="475"/>
    <col min="2073" max="2085" width="0" style="475" hidden="1" customWidth="1"/>
    <col min="2086" max="2304" width="9.140625" style="475"/>
    <col min="2305" max="2305" width="5.42578125" style="475" customWidth="1"/>
    <col min="2306" max="2306" width="4.42578125" style="475" customWidth="1"/>
    <col min="2307" max="2307" width="8.28515625" style="475" customWidth="1"/>
    <col min="2308" max="2308" width="7.140625" style="475" customWidth="1"/>
    <col min="2309" max="2309" width="9.28515625" style="475" customWidth="1"/>
    <col min="2310" max="2310" width="7.140625" style="475" customWidth="1"/>
    <col min="2311" max="2311" width="9.28515625" style="475" customWidth="1"/>
    <col min="2312" max="2312" width="7.140625" style="475" customWidth="1"/>
    <col min="2313" max="2313" width="9.28515625" style="475" customWidth="1"/>
    <col min="2314" max="2314" width="8.42578125" style="475" customWidth="1"/>
    <col min="2315" max="2317" width="8.5703125" style="475" customWidth="1"/>
    <col min="2318" max="2318" width="9.140625" style="475"/>
    <col min="2319" max="2319" width="5.5703125" style="475" customWidth="1"/>
    <col min="2320" max="2320" width="4.5703125" style="475" customWidth="1"/>
    <col min="2321" max="2321" width="11.7109375" style="475" customWidth="1"/>
    <col min="2322" max="2328" width="9.140625" style="475"/>
    <col min="2329" max="2341" width="0" style="475" hidden="1" customWidth="1"/>
    <col min="2342" max="2560" width="9.140625" style="475"/>
    <col min="2561" max="2561" width="5.42578125" style="475" customWidth="1"/>
    <col min="2562" max="2562" width="4.42578125" style="475" customWidth="1"/>
    <col min="2563" max="2563" width="8.28515625" style="475" customWidth="1"/>
    <col min="2564" max="2564" width="7.140625" style="475" customWidth="1"/>
    <col min="2565" max="2565" width="9.28515625" style="475" customWidth="1"/>
    <col min="2566" max="2566" width="7.140625" style="475" customWidth="1"/>
    <col min="2567" max="2567" width="9.28515625" style="475" customWidth="1"/>
    <col min="2568" max="2568" width="7.140625" style="475" customWidth="1"/>
    <col min="2569" max="2569" width="9.28515625" style="475" customWidth="1"/>
    <col min="2570" max="2570" width="8.42578125" style="475" customWidth="1"/>
    <col min="2571" max="2573" width="8.5703125" style="475" customWidth="1"/>
    <col min="2574" max="2574" width="9.140625" style="475"/>
    <col min="2575" max="2575" width="5.5703125" style="475" customWidth="1"/>
    <col min="2576" max="2576" width="4.5703125" style="475" customWidth="1"/>
    <col min="2577" max="2577" width="11.7109375" style="475" customWidth="1"/>
    <col min="2578" max="2584" width="9.140625" style="475"/>
    <col min="2585" max="2597" width="0" style="475" hidden="1" customWidth="1"/>
    <col min="2598" max="2816" width="9.140625" style="475"/>
    <col min="2817" max="2817" width="5.42578125" style="475" customWidth="1"/>
    <col min="2818" max="2818" width="4.42578125" style="475" customWidth="1"/>
    <col min="2819" max="2819" width="8.28515625" style="475" customWidth="1"/>
    <col min="2820" max="2820" width="7.140625" style="475" customWidth="1"/>
    <col min="2821" max="2821" width="9.28515625" style="475" customWidth="1"/>
    <col min="2822" max="2822" width="7.140625" style="475" customWidth="1"/>
    <col min="2823" max="2823" width="9.28515625" style="475" customWidth="1"/>
    <col min="2824" max="2824" width="7.140625" style="475" customWidth="1"/>
    <col min="2825" max="2825" width="9.28515625" style="475" customWidth="1"/>
    <col min="2826" max="2826" width="8.42578125" style="475" customWidth="1"/>
    <col min="2827" max="2829" width="8.5703125" style="475" customWidth="1"/>
    <col min="2830" max="2830" width="9.140625" style="475"/>
    <col min="2831" max="2831" width="5.5703125" style="475" customWidth="1"/>
    <col min="2832" max="2832" width="4.5703125" style="475" customWidth="1"/>
    <col min="2833" max="2833" width="11.7109375" style="475" customWidth="1"/>
    <col min="2834" max="2840" width="9.140625" style="475"/>
    <col min="2841" max="2853" width="0" style="475" hidden="1" customWidth="1"/>
    <col min="2854" max="3072" width="9.140625" style="475"/>
    <col min="3073" max="3073" width="5.42578125" style="475" customWidth="1"/>
    <col min="3074" max="3074" width="4.42578125" style="475" customWidth="1"/>
    <col min="3075" max="3075" width="8.28515625" style="475" customWidth="1"/>
    <col min="3076" max="3076" width="7.140625" style="475" customWidth="1"/>
    <col min="3077" max="3077" width="9.28515625" style="475" customWidth="1"/>
    <col min="3078" max="3078" width="7.140625" style="475" customWidth="1"/>
    <col min="3079" max="3079" width="9.28515625" style="475" customWidth="1"/>
    <col min="3080" max="3080" width="7.140625" style="475" customWidth="1"/>
    <col min="3081" max="3081" width="9.28515625" style="475" customWidth="1"/>
    <col min="3082" max="3082" width="8.42578125" style="475" customWidth="1"/>
    <col min="3083" max="3085" width="8.5703125" style="475" customWidth="1"/>
    <col min="3086" max="3086" width="9.140625" style="475"/>
    <col min="3087" max="3087" width="5.5703125" style="475" customWidth="1"/>
    <col min="3088" max="3088" width="4.5703125" style="475" customWidth="1"/>
    <col min="3089" max="3089" width="11.7109375" style="475" customWidth="1"/>
    <col min="3090" max="3096" width="9.140625" style="475"/>
    <col min="3097" max="3109" width="0" style="475" hidden="1" customWidth="1"/>
    <col min="3110" max="3328" width="9.140625" style="475"/>
    <col min="3329" max="3329" width="5.42578125" style="475" customWidth="1"/>
    <col min="3330" max="3330" width="4.42578125" style="475" customWidth="1"/>
    <col min="3331" max="3331" width="8.28515625" style="475" customWidth="1"/>
    <col min="3332" max="3332" width="7.140625" style="475" customWidth="1"/>
    <col min="3333" max="3333" width="9.28515625" style="475" customWidth="1"/>
    <col min="3334" max="3334" width="7.140625" style="475" customWidth="1"/>
    <col min="3335" max="3335" width="9.28515625" style="475" customWidth="1"/>
    <col min="3336" max="3336" width="7.140625" style="475" customWidth="1"/>
    <col min="3337" max="3337" width="9.28515625" style="475" customWidth="1"/>
    <col min="3338" max="3338" width="8.42578125" style="475" customWidth="1"/>
    <col min="3339" max="3341" width="8.5703125" style="475" customWidth="1"/>
    <col min="3342" max="3342" width="9.140625" style="475"/>
    <col min="3343" max="3343" width="5.5703125" style="475" customWidth="1"/>
    <col min="3344" max="3344" width="4.5703125" style="475" customWidth="1"/>
    <col min="3345" max="3345" width="11.7109375" style="475" customWidth="1"/>
    <col min="3346" max="3352" width="9.140625" style="475"/>
    <col min="3353" max="3365" width="0" style="475" hidden="1" customWidth="1"/>
    <col min="3366" max="3584" width="9.140625" style="475"/>
    <col min="3585" max="3585" width="5.42578125" style="475" customWidth="1"/>
    <col min="3586" max="3586" width="4.42578125" style="475" customWidth="1"/>
    <col min="3587" max="3587" width="8.28515625" style="475" customWidth="1"/>
    <col min="3588" max="3588" width="7.140625" style="475" customWidth="1"/>
    <col min="3589" max="3589" width="9.28515625" style="475" customWidth="1"/>
    <col min="3590" max="3590" width="7.140625" style="475" customWidth="1"/>
    <col min="3591" max="3591" width="9.28515625" style="475" customWidth="1"/>
    <col min="3592" max="3592" width="7.140625" style="475" customWidth="1"/>
    <col min="3593" max="3593" width="9.28515625" style="475" customWidth="1"/>
    <col min="3594" max="3594" width="8.42578125" style="475" customWidth="1"/>
    <col min="3595" max="3597" width="8.5703125" style="475" customWidth="1"/>
    <col min="3598" max="3598" width="9.140625" style="475"/>
    <col min="3599" max="3599" width="5.5703125" style="475" customWidth="1"/>
    <col min="3600" max="3600" width="4.5703125" style="475" customWidth="1"/>
    <col min="3601" max="3601" width="11.7109375" style="475" customWidth="1"/>
    <col min="3602" max="3608" width="9.140625" style="475"/>
    <col min="3609" max="3621" width="0" style="475" hidden="1" customWidth="1"/>
    <col min="3622" max="3840" width="9.140625" style="475"/>
    <col min="3841" max="3841" width="5.42578125" style="475" customWidth="1"/>
    <col min="3842" max="3842" width="4.42578125" style="475" customWidth="1"/>
    <col min="3843" max="3843" width="8.28515625" style="475" customWidth="1"/>
    <col min="3844" max="3844" width="7.140625" style="475" customWidth="1"/>
    <col min="3845" max="3845" width="9.28515625" style="475" customWidth="1"/>
    <col min="3846" max="3846" width="7.140625" style="475" customWidth="1"/>
    <col min="3847" max="3847" width="9.28515625" style="475" customWidth="1"/>
    <col min="3848" max="3848" width="7.140625" style="475" customWidth="1"/>
    <col min="3849" max="3849" width="9.28515625" style="475" customWidth="1"/>
    <col min="3850" max="3850" width="8.42578125" style="475" customWidth="1"/>
    <col min="3851" max="3853" width="8.5703125" style="475" customWidth="1"/>
    <col min="3854" max="3854" width="9.140625" style="475"/>
    <col min="3855" max="3855" width="5.5703125" style="475" customWidth="1"/>
    <col min="3856" max="3856" width="4.5703125" style="475" customWidth="1"/>
    <col min="3857" max="3857" width="11.7109375" style="475" customWidth="1"/>
    <col min="3858" max="3864" width="9.140625" style="475"/>
    <col min="3865" max="3877" width="0" style="475" hidden="1" customWidth="1"/>
    <col min="3878" max="4096" width="9.140625" style="475"/>
    <col min="4097" max="4097" width="5.42578125" style="475" customWidth="1"/>
    <col min="4098" max="4098" width="4.42578125" style="475" customWidth="1"/>
    <col min="4099" max="4099" width="8.28515625" style="475" customWidth="1"/>
    <col min="4100" max="4100" width="7.140625" style="475" customWidth="1"/>
    <col min="4101" max="4101" width="9.28515625" style="475" customWidth="1"/>
    <col min="4102" max="4102" width="7.140625" style="475" customWidth="1"/>
    <col min="4103" max="4103" width="9.28515625" style="475" customWidth="1"/>
    <col min="4104" max="4104" width="7.140625" style="475" customWidth="1"/>
    <col min="4105" max="4105" width="9.28515625" style="475" customWidth="1"/>
    <col min="4106" max="4106" width="8.42578125" style="475" customWidth="1"/>
    <col min="4107" max="4109" width="8.5703125" style="475" customWidth="1"/>
    <col min="4110" max="4110" width="9.140625" style="475"/>
    <col min="4111" max="4111" width="5.5703125" style="475" customWidth="1"/>
    <col min="4112" max="4112" width="4.5703125" style="475" customWidth="1"/>
    <col min="4113" max="4113" width="11.7109375" style="475" customWidth="1"/>
    <col min="4114" max="4120" width="9.140625" style="475"/>
    <col min="4121" max="4133" width="0" style="475" hidden="1" customWidth="1"/>
    <col min="4134" max="4352" width="9.140625" style="475"/>
    <col min="4353" max="4353" width="5.42578125" style="475" customWidth="1"/>
    <col min="4354" max="4354" width="4.42578125" style="475" customWidth="1"/>
    <col min="4355" max="4355" width="8.28515625" style="475" customWidth="1"/>
    <col min="4356" max="4356" width="7.140625" style="475" customWidth="1"/>
    <col min="4357" max="4357" width="9.28515625" style="475" customWidth="1"/>
    <col min="4358" max="4358" width="7.140625" style="475" customWidth="1"/>
    <col min="4359" max="4359" width="9.28515625" style="475" customWidth="1"/>
    <col min="4360" max="4360" width="7.140625" style="475" customWidth="1"/>
    <col min="4361" max="4361" width="9.28515625" style="475" customWidth="1"/>
    <col min="4362" max="4362" width="8.42578125" style="475" customWidth="1"/>
    <col min="4363" max="4365" width="8.5703125" style="475" customWidth="1"/>
    <col min="4366" max="4366" width="9.140625" style="475"/>
    <col min="4367" max="4367" width="5.5703125" style="475" customWidth="1"/>
    <col min="4368" max="4368" width="4.5703125" style="475" customWidth="1"/>
    <col min="4369" max="4369" width="11.7109375" style="475" customWidth="1"/>
    <col min="4370" max="4376" width="9.140625" style="475"/>
    <col min="4377" max="4389" width="0" style="475" hidden="1" customWidth="1"/>
    <col min="4390" max="4608" width="9.140625" style="475"/>
    <col min="4609" max="4609" width="5.42578125" style="475" customWidth="1"/>
    <col min="4610" max="4610" width="4.42578125" style="475" customWidth="1"/>
    <col min="4611" max="4611" width="8.28515625" style="475" customWidth="1"/>
    <col min="4612" max="4612" width="7.140625" style="475" customWidth="1"/>
    <col min="4613" max="4613" width="9.28515625" style="475" customWidth="1"/>
    <col min="4614" max="4614" width="7.140625" style="475" customWidth="1"/>
    <col min="4615" max="4615" width="9.28515625" style="475" customWidth="1"/>
    <col min="4616" max="4616" width="7.140625" style="475" customWidth="1"/>
    <col min="4617" max="4617" width="9.28515625" style="475" customWidth="1"/>
    <col min="4618" max="4618" width="8.42578125" style="475" customWidth="1"/>
    <col min="4619" max="4621" width="8.5703125" style="475" customWidth="1"/>
    <col min="4622" max="4622" width="9.140625" style="475"/>
    <col min="4623" max="4623" width="5.5703125" style="475" customWidth="1"/>
    <col min="4624" max="4624" width="4.5703125" style="475" customWidth="1"/>
    <col min="4625" max="4625" width="11.7109375" style="475" customWidth="1"/>
    <col min="4626" max="4632" width="9.140625" style="475"/>
    <col min="4633" max="4645" width="0" style="475" hidden="1" customWidth="1"/>
    <col min="4646" max="4864" width="9.140625" style="475"/>
    <col min="4865" max="4865" width="5.42578125" style="475" customWidth="1"/>
    <col min="4866" max="4866" width="4.42578125" style="475" customWidth="1"/>
    <col min="4867" max="4867" width="8.28515625" style="475" customWidth="1"/>
    <col min="4868" max="4868" width="7.140625" style="475" customWidth="1"/>
    <col min="4869" max="4869" width="9.28515625" style="475" customWidth="1"/>
    <col min="4870" max="4870" width="7.140625" style="475" customWidth="1"/>
    <col min="4871" max="4871" width="9.28515625" style="475" customWidth="1"/>
    <col min="4872" max="4872" width="7.140625" style="475" customWidth="1"/>
    <col min="4873" max="4873" width="9.28515625" style="475" customWidth="1"/>
    <col min="4874" max="4874" width="8.42578125" style="475" customWidth="1"/>
    <col min="4875" max="4877" width="8.5703125" style="475" customWidth="1"/>
    <col min="4878" max="4878" width="9.140625" style="475"/>
    <col min="4879" max="4879" width="5.5703125" style="475" customWidth="1"/>
    <col min="4880" max="4880" width="4.5703125" style="475" customWidth="1"/>
    <col min="4881" max="4881" width="11.7109375" style="475" customWidth="1"/>
    <col min="4882" max="4888" width="9.140625" style="475"/>
    <col min="4889" max="4901" width="0" style="475" hidden="1" customWidth="1"/>
    <col min="4902" max="5120" width="9.140625" style="475"/>
    <col min="5121" max="5121" width="5.42578125" style="475" customWidth="1"/>
    <col min="5122" max="5122" width="4.42578125" style="475" customWidth="1"/>
    <col min="5123" max="5123" width="8.28515625" style="475" customWidth="1"/>
    <col min="5124" max="5124" width="7.140625" style="475" customWidth="1"/>
    <col min="5125" max="5125" width="9.28515625" style="475" customWidth="1"/>
    <col min="5126" max="5126" width="7.140625" style="475" customWidth="1"/>
    <col min="5127" max="5127" width="9.28515625" style="475" customWidth="1"/>
    <col min="5128" max="5128" width="7.140625" style="475" customWidth="1"/>
    <col min="5129" max="5129" width="9.28515625" style="475" customWidth="1"/>
    <col min="5130" max="5130" width="8.42578125" style="475" customWidth="1"/>
    <col min="5131" max="5133" width="8.5703125" style="475" customWidth="1"/>
    <col min="5134" max="5134" width="9.140625" style="475"/>
    <col min="5135" max="5135" width="5.5703125" style="475" customWidth="1"/>
    <col min="5136" max="5136" width="4.5703125" style="475" customWidth="1"/>
    <col min="5137" max="5137" width="11.7109375" style="475" customWidth="1"/>
    <col min="5138" max="5144" width="9.140625" style="475"/>
    <col min="5145" max="5157" width="0" style="475" hidden="1" customWidth="1"/>
    <col min="5158" max="5376" width="9.140625" style="475"/>
    <col min="5377" max="5377" width="5.42578125" style="475" customWidth="1"/>
    <col min="5378" max="5378" width="4.42578125" style="475" customWidth="1"/>
    <col min="5379" max="5379" width="8.28515625" style="475" customWidth="1"/>
    <col min="5380" max="5380" width="7.140625" style="475" customWidth="1"/>
    <col min="5381" max="5381" width="9.28515625" style="475" customWidth="1"/>
    <col min="5382" max="5382" width="7.140625" style="475" customWidth="1"/>
    <col min="5383" max="5383" width="9.28515625" style="475" customWidth="1"/>
    <col min="5384" max="5384" width="7.140625" style="475" customWidth="1"/>
    <col min="5385" max="5385" width="9.28515625" style="475" customWidth="1"/>
    <col min="5386" max="5386" width="8.42578125" style="475" customWidth="1"/>
    <col min="5387" max="5389" width="8.5703125" style="475" customWidth="1"/>
    <col min="5390" max="5390" width="9.140625" style="475"/>
    <col min="5391" max="5391" width="5.5703125" style="475" customWidth="1"/>
    <col min="5392" max="5392" width="4.5703125" style="475" customWidth="1"/>
    <col min="5393" max="5393" width="11.7109375" style="475" customWidth="1"/>
    <col min="5394" max="5400" width="9.140625" style="475"/>
    <col min="5401" max="5413" width="0" style="475" hidden="1" customWidth="1"/>
    <col min="5414" max="5632" width="9.140625" style="475"/>
    <col min="5633" max="5633" width="5.42578125" style="475" customWidth="1"/>
    <col min="5634" max="5634" width="4.42578125" style="475" customWidth="1"/>
    <col min="5635" max="5635" width="8.28515625" style="475" customWidth="1"/>
    <col min="5636" max="5636" width="7.140625" style="475" customWidth="1"/>
    <col min="5637" max="5637" width="9.28515625" style="475" customWidth="1"/>
    <col min="5638" max="5638" width="7.140625" style="475" customWidth="1"/>
    <col min="5639" max="5639" width="9.28515625" style="475" customWidth="1"/>
    <col min="5640" max="5640" width="7.140625" style="475" customWidth="1"/>
    <col min="5641" max="5641" width="9.28515625" style="475" customWidth="1"/>
    <col min="5642" max="5642" width="8.42578125" style="475" customWidth="1"/>
    <col min="5643" max="5645" width="8.5703125" style="475" customWidth="1"/>
    <col min="5646" max="5646" width="9.140625" style="475"/>
    <col min="5647" max="5647" width="5.5703125" style="475" customWidth="1"/>
    <col min="5648" max="5648" width="4.5703125" style="475" customWidth="1"/>
    <col min="5649" max="5649" width="11.7109375" style="475" customWidth="1"/>
    <col min="5650" max="5656" width="9.140625" style="475"/>
    <col min="5657" max="5669" width="0" style="475" hidden="1" customWidth="1"/>
    <col min="5670" max="5888" width="9.140625" style="475"/>
    <col min="5889" max="5889" width="5.42578125" style="475" customWidth="1"/>
    <col min="5890" max="5890" width="4.42578125" style="475" customWidth="1"/>
    <col min="5891" max="5891" width="8.28515625" style="475" customWidth="1"/>
    <col min="5892" max="5892" width="7.140625" style="475" customWidth="1"/>
    <col min="5893" max="5893" width="9.28515625" style="475" customWidth="1"/>
    <col min="5894" max="5894" width="7.140625" style="475" customWidth="1"/>
    <col min="5895" max="5895" width="9.28515625" style="475" customWidth="1"/>
    <col min="5896" max="5896" width="7.140625" style="475" customWidth="1"/>
    <col min="5897" max="5897" width="9.28515625" style="475" customWidth="1"/>
    <col min="5898" max="5898" width="8.42578125" style="475" customWidth="1"/>
    <col min="5899" max="5901" width="8.5703125" style="475" customWidth="1"/>
    <col min="5902" max="5902" width="9.140625" style="475"/>
    <col min="5903" max="5903" width="5.5703125" style="475" customWidth="1"/>
    <col min="5904" max="5904" width="4.5703125" style="475" customWidth="1"/>
    <col min="5905" max="5905" width="11.7109375" style="475" customWidth="1"/>
    <col min="5906" max="5912" width="9.140625" style="475"/>
    <col min="5913" max="5925" width="0" style="475" hidden="1" customWidth="1"/>
    <col min="5926" max="6144" width="9.140625" style="475"/>
    <col min="6145" max="6145" width="5.42578125" style="475" customWidth="1"/>
    <col min="6146" max="6146" width="4.42578125" style="475" customWidth="1"/>
    <col min="6147" max="6147" width="8.28515625" style="475" customWidth="1"/>
    <col min="6148" max="6148" width="7.140625" style="475" customWidth="1"/>
    <col min="6149" max="6149" width="9.28515625" style="475" customWidth="1"/>
    <col min="6150" max="6150" width="7.140625" style="475" customWidth="1"/>
    <col min="6151" max="6151" width="9.28515625" style="475" customWidth="1"/>
    <col min="6152" max="6152" width="7.140625" style="475" customWidth="1"/>
    <col min="6153" max="6153" width="9.28515625" style="475" customWidth="1"/>
    <col min="6154" max="6154" width="8.42578125" style="475" customWidth="1"/>
    <col min="6155" max="6157" width="8.5703125" style="475" customWidth="1"/>
    <col min="6158" max="6158" width="9.140625" style="475"/>
    <col min="6159" max="6159" width="5.5703125" style="475" customWidth="1"/>
    <col min="6160" max="6160" width="4.5703125" style="475" customWidth="1"/>
    <col min="6161" max="6161" width="11.7109375" style="475" customWidth="1"/>
    <col min="6162" max="6168" width="9.140625" style="475"/>
    <col min="6169" max="6181" width="0" style="475" hidden="1" customWidth="1"/>
    <col min="6182" max="6400" width="9.140625" style="475"/>
    <col min="6401" max="6401" width="5.42578125" style="475" customWidth="1"/>
    <col min="6402" max="6402" width="4.42578125" style="475" customWidth="1"/>
    <col min="6403" max="6403" width="8.28515625" style="475" customWidth="1"/>
    <col min="6404" max="6404" width="7.140625" style="475" customWidth="1"/>
    <col min="6405" max="6405" width="9.28515625" style="475" customWidth="1"/>
    <col min="6406" max="6406" width="7.140625" style="475" customWidth="1"/>
    <col min="6407" max="6407" width="9.28515625" style="475" customWidth="1"/>
    <col min="6408" max="6408" width="7.140625" style="475" customWidth="1"/>
    <col min="6409" max="6409" width="9.28515625" style="475" customWidth="1"/>
    <col min="6410" max="6410" width="8.42578125" style="475" customWidth="1"/>
    <col min="6411" max="6413" width="8.5703125" style="475" customWidth="1"/>
    <col min="6414" max="6414" width="9.140625" style="475"/>
    <col min="6415" max="6415" width="5.5703125" style="475" customWidth="1"/>
    <col min="6416" max="6416" width="4.5703125" style="475" customWidth="1"/>
    <col min="6417" max="6417" width="11.7109375" style="475" customWidth="1"/>
    <col min="6418" max="6424" width="9.140625" style="475"/>
    <col min="6425" max="6437" width="0" style="475" hidden="1" customWidth="1"/>
    <col min="6438" max="6656" width="9.140625" style="475"/>
    <col min="6657" max="6657" width="5.42578125" style="475" customWidth="1"/>
    <col min="6658" max="6658" width="4.42578125" style="475" customWidth="1"/>
    <col min="6659" max="6659" width="8.28515625" style="475" customWidth="1"/>
    <col min="6660" max="6660" width="7.140625" style="475" customWidth="1"/>
    <col min="6661" max="6661" width="9.28515625" style="475" customWidth="1"/>
    <col min="6662" max="6662" width="7.140625" style="475" customWidth="1"/>
    <col min="6663" max="6663" width="9.28515625" style="475" customWidth="1"/>
    <col min="6664" max="6664" width="7.140625" style="475" customWidth="1"/>
    <col min="6665" max="6665" width="9.28515625" style="475" customWidth="1"/>
    <col min="6666" max="6666" width="8.42578125" style="475" customWidth="1"/>
    <col min="6667" max="6669" width="8.5703125" style="475" customWidth="1"/>
    <col min="6670" max="6670" width="9.140625" style="475"/>
    <col min="6671" max="6671" width="5.5703125" style="475" customWidth="1"/>
    <col min="6672" max="6672" width="4.5703125" style="475" customWidth="1"/>
    <col min="6673" max="6673" width="11.7109375" style="475" customWidth="1"/>
    <col min="6674" max="6680" width="9.140625" style="475"/>
    <col min="6681" max="6693" width="0" style="475" hidden="1" customWidth="1"/>
    <col min="6694" max="6912" width="9.140625" style="475"/>
    <col min="6913" max="6913" width="5.42578125" style="475" customWidth="1"/>
    <col min="6914" max="6914" width="4.42578125" style="475" customWidth="1"/>
    <col min="6915" max="6915" width="8.28515625" style="475" customWidth="1"/>
    <col min="6916" max="6916" width="7.140625" style="475" customWidth="1"/>
    <col min="6917" max="6917" width="9.28515625" style="475" customWidth="1"/>
    <col min="6918" max="6918" width="7.140625" style="475" customWidth="1"/>
    <col min="6919" max="6919" width="9.28515625" style="475" customWidth="1"/>
    <col min="6920" max="6920" width="7.140625" style="475" customWidth="1"/>
    <col min="6921" max="6921" width="9.28515625" style="475" customWidth="1"/>
    <col min="6922" max="6922" width="8.42578125" style="475" customWidth="1"/>
    <col min="6923" max="6925" width="8.5703125" style="475" customWidth="1"/>
    <col min="6926" max="6926" width="9.140625" style="475"/>
    <col min="6927" max="6927" width="5.5703125" style="475" customWidth="1"/>
    <col min="6928" max="6928" width="4.5703125" style="475" customWidth="1"/>
    <col min="6929" max="6929" width="11.7109375" style="475" customWidth="1"/>
    <col min="6930" max="6936" width="9.140625" style="475"/>
    <col min="6937" max="6949" width="0" style="475" hidden="1" customWidth="1"/>
    <col min="6950" max="7168" width="9.140625" style="475"/>
    <col min="7169" max="7169" width="5.42578125" style="475" customWidth="1"/>
    <col min="7170" max="7170" width="4.42578125" style="475" customWidth="1"/>
    <col min="7171" max="7171" width="8.28515625" style="475" customWidth="1"/>
    <col min="7172" max="7172" width="7.140625" style="475" customWidth="1"/>
    <col min="7173" max="7173" width="9.28515625" style="475" customWidth="1"/>
    <col min="7174" max="7174" width="7.140625" style="475" customWidth="1"/>
    <col min="7175" max="7175" width="9.28515625" style="475" customWidth="1"/>
    <col min="7176" max="7176" width="7.140625" style="475" customWidth="1"/>
    <col min="7177" max="7177" width="9.28515625" style="475" customWidth="1"/>
    <col min="7178" max="7178" width="8.42578125" style="475" customWidth="1"/>
    <col min="7179" max="7181" width="8.5703125" style="475" customWidth="1"/>
    <col min="7182" max="7182" width="9.140625" style="475"/>
    <col min="7183" max="7183" width="5.5703125" style="475" customWidth="1"/>
    <col min="7184" max="7184" width="4.5703125" style="475" customWidth="1"/>
    <col min="7185" max="7185" width="11.7109375" style="475" customWidth="1"/>
    <col min="7186" max="7192" width="9.140625" style="475"/>
    <col min="7193" max="7205" width="0" style="475" hidden="1" customWidth="1"/>
    <col min="7206" max="7424" width="9.140625" style="475"/>
    <col min="7425" max="7425" width="5.42578125" style="475" customWidth="1"/>
    <col min="7426" max="7426" width="4.42578125" style="475" customWidth="1"/>
    <col min="7427" max="7427" width="8.28515625" style="475" customWidth="1"/>
    <col min="7428" max="7428" width="7.140625" style="475" customWidth="1"/>
    <col min="7429" max="7429" width="9.28515625" style="475" customWidth="1"/>
    <col min="7430" max="7430" width="7.140625" style="475" customWidth="1"/>
    <col min="7431" max="7431" width="9.28515625" style="475" customWidth="1"/>
    <col min="7432" max="7432" width="7.140625" style="475" customWidth="1"/>
    <col min="7433" max="7433" width="9.28515625" style="475" customWidth="1"/>
    <col min="7434" max="7434" width="8.42578125" style="475" customWidth="1"/>
    <col min="7435" max="7437" width="8.5703125" style="475" customWidth="1"/>
    <col min="7438" max="7438" width="9.140625" style="475"/>
    <col min="7439" max="7439" width="5.5703125" style="475" customWidth="1"/>
    <col min="7440" max="7440" width="4.5703125" style="475" customWidth="1"/>
    <col min="7441" max="7441" width="11.7109375" style="475" customWidth="1"/>
    <col min="7442" max="7448" width="9.140625" style="475"/>
    <col min="7449" max="7461" width="0" style="475" hidden="1" customWidth="1"/>
    <col min="7462" max="7680" width="9.140625" style="475"/>
    <col min="7681" max="7681" width="5.42578125" style="475" customWidth="1"/>
    <col min="7682" max="7682" width="4.42578125" style="475" customWidth="1"/>
    <col min="7683" max="7683" width="8.28515625" style="475" customWidth="1"/>
    <col min="7684" max="7684" width="7.140625" style="475" customWidth="1"/>
    <col min="7685" max="7685" width="9.28515625" style="475" customWidth="1"/>
    <col min="7686" max="7686" width="7.140625" style="475" customWidth="1"/>
    <col min="7687" max="7687" width="9.28515625" style="475" customWidth="1"/>
    <col min="7688" max="7688" width="7.140625" style="475" customWidth="1"/>
    <col min="7689" max="7689" width="9.28515625" style="475" customWidth="1"/>
    <col min="7690" max="7690" width="8.42578125" style="475" customWidth="1"/>
    <col min="7691" max="7693" width="8.5703125" style="475" customWidth="1"/>
    <col min="7694" max="7694" width="9.140625" style="475"/>
    <col min="7695" max="7695" width="5.5703125" style="475" customWidth="1"/>
    <col min="7696" max="7696" width="4.5703125" style="475" customWidth="1"/>
    <col min="7697" max="7697" width="11.7109375" style="475" customWidth="1"/>
    <col min="7698" max="7704" width="9.140625" style="475"/>
    <col min="7705" max="7717" width="0" style="475" hidden="1" customWidth="1"/>
    <col min="7718" max="7936" width="9.140625" style="475"/>
    <col min="7937" max="7937" width="5.42578125" style="475" customWidth="1"/>
    <col min="7938" max="7938" width="4.42578125" style="475" customWidth="1"/>
    <col min="7939" max="7939" width="8.28515625" style="475" customWidth="1"/>
    <col min="7940" max="7940" width="7.140625" style="475" customWidth="1"/>
    <col min="7941" max="7941" width="9.28515625" style="475" customWidth="1"/>
    <col min="7942" max="7942" width="7.140625" style="475" customWidth="1"/>
    <col min="7943" max="7943" width="9.28515625" style="475" customWidth="1"/>
    <col min="7944" max="7944" width="7.140625" style="475" customWidth="1"/>
    <col min="7945" max="7945" width="9.28515625" style="475" customWidth="1"/>
    <col min="7946" max="7946" width="8.42578125" style="475" customWidth="1"/>
    <col min="7947" max="7949" width="8.5703125" style="475" customWidth="1"/>
    <col min="7950" max="7950" width="9.140625" style="475"/>
    <col min="7951" max="7951" width="5.5703125" style="475" customWidth="1"/>
    <col min="7952" max="7952" width="4.5703125" style="475" customWidth="1"/>
    <col min="7953" max="7953" width="11.7109375" style="475" customWidth="1"/>
    <col min="7954" max="7960" width="9.140625" style="475"/>
    <col min="7961" max="7973" width="0" style="475" hidden="1" customWidth="1"/>
    <col min="7974" max="8192" width="9.140625" style="475"/>
    <col min="8193" max="8193" width="5.42578125" style="475" customWidth="1"/>
    <col min="8194" max="8194" width="4.42578125" style="475" customWidth="1"/>
    <col min="8195" max="8195" width="8.28515625" style="475" customWidth="1"/>
    <col min="8196" max="8196" width="7.140625" style="475" customWidth="1"/>
    <col min="8197" max="8197" width="9.28515625" style="475" customWidth="1"/>
    <col min="8198" max="8198" width="7.140625" style="475" customWidth="1"/>
    <col min="8199" max="8199" width="9.28515625" style="475" customWidth="1"/>
    <col min="8200" max="8200" width="7.140625" style="475" customWidth="1"/>
    <col min="8201" max="8201" width="9.28515625" style="475" customWidth="1"/>
    <col min="8202" max="8202" width="8.42578125" style="475" customWidth="1"/>
    <col min="8203" max="8205" width="8.5703125" style="475" customWidth="1"/>
    <col min="8206" max="8206" width="9.140625" style="475"/>
    <col min="8207" max="8207" width="5.5703125" style="475" customWidth="1"/>
    <col min="8208" max="8208" width="4.5703125" style="475" customWidth="1"/>
    <col min="8209" max="8209" width="11.7109375" style="475" customWidth="1"/>
    <col min="8210" max="8216" width="9.140625" style="475"/>
    <col min="8217" max="8229" width="0" style="475" hidden="1" customWidth="1"/>
    <col min="8230" max="8448" width="9.140625" style="475"/>
    <col min="8449" max="8449" width="5.42578125" style="475" customWidth="1"/>
    <col min="8450" max="8450" width="4.42578125" style="475" customWidth="1"/>
    <col min="8451" max="8451" width="8.28515625" style="475" customWidth="1"/>
    <col min="8452" max="8452" width="7.140625" style="475" customWidth="1"/>
    <col min="8453" max="8453" width="9.28515625" style="475" customWidth="1"/>
    <col min="8454" max="8454" width="7.140625" style="475" customWidth="1"/>
    <col min="8455" max="8455" width="9.28515625" style="475" customWidth="1"/>
    <col min="8456" max="8456" width="7.140625" style="475" customWidth="1"/>
    <col min="8457" max="8457" width="9.28515625" style="475" customWidth="1"/>
    <col min="8458" max="8458" width="8.42578125" style="475" customWidth="1"/>
    <col min="8459" max="8461" width="8.5703125" style="475" customWidth="1"/>
    <col min="8462" max="8462" width="9.140625" style="475"/>
    <col min="8463" max="8463" width="5.5703125" style="475" customWidth="1"/>
    <col min="8464" max="8464" width="4.5703125" style="475" customWidth="1"/>
    <col min="8465" max="8465" width="11.7109375" style="475" customWidth="1"/>
    <col min="8466" max="8472" width="9.140625" style="475"/>
    <col min="8473" max="8485" width="0" style="475" hidden="1" customWidth="1"/>
    <col min="8486" max="8704" width="9.140625" style="475"/>
    <col min="8705" max="8705" width="5.42578125" style="475" customWidth="1"/>
    <col min="8706" max="8706" width="4.42578125" style="475" customWidth="1"/>
    <col min="8707" max="8707" width="8.28515625" style="475" customWidth="1"/>
    <col min="8708" max="8708" width="7.140625" style="475" customWidth="1"/>
    <col min="8709" max="8709" width="9.28515625" style="475" customWidth="1"/>
    <col min="8710" max="8710" width="7.140625" style="475" customWidth="1"/>
    <col min="8711" max="8711" width="9.28515625" style="475" customWidth="1"/>
    <col min="8712" max="8712" width="7.140625" style="475" customWidth="1"/>
    <col min="8713" max="8713" width="9.28515625" style="475" customWidth="1"/>
    <col min="8714" max="8714" width="8.42578125" style="475" customWidth="1"/>
    <col min="8715" max="8717" width="8.5703125" style="475" customWidth="1"/>
    <col min="8718" max="8718" width="9.140625" style="475"/>
    <col min="8719" max="8719" width="5.5703125" style="475" customWidth="1"/>
    <col min="8720" max="8720" width="4.5703125" style="475" customWidth="1"/>
    <col min="8721" max="8721" width="11.7109375" style="475" customWidth="1"/>
    <col min="8722" max="8728" width="9.140625" style="475"/>
    <col min="8729" max="8741" width="0" style="475" hidden="1" customWidth="1"/>
    <col min="8742" max="8960" width="9.140625" style="475"/>
    <col min="8961" max="8961" width="5.42578125" style="475" customWidth="1"/>
    <col min="8962" max="8962" width="4.42578125" style="475" customWidth="1"/>
    <col min="8963" max="8963" width="8.28515625" style="475" customWidth="1"/>
    <col min="8964" max="8964" width="7.140625" style="475" customWidth="1"/>
    <col min="8965" max="8965" width="9.28515625" style="475" customWidth="1"/>
    <col min="8966" max="8966" width="7.140625" style="475" customWidth="1"/>
    <col min="8967" max="8967" width="9.28515625" style="475" customWidth="1"/>
    <col min="8968" max="8968" width="7.140625" style="475" customWidth="1"/>
    <col min="8969" max="8969" width="9.28515625" style="475" customWidth="1"/>
    <col min="8970" max="8970" width="8.42578125" style="475" customWidth="1"/>
    <col min="8971" max="8973" width="8.5703125" style="475" customWidth="1"/>
    <col min="8974" max="8974" width="9.140625" style="475"/>
    <col min="8975" max="8975" width="5.5703125" style="475" customWidth="1"/>
    <col min="8976" max="8976" width="4.5703125" style="475" customWidth="1"/>
    <col min="8977" max="8977" width="11.7109375" style="475" customWidth="1"/>
    <col min="8978" max="8984" width="9.140625" style="475"/>
    <col min="8985" max="8997" width="0" style="475" hidden="1" customWidth="1"/>
    <col min="8998" max="9216" width="9.140625" style="475"/>
    <col min="9217" max="9217" width="5.42578125" style="475" customWidth="1"/>
    <col min="9218" max="9218" width="4.42578125" style="475" customWidth="1"/>
    <col min="9219" max="9219" width="8.28515625" style="475" customWidth="1"/>
    <col min="9220" max="9220" width="7.140625" style="475" customWidth="1"/>
    <col min="9221" max="9221" width="9.28515625" style="475" customWidth="1"/>
    <col min="9222" max="9222" width="7.140625" style="475" customWidth="1"/>
    <col min="9223" max="9223" width="9.28515625" style="475" customWidth="1"/>
    <col min="9224" max="9224" width="7.140625" style="475" customWidth="1"/>
    <col min="9225" max="9225" width="9.28515625" style="475" customWidth="1"/>
    <col min="9226" max="9226" width="8.42578125" style="475" customWidth="1"/>
    <col min="9227" max="9229" width="8.5703125" style="475" customWidth="1"/>
    <col min="9230" max="9230" width="9.140625" style="475"/>
    <col min="9231" max="9231" width="5.5703125" style="475" customWidth="1"/>
    <col min="9232" max="9232" width="4.5703125" style="475" customWidth="1"/>
    <col min="9233" max="9233" width="11.7109375" style="475" customWidth="1"/>
    <col min="9234" max="9240" width="9.140625" style="475"/>
    <col min="9241" max="9253" width="0" style="475" hidden="1" customWidth="1"/>
    <col min="9254" max="9472" width="9.140625" style="475"/>
    <col min="9473" max="9473" width="5.42578125" style="475" customWidth="1"/>
    <col min="9474" max="9474" width="4.42578125" style="475" customWidth="1"/>
    <col min="9475" max="9475" width="8.28515625" style="475" customWidth="1"/>
    <col min="9476" max="9476" width="7.140625" style="475" customWidth="1"/>
    <col min="9477" max="9477" width="9.28515625" style="475" customWidth="1"/>
    <col min="9478" max="9478" width="7.140625" style="475" customWidth="1"/>
    <col min="9479" max="9479" width="9.28515625" style="475" customWidth="1"/>
    <col min="9480" max="9480" width="7.140625" style="475" customWidth="1"/>
    <col min="9481" max="9481" width="9.28515625" style="475" customWidth="1"/>
    <col min="9482" max="9482" width="8.42578125" style="475" customWidth="1"/>
    <col min="9483" max="9485" width="8.5703125" style="475" customWidth="1"/>
    <col min="9486" max="9486" width="9.140625" style="475"/>
    <col min="9487" max="9487" width="5.5703125" style="475" customWidth="1"/>
    <col min="9488" max="9488" width="4.5703125" style="475" customWidth="1"/>
    <col min="9489" max="9489" width="11.7109375" style="475" customWidth="1"/>
    <col min="9490" max="9496" width="9.140625" style="475"/>
    <col min="9497" max="9509" width="0" style="475" hidden="1" customWidth="1"/>
    <col min="9510" max="9728" width="9.140625" style="475"/>
    <col min="9729" max="9729" width="5.42578125" style="475" customWidth="1"/>
    <col min="9730" max="9730" width="4.42578125" style="475" customWidth="1"/>
    <col min="9731" max="9731" width="8.28515625" style="475" customWidth="1"/>
    <col min="9732" max="9732" width="7.140625" style="475" customWidth="1"/>
    <col min="9733" max="9733" width="9.28515625" style="475" customWidth="1"/>
    <col min="9734" max="9734" width="7.140625" style="475" customWidth="1"/>
    <col min="9735" max="9735" width="9.28515625" style="475" customWidth="1"/>
    <col min="9736" max="9736" width="7.140625" style="475" customWidth="1"/>
    <col min="9737" max="9737" width="9.28515625" style="475" customWidth="1"/>
    <col min="9738" max="9738" width="8.42578125" style="475" customWidth="1"/>
    <col min="9739" max="9741" width="8.5703125" style="475" customWidth="1"/>
    <col min="9742" max="9742" width="9.140625" style="475"/>
    <col min="9743" max="9743" width="5.5703125" style="475" customWidth="1"/>
    <col min="9744" max="9744" width="4.5703125" style="475" customWidth="1"/>
    <col min="9745" max="9745" width="11.7109375" style="475" customWidth="1"/>
    <col min="9746" max="9752" width="9.140625" style="475"/>
    <col min="9753" max="9765" width="0" style="475" hidden="1" customWidth="1"/>
    <col min="9766" max="9984" width="9.140625" style="475"/>
    <col min="9985" max="9985" width="5.42578125" style="475" customWidth="1"/>
    <col min="9986" max="9986" width="4.42578125" style="475" customWidth="1"/>
    <col min="9987" max="9987" width="8.28515625" style="475" customWidth="1"/>
    <col min="9988" max="9988" width="7.140625" style="475" customWidth="1"/>
    <col min="9989" max="9989" width="9.28515625" style="475" customWidth="1"/>
    <col min="9990" max="9990" width="7.140625" style="475" customWidth="1"/>
    <col min="9991" max="9991" width="9.28515625" style="475" customWidth="1"/>
    <col min="9992" max="9992" width="7.140625" style="475" customWidth="1"/>
    <col min="9993" max="9993" width="9.28515625" style="475" customWidth="1"/>
    <col min="9994" max="9994" width="8.42578125" style="475" customWidth="1"/>
    <col min="9995" max="9997" width="8.5703125" style="475" customWidth="1"/>
    <col min="9998" max="9998" width="9.140625" style="475"/>
    <col min="9999" max="9999" width="5.5703125" style="475" customWidth="1"/>
    <col min="10000" max="10000" width="4.5703125" style="475" customWidth="1"/>
    <col min="10001" max="10001" width="11.7109375" style="475" customWidth="1"/>
    <col min="10002" max="10008" width="9.140625" style="475"/>
    <col min="10009" max="10021" width="0" style="475" hidden="1" customWidth="1"/>
    <col min="10022" max="10240" width="9.140625" style="475"/>
    <col min="10241" max="10241" width="5.42578125" style="475" customWidth="1"/>
    <col min="10242" max="10242" width="4.42578125" style="475" customWidth="1"/>
    <col min="10243" max="10243" width="8.28515625" style="475" customWidth="1"/>
    <col min="10244" max="10244" width="7.140625" style="475" customWidth="1"/>
    <col min="10245" max="10245" width="9.28515625" style="475" customWidth="1"/>
    <col min="10246" max="10246" width="7.140625" style="475" customWidth="1"/>
    <col min="10247" max="10247" width="9.28515625" style="475" customWidth="1"/>
    <col min="10248" max="10248" width="7.140625" style="475" customWidth="1"/>
    <col min="10249" max="10249" width="9.28515625" style="475" customWidth="1"/>
    <col min="10250" max="10250" width="8.42578125" style="475" customWidth="1"/>
    <col min="10251" max="10253" width="8.5703125" style="475" customWidth="1"/>
    <col min="10254" max="10254" width="9.140625" style="475"/>
    <col min="10255" max="10255" width="5.5703125" style="475" customWidth="1"/>
    <col min="10256" max="10256" width="4.5703125" style="475" customWidth="1"/>
    <col min="10257" max="10257" width="11.7109375" style="475" customWidth="1"/>
    <col min="10258" max="10264" width="9.140625" style="475"/>
    <col min="10265" max="10277" width="0" style="475" hidden="1" customWidth="1"/>
    <col min="10278" max="10496" width="9.140625" style="475"/>
    <col min="10497" max="10497" width="5.42578125" style="475" customWidth="1"/>
    <col min="10498" max="10498" width="4.42578125" style="475" customWidth="1"/>
    <col min="10499" max="10499" width="8.28515625" style="475" customWidth="1"/>
    <col min="10500" max="10500" width="7.140625" style="475" customWidth="1"/>
    <col min="10501" max="10501" width="9.28515625" style="475" customWidth="1"/>
    <col min="10502" max="10502" width="7.140625" style="475" customWidth="1"/>
    <col min="10503" max="10503" width="9.28515625" style="475" customWidth="1"/>
    <col min="10504" max="10504" width="7.140625" style="475" customWidth="1"/>
    <col min="10505" max="10505" width="9.28515625" style="475" customWidth="1"/>
    <col min="10506" max="10506" width="8.42578125" style="475" customWidth="1"/>
    <col min="10507" max="10509" width="8.5703125" style="475" customWidth="1"/>
    <col min="10510" max="10510" width="9.140625" style="475"/>
    <col min="10511" max="10511" width="5.5703125" style="475" customWidth="1"/>
    <col min="10512" max="10512" width="4.5703125" style="475" customWidth="1"/>
    <col min="10513" max="10513" width="11.7109375" style="475" customWidth="1"/>
    <col min="10514" max="10520" width="9.140625" style="475"/>
    <col min="10521" max="10533" width="0" style="475" hidden="1" customWidth="1"/>
    <col min="10534" max="10752" width="9.140625" style="475"/>
    <col min="10753" max="10753" width="5.42578125" style="475" customWidth="1"/>
    <col min="10754" max="10754" width="4.42578125" style="475" customWidth="1"/>
    <col min="10755" max="10755" width="8.28515625" style="475" customWidth="1"/>
    <col min="10756" max="10756" width="7.140625" style="475" customWidth="1"/>
    <col min="10757" max="10757" width="9.28515625" style="475" customWidth="1"/>
    <col min="10758" max="10758" width="7.140625" style="475" customWidth="1"/>
    <col min="10759" max="10759" width="9.28515625" style="475" customWidth="1"/>
    <col min="10760" max="10760" width="7.140625" style="475" customWidth="1"/>
    <col min="10761" max="10761" width="9.28515625" style="475" customWidth="1"/>
    <col min="10762" max="10762" width="8.42578125" style="475" customWidth="1"/>
    <col min="10763" max="10765" width="8.5703125" style="475" customWidth="1"/>
    <col min="10766" max="10766" width="9.140625" style="475"/>
    <col min="10767" max="10767" width="5.5703125" style="475" customWidth="1"/>
    <col min="10768" max="10768" width="4.5703125" style="475" customWidth="1"/>
    <col min="10769" max="10769" width="11.7109375" style="475" customWidth="1"/>
    <col min="10770" max="10776" width="9.140625" style="475"/>
    <col min="10777" max="10789" width="0" style="475" hidden="1" customWidth="1"/>
    <col min="10790" max="11008" width="9.140625" style="475"/>
    <col min="11009" max="11009" width="5.42578125" style="475" customWidth="1"/>
    <col min="11010" max="11010" width="4.42578125" style="475" customWidth="1"/>
    <col min="11011" max="11011" width="8.28515625" style="475" customWidth="1"/>
    <col min="11012" max="11012" width="7.140625" style="475" customWidth="1"/>
    <col min="11013" max="11013" width="9.28515625" style="475" customWidth="1"/>
    <col min="11014" max="11014" width="7.140625" style="475" customWidth="1"/>
    <col min="11015" max="11015" width="9.28515625" style="475" customWidth="1"/>
    <col min="11016" max="11016" width="7.140625" style="475" customWidth="1"/>
    <col min="11017" max="11017" width="9.28515625" style="475" customWidth="1"/>
    <col min="11018" max="11018" width="8.42578125" style="475" customWidth="1"/>
    <col min="11019" max="11021" width="8.5703125" style="475" customWidth="1"/>
    <col min="11022" max="11022" width="9.140625" style="475"/>
    <col min="11023" max="11023" width="5.5703125" style="475" customWidth="1"/>
    <col min="11024" max="11024" width="4.5703125" style="475" customWidth="1"/>
    <col min="11025" max="11025" width="11.7109375" style="475" customWidth="1"/>
    <col min="11026" max="11032" width="9.140625" style="475"/>
    <col min="11033" max="11045" width="0" style="475" hidden="1" customWidth="1"/>
    <col min="11046" max="11264" width="9.140625" style="475"/>
    <col min="11265" max="11265" width="5.42578125" style="475" customWidth="1"/>
    <col min="11266" max="11266" width="4.42578125" style="475" customWidth="1"/>
    <col min="11267" max="11267" width="8.28515625" style="475" customWidth="1"/>
    <col min="11268" max="11268" width="7.140625" style="475" customWidth="1"/>
    <col min="11269" max="11269" width="9.28515625" style="475" customWidth="1"/>
    <col min="11270" max="11270" width="7.140625" style="475" customWidth="1"/>
    <col min="11271" max="11271" width="9.28515625" style="475" customWidth="1"/>
    <col min="11272" max="11272" width="7.140625" style="475" customWidth="1"/>
    <col min="11273" max="11273" width="9.28515625" style="475" customWidth="1"/>
    <col min="11274" max="11274" width="8.42578125" style="475" customWidth="1"/>
    <col min="11275" max="11277" width="8.5703125" style="475" customWidth="1"/>
    <col min="11278" max="11278" width="9.140625" style="475"/>
    <col min="11279" max="11279" width="5.5703125" style="475" customWidth="1"/>
    <col min="11280" max="11280" width="4.5703125" style="475" customWidth="1"/>
    <col min="11281" max="11281" width="11.7109375" style="475" customWidth="1"/>
    <col min="11282" max="11288" width="9.140625" style="475"/>
    <col min="11289" max="11301" width="0" style="475" hidden="1" customWidth="1"/>
    <col min="11302" max="11520" width="9.140625" style="475"/>
    <col min="11521" max="11521" width="5.42578125" style="475" customWidth="1"/>
    <col min="11522" max="11522" width="4.42578125" style="475" customWidth="1"/>
    <col min="11523" max="11523" width="8.28515625" style="475" customWidth="1"/>
    <col min="11524" max="11524" width="7.140625" style="475" customWidth="1"/>
    <col min="11525" max="11525" width="9.28515625" style="475" customWidth="1"/>
    <col min="11526" max="11526" width="7.140625" style="475" customWidth="1"/>
    <col min="11527" max="11527" width="9.28515625" style="475" customWidth="1"/>
    <col min="11528" max="11528" width="7.140625" style="475" customWidth="1"/>
    <col min="11529" max="11529" width="9.28515625" style="475" customWidth="1"/>
    <col min="11530" max="11530" width="8.42578125" style="475" customWidth="1"/>
    <col min="11531" max="11533" width="8.5703125" style="475" customWidth="1"/>
    <col min="11534" max="11534" width="9.140625" style="475"/>
    <col min="11535" max="11535" width="5.5703125" style="475" customWidth="1"/>
    <col min="11536" max="11536" width="4.5703125" style="475" customWidth="1"/>
    <col min="11537" max="11537" width="11.7109375" style="475" customWidth="1"/>
    <col min="11538" max="11544" width="9.140625" style="475"/>
    <col min="11545" max="11557" width="0" style="475" hidden="1" customWidth="1"/>
    <col min="11558" max="11776" width="9.140625" style="475"/>
    <col min="11777" max="11777" width="5.42578125" style="475" customWidth="1"/>
    <col min="11778" max="11778" width="4.42578125" style="475" customWidth="1"/>
    <col min="11779" max="11779" width="8.28515625" style="475" customWidth="1"/>
    <col min="11780" max="11780" width="7.140625" style="475" customWidth="1"/>
    <col min="11781" max="11781" width="9.28515625" style="475" customWidth="1"/>
    <col min="11782" max="11782" width="7.140625" style="475" customWidth="1"/>
    <col min="11783" max="11783" width="9.28515625" style="475" customWidth="1"/>
    <col min="11784" max="11784" width="7.140625" style="475" customWidth="1"/>
    <col min="11785" max="11785" width="9.28515625" style="475" customWidth="1"/>
    <col min="11786" max="11786" width="8.42578125" style="475" customWidth="1"/>
    <col min="11787" max="11789" width="8.5703125" style="475" customWidth="1"/>
    <col min="11790" max="11790" width="9.140625" style="475"/>
    <col min="11791" max="11791" width="5.5703125" style="475" customWidth="1"/>
    <col min="11792" max="11792" width="4.5703125" style="475" customWidth="1"/>
    <col min="11793" max="11793" width="11.7109375" style="475" customWidth="1"/>
    <col min="11794" max="11800" width="9.140625" style="475"/>
    <col min="11801" max="11813" width="0" style="475" hidden="1" customWidth="1"/>
    <col min="11814" max="12032" width="9.140625" style="475"/>
    <col min="12033" max="12033" width="5.42578125" style="475" customWidth="1"/>
    <col min="12034" max="12034" width="4.42578125" style="475" customWidth="1"/>
    <col min="12035" max="12035" width="8.28515625" style="475" customWidth="1"/>
    <col min="12036" max="12036" width="7.140625" style="475" customWidth="1"/>
    <col min="12037" max="12037" width="9.28515625" style="475" customWidth="1"/>
    <col min="12038" max="12038" width="7.140625" style="475" customWidth="1"/>
    <col min="12039" max="12039" width="9.28515625" style="475" customWidth="1"/>
    <col min="12040" max="12040" width="7.140625" style="475" customWidth="1"/>
    <col min="12041" max="12041" width="9.28515625" style="475" customWidth="1"/>
    <col min="12042" max="12042" width="8.42578125" style="475" customWidth="1"/>
    <col min="12043" max="12045" width="8.5703125" style="475" customWidth="1"/>
    <col min="12046" max="12046" width="9.140625" style="475"/>
    <col min="12047" max="12047" width="5.5703125" style="475" customWidth="1"/>
    <col min="12048" max="12048" width="4.5703125" style="475" customWidth="1"/>
    <col min="12049" max="12049" width="11.7109375" style="475" customWidth="1"/>
    <col min="12050" max="12056" width="9.140625" style="475"/>
    <col min="12057" max="12069" width="0" style="475" hidden="1" customWidth="1"/>
    <col min="12070" max="12288" width="9.140625" style="475"/>
    <col min="12289" max="12289" width="5.42578125" style="475" customWidth="1"/>
    <col min="12290" max="12290" width="4.42578125" style="475" customWidth="1"/>
    <col min="12291" max="12291" width="8.28515625" style="475" customWidth="1"/>
    <col min="12292" max="12292" width="7.140625" style="475" customWidth="1"/>
    <col min="12293" max="12293" width="9.28515625" style="475" customWidth="1"/>
    <col min="12294" max="12294" width="7.140625" style="475" customWidth="1"/>
    <col min="12295" max="12295" width="9.28515625" style="475" customWidth="1"/>
    <col min="12296" max="12296" width="7.140625" style="475" customWidth="1"/>
    <col min="12297" max="12297" width="9.28515625" style="475" customWidth="1"/>
    <col min="12298" max="12298" width="8.42578125" style="475" customWidth="1"/>
    <col min="12299" max="12301" width="8.5703125" style="475" customWidth="1"/>
    <col min="12302" max="12302" width="9.140625" style="475"/>
    <col min="12303" max="12303" width="5.5703125" style="475" customWidth="1"/>
    <col min="12304" max="12304" width="4.5703125" style="475" customWidth="1"/>
    <col min="12305" max="12305" width="11.7109375" style="475" customWidth="1"/>
    <col min="12306" max="12312" width="9.140625" style="475"/>
    <col min="12313" max="12325" width="0" style="475" hidden="1" customWidth="1"/>
    <col min="12326" max="12544" width="9.140625" style="475"/>
    <col min="12545" max="12545" width="5.42578125" style="475" customWidth="1"/>
    <col min="12546" max="12546" width="4.42578125" style="475" customWidth="1"/>
    <col min="12547" max="12547" width="8.28515625" style="475" customWidth="1"/>
    <col min="12548" max="12548" width="7.140625" style="475" customWidth="1"/>
    <col min="12549" max="12549" width="9.28515625" style="475" customWidth="1"/>
    <col min="12550" max="12550" width="7.140625" style="475" customWidth="1"/>
    <col min="12551" max="12551" width="9.28515625" style="475" customWidth="1"/>
    <col min="12552" max="12552" width="7.140625" style="475" customWidth="1"/>
    <col min="12553" max="12553" width="9.28515625" style="475" customWidth="1"/>
    <col min="12554" max="12554" width="8.42578125" style="475" customWidth="1"/>
    <col min="12555" max="12557" width="8.5703125" style="475" customWidth="1"/>
    <col min="12558" max="12558" width="9.140625" style="475"/>
    <col min="12559" max="12559" width="5.5703125" style="475" customWidth="1"/>
    <col min="12560" max="12560" width="4.5703125" style="475" customWidth="1"/>
    <col min="12561" max="12561" width="11.7109375" style="475" customWidth="1"/>
    <col min="12562" max="12568" width="9.140625" style="475"/>
    <col min="12569" max="12581" width="0" style="475" hidden="1" customWidth="1"/>
    <col min="12582" max="12800" width="9.140625" style="475"/>
    <col min="12801" max="12801" width="5.42578125" style="475" customWidth="1"/>
    <col min="12802" max="12802" width="4.42578125" style="475" customWidth="1"/>
    <col min="12803" max="12803" width="8.28515625" style="475" customWidth="1"/>
    <col min="12804" max="12804" width="7.140625" style="475" customWidth="1"/>
    <col min="12805" max="12805" width="9.28515625" style="475" customWidth="1"/>
    <col min="12806" max="12806" width="7.140625" style="475" customWidth="1"/>
    <col min="12807" max="12807" width="9.28515625" style="475" customWidth="1"/>
    <col min="12808" max="12808" width="7.140625" style="475" customWidth="1"/>
    <col min="12809" max="12809" width="9.28515625" style="475" customWidth="1"/>
    <col min="12810" max="12810" width="8.42578125" style="475" customWidth="1"/>
    <col min="12811" max="12813" width="8.5703125" style="475" customWidth="1"/>
    <col min="12814" max="12814" width="9.140625" style="475"/>
    <col min="12815" max="12815" width="5.5703125" style="475" customWidth="1"/>
    <col min="12816" max="12816" width="4.5703125" style="475" customWidth="1"/>
    <col min="12817" max="12817" width="11.7109375" style="475" customWidth="1"/>
    <col min="12818" max="12824" width="9.140625" style="475"/>
    <col min="12825" max="12837" width="0" style="475" hidden="1" customWidth="1"/>
    <col min="12838" max="13056" width="9.140625" style="475"/>
    <col min="13057" max="13057" width="5.42578125" style="475" customWidth="1"/>
    <col min="13058" max="13058" width="4.42578125" style="475" customWidth="1"/>
    <col min="13059" max="13059" width="8.28515625" style="475" customWidth="1"/>
    <col min="13060" max="13060" width="7.140625" style="475" customWidth="1"/>
    <col min="13061" max="13061" width="9.28515625" style="475" customWidth="1"/>
    <col min="13062" max="13062" width="7.140625" style="475" customWidth="1"/>
    <col min="13063" max="13063" width="9.28515625" style="475" customWidth="1"/>
    <col min="13064" max="13064" width="7.140625" style="475" customWidth="1"/>
    <col min="13065" max="13065" width="9.28515625" style="475" customWidth="1"/>
    <col min="13066" max="13066" width="8.42578125" style="475" customWidth="1"/>
    <col min="13067" max="13069" width="8.5703125" style="475" customWidth="1"/>
    <col min="13070" max="13070" width="9.140625" style="475"/>
    <col min="13071" max="13071" width="5.5703125" style="475" customWidth="1"/>
    <col min="13072" max="13072" width="4.5703125" style="475" customWidth="1"/>
    <col min="13073" max="13073" width="11.7109375" style="475" customWidth="1"/>
    <col min="13074" max="13080" width="9.140625" style="475"/>
    <col min="13081" max="13093" width="0" style="475" hidden="1" customWidth="1"/>
    <col min="13094" max="13312" width="9.140625" style="475"/>
    <col min="13313" max="13313" width="5.42578125" style="475" customWidth="1"/>
    <col min="13314" max="13314" width="4.42578125" style="475" customWidth="1"/>
    <col min="13315" max="13315" width="8.28515625" style="475" customWidth="1"/>
    <col min="13316" max="13316" width="7.140625" style="475" customWidth="1"/>
    <col min="13317" max="13317" width="9.28515625" style="475" customWidth="1"/>
    <col min="13318" max="13318" width="7.140625" style="475" customWidth="1"/>
    <col min="13319" max="13319" width="9.28515625" style="475" customWidth="1"/>
    <col min="13320" max="13320" width="7.140625" style="475" customWidth="1"/>
    <col min="13321" max="13321" width="9.28515625" style="475" customWidth="1"/>
    <col min="13322" max="13322" width="8.42578125" style="475" customWidth="1"/>
    <col min="13323" max="13325" width="8.5703125" style="475" customWidth="1"/>
    <col min="13326" max="13326" width="9.140625" style="475"/>
    <col min="13327" max="13327" width="5.5703125" style="475" customWidth="1"/>
    <col min="13328" max="13328" width="4.5703125" style="475" customWidth="1"/>
    <col min="13329" max="13329" width="11.7109375" style="475" customWidth="1"/>
    <col min="13330" max="13336" width="9.140625" style="475"/>
    <col min="13337" max="13349" width="0" style="475" hidden="1" customWidth="1"/>
    <col min="13350" max="13568" width="9.140625" style="475"/>
    <col min="13569" max="13569" width="5.42578125" style="475" customWidth="1"/>
    <col min="13570" max="13570" width="4.42578125" style="475" customWidth="1"/>
    <col min="13571" max="13571" width="8.28515625" style="475" customWidth="1"/>
    <col min="13572" max="13572" width="7.140625" style="475" customWidth="1"/>
    <col min="13573" max="13573" width="9.28515625" style="475" customWidth="1"/>
    <col min="13574" max="13574" width="7.140625" style="475" customWidth="1"/>
    <col min="13575" max="13575" width="9.28515625" style="475" customWidth="1"/>
    <col min="13576" max="13576" width="7.140625" style="475" customWidth="1"/>
    <col min="13577" max="13577" width="9.28515625" style="475" customWidth="1"/>
    <col min="13578" max="13578" width="8.42578125" style="475" customWidth="1"/>
    <col min="13579" max="13581" width="8.5703125" style="475" customWidth="1"/>
    <col min="13582" max="13582" width="9.140625" style="475"/>
    <col min="13583" max="13583" width="5.5703125" style="475" customWidth="1"/>
    <col min="13584" max="13584" width="4.5703125" style="475" customWidth="1"/>
    <col min="13585" max="13585" width="11.7109375" style="475" customWidth="1"/>
    <col min="13586" max="13592" width="9.140625" style="475"/>
    <col min="13593" max="13605" width="0" style="475" hidden="1" customWidth="1"/>
    <col min="13606" max="13824" width="9.140625" style="475"/>
    <col min="13825" max="13825" width="5.42578125" style="475" customWidth="1"/>
    <col min="13826" max="13826" width="4.42578125" style="475" customWidth="1"/>
    <col min="13827" max="13827" width="8.28515625" style="475" customWidth="1"/>
    <col min="13828" max="13828" width="7.140625" style="475" customWidth="1"/>
    <col min="13829" max="13829" width="9.28515625" style="475" customWidth="1"/>
    <col min="13830" max="13830" width="7.140625" style="475" customWidth="1"/>
    <col min="13831" max="13831" width="9.28515625" style="475" customWidth="1"/>
    <col min="13832" max="13832" width="7.140625" style="475" customWidth="1"/>
    <col min="13833" max="13833" width="9.28515625" style="475" customWidth="1"/>
    <col min="13834" max="13834" width="8.42578125" style="475" customWidth="1"/>
    <col min="13835" max="13837" width="8.5703125" style="475" customWidth="1"/>
    <col min="13838" max="13838" width="9.140625" style="475"/>
    <col min="13839" max="13839" width="5.5703125" style="475" customWidth="1"/>
    <col min="13840" max="13840" width="4.5703125" style="475" customWidth="1"/>
    <col min="13841" max="13841" width="11.7109375" style="475" customWidth="1"/>
    <col min="13842" max="13848" width="9.140625" style="475"/>
    <col min="13849" max="13861" width="0" style="475" hidden="1" customWidth="1"/>
    <col min="13862" max="14080" width="9.140625" style="475"/>
    <col min="14081" max="14081" width="5.42578125" style="475" customWidth="1"/>
    <col min="14082" max="14082" width="4.42578125" style="475" customWidth="1"/>
    <col min="14083" max="14083" width="8.28515625" style="475" customWidth="1"/>
    <col min="14084" max="14084" width="7.140625" style="475" customWidth="1"/>
    <col min="14085" max="14085" width="9.28515625" style="475" customWidth="1"/>
    <col min="14086" max="14086" width="7.140625" style="475" customWidth="1"/>
    <col min="14087" max="14087" width="9.28515625" style="475" customWidth="1"/>
    <col min="14088" max="14088" width="7.140625" style="475" customWidth="1"/>
    <col min="14089" max="14089" width="9.28515625" style="475" customWidth="1"/>
    <col min="14090" max="14090" width="8.42578125" style="475" customWidth="1"/>
    <col min="14091" max="14093" width="8.5703125" style="475" customWidth="1"/>
    <col min="14094" max="14094" width="9.140625" style="475"/>
    <col min="14095" max="14095" width="5.5703125" style="475" customWidth="1"/>
    <col min="14096" max="14096" width="4.5703125" style="475" customWidth="1"/>
    <col min="14097" max="14097" width="11.7109375" style="475" customWidth="1"/>
    <col min="14098" max="14104" width="9.140625" style="475"/>
    <col min="14105" max="14117" width="0" style="475" hidden="1" customWidth="1"/>
    <col min="14118" max="14336" width="9.140625" style="475"/>
    <col min="14337" max="14337" width="5.42578125" style="475" customWidth="1"/>
    <col min="14338" max="14338" width="4.42578125" style="475" customWidth="1"/>
    <col min="14339" max="14339" width="8.28515625" style="475" customWidth="1"/>
    <col min="14340" max="14340" width="7.140625" style="475" customWidth="1"/>
    <col min="14341" max="14341" width="9.28515625" style="475" customWidth="1"/>
    <col min="14342" max="14342" width="7.140625" style="475" customWidth="1"/>
    <col min="14343" max="14343" width="9.28515625" style="475" customWidth="1"/>
    <col min="14344" max="14344" width="7.140625" style="475" customWidth="1"/>
    <col min="14345" max="14345" width="9.28515625" style="475" customWidth="1"/>
    <col min="14346" max="14346" width="8.42578125" style="475" customWidth="1"/>
    <col min="14347" max="14349" width="8.5703125" style="475" customWidth="1"/>
    <col min="14350" max="14350" width="9.140625" style="475"/>
    <col min="14351" max="14351" width="5.5703125" style="475" customWidth="1"/>
    <col min="14352" max="14352" width="4.5703125" style="475" customWidth="1"/>
    <col min="14353" max="14353" width="11.7109375" style="475" customWidth="1"/>
    <col min="14354" max="14360" width="9.140625" style="475"/>
    <col min="14361" max="14373" width="0" style="475" hidden="1" customWidth="1"/>
    <col min="14374" max="14592" width="9.140625" style="475"/>
    <col min="14593" max="14593" width="5.42578125" style="475" customWidth="1"/>
    <col min="14594" max="14594" width="4.42578125" style="475" customWidth="1"/>
    <col min="14595" max="14595" width="8.28515625" style="475" customWidth="1"/>
    <col min="14596" max="14596" width="7.140625" style="475" customWidth="1"/>
    <col min="14597" max="14597" width="9.28515625" style="475" customWidth="1"/>
    <col min="14598" max="14598" width="7.140625" style="475" customWidth="1"/>
    <col min="14599" max="14599" width="9.28515625" style="475" customWidth="1"/>
    <col min="14600" max="14600" width="7.140625" style="475" customWidth="1"/>
    <col min="14601" max="14601" width="9.28515625" style="475" customWidth="1"/>
    <col min="14602" max="14602" width="8.42578125" style="475" customWidth="1"/>
    <col min="14603" max="14605" width="8.5703125" style="475" customWidth="1"/>
    <col min="14606" max="14606" width="9.140625" style="475"/>
    <col min="14607" max="14607" width="5.5703125" style="475" customWidth="1"/>
    <col min="14608" max="14608" width="4.5703125" style="475" customWidth="1"/>
    <col min="14609" max="14609" width="11.7109375" style="475" customWidth="1"/>
    <col min="14610" max="14616" width="9.140625" style="475"/>
    <col min="14617" max="14629" width="0" style="475" hidden="1" customWidth="1"/>
    <col min="14630" max="14848" width="9.140625" style="475"/>
    <col min="14849" max="14849" width="5.42578125" style="475" customWidth="1"/>
    <col min="14850" max="14850" width="4.42578125" style="475" customWidth="1"/>
    <col min="14851" max="14851" width="8.28515625" style="475" customWidth="1"/>
    <col min="14852" max="14852" width="7.140625" style="475" customWidth="1"/>
    <col min="14853" max="14853" width="9.28515625" style="475" customWidth="1"/>
    <col min="14854" max="14854" width="7.140625" style="475" customWidth="1"/>
    <col min="14855" max="14855" width="9.28515625" style="475" customWidth="1"/>
    <col min="14856" max="14856" width="7.140625" style="475" customWidth="1"/>
    <col min="14857" max="14857" width="9.28515625" style="475" customWidth="1"/>
    <col min="14858" max="14858" width="8.42578125" style="475" customWidth="1"/>
    <col min="14859" max="14861" width="8.5703125" style="475" customWidth="1"/>
    <col min="14862" max="14862" width="9.140625" style="475"/>
    <col min="14863" max="14863" width="5.5703125" style="475" customWidth="1"/>
    <col min="14864" max="14864" width="4.5703125" style="475" customWidth="1"/>
    <col min="14865" max="14865" width="11.7109375" style="475" customWidth="1"/>
    <col min="14866" max="14872" width="9.140625" style="475"/>
    <col min="14873" max="14885" width="0" style="475" hidden="1" customWidth="1"/>
    <col min="14886" max="15104" width="9.140625" style="475"/>
    <col min="15105" max="15105" width="5.42578125" style="475" customWidth="1"/>
    <col min="15106" max="15106" width="4.42578125" style="475" customWidth="1"/>
    <col min="15107" max="15107" width="8.28515625" style="475" customWidth="1"/>
    <col min="15108" max="15108" width="7.140625" style="475" customWidth="1"/>
    <col min="15109" max="15109" width="9.28515625" style="475" customWidth="1"/>
    <col min="15110" max="15110" width="7.140625" style="475" customWidth="1"/>
    <col min="15111" max="15111" width="9.28515625" style="475" customWidth="1"/>
    <col min="15112" max="15112" width="7.140625" style="475" customWidth="1"/>
    <col min="15113" max="15113" width="9.28515625" style="475" customWidth="1"/>
    <col min="15114" max="15114" width="8.42578125" style="475" customWidth="1"/>
    <col min="15115" max="15117" width="8.5703125" style="475" customWidth="1"/>
    <col min="15118" max="15118" width="9.140625" style="475"/>
    <col min="15119" max="15119" width="5.5703125" style="475" customWidth="1"/>
    <col min="15120" max="15120" width="4.5703125" style="475" customWidth="1"/>
    <col min="15121" max="15121" width="11.7109375" style="475" customWidth="1"/>
    <col min="15122" max="15128" width="9.140625" style="475"/>
    <col min="15129" max="15141" width="0" style="475" hidden="1" customWidth="1"/>
    <col min="15142" max="15360" width="9.140625" style="475"/>
    <col min="15361" max="15361" width="5.42578125" style="475" customWidth="1"/>
    <col min="15362" max="15362" width="4.42578125" style="475" customWidth="1"/>
    <col min="15363" max="15363" width="8.28515625" style="475" customWidth="1"/>
    <col min="15364" max="15364" width="7.140625" style="475" customWidth="1"/>
    <col min="15365" max="15365" width="9.28515625" style="475" customWidth="1"/>
    <col min="15366" max="15366" width="7.140625" style="475" customWidth="1"/>
    <col min="15367" max="15367" width="9.28515625" style="475" customWidth="1"/>
    <col min="15368" max="15368" width="7.140625" style="475" customWidth="1"/>
    <col min="15369" max="15369" width="9.28515625" style="475" customWidth="1"/>
    <col min="15370" max="15370" width="8.42578125" style="475" customWidth="1"/>
    <col min="15371" max="15373" width="8.5703125" style="475" customWidth="1"/>
    <col min="15374" max="15374" width="9.140625" style="475"/>
    <col min="15375" max="15375" width="5.5703125" style="475" customWidth="1"/>
    <col min="15376" max="15376" width="4.5703125" style="475" customWidth="1"/>
    <col min="15377" max="15377" width="11.7109375" style="475" customWidth="1"/>
    <col min="15378" max="15384" width="9.140625" style="475"/>
    <col min="15385" max="15397" width="0" style="475" hidden="1" customWidth="1"/>
    <col min="15398" max="15616" width="9.140625" style="475"/>
    <col min="15617" max="15617" width="5.42578125" style="475" customWidth="1"/>
    <col min="15618" max="15618" width="4.42578125" style="475" customWidth="1"/>
    <col min="15619" max="15619" width="8.28515625" style="475" customWidth="1"/>
    <col min="15620" max="15620" width="7.140625" style="475" customWidth="1"/>
    <col min="15621" max="15621" width="9.28515625" style="475" customWidth="1"/>
    <col min="15622" max="15622" width="7.140625" style="475" customWidth="1"/>
    <col min="15623" max="15623" width="9.28515625" style="475" customWidth="1"/>
    <col min="15624" max="15624" width="7.140625" style="475" customWidth="1"/>
    <col min="15625" max="15625" width="9.28515625" style="475" customWidth="1"/>
    <col min="15626" max="15626" width="8.42578125" style="475" customWidth="1"/>
    <col min="15627" max="15629" width="8.5703125" style="475" customWidth="1"/>
    <col min="15630" max="15630" width="9.140625" style="475"/>
    <col min="15631" max="15631" width="5.5703125" style="475" customWidth="1"/>
    <col min="15632" max="15632" width="4.5703125" style="475" customWidth="1"/>
    <col min="15633" max="15633" width="11.7109375" style="475" customWidth="1"/>
    <col min="15634" max="15640" width="9.140625" style="475"/>
    <col min="15641" max="15653" width="0" style="475" hidden="1" customWidth="1"/>
    <col min="15654" max="15872" width="9.140625" style="475"/>
    <col min="15873" max="15873" width="5.42578125" style="475" customWidth="1"/>
    <col min="15874" max="15874" width="4.42578125" style="475" customWidth="1"/>
    <col min="15875" max="15875" width="8.28515625" style="475" customWidth="1"/>
    <col min="15876" max="15876" width="7.140625" style="475" customWidth="1"/>
    <col min="15877" max="15877" width="9.28515625" style="475" customWidth="1"/>
    <col min="15878" max="15878" width="7.140625" style="475" customWidth="1"/>
    <col min="15879" max="15879" width="9.28515625" style="475" customWidth="1"/>
    <col min="15880" max="15880" width="7.140625" style="475" customWidth="1"/>
    <col min="15881" max="15881" width="9.28515625" style="475" customWidth="1"/>
    <col min="15882" max="15882" width="8.42578125" style="475" customWidth="1"/>
    <col min="15883" max="15885" width="8.5703125" style="475" customWidth="1"/>
    <col min="15886" max="15886" width="9.140625" style="475"/>
    <col min="15887" max="15887" width="5.5703125" style="475" customWidth="1"/>
    <col min="15888" max="15888" width="4.5703125" style="475" customWidth="1"/>
    <col min="15889" max="15889" width="11.7109375" style="475" customWidth="1"/>
    <col min="15890" max="15896" width="9.140625" style="475"/>
    <col min="15897" max="15909" width="0" style="475" hidden="1" customWidth="1"/>
    <col min="15910" max="16128" width="9.140625" style="475"/>
    <col min="16129" max="16129" width="5.42578125" style="475" customWidth="1"/>
    <col min="16130" max="16130" width="4.42578125" style="475" customWidth="1"/>
    <col min="16131" max="16131" width="8.28515625" style="475" customWidth="1"/>
    <col min="16132" max="16132" width="7.140625" style="475" customWidth="1"/>
    <col min="16133" max="16133" width="9.28515625" style="475" customWidth="1"/>
    <col min="16134" max="16134" width="7.140625" style="475" customWidth="1"/>
    <col min="16135" max="16135" width="9.28515625" style="475" customWidth="1"/>
    <col min="16136" max="16136" width="7.140625" style="475" customWidth="1"/>
    <col min="16137" max="16137" width="9.28515625" style="475" customWidth="1"/>
    <col min="16138" max="16138" width="8.42578125" style="475" customWidth="1"/>
    <col min="16139" max="16141" width="8.5703125" style="475" customWidth="1"/>
    <col min="16142" max="16142" width="9.140625" style="475"/>
    <col min="16143" max="16143" width="5.5703125" style="475" customWidth="1"/>
    <col min="16144" max="16144" width="4.5703125" style="475" customWidth="1"/>
    <col min="16145" max="16145" width="11.7109375" style="475" customWidth="1"/>
    <col min="16146" max="16152" width="9.140625" style="475"/>
    <col min="16153" max="16165" width="0" style="475" hidden="1" customWidth="1"/>
    <col min="16166" max="16384" width="9.140625" style="475"/>
  </cols>
  <sheetData>
    <row r="1" spans="1:37" ht="26.25">
      <c r="A1" s="678" t="str">
        <f>[2]Altalanos!$A$6</f>
        <v>MEFOB 2022</v>
      </c>
      <c r="B1" s="678"/>
      <c r="C1" s="678"/>
      <c r="D1" s="678"/>
      <c r="E1" s="678"/>
      <c r="F1" s="678"/>
      <c r="G1" s="568"/>
      <c r="H1" s="567" t="s">
        <v>53</v>
      </c>
      <c r="I1" s="566"/>
      <c r="J1" s="565"/>
      <c r="L1" s="556"/>
      <c r="M1" s="564"/>
      <c r="N1" s="562"/>
      <c r="O1" s="562" t="s">
        <v>14</v>
      </c>
      <c r="P1" s="562"/>
      <c r="Q1" s="563"/>
      <c r="R1" s="562"/>
      <c r="S1" s="478"/>
      <c r="Y1" s="475"/>
      <c r="Z1" s="475"/>
      <c r="AA1" s="475"/>
      <c r="AB1" s="318" t="e">
        <f>IF(Y5=1,CONCATENATE(VLOOKUP(Y3,AA16:AH27,2)),CONCATENATE(VLOOKUP(Y3,AA2:AK13,2)))</f>
        <v>#N/A</v>
      </c>
      <c r="AC1" s="318" t="e">
        <f>IF(Y5=1,CONCATENATE(VLOOKUP(Y3,AA16:AK27,3)),CONCATENATE(VLOOKUP(Y3,AA2:AK13,3)))</f>
        <v>#N/A</v>
      </c>
      <c r="AD1" s="318" t="e">
        <f>IF(Y5=1,CONCATENATE(VLOOKUP(Y3,AA16:AK27,4)),CONCATENATE(VLOOKUP(Y3,AA2:AK13,4)))</f>
        <v>#N/A</v>
      </c>
      <c r="AE1" s="318" t="e">
        <f>IF(Y5=1,CONCATENATE(VLOOKUP(Y3,AA16:AK27,5)),CONCATENATE(VLOOKUP(Y3,AA2:AK13,5)))</f>
        <v>#N/A</v>
      </c>
      <c r="AF1" s="318" t="e">
        <f>IF(Y5=1,CONCATENATE(VLOOKUP(Y3,AA16:AK27,6)),CONCATENATE(VLOOKUP(Y3,AA2:AK13,6)))</f>
        <v>#N/A</v>
      </c>
      <c r="AG1" s="318" t="e">
        <f>IF(Y5=1,CONCATENATE(VLOOKUP(Y3,AA16:AK27,7)),CONCATENATE(VLOOKUP(Y3,AA2:AK13,7)))</f>
        <v>#N/A</v>
      </c>
      <c r="AH1" s="318" t="e">
        <f>IF(Y5=1,CONCATENATE(VLOOKUP(Y3,AA16:AK27,8)),CONCATENATE(VLOOKUP(Y3,AA2:AK13,8)))</f>
        <v>#N/A</v>
      </c>
      <c r="AI1" s="318" t="e">
        <f>IF(Y5=1,CONCATENATE(VLOOKUP(Y3,AA16:AK27,9)),CONCATENATE(VLOOKUP(Y3,AA2:AK13,9)))</f>
        <v>#N/A</v>
      </c>
      <c r="AJ1" s="318" t="e">
        <f>IF(Y5=1,CONCATENATE(VLOOKUP(Y3,AA16:AK27,10)),CONCATENATE(VLOOKUP(Y3,AA2:AK13,10)))</f>
        <v>#N/A</v>
      </c>
      <c r="AK1" s="318" t="e">
        <f>IF(Y5=1,CONCATENATE(VLOOKUP(Y3,AA16:AK27,11)),CONCATENATE(VLOOKUP(Y3,AA2:AK13,11)))</f>
        <v>#N/A</v>
      </c>
    </row>
    <row r="2" spans="1:37">
      <c r="A2" s="561" t="s">
        <v>52</v>
      </c>
      <c r="B2" s="560"/>
      <c r="C2" s="560"/>
      <c r="D2" s="560"/>
      <c r="E2" s="627" t="s">
        <v>191</v>
      </c>
      <c r="F2" s="560"/>
      <c r="G2" s="559"/>
      <c r="H2" s="558"/>
      <c r="I2" s="558"/>
      <c r="J2" s="557"/>
      <c r="K2" s="556"/>
      <c r="L2" s="556"/>
      <c r="M2" s="555"/>
      <c r="N2" s="553"/>
      <c r="O2" s="554"/>
      <c r="P2" s="553"/>
      <c r="Q2" s="554"/>
      <c r="R2" s="553"/>
      <c r="S2" s="478"/>
      <c r="Y2" s="326"/>
      <c r="Z2" s="327"/>
      <c r="AA2" s="327" t="s">
        <v>66</v>
      </c>
      <c r="AB2" s="532">
        <v>150</v>
      </c>
      <c r="AC2" s="532">
        <v>120</v>
      </c>
      <c r="AD2" s="532">
        <v>100</v>
      </c>
      <c r="AE2" s="532">
        <v>80</v>
      </c>
      <c r="AF2" s="532">
        <v>70</v>
      </c>
      <c r="AG2" s="532">
        <v>60</v>
      </c>
      <c r="AH2" s="532">
        <v>55</v>
      </c>
      <c r="AI2" s="532">
        <v>50</v>
      </c>
      <c r="AJ2" s="532">
        <v>45</v>
      </c>
      <c r="AK2" s="532">
        <v>40</v>
      </c>
    </row>
    <row r="3" spans="1:37">
      <c r="A3" s="331" t="s">
        <v>25</v>
      </c>
      <c r="B3" s="331"/>
      <c r="C3" s="331"/>
      <c r="D3" s="331"/>
      <c r="E3" s="331" t="s">
        <v>22</v>
      </c>
      <c r="F3" s="331"/>
      <c r="G3" s="331"/>
      <c r="H3" s="331" t="s">
        <v>30</v>
      </c>
      <c r="I3" s="331"/>
      <c r="J3" s="332"/>
      <c r="K3" s="331"/>
      <c r="L3" s="333" t="s">
        <v>31</v>
      </c>
      <c r="M3" s="331"/>
      <c r="N3" s="551"/>
      <c r="O3" s="552"/>
      <c r="P3" s="551"/>
      <c r="Q3" s="550" t="s">
        <v>78</v>
      </c>
      <c r="R3" s="549" t="s">
        <v>84</v>
      </c>
      <c r="S3" s="478"/>
      <c r="Y3" s="327">
        <f>IF(H4="OB","A",IF(H4="IX","W",H4))</f>
        <v>0</v>
      </c>
      <c r="Z3" s="327"/>
      <c r="AA3" s="327" t="s">
        <v>87</v>
      </c>
      <c r="AB3" s="532">
        <v>120</v>
      </c>
      <c r="AC3" s="532">
        <v>90</v>
      </c>
      <c r="AD3" s="532">
        <v>65</v>
      </c>
      <c r="AE3" s="532">
        <v>55</v>
      </c>
      <c r="AF3" s="532">
        <v>50</v>
      </c>
      <c r="AG3" s="532">
        <v>45</v>
      </c>
      <c r="AH3" s="532">
        <v>40</v>
      </c>
      <c r="AI3" s="532">
        <v>35</v>
      </c>
      <c r="AJ3" s="532">
        <v>25</v>
      </c>
      <c r="AK3" s="532">
        <v>20</v>
      </c>
    </row>
    <row r="4" spans="1:37" ht="13.5" thickBot="1">
      <c r="A4" s="679" t="str">
        <f>[2]Altalanos!$A$10</f>
        <v>2022.05.21-22</v>
      </c>
      <c r="B4" s="679"/>
      <c r="C4" s="679"/>
      <c r="D4" s="638"/>
      <c r="E4" s="546" t="str">
        <f>[2]Altalanos!$C$10</f>
        <v>Miskolc</v>
      </c>
      <c r="F4" s="546"/>
      <c r="G4" s="546"/>
      <c r="H4" s="544"/>
      <c r="I4" s="546"/>
      <c r="J4" s="545"/>
      <c r="K4" s="544"/>
      <c r="L4" s="542" t="str">
        <f>[2]Altalanos!$E$10</f>
        <v>Kádár László</v>
      </c>
      <c r="M4" s="544"/>
      <c r="N4" s="540"/>
      <c r="O4" s="541"/>
      <c r="P4" s="540"/>
      <c r="Q4" s="539" t="s">
        <v>85</v>
      </c>
      <c r="R4" s="538" t="s">
        <v>80</v>
      </c>
      <c r="S4" s="478"/>
      <c r="Y4" s="327"/>
      <c r="Z4" s="327"/>
      <c r="AA4" s="327" t="s">
        <v>88</v>
      </c>
      <c r="AB4" s="532">
        <v>90</v>
      </c>
      <c r="AC4" s="532">
        <v>60</v>
      </c>
      <c r="AD4" s="532">
        <v>45</v>
      </c>
      <c r="AE4" s="532">
        <v>34</v>
      </c>
      <c r="AF4" s="532">
        <v>27</v>
      </c>
      <c r="AG4" s="532">
        <v>22</v>
      </c>
      <c r="AH4" s="532">
        <v>18</v>
      </c>
      <c r="AI4" s="532">
        <v>15</v>
      </c>
      <c r="AJ4" s="532">
        <v>12</v>
      </c>
      <c r="AK4" s="532">
        <v>9</v>
      </c>
    </row>
    <row r="5" spans="1:37">
      <c r="A5" s="513"/>
      <c r="B5" s="513" t="s">
        <v>50</v>
      </c>
      <c r="C5" s="537" t="s">
        <v>64</v>
      </c>
      <c r="D5" s="513" t="s">
        <v>44</v>
      </c>
      <c r="E5" s="513" t="s">
        <v>69</v>
      </c>
      <c r="F5" s="513"/>
      <c r="G5" s="513" t="s">
        <v>29</v>
      </c>
      <c r="H5" s="513"/>
      <c r="I5" s="513" t="s">
        <v>32</v>
      </c>
      <c r="J5" s="513"/>
      <c r="K5" s="536" t="s">
        <v>70</v>
      </c>
      <c r="L5" s="536" t="s">
        <v>71</v>
      </c>
      <c r="M5" s="536" t="s">
        <v>72</v>
      </c>
      <c r="N5" s="478"/>
      <c r="O5" s="478"/>
      <c r="P5" s="478"/>
      <c r="Q5" s="535" t="s">
        <v>86</v>
      </c>
      <c r="R5" s="534" t="s">
        <v>82</v>
      </c>
      <c r="S5" s="478"/>
      <c r="Y5" s="327">
        <f>IF(OR([2]Altalanos!$A$8="F1",[2]Altalanos!$A$8="F2",[2]Altalanos!$A$8="N1",[2]Altalanos!$A$8="N2"),1,2)</f>
        <v>2</v>
      </c>
      <c r="Z5" s="327"/>
      <c r="AA5" s="327" t="s">
        <v>89</v>
      </c>
      <c r="AB5" s="532">
        <v>60</v>
      </c>
      <c r="AC5" s="532">
        <v>40</v>
      </c>
      <c r="AD5" s="532">
        <v>30</v>
      </c>
      <c r="AE5" s="532">
        <v>20</v>
      </c>
      <c r="AF5" s="532">
        <v>18</v>
      </c>
      <c r="AG5" s="532">
        <v>15</v>
      </c>
      <c r="AH5" s="532">
        <v>12</v>
      </c>
      <c r="AI5" s="532">
        <v>10</v>
      </c>
      <c r="AJ5" s="532">
        <v>8</v>
      </c>
      <c r="AK5" s="532">
        <v>6</v>
      </c>
    </row>
    <row r="6" spans="1:37">
      <c r="A6" s="518"/>
      <c r="B6" s="518"/>
      <c r="C6" s="529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478"/>
      <c r="O6" s="478"/>
      <c r="P6" s="478"/>
      <c r="Q6" s="478"/>
      <c r="R6" s="478"/>
      <c r="S6" s="478"/>
      <c r="Y6" s="327"/>
      <c r="Z6" s="327"/>
      <c r="AA6" s="327" t="s">
        <v>90</v>
      </c>
      <c r="AB6" s="532">
        <v>40</v>
      </c>
      <c r="AC6" s="532">
        <v>25</v>
      </c>
      <c r="AD6" s="532">
        <v>18</v>
      </c>
      <c r="AE6" s="532">
        <v>13</v>
      </c>
      <c r="AF6" s="532">
        <v>10</v>
      </c>
      <c r="AG6" s="532">
        <v>8</v>
      </c>
      <c r="AH6" s="532">
        <v>6</v>
      </c>
      <c r="AI6" s="532">
        <v>5</v>
      </c>
      <c r="AJ6" s="532">
        <v>4</v>
      </c>
      <c r="AK6" s="532">
        <v>3</v>
      </c>
    </row>
    <row r="7" spans="1:37">
      <c r="A7" s="527" t="s">
        <v>66</v>
      </c>
      <c r="B7" s="526">
        <v>1</v>
      </c>
      <c r="C7" s="599">
        <f>IF($B7="","",VLOOKUP($B7,[2]pro!$A$7:$O$22,5))</f>
        <v>0</v>
      </c>
      <c r="D7" s="599">
        <f>IF($B7="","",VLOOKUP($B7,[2]pro!$A$7:$O$22,15))</f>
        <v>0</v>
      </c>
      <c r="E7" s="597" t="str">
        <f>UPPER(IF($B7="","",VLOOKUP($B7,[2]pro!$A$7:$O$22,2)))</f>
        <v xml:space="preserve">DR.DEDICS </v>
      </c>
      <c r="F7" s="641"/>
      <c r="G7" s="597" t="str">
        <f>IF($B7="","",VLOOKUP($B7,[2]pro!$A$7:$O$22,3))</f>
        <v>Zsigmond</v>
      </c>
      <c r="H7" s="641"/>
      <c r="I7" s="597">
        <f>IF($B7="","",VLOOKUP($B7,[2]pro!$A$7:$O$22,4))</f>
        <v>0</v>
      </c>
      <c r="J7" s="518"/>
      <c r="K7" s="523" t="s">
        <v>181</v>
      </c>
      <c r="L7" s="522"/>
      <c r="M7" s="521"/>
      <c r="N7" s="478"/>
      <c r="O7" s="478"/>
      <c r="P7" s="478"/>
      <c r="Q7" s="478"/>
      <c r="R7" s="478"/>
      <c r="S7" s="478"/>
      <c r="Y7" s="327"/>
      <c r="Z7" s="327"/>
      <c r="AA7" s="327" t="s">
        <v>91</v>
      </c>
      <c r="AB7" s="532">
        <v>25</v>
      </c>
      <c r="AC7" s="532">
        <v>15</v>
      </c>
      <c r="AD7" s="532">
        <v>13</v>
      </c>
      <c r="AE7" s="532">
        <v>8</v>
      </c>
      <c r="AF7" s="532">
        <v>6</v>
      </c>
      <c r="AG7" s="532">
        <v>4</v>
      </c>
      <c r="AH7" s="532">
        <v>3</v>
      </c>
      <c r="AI7" s="532">
        <v>2</v>
      </c>
      <c r="AJ7" s="532">
        <v>1</v>
      </c>
      <c r="AK7" s="532">
        <v>0</v>
      </c>
    </row>
    <row r="8" spans="1:37">
      <c r="A8" s="527"/>
      <c r="B8" s="531"/>
      <c r="C8" s="529"/>
      <c r="D8" s="529"/>
      <c r="E8" s="529"/>
      <c r="F8" s="529"/>
      <c r="G8" s="529"/>
      <c r="H8" s="529"/>
      <c r="I8" s="529"/>
      <c r="J8" s="518"/>
      <c r="K8" s="527"/>
      <c r="L8" s="527"/>
      <c r="M8" s="533"/>
      <c r="N8" s="478"/>
      <c r="O8" s="478"/>
      <c r="P8" s="478"/>
      <c r="Q8" s="478"/>
      <c r="R8" s="478"/>
      <c r="S8" s="478"/>
      <c r="Y8" s="327"/>
      <c r="Z8" s="327"/>
      <c r="AA8" s="327" t="s">
        <v>92</v>
      </c>
      <c r="AB8" s="532">
        <v>15</v>
      </c>
      <c r="AC8" s="532">
        <v>10</v>
      </c>
      <c r="AD8" s="532">
        <v>7</v>
      </c>
      <c r="AE8" s="532">
        <v>5</v>
      </c>
      <c r="AF8" s="532">
        <v>4</v>
      </c>
      <c r="AG8" s="532">
        <v>3</v>
      </c>
      <c r="AH8" s="532">
        <v>2</v>
      </c>
      <c r="AI8" s="532">
        <v>1</v>
      </c>
      <c r="AJ8" s="532">
        <v>0</v>
      </c>
      <c r="AK8" s="532">
        <v>0</v>
      </c>
    </row>
    <row r="9" spans="1:37">
      <c r="A9" s="527" t="s">
        <v>67</v>
      </c>
      <c r="B9" s="526">
        <v>2</v>
      </c>
      <c r="C9" s="599">
        <f>IF($B9="","",VLOOKUP($B9,[2]pro!$A$7:$O$22,5))</f>
        <v>0</v>
      </c>
      <c r="D9" s="599">
        <f>IF($B9="","",VLOOKUP($B9,[2]pro!$A$7:$O$22,15))</f>
        <v>0</v>
      </c>
      <c r="E9" s="597" t="str">
        <f>UPPER(IF($B9="","",VLOOKUP($B9,[2]pro!$A$7:$O$22,2)))</f>
        <v>DR.BELLÉR</v>
      </c>
      <c r="F9" s="641"/>
      <c r="G9" s="597" t="str">
        <f>IF($B9="","",VLOOKUP($B9,[2]pro!$A$7:$O$22,3))</f>
        <v>Gábor</v>
      </c>
      <c r="H9" s="641"/>
      <c r="I9" s="597">
        <f>IF($B9="","",VLOOKUP($B9,[2]pro!$A$7:$O$22,4))</f>
        <v>0</v>
      </c>
      <c r="J9" s="518"/>
      <c r="K9" s="523" t="s">
        <v>182</v>
      </c>
      <c r="L9" s="522"/>
      <c r="M9" s="521"/>
      <c r="N9" s="478"/>
      <c r="O9" s="478"/>
      <c r="P9" s="478"/>
      <c r="Q9" s="478"/>
      <c r="R9" s="478"/>
      <c r="S9" s="478"/>
      <c r="Y9" s="327"/>
      <c r="Z9" s="327"/>
      <c r="AA9" s="327" t="s">
        <v>93</v>
      </c>
      <c r="AB9" s="532">
        <v>10</v>
      </c>
      <c r="AC9" s="532">
        <v>6</v>
      </c>
      <c r="AD9" s="532">
        <v>4</v>
      </c>
      <c r="AE9" s="532">
        <v>2</v>
      </c>
      <c r="AF9" s="532">
        <v>1</v>
      </c>
      <c r="AG9" s="532">
        <v>0</v>
      </c>
      <c r="AH9" s="532">
        <v>0</v>
      </c>
      <c r="AI9" s="532">
        <v>0</v>
      </c>
      <c r="AJ9" s="532">
        <v>0</v>
      </c>
      <c r="AK9" s="532">
        <v>0</v>
      </c>
    </row>
    <row r="10" spans="1:37">
      <c r="A10" s="527"/>
      <c r="B10" s="531"/>
      <c r="C10" s="529"/>
      <c r="D10" s="529"/>
      <c r="E10" s="529"/>
      <c r="F10" s="529"/>
      <c r="G10" s="529"/>
      <c r="H10" s="529"/>
      <c r="I10" s="529"/>
      <c r="J10" s="518"/>
      <c r="K10" s="527"/>
      <c r="L10" s="527"/>
      <c r="M10" s="533"/>
      <c r="N10" s="478"/>
      <c r="O10" s="478"/>
      <c r="P10" s="478"/>
      <c r="Q10" s="478"/>
      <c r="R10" s="478"/>
      <c r="S10" s="478"/>
      <c r="Y10" s="327"/>
      <c r="Z10" s="327"/>
      <c r="AA10" s="327" t="s">
        <v>94</v>
      </c>
      <c r="AB10" s="532">
        <v>6</v>
      </c>
      <c r="AC10" s="532">
        <v>3</v>
      </c>
      <c r="AD10" s="532">
        <v>2</v>
      </c>
      <c r="AE10" s="532">
        <v>1</v>
      </c>
      <c r="AF10" s="532">
        <v>0</v>
      </c>
      <c r="AG10" s="532">
        <v>0</v>
      </c>
      <c r="AH10" s="532">
        <v>0</v>
      </c>
      <c r="AI10" s="532">
        <v>0</v>
      </c>
      <c r="AJ10" s="532">
        <v>0</v>
      </c>
      <c r="AK10" s="532">
        <v>0</v>
      </c>
    </row>
    <row r="11" spans="1:37">
      <c r="A11" s="527" t="s">
        <v>68</v>
      </c>
      <c r="B11" s="526">
        <v>3</v>
      </c>
      <c r="C11" s="599">
        <f>IF($B11="","",VLOOKUP($B11,[2]pro!$A$7:$O$22,5))</f>
        <v>0</v>
      </c>
      <c r="D11" s="599">
        <f>IF($B11="","",VLOOKUP($B11,[2]pro!$A$7:$O$22,15))</f>
        <v>0</v>
      </c>
      <c r="E11" s="597" t="str">
        <f>UPPER(IF($B11="","",VLOOKUP($B11,[2]pro!$A$7:$O$22,2)))</f>
        <v>KÉKESI</v>
      </c>
      <c r="F11" s="641"/>
      <c r="G11" s="597" t="str">
        <f>IF($B11="","",VLOOKUP($B11,[2]pro!$A$7:$O$22,3))</f>
        <v>Márton</v>
      </c>
      <c r="H11" s="641"/>
      <c r="I11" s="597">
        <f>IF($B11="","",VLOOKUP($B11,[2]pro!$A$7:$O$22,4))</f>
        <v>0</v>
      </c>
      <c r="J11" s="518"/>
      <c r="K11" s="523" t="s">
        <v>183</v>
      </c>
      <c r="L11" s="522"/>
      <c r="M11" s="521"/>
      <c r="N11" s="478"/>
      <c r="O11" s="478"/>
      <c r="P11" s="478"/>
      <c r="Q11" s="478"/>
      <c r="R11" s="478"/>
      <c r="S11" s="478"/>
      <c r="Y11" s="327"/>
      <c r="Z11" s="327"/>
      <c r="AA11" s="327" t="s">
        <v>99</v>
      </c>
      <c r="AB11" s="532">
        <v>3</v>
      </c>
      <c r="AC11" s="532">
        <v>2</v>
      </c>
      <c r="AD11" s="532">
        <v>1</v>
      </c>
      <c r="AE11" s="532">
        <v>0</v>
      </c>
      <c r="AF11" s="532">
        <v>0</v>
      </c>
      <c r="AG11" s="532">
        <v>0</v>
      </c>
      <c r="AH11" s="532">
        <v>0</v>
      </c>
      <c r="AI11" s="532">
        <v>0</v>
      </c>
      <c r="AJ11" s="532">
        <v>0</v>
      </c>
      <c r="AK11" s="532">
        <v>0</v>
      </c>
    </row>
    <row r="12" spans="1:37">
      <c r="A12" s="518"/>
      <c r="B12" s="518"/>
      <c r="C12" s="518"/>
      <c r="D12" s="518"/>
      <c r="E12" s="518"/>
      <c r="F12" s="518"/>
      <c r="G12" s="518"/>
      <c r="H12" s="518"/>
      <c r="I12" s="518"/>
      <c r="J12" s="518"/>
      <c r="K12" s="518"/>
      <c r="L12" s="518"/>
      <c r="M12" s="518"/>
      <c r="Y12" s="327"/>
      <c r="Z12" s="327"/>
      <c r="AA12" s="327" t="s">
        <v>95</v>
      </c>
      <c r="AB12" s="520">
        <v>0</v>
      </c>
      <c r="AC12" s="520">
        <v>0</v>
      </c>
      <c r="AD12" s="520">
        <v>0</v>
      </c>
      <c r="AE12" s="520">
        <v>0</v>
      </c>
      <c r="AF12" s="520">
        <v>0</v>
      </c>
      <c r="AG12" s="520">
        <v>0</v>
      </c>
      <c r="AH12" s="520">
        <v>0</v>
      </c>
      <c r="AI12" s="520">
        <v>0</v>
      </c>
      <c r="AJ12" s="520">
        <v>0</v>
      </c>
      <c r="AK12" s="520">
        <v>0</v>
      </c>
    </row>
    <row r="13" spans="1:37">
      <c r="A13" s="518"/>
      <c r="B13" s="518"/>
      <c r="C13" s="518"/>
      <c r="D13" s="518"/>
      <c r="E13" s="518"/>
      <c r="F13" s="518"/>
      <c r="G13" s="518"/>
      <c r="H13" s="518"/>
      <c r="I13" s="518"/>
      <c r="J13" s="518"/>
      <c r="K13" s="518"/>
      <c r="L13" s="518"/>
      <c r="M13" s="518"/>
      <c r="Y13" s="327"/>
      <c r="Z13" s="327"/>
      <c r="AA13" s="327" t="s">
        <v>96</v>
      </c>
      <c r="AB13" s="520">
        <v>0</v>
      </c>
      <c r="AC13" s="520">
        <v>0</v>
      </c>
      <c r="AD13" s="520">
        <v>0</v>
      </c>
      <c r="AE13" s="520">
        <v>0</v>
      </c>
      <c r="AF13" s="520">
        <v>0</v>
      </c>
      <c r="AG13" s="520">
        <v>0</v>
      </c>
      <c r="AH13" s="520">
        <v>0</v>
      </c>
      <c r="AI13" s="520">
        <v>0</v>
      </c>
      <c r="AJ13" s="520">
        <v>0</v>
      </c>
      <c r="AK13" s="520">
        <v>0</v>
      </c>
    </row>
    <row r="14" spans="1:37">
      <c r="A14" s="518"/>
      <c r="B14" s="518"/>
      <c r="C14" s="518"/>
      <c r="D14" s="518"/>
      <c r="E14" s="518"/>
      <c r="F14" s="518"/>
      <c r="G14" s="518"/>
      <c r="H14" s="518"/>
      <c r="I14" s="518"/>
      <c r="J14" s="518"/>
      <c r="K14" s="518"/>
      <c r="L14" s="518"/>
      <c r="M14" s="518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27"/>
    </row>
    <row r="15" spans="1:37">
      <c r="A15" s="518"/>
      <c r="B15" s="656"/>
      <c r="C15" s="656"/>
      <c r="D15" s="656"/>
      <c r="E15" s="656"/>
      <c r="F15" s="656"/>
      <c r="G15" s="656"/>
      <c r="H15" s="656"/>
      <c r="I15" s="656"/>
      <c r="J15" s="518"/>
      <c r="K15" s="518"/>
      <c r="L15" s="518"/>
      <c r="M15" s="518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</row>
    <row r="16" spans="1:37">
      <c r="A16" s="518"/>
      <c r="B16" s="656"/>
      <c r="C16" s="656"/>
      <c r="D16" s="656"/>
      <c r="E16" s="656"/>
      <c r="F16" s="656"/>
      <c r="G16" s="656"/>
      <c r="H16" s="656"/>
      <c r="I16" s="656"/>
      <c r="J16" s="518"/>
      <c r="K16" s="518"/>
      <c r="L16" s="518"/>
      <c r="M16" s="518"/>
      <c r="Y16" s="327"/>
      <c r="Z16" s="327"/>
      <c r="AA16" s="327" t="s">
        <v>66</v>
      </c>
      <c r="AB16" s="327">
        <v>300</v>
      </c>
      <c r="AC16" s="327">
        <v>250</v>
      </c>
      <c r="AD16" s="327">
        <v>220</v>
      </c>
      <c r="AE16" s="327">
        <v>180</v>
      </c>
      <c r="AF16" s="327">
        <v>160</v>
      </c>
      <c r="AG16" s="327">
        <v>150</v>
      </c>
      <c r="AH16" s="327">
        <v>140</v>
      </c>
      <c r="AI16" s="327">
        <v>130</v>
      </c>
      <c r="AJ16" s="327">
        <v>120</v>
      </c>
      <c r="AK16" s="327">
        <v>110</v>
      </c>
    </row>
    <row r="17" spans="1:37">
      <c r="A17" s="518"/>
      <c r="B17" s="656"/>
      <c r="C17" s="656"/>
      <c r="D17" s="656"/>
      <c r="E17" s="656"/>
      <c r="F17" s="656"/>
      <c r="G17" s="656"/>
      <c r="H17" s="656"/>
      <c r="I17" s="656"/>
      <c r="J17" s="518"/>
      <c r="K17" s="518"/>
      <c r="L17" s="518"/>
      <c r="M17" s="518"/>
      <c r="Y17" s="327"/>
      <c r="Z17" s="327"/>
      <c r="AA17" s="327" t="s">
        <v>87</v>
      </c>
      <c r="AB17" s="327">
        <v>250</v>
      </c>
      <c r="AC17" s="327">
        <v>200</v>
      </c>
      <c r="AD17" s="327">
        <v>160</v>
      </c>
      <c r="AE17" s="327">
        <v>140</v>
      </c>
      <c r="AF17" s="327">
        <v>120</v>
      </c>
      <c r="AG17" s="327">
        <v>110</v>
      </c>
      <c r="AH17" s="327">
        <v>100</v>
      </c>
      <c r="AI17" s="327">
        <v>90</v>
      </c>
      <c r="AJ17" s="327">
        <v>80</v>
      </c>
      <c r="AK17" s="327">
        <v>70</v>
      </c>
    </row>
    <row r="18" spans="1:37" ht="18.75" customHeight="1">
      <c r="A18" s="518"/>
      <c r="B18" s="701"/>
      <c r="C18" s="701"/>
      <c r="D18" s="672" t="str">
        <f>E7</f>
        <v xml:space="preserve">DR.DEDICS </v>
      </c>
      <c r="E18" s="672"/>
      <c r="F18" s="672" t="str">
        <f>E9</f>
        <v>DR.BELLÉR</v>
      </c>
      <c r="G18" s="672"/>
      <c r="H18" s="672" t="str">
        <f>E11</f>
        <v>KÉKESI</v>
      </c>
      <c r="I18" s="672"/>
      <c r="J18" s="518"/>
      <c r="K18" s="518"/>
      <c r="L18" s="518"/>
      <c r="M18" s="518"/>
      <c r="Y18" s="327"/>
      <c r="Z18" s="327"/>
      <c r="AA18" s="327" t="s">
        <v>88</v>
      </c>
      <c r="AB18" s="327">
        <v>200</v>
      </c>
      <c r="AC18" s="327">
        <v>150</v>
      </c>
      <c r="AD18" s="327">
        <v>130</v>
      </c>
      <c r="AE18" s="327">
        <v>110</v>
      </c>
      <c r="AF18" s="327">
        <v>95</v>
      </c>
      <c r="AG18" s="327">
        <v>80</v>
      </c>
      <c r="AH18" s="327">
        <v>70</v>
      </c>
      <c r="AI18" s="327">
        <v>60</v>
      </c>
      <c r="AJ18" s="327">
        <v>55</v>
      </c>
      <c r="AK18" s="327">
        <v>50</v>
      </c>
    </row>
    <row r="19" spans="1:37" ht="18.75" customHeight="1">
      <c r="A19" s="519" t="s">
        <v>66</v>
      </c>
      <c r="B19" s="702" t="str">
        <f>E7</f>
        <v xml:space="preserve">DR.DEDICS </v>
      </c>
      <c r="C19" s="702"/>
      <c r="D19" s="673"/>
      <c r="E19" s="673"/>
      <c r="F19" s="671" t="s">
        <v>176</v>
      </c>
      <c r="G19" s="671"/>
      <c r="H19" s="671" t="s">
        <v>171</v>
      </c>
      <c r="I19" s="671"/>
      <c r="J19" s="518"/>
      <c r="K19" s="518"/>
      <c r="L19" s="518"/>
      <c r="M19" s="518"/>
      <c r="Y19" s="327"/>
      <c r="Z19" s="327"/>
      <c r="AA19" s="327" t="s">
        <v>89</v>
      </c>
      <c r="AB19" s="327">
        <v>150</v>
      </c>
      <c r="AC19" s="327">
        <v>120</v>
      </c>
      <c r="AD19" s="327">
        <v>100</v>
      </c>
      <c r="AE19" s="327">
        <v>80</v>
      </c>
      <c r="AF19" s="327">
        <v>70</v>
      </c>
      <c r="AG19" s="327">
        <v>60</v>
      </c>
      <c r="AH19" s="327">
        <v>55</v>
      </c>
      <c r="AI19" s="327">
        <v>50</v>
      </c>
      <c r="AJ19" s="327">
        <v>45</v>
      </c>
      <c r="AK19" s="327">
        <v>40</v>
      </c>
    </row>
    <row r="20" spans="1:37" ht="18.75" customHeight="1">
      <c r="A20" s="519" t="s">
        <v>67</v>
      </c>
      <c r="B20" s="702" t="str">
        <f>E9</f>
        <v>DR.BELLÉR</v>
      </c>
      <c r="C20" s="702"/>
      <c r="D20" s="671" t="s">
        <v>163</v>
      </c>
      <c r="E20" s="671"/>
      <c r="F20" s="673"/>
      <c r="G20" s="673"/>
      <c r="H20" s="671" t="s">
        <v>170</v>
      </c>
      <c r="I20" s="671"/>
      <c r="J20" s="518"/>
      <c r="K20" s="518"/>
      <c r="L20" s="518"/>
      <c r="M20" s="518"/>
      <c r="Y20" s="327"/>
      <c r="Z20" s="327"/>
      <c r="AA20" s="327" t="s">
        <v>90</v>
      </c>
      <c r="AB20" s="327">
        <v>120</v>
      </c>
      <c r="AC20" s="327">
        <v>90</v>
      </c>
      <c r="AD20" s="327">
        <v>65</v>
      </c>
      <c r="AE20" s="327">
        <v>55</v>
      </c>
      <c r="AF20" s="327">
        <v>50</v>
      </c>
      <c r="AG20" s="327">
        <v>45</v>
      </c>
      <c r="AH20" s="327">
        <v>40</v>
      </c>
      <c r="AI20" s="327">
        <v>35</v>
      </c>
      <c r="AJ20" s="327">
        <v>25</v>
      </c>
      <c r="AK20" s="327">
        <v>20</v>
      </c>
    </row>
    <row r="21" spans="1:37" ht="18.75" customHeight="1">
      <c r="A21" s="519" t="s">
        <v>68</v>
      </c>
      <c r="B21" s="702" t="str">
        <f>E11</f>
        <v>KÉKESI</v>
      </c>
      <c r="C21" s="702"/>
      <c r="D21" s="671" t="s">
        <v>200</v>
      </c>
      <c r="E21" s="671"/>
      <c r="F21" s="671" t="s">
        <v>210</v>
      </c>
      <c r="G21" s="671"/>
      <c r="H21" s="673"/>
      <c r="I21" s="673"/>
      <c r="J21" s="518"/>
      <c r="K21" s="518"/>
      <c r="L21" s="518"/>
      <c r="M21" s="518"/>
      <c r="Y21" s="327"/>
      <c r="Z21" s="327"/>
      <c r="AA21" s="327" t="s">
        <v>91</v>
      </c>
      <c r="AB21" s="327">
        <v>90</v>
      </c>
      <c r="AC21" s="327">
        <v>60</v>
      </c>
      <c r="AD21" s="327">
        <v>45</v>
      </c>
      <c r="AE21" s="327">
        <v>34</v>
      </c>
      <c r="AF21" s="327">
        <v>27</v>
      </c>
      <c r="AG21" s="327">
        <v>22</v>
      </c>
      <c r="AH21" s="327">
        <v>18</v>
      </c>
      <c r="AI21" s="327">
        <v>15</v>
      </c>
      <c r="AJ21" s="327">
        <v>12</v>
      </c>
      <c r="AK21" s="327">
        <v>9</v>
      </c>
    </row>
    <row r="22" spans="1:37">
      <c r="A22" s="518"/>
      <c r="B22" s="656"/>
      <c r="C22" s="656"/>
      <c r="D22" s="656"/>
      <c r="E22" s="656"/>
      <c r="F22" s="656"/>
      <c r="G22" s="656"/>
      <c r="H22" s="656"/>
      <c r="I22" s="656"/>
      <c r="J22" s="518"/>
      <c r="K22" s="518"/>
      <c r="L22" s="518"/>
      <c r="M22" s="518"/>
      <c r="Y22" s="327"/>
      <c r="Z22" s="327"/>
      <c r="AA22" s="327" t="s">
        <v>92</v>
      </c>
      <c r="AB22" s="327">
        <v>60</v>
      </c>
      <c r="AC22" s="327">
        <v>40</v>
      </c>
      <c r="AD22" s="327">
        <v>30</v>
      </c>
      <c r="AE22" s="327">
        <v>20</v>
      </c>
      <c r="AF22" s="327">
        <v>18</v>
      </c>
      <c r="AG22" s="327">
        <v>15</v>
      </c>
      <c r="AH22" s="327">
        <v>12</v>
      </c>
      <c r="AI22" s="327">
        <v>10</v>
      </c>
      <c r="AJ22" s="327">
        <v>8</v>
      </c>
      <c r="AK22" s="327">
        <v>6</v>
      </c>
    </row>
    <row r="23" spans="1:37">
      <c r="A23" s="518"/>
      <c r="B23" s="518"/>
      <c r="C23" s="518"/>
      <c r="D23" s="518"/>
      <c r="E23" s="518"/>
      <c r="F23" s="518"/>
      <c r="G23" s="518"/>
      <c r="H23" s="518"/>
      <c r="I23" s="518"/>
      <c r="J23" s="518"/>
      <c r="K23" s="518"/>
      <c r="L23" s="518"/>
      <c r="M23" s="518"/>
      <c r="Y23" s="327"/>
      <c r="Z23" s="327"/>
      <c r="AA23" s="327" t="s">
        <v>93</v>
      </c>
      <c r="AB23" s="327">
        <v>40</v>
      </c>
      <c r="AC23" s="327">
        <v>25</v>
      </c>
      <c r="AD23" s="327">
        <v>18</v>
      </c>
      <c r="AE23" s="327">
        <v>13</v>
      </c>
      <c r="AF23" s="327">
        <v>8</v>
      </c>
      <c r="AG23" s="327">
        <v>7</v>
      </c>
      <c r="AH23" s="327">
        <v>6</v>
      </c>
      <c r="AI23" s="327">
        <v>5</v>
      </c>
      <c r="AJ23" s="327">
        <v>4</v>
      </c>
      <c r="AK23" s="327">
        <v>3</v>
      </c>
    </row>
    <row r="24" spans="1:37">
      <c r="A24" s="518"/>
      <c r="B24" s="518"/>
      <c r="C24" s="518"/>
      <c r="D24" s="518"/>
      <c r="E24" s="518"/>
      <c r="F24" s="518"/>
      <c r="G24" s="518"/>
      <c r="H24" s="518"/>
      <c r="I24" s="518"/>
      <c r="J24" s="518"/>
      <c r="K24" s="518"/>
      <c r="L24" s="518"/>
      <c r="M24" s="518"/>
      <c r="Y24" s="327"/>
      <c r="Z24" s="327"/>
      <c r="AA24" s="327" t="s">
        <v>94</v>
      </c>
      <c r="AB24" s="327">
        <v>25</v>
      </c>
      <c r="AC24" s="327">
        <v>15</v>
      </c>
      <c r="AD24" s="327">
        <v>13</v>
      </c>
      <c r="AE24" s="327">
        <v>7</v>
      </c>
      <c r="AF24" s="327">
        <v>6</v>
      </c>
      <c r="AG24" s="327">
        <v>5</v>
      </c>
      <c r="AH24" s="327">
        <v>4</v>
      </c>
      <c r="AI24" s="327">
        <v>3</v>
      </c>
      <c r="AJ24" s="327">
        <v>2</v>
      </c>
      <c r="AK24" s="327">
        <v>1</v>
      </c>
    </row>
    <row r="25" spans="1:37">
      <c r="A25" s="518"/>
      <c r="B25" s="518"/>
      <c r="C25" s="518"/>
      <c r="D25" s="518"/>
      <c r="E25" s="518"/>
      <c r="F25" s="518"/>
      <c r="G25" s="518"/>
      <c r="H25" s="518"/>
      <c r="I25" s="518"/>
      <c r="J25" s="518"/>
      <c r="K25" s="518"/>
      <c r="L25" s="518"/>
      <c r="M25" s="518"/>
      <c r="Y25" s="327"/>
      <c r="Z25" s="327"/>
      <c r="AA25" s="327" t="s">
        <v>99</v>
      </c>
      <c r="AB25" s="327">
        <v>15</v>
      </c>
      <c r="AC25" s="327">
        <v>10</v>
      </c>
      <c r="AD25" s="327">
        <v>8</v>
      </c>
      <c r="AE25" s="327">
        <v>4</v>
      </c>
      <c r="AF25" s="327">
        <v>3</v>
      </c>
      <c r="AG25" s="327">
        <v>2</v>
      </c>
      <c r="AH25" s="327">
        <v>1</v>
      </c>
      <c r="AI25" s="327">
        <v>0</v>
      </c>
      <c r="AJ25" s="327">
        <v>0</v>
      </c>
      <c r="AK25" s="327">
        <v>0</v>
      </c>
    </row>
    <row r="26" spans="1:37">
      <c r="A26" s="518"/>
      <c r="B26" s="518"/>
      <c r="C26" s="518"/>
      <c r="D26" s="518"/>
      <c r="E26" s="518"/>
      <c r="F26" s="518"/>
      <c r="G26" s="518"/>
      <c r="H26" s="518"/>
      <c r="I26" s="518"/>
      <c r="J26" s="518"/>
      <c r="K26" s="518"/>
      <c r="L26" s="518"/>
      <c r="M26" s="518"/>
      <c r="Y26" s="327"/>
      <c r="Z26" s="327"/>
      <c r="AA26" s="327" t="s">
        <v>95</v>
      </c>
      <c r="AB26" s="327">
        <v>10</v>
      </c>
      <c r="AC26" s="327">
        <v>6</v>
      </c>
      <c r="AD26" s="327">
        <v>4</v>
      </c>
      <c r="AE26" s="327">
        <v>2</v>
      </c>
      <c r="AF26" s="327">
        <v>1</v>
      </c>
      <c r="AG26" s="327">
        <v>0</v>
      </c>
      <c r="AH26" s="327">
        <v>0</v>
      </c>
      <c r="AI26" s="327">
        <v>0</v>
      </c>
      <c r="AJ26" s="327">
        <v>0</v>
      </c>
      <c r="AK26" s="327">
        <v>0</v>
      </c>
    </row>
    <row r="27" spans="1:37">
      <c r="A27" s="518"/>
      <c r="B27" s="518"/>
      <c r="C27" s="518"/>
      <c r="D27" s="518"/>
      <c r="E27" s="518"/>
      <c r="F27" s="518"/>
      <c r="G27" s="518"/>
      <c r="H27" s="518"/>
      <c r="I27" s="518"/>
      <c r="J27" s="518"/>
      <c r="K27" s="518"/>
      <c r="L27" s="518"/>
      <c r="M27" s="518"/>
      <c r="Y27" s="327"/>
      <c r="Z27" s="327"/>
      <c r="AA27" s="327" t="s">
        <v>96</v>
      </c>
      <c r="AB27" s="327">
        <v>3</v>
      </c>
      <c r="AC27" s="327">
        <v>2</v>
      </c>
      <c r="AD27" s="327">
        <v>1</v>
      </c>
      <c r="AE27" s="327">
        <v>0</v>
      </c>
      <c r="AF27" s="327">
        <v>0</v>
      </c>
      <c r="AG27" s="327">
        <v>0</v>
      </c>
      <c r="AH27" s="327">
        <v>0</v>
      </c>
      <c r="AI27" s="327">
        <v>0</v>
      </c>
      <c r="AJ27" s="327">
        <v>0</v>
      </c>
      <c r="AK27" s="327">
        <v>0</v>
      </c>
    </row>
    <row r="28" spans="1:37">
      <c r="A28" s="518"/>
      <c r="B28" s="518"/>
      <c r="C28" s="518"/>
      <c r="D28" s="518"/>
      <c r="E28" s="518"/>
      <c r="F28" s="518"/>
      <c r="G28" s="518"/>
      <c r="H28" s="518"/>
      <c r="I28" s="518"/>
      <c r="J28" s="518"/>
      <c r="K28" s="518"/>
      <c r="L28" s="518"/>
      <c r="M28" s="518"/>
    </row>
    <row r="29" spans="1:37">
      <c r="A29" s="518"/>
      <c r="B29" s="518"/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</row>
    <row r="30" spans="1:37">
      <c r="A30" s="518"/>
      <c r="B30" s="518"/>
      <c r="C30" s="518"/>
      <c r="D30" s="518"/>
      <c r="E30" s="518"/>
      <c r="F30" s="518"/>
      <c r="G30" s="518"/>
      <c r="H30" s="518"/>
      <c r="I30" s="518"/>
      <c r="J30" s="518"/>
      <c r="K30" s="518"/>
      <c r="L30" s="518"/>
      <c r="M30" s="518"/>
    </row>
    <row r="31" spans="1:37">
      <c r="A31" s="518"/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</row>
    <row r="32" spans="1:37">
      <c r="A32" s="518"/>
      <c r="B32" s="518"/>
      <c r="C32" s="518"/>
      <c r="D32" s="518"/>
      <c r="E32" s="518"/>
      <c r="F32" s="518"/>
      <c r="G32" s="518"/>
      <c r="H32" s="518"/>
      <c r="I32" s="518"/>
      <c r="J32" s="518"/>
      <c r="K32" s="518"/>
      <c r="L32" s="483"/>
      <c r="M32" s="483"/>
      <c r="O32" s="478"/>
      <c r="P32" s="478"/>
      <c r="Q32" s="478"/>
      <c r="R32" s="478"/>
      <c r="S32" s="478"/>
    </row>
    <row r="33" spans="1:19">
      <c r="A33" s="415" t="s">
        <v>44</v>
      </c>
      <c r="B33" s="416"/>
      <c r="C33" s="417"/>
      <c r="D33" s="517" t="s">
        <v>5</v>
      </c>
      <c r="E33" s="515" t="s">
        <v>46</v>
      </c>
      <c r="F33" s="512"/>
      <c r="G33" s="517" t="s">
        <v>5</v>
      </c>
      <c r="H33" s="515" t="s">
        <v>55</v>
      </c>
      <c r="I33" s="516"/>
      <c r="J33" s="515" t="s">
        <v>56</v>
      </c>
      <c r="K33" s="514" t="s">
        <v>57</v>
      </c>
      <c r="L33" s="513"/>
      <c r="M33" s="642"/>
      <c r="N33" s="643"/>
      <c r="O33" s="478"/>
      <c r="P33" s="511"/>
      <c r="Q33" s="511"/>
      <c r="R33" s="510"/>
      <c r="S33" s="478"/>
    </row>
    <row r="34" spans="1:19">
      <c r="A34" s="509" t="s">
        <v>45</v>
      </c>
      <c r="B34" s="505"/>
      <c r="C34" s="508"/>
      <c r="D34" s="507"/>
      <c r="E34" s="677"/>
      <c r="F34" s="677"/>
      <c r="G34" s="506" t="s">
        <v>6</v>
      </c>
      <c r="H34" s="505"/>
      <c r="I34" s="504"/>
      <c r="J34" s="503"/>
      <c r="K34" s="500" t="s">
        <v>47</v>
      </c>
      <c r="L34" s="499"/>
      <c r="M34" s="489"/>
      <c r="O34" s="478"/>
      <c r="P34" s="497"/>
      <c r="Q34" s="497"/>
      <c r="R34" s="481"/>
      <c r="S34" s="478"/>
    </row>
    <row r="35" spans="1:19">
      <c r="A35" s="484" t="s">
        <v>54</v>
      </c>
      <c r="B35" s="486"/>
      <c r="C35" s="502"/>
      <c r="D35" s="496"/>
      <c r="E35" s="674"/>
      <c r="F35" s="674"/>
      <c r="G35" s="494" t="s">
        <v>7</v>
      </c>
      <c r="H35" s="493"/>
      <c r="I35" s="492"/>
      <c r="J35" s="436"/>
      <c r="K35" s="501"/>
      <c r="L35" s="483"/>
      <c r="M35" s="482"/>
      <c r="O35" s="478"/>
      <c r="P35" s="481"/>
      <c r="Q35" s="480"/>
      <c r="R35" s="481"/>
      <c r="S35" s="478"/>
    </row>
    <row r="36" spans="1:19">
      <c r="A36" s="451"/>
      <c r="B36" s="452"/>
      <c r="C36" s="454"/>
      <c r="D36" s="496"/>
      <c r="E36" s="495"/>
      <c r="F36" s="490"/>
      <c r="G36" s="494" t="s">
        <v>8</v>
      </c>
      <c r="H36" s="493"/>
      <c r="I36" s="492"/>
      <c r="J36" s="436"/>
      <c r="K36" s="500" t="s">
        <v>48</v>
      </c>
      <c r="L36" s="499"/>
      <c r="M36" s="498"/>
      <c r="O36" s="478"/>
      <c r="P36" s="497"/>
      <c r="Q36" s="497"/>
      <c r="R36" s="481"/>
      <c r="S36" s="478"/>
    </row>
    <row r="37" spans="1:19">
      <c r="A37" s="455"/>
      <c r="B37" s="456"/>
      <c r="C37" s="457"/>
      <c r="D37" s="496"/>
      <c r="E37" s="495"/>
      <c r="F37" s="490"/>
      <c r="G37" s="494" t="s">
        <v>9</v>
      </c>
      <c r="H37" s="493"/>
      <c r="I37" s="492"/>
      <c r="J37" s="436"/>
      <c r="K37" s="491"/>
      <c r="L37" s="490"/>
      <c r="M37" s="489"/>
      <c r="O37" s="478"/>
      <c r="P37" s="481"/>
      <c r="Q37" s="480"/>
      <c r="R37" s="481"/>
      <c r="S37" s="478"/>
    </row>
    <row r="38" spans="1:19">
      <c r="A38" s="458"/>
      <c r="B38" s="459"/>
      <c r="C38" s="460"/>
      <c r="D38" s="496"/>
      <c r="E38" s="495"/>
      <c r="F38" s="490"/>
      <c r="G38" s="494" t="s">
        <v>10</v>
      </c>
      <c r="H38" s="493"/>
      <c r="I38" s="492"/>
      <c r="J38" s="436"/>
      <c r="K38" s="484"/>
      <c r="L38" s="483"/>
      <c r="M38" s="482"/>
      <c r="O38" s="478"/>
      <c r="P38" s="481"/>
      <c r="Q38" s="480"/>
      <c r="R38" s="481"/>
      <c r="S38" s="478"/>
    </row>
    <row r="39" spans="1:19">
      <c r="A39" s="461"/>
      <c r="B39" s="462"/>
      <c r="C39" s="457"/>
      <c r="D39" s="496"/>
      <c r="E39" s="495"/>
      <c r="F39" s="490"/>
      <c r="G39" s="494" t="s">
        <v>11</v>
      </c>
      <c r="H39" s="493"/>
      <c r="I39" s="492"/>
      <c r="J39" s="436"/>
      <c r="K39" s="500" t="s">
        <v>34</v>
      </c>
      <c r="L39" s="499"/>
      <c r="M39" s="498"/>
      <c r="O39" s="478"/>
      <c r="P39" s="497"/>
      <c r="Q39" s="497"/>
      <c r="R39" s="481"/>
      <c r="S39" s="478"/>
    </row>
    <row r="40" spans="1:19">
      <c r="A40" s="461"/>
      <c r="B40" s="462"/>
      <c r="C40" s="464"/>
      <c r="D40" s="496"/>
      <c r="E40" s="495"/>
      <c r="F40" s="490"/>
      <c r="G40" s="494" t="s">
        <v>12</v>
      </c>
      <c r="H40" s="493"/>
      <c r="I40" s="492"/>
      <c r="J40" s="436"/>
      <c r="K40" s="491"/>
      <c r="L40" s="490"/>
      <c r="M40" s="489"/>
      <c r="O40" s="478"/>
      <c r="P40" s="481"/>
      <c r="Q40" s="480"/>
      <c r="R40" s="481"/>
      <c r="S40" s="478"/>
    </row>
    <row r="41" spans="1:19">
      <c r="A41" s="465"/>
      <c r="B41" s="466"/>
      <c r="C41" s="468"/>
      <c r="D41" s="488"/>
      <c r="E41" s="470"/>
      <c r="F41" s="483"/>
      <c r="G41" s="487" t="s">
        <v>13</v>
      </c>
      <c r="H41" s="486"/>
      <c r="I41" s="485"/>
      <c r="J41" s="472"/>
      <c r="K41" s="484" t="str">
        <f>L4</f>
        <v>Kádár László</v>
      </c>
      <c r="L41" s="483"/>
      <c r="M41" s="482"/>
      <c r="O41" s="478"/>
      <c r="P41" s="481"/>
      <c r="Q41" s="480"/>
      <c r="R41" s="479"/>
      <c r="S41" s="478"/>
    </row>
    <row r="42" spans="1:19">
      <c r="O42" s="478"/>
      <c r="P42" s="478"/>
      <c r="Q42" s="478"/>
      <c r="R42" s="478"/>
      <c r="S42" s="478"/>
    </row>
    <row r="43" spans="1:19">
      <c r="O43" s="478"/>
      <c r="P43" s="478"/>
      <c r="Q43" s="478"/>
      <c r="R43" s="478"/>
      <c r="S43" s="478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9" priority="2" stopIfTrue="1" operator="equal">
      <formula>"Bye"</formula>
    </cfRule>
  </conditionalFormatting>
  <conditionalFormatting sqref="R41">
    <cfRule type="expression" dxfId="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Munka32">
    <tabColor indexed="17"/>
  </sheetPr>
  <dimension ref="A1:U53"/>
  <sheetViews>
    <sheetView workbookViewId="0">
      <pane ySplit="4" topLeftCell="A5" activePane="bottomLeft" state="frozen"/>
      <selection activeCell="F3" sqref="F3"/>
      <selection pane="bottomLeft" activeCell="L11" sqref="L11:L12"/>
    </sheetView>
  </sheetViews>
  <sheetFormatPr defaultRowHeight="12.75"/>
  <cols>
    <col min="1" max="1" width="5.42578125" style="475" customWidth="1"/>
    <col min="2" max="2" width="4.42578125" style="475" customWidth="1"/>
    <col min="3" max="3" width="8.28515625" style="475" customWidth="1"/>
    <col min="4" max="4" width="7.140625" style="475" customWidth="1"/>
    <col min="5" max="5" width="9.28515625" style="475" customWidth="1"/>
    <col min="6" max="6" width="7.140625" style="475" customWidth="1"/>
    <col min="7" max="7" width="9.28515625" style="475" customWidth="1"/>
    <col min="8" max="8" width="7.140625" style="475" customWidth="1"/>
    <col min="9" max="9" width="9.28515625" style="475" customWidth="1"/>
    <col min="10" max="10" width="7.85546875" style="475" customWidth="1"/>
    <col min="11" max="13" width="8.5703125" style="475" customWidth="1"/>
    <col min="14" max="16" width="9.140625" style="475"/>
    <col min="17" max="17" width="11.42578125" style="475" customWidth="1"/>
    <col min="18" max="19" width="9.140625" style="475"/>
    <col min="20" max="20" width="11.28515625" style="475" customWidth="1"/>
    <col min="21" max="256" width="9.140625" style="475"/>
    <col min="257" max="257" width="5.42578125" style="475" customWidth="1"/>
    <col min="258" max="258" width="4.42578125" style="475" customWidth="1"/>
    <col min="259" max="259" width="8.28515625" style="475" customWidth="1"/>
    <col min="260" max="260" width="7.140625" style="475" customWidth="1"/>
    <col min="261" max="261" width="9.28515625" style="475" customWidth="1"/>
    <col min="262" max="262" width="7.140625" style="475" customWidth="1"/>
    <col min="263" max="263" width="9.28515625" style="475" customWidth="1"/>
    <col min="264" max="264" width="7.140625" style="475" customWidth="1"/>
    <col min="265" max="265" width="9.28515625" style="475" customWidth="1"/>
    <col min="266" max="266" width="7.85546875" style="475" customWidth="1"/>
    <col min="267" max="269" width="8.5703125" style="475" customWidth="1"/>
    <col min="270" max="272" width="9.140625" style="475"/>
    <col min="273" max="273" width="11.42578125" style="475" customWidth="1"/>
    <col min="274" max="275" width="9.140625" style="475"/>
    <col min="276" max="276" width="11.28515625" style="475" customWidth="1"/>
    <col min="277" max="512" width="9.140625" style="475"/>
    <col min="513" max="513" width="5.42578125" style="475" customWidth="1"/>
    <col min="514" max="514" width="4.42578125" style="475" customWidth="1"/>
    <col min="515" max="515" width="8.28515625" style="475" customWidth="1"/>
    <col min="516" max="516" width="7.140625" style="475" customWidth="1"/>
    <col min="517" max="517" width="9.28515625" style="475" customWidth="1"/>
    <col min="518" max="518" width="7.140625" style="475" customWidth="1"/>
    <col min="519" max="519" width="9.28515625" style="475" customWidth="1"/>
    <col min="520" max="520" width="7.140625" style="475" customWidth="1"/>
    <col min="521" max="521" width="9.28515625" style="475" customWidth="1"/>
    <col min="522" max="522" width="7.85546875" style="475" customWidth="1"/>
    <col min="523" max="525" width="8.5703125" style="475" customWidth="1"/>
    <col min="526" max="528" width="9.140625" style="475"/>
    <col min="529" max="529" width="11.42578125" style="475" customWidth="1"/>
    <col min="530" max="531" width="9.140625" style="475"/>
    <col min="532" max="532" width="11.28515625" style="475" customWidth="1"/>
    <col min="533" max="768" width="9.140625" style="475"/>
    <col min="769" max="769" width="5.42578125" style="475" customWidth="1"/>
    <col min="770" max="770" width="4.42578125" style="475" customWidth="1"/>
    <col min="771" max="771" width="8.28515625" style="475" customWidth="1"/>
    <col min="772" max="772" width="7.140625" style="475" customWidth="1"/>
    <col min="773" max="773" width="9.28515625" style="475" customWidth="1"/>
    <col min="774" max="774" width="7.140625" style="475" customWidth="1"/>
    <col min="775" max="775" width="9.28515625" style="475" customWidth="1"/>
    <col min="776" max="776" width="7.140625" style="475" customWidth="1"/>
    <col min="777" max="777" width="9.28515625" style="475" customWidth="1"/>
    <col min="778" max="778" width="7.85546875" style="475" customWidth="1"/>
    <col min="779" max="781" width="8.5703125" style="475" customWidth="1"/>
    <col min="782" max="784" width="9.140625" style="475"/>
    <col min="785" max="785" width="11.42578125" style="475" customWidth="1"/>
    <col min="786" max="787" width="9.140625" style="475"/>
    <col min="788" max="788" width="11.28515625" style="475" customWidth="1"/>
    <col min="789" max="1024" width="9.140625" style="475"/>
    <col min="1025" max="1025" width="5.42578125" style="475" customWidth="1"/>
    <col min="1026" max="1026" width="4.42578125" style="475" customWidth="1"/>
    <col min="1027" max="1027" width="8.28515625" style="475" customWidth="1"/>
    <col min="1028" max="1028" width="7.140625" style="475" customWidth="1"/>
    <col min="1029" max="1029" width="9.28515625" style="475" customWidth="1"/>
    <col min="1030" max="1030" width="7.140625" style="475" customWidth="1"/>
    <col min="1031" max="1031" width="9.28515625" style="475" customWidth="1"/>
    <col min="1032" max="1032" width="7.140625" style="475" customWidth="1"/>
    <col min="1033" max="1033" width="9.28515625" style="475" customWidth="1"/>
    <col min="1034" max="1034" width="7.85546875" style="475" customWidth="1"/>
    <col min="1035" max="1037" width="8.5703125" style="475" customWidth="1"/>
    <col min="1038" max="1040" width="9.140625" style="475"/>
    <col min="1041" max="1041" width="11.42578125" style="475" customWidth="1"/>
    <col min="1042" max="1043" width="9.140625" style="475"/>
    <col min="1044" max="1044" width="11.28515625" style="475" customWidth="1"/>
    <col min="1045" max="1280" width="9.140625" style="475"/>
    <col min="1281" max="1281" width="5.42578125" style="475" customWidth="1"/>
    <col min="1282" max="1282" width="4.42578125" style="475" customWidth="1"/>
    <col min="1283" max="1283" width="8.28515625" style="475" customWidth="1"/>
    <col min="1284" max="1284" width="7.140625" style="475" customWidth="1"/>
    <col min="1285" max="1285" width="9.28515625" style="475" customWidth="1"/>
    <col min="1286" max="1286" width="7.140625" style="475" customWidth="1"/>
    <col min="1287" max="1287" width="9.28515625" style="475" customWidth="1"/>
    <col min="1288" max="1288" width="7.140625" style="475" customWidth="1"/>
    <col min="1289" max="1289" width="9.28515625" style="475" customWidth="1"/>
    <col min="1290" max="1290" width="7.85546875" style="475" customWidth="1"/>
    <col min="1291" max="1293" width="8.5703125" style="475" customWidth="1"/>
    <col min="1294" max="1296" width="9.140625" style="475"/>
    <col min="1297" max="1297" width="11.42578125" style="475" customWidth="1"/>
    <col min="1298" max="1299" width="9.140625" style="475"/>
    <col min="1300" max="1300" width="11.28515625" style="475" customWidth="1"/>
    <col min="1301" max="1536" width="9.140625" style="475"/>
    <col min="1537" max="1537" width="5.42578125" style="475" customWidth="1"/>
    <col min="1538" max="1538" width="4.42578125" style="475" customWidth="1"/>
    <col min="1539" max="1539" width="8.28515625" style="475" customWidth="1"/>
    <col min="1540" max="1540" width="7.140625" style="475" customWidth="1"/>
    <col min="1541" max="1541" width="9.28515625" style="475" customWidth="1"/>
    <col min="1542" max="1542" width="7.140625" style="475" customWidth="1"/>
    <col min="1543" max="1543" width="9.28515625" style="475" customWidth="1"/>
    <col min="1544" max="1544" width="7.140625" style="475" customWidth="1"/>
    <col min="1545" max="1545" width="9.28515625" style="475" customWidth="1"/>
    <col min="1546" max="1546" width="7.85546875" style="475" customWidth="1"/>
    <col min="1547" max="1549" width="8.5703125" style="475" customWidth="1"/>
    <col min="1550" max="1552" width="9.140625" style="475"/>
    <col min="1553" max="1553" width="11.42578125" style="475" customWidth="1"/>
    <col min="1554" max="1555" width="9.140625" style="475"/>
    <col min="1556" max="1556" width="11.28515625" style="475" customWidth="1"/>
    <col min="1557" max="1792" width="9.140625" style="475"/>
    <col min="1793" max="1793" width="5.42578125" style="475" customWidth="1"/>
    <col min="1794" max="1794" width="4.42578125" style="475" customWidth="1"/>
    <col min="1795" max="1795" width="8.28515625" style="475" customWidth="1"/>
    <col min="1796" max="1796" width="7.140625" style="475" customWidth="1"/>
    <col min="1797" max="1797" width="9.28515625" style="475" customWidth="1"/>
    <col min="1798" max="1798" width="7.140625" style="475" customWidth="1"/>
    <col min="1799" max="1799" width="9.28515625" style="475" customWidth="1"/>
    <col min="1800" max="1800" width="7.140625" style="475" customWidth="1"/>
    <col min="1801" max="1801" width="9.28515625" style="475" customWidth="1"/>
    <col min="1802" max="1802" width="7.85546875" style="475" customWidth="1"/>
    <col min="1803" max="1805" width="8.5703125" style="475" customWidth="1"/>
    <col min="1806" max="1808" width="9.140625" style="475"/>
    <col min="1809" max="1809" width="11.42578125" style="475" customWidth="1"/>
    <col min="1810" max="1811" width="9.140625" style="475"/>
    <col min="1812" max="1812" width="11.28515625" style="475" customWidth="1"/>
    <col min="1813" max="2048" width="9.140625" style="475"/>
    <col min="2049" max="2049" width="5.42578125" style="475" customWidth="1"/>
    <col min="2050" max="2050" width="4.42578125" style="475" customWidth="1"/>
    <col min="2051" max="2051" width="8.28515625" style="475" customWidth="1"/>
    <col min="2052" max="2052" width="7.140625" style="475" customWidth="1"/>
    <col min="2053" max="2053" width="9.28515625" style="475" customWidth="1"/>
    <col min="2054" max="2054" width="7.140625" style="475" customWidth="1"/>
    <col min="2055" max="2055" width="9.28515625" style="475" customWidth="1"/>
    <col min="2056" max="2056" width="7.140625" style="475" customWidth="1"/>
    <col min="2057" max="2057" width="9.28515625" style="475" customWidth="1"/>
    <col min="2058" max="2058" width="7.85546875" style="475" customWidth="1"/>
    <col min="2059" max="2061" width="8.5703125" style="475" customWidth="1"/>
    <col min="2062" max="2064" width="9.140625" style="475"/>
    <col min="2065" max="2065" width="11.42578125" style="475" customWidth="1"/>
    <col min="2066" max="2067" width="9.140625" style="475"/>
    <col min="2068" max="2068" width="11.28515625" style="475" customWidth="1"/>
    <col min="2069" max="2304" width="9.140625" style="475"/>
    <col min="2305" max="2305" width="5.42578125" style="475" customWidth="1"/>
    <col min="2306" max="2306" width="4.42578125" style="475" customWidth="1"/>
    <col min="2307" max="2307" width="8.28515625" style="475" customWidth="1"/>
    <col min="2308" max="2308" width="7.140625" style="475" customWidth="1"/>
    <col min="2309" max="2309" width="9.28515625" style="475" customWidth="1"/>
    <col min="2310" max="2310" width="7.140625" style="475" customWidth="1"/>
    <col min="2311" max="2311" width="9.28515625" style="475" customWidth="1"/>
    <col min="2312" max="2312" width="7.140625" style="475" customWidth="1"/>
    <col min="2313" max="2313" width="9.28515625" style="475" customWidth="1"/>
    <col min="2314" max="2314" width="7.85546875" style="475" customWidth="1"/>
    <col min="2315" max="2317" width="8.5703125" style="475" customWidth="1"/>
    <col min="2318" max="2320" width="9.140625" style="475"/>
    <col min="2321" max="2321" width="11.42578125" style="475" customWidth="1"/>
    <col min="2322" max="2323" width="9.140625" style="475"/>
    <col min="2324" max="2324" width="11.28515625" style="475" customWidth="1"/>
    <col min="2325" max="2560" width="9.140625" style="475"/>
    <col min="2561" max="2561" width="5.42578125" style="475" customWidth="1"/>
    <col min="2562" max="2562" width="4.42578125" style="475" customWidth="1"/>
    <col min="2563" max="2563" width="8.28515625" style="475" customWidth="1"/>
    <col min="2564" max="2564" width="7.140625" style="475" customWidth="1"/>
    <col min="2565" max="2565" width="9.28515625" style="475" customWidth="1"/>
    <col min="2566" max="2566" width="7.140625" style="475" customWidth="1"/>
    <col min="2567" max="2567" width="9.28515625" style="475" customWidth="1"/>
    <col min="2568" max="2568" width="7.140625" style="475" customWidth="1"/>
    <col min="2569" max="2569" width="9.28515625" style="475" customWidth="1"/>
    <col min="2570" max="2570" width="7.85546875" style="475" customWidth="1"/>
    <col min="2571" max="2573" width="8.5703125" style="475" customWidth="1"/>
    <col min="2574" max="2576" width="9.140625" style="475"/>
    <col min="2577" max="2577" width="11.42578125" style="475" customWidth="1"/>
    <col min="2578" max="2579" width="9.140625" style="475"/>
    <col min="2580" max="2580" width="11.28515625" style="475" customWidth="1"/>
    <col min="2581" max="2816" width="9.140625" style="475"/>
    <col min="2817" max="2817" width="5.42578125" style="475" customWidth="1"/>
    <col min="2818" max="2818" width="4.42578125" style="475" customWidth="1"/>
    <col min="2819" max="2819" width="8.28515625" style="475" customWidth="1"/>
    <col min="2820" max="2820" width="7.140625" style="475" customWidth="1"/>
    <col min="2821" max="2821" width="9.28515625" style="475" customWidth="1"/>
    <col min="2822" max="2822" width="7.140625" style="475" customWidth="1"/>
    <col min="2823" max="2823" width="9.28515625" style="475" customWidth="1"/>
    <col min="2824" max="2824" width="7.140625" style="475" customWidth="1"/>
    <col min="2825" max="2825" width="9.28515625" style="475" customWidth="1"/>
    <col min="2826" max="2826" width="7.85546875" style="475" customWidth="1"/>
    <col min="2827" max="2829" width="8.5703125" style="475" customWidth="1"/>
    <col min="2830" max="2832" width="9.140625" style="475"/>
    <col min="2833" max="2833" width="11.42578125" style="475" customWidth="1"/>
    <col min="2834" max="2835" width="9.140625" style="475"/>
    <col min="2836" max="2836" width="11.28515625" style="475" customWidth="1"/>
    <col min="2837" max="3072" width="9.140625" style="475"/>
    <col min="3073" max="3073" width="5.42578125" style="475" customWidth="1"/>
    <col min="3074" max="3074" width="4.42578125" style="475" customWidth="1"/>
    <col min="3075" max="3075" width="8.28515625" style="475" customWidth="1"/>
    <col min="3076" max="3076" width="7.140625" style="475" customWidth="1"/>
    <col min="3077" max="3077" width="9.28515625" style="475" customWidth="1"/>
    <col min="3078" max="3078" width="7.140625" style="475" customWidth="1"/>
    <col min="3079" max="3079" width="9.28515625" style="475" customWidth="1"/>
    <col min="3080" max="3080" width="7.140625" style="475" customWidth="1"/>
    <col min="3081" max="3081" width="9.28515625" style="475" customWidth="1"/>
    <col min="3082" max="3082" width="7.85546875" style="475" customWidth="1"/>
    <col min="3083" max="3085" width="8.5703125" style="475" customWidth="1"/>
    <col min="3086" max="3088" width="9.140625" style="475"/>
    <col min="3089" max="3089" width="11.42578125" style="475" customWidth="1"/>
    <col min="3090" max="3091" width="9.140625" style="475"/>
    <col min="3092" max="3092" width="11.28515625" style="475" customWidth="1"/>
    <col min="3093" max="3328" width="9.140625" style="475"/>
    <col min="3329" max="3329" width="5.42578125" style="475" customWidth="1"/>
    <col min="3330" max="3330" width="4.42578125" style="475" customWidth="1"/>
    <col min="3331" max="3331" width="8.28515625" style="475" customWidth="1"/>
    <col min="3332" max="3332" width="7.140625" style="475" customWidth="1"/>
    <col min="3333" max="3333" width="9.28515625" style="475" customWidth="1"/>
    <col min="3334" max="3334" width="7.140625" style="475" customWidth="1"/>
    <col min="3335" max="3335" width="9.28515625" style="475" customWidth="1"/>
    <col min="3336" max="3336" width="7.140625" style="475" customWidth="1"/>
    <col min="3337" max="3337" width="9.28515625" style="475" customWidth="1"/>
    <col min="3338" max="3338" width="7.85546875" style="475" customWidth="1"/>
    <col min="3339" max="3341" width="8.5703125" style="475" customWidth="1"/>
    <col min="3342" max="3344" width="9.140625" style="475"/>
    <col min="3345" max="3345" width="11.42578125" style="475" customWidth="1"/>
    <col min="3346" max="3347" width="9.140625" style="475"/>
    <col min="3348" max="3348" width="11.28515625" style="475" customWidth="1"/>
    <col min="3349" max="3584" width="9.140625" style="475"/>
    <col min="3585" max="3585" width="5.42578125" style="475" customWidth="1"/>
    <col min="3586" max="3586" width="4.42578125" style="475" customWidth="1"/>
    <col min="3587" max="3587" width="8.28515625" style="475" customWidth="1"/>
    <col min="3588" max="3588" width="7.140625" style="475" customWidth="1"/>
    <col min="3589" max="3589" width="9.28515625" style="475" customWidth="1"/>
    <col min="3590" max="3590" width="7.140625" style="475" customWidth="1"/>
    <col min="3591" max="3591" width="9.28515625" style="475" customWidth="1"/>
    <col min="3592" max="3592" width="7.140625" style="475" customWidth="1"/>
    <col min="3593" max="3593" width="9.28515625" style="475" customWidth="1"/>
    <col min="3594" max="3594" width="7.85546875" style="475" customWidth="1"/>
    <col min="3595" max="3597" width="8.5703125" style="475" customWidth="1"/>
    <col min="3598" max="3600" width="9.140625" style="475"/>
    <col min="3601" max="3601" width="11.42578125" style="475" customWidth="1"/>
    <col min="3602" max="3603" width="9.140625" style="475"/>
    <col min="3604" max="3604" width="11.28515625" style="475" customWidth="1"/>
    <col min="3605" max="3840" width="9.140625" style="475"/>
    <col min="3841" max="3841" width="5.42578125" style="475" customWidth="1"/>
    <col min="3842" max="3842" width="4.42578125" style="475" customWidth="1"/>
    <col min="3843" max="3843" width="8.28515625" style="475" customWidth="1"/>
    <col min="3844" max="3844" width="7.140625" style="475" customWidth="1"/>
    <col min="3845" max="3845" width="9.28515625" style="475" customWidth="1"/>
    <col min="3846" max="3846" width="7.140625" style="475" customWidth="1"/>
    <col min="3847" max="3847" width="9.28515625" style="475" customWidth="1"/>
    <col min="3848" max="3848" width="7.140625" style="475" customWidth="1"/>
    <col min="3849" max="3849" width="9.28515625" style="475" customWidth="1"/>
    <col min="3850" max="3850" width="7.85546875" style="475" customWidth="1"/>
    <col min="3851" max="3853" width="8.5703125" style="475" customWidth="1"/>
    <col min="3854" max="3856" width="9.140625" style="475"/>
    <col min="3857" max="3857" width="11.42578125" style="475" customWidth="1"/>
    <col min="3858" max="3859" width="9.140625" style="475"/>
    <col min="3860" max="3860" width="11.28515625" style="475" customWidth="1"/>
    <col min="3861" max="4096" width="9.140625" style="475"/>
    <col min="4097" max="4097" width="5.42578125" style="475" customWidth="1"/>
    <col min="4098" max="4098" width="4.42578125" style="475" customWidth="1"/>
    <col min="4099" max="4099" width="8.28515625" style="475" customWidth="1"/>
    <col min="4100" max="4100" width="7.140625" style="475" customWidth="1"/>
    <col min="4101" max="4101" width="9.28515625" style="475" customWidth="1"/>
    <col min="4102" max="4102" width="7.140625" style="475" customWidth="1"/>
    <col min="4103" max="4103" width="9.28515625" style="475" customWidth="1"/>
    <col min="4104" max="4104" width="7.140625" style="475" customWidth="1"/>
    <col min="4105" max="4105" width="9.28515625" style="475" customWidth="1"/>
    <col min="4106" max="4106" width="7.85546875" style="475" customWidth="1"/>
    <col min="4107" max="4109" width="8.5703125" style="475" customWidth="1"/>
    <col min="4110" max="4112" width="9.140625" style="475"/>
    <col min="4113" max="4113" width="11.42578125" style="475" customWidth="1"/>
    <col min="4114" max="4115" width="9.140625" style="475"/>
    <col min="4116" max="4116" width="11.28515625" style="475" customWidth="1"/>
    <col min="4117" max="4352" width="9.140625" style="475"/>
    <col min="4353" max="4353" width="5.42578125" style="475" customWidth="1"/>
    <col min="4354" max="4354" width="4.42578125" style="475" customWidth="1"/>
    <col min="4355" max="4355" width="8.28515625" style="475" customWidth="1"/>
    <col min="4356" max="4356" width="7.140625" style="475" customWidth="1"/>
    <col min="4357" max="4357" width="9.28515625" style="475" customWidth="1"/>
    <col min="4358" max="4358" width="7.140625" style="475" customWidth="1"/>
    <col min="4359" max="4359" width="9.28515625" style="475" customWidth="1"/>
    <col min="4360" max="4360" width="7.140625" style="475" customWidth="1"/>
    <col min="4361" max="4361" width="9.28515625" style="475" customWidth="1"/>
    <col min="4362" max="4362" width="7.85546875" style="475" customWidth="1"/>
    <col min="4363" max="4365" width="8.5703125" style="475" customWidth="1"/>
    <col min="4366" max="4368" width="9.140625" style="475"/>
    <col min="4369" max="4369" width="11.42578125" style="475" customWidth="1"/>
    <col min="4370" max="4371" width="9.140625" style="475"/>
    <col min="4372" max="4372" width="11.28515625" style="475" customWidth="1"/>
    <col min="4373" max="4608" width="9.140625" style="475"/>
    <col min="4609" max="4609" width="5.42578125" style="475" customWidth="1"/>
    <col min="4610" max="4610" width="4.42578125" style="475" customWidth="1"/>
    <col min="4611" max="4611" width="8.28515625" style="475" customWidth="1"/>
    <col min="4612" max="4612" width="7.140625" style="475" customWidth="1"/>
    <col min="4613" max="4613" width="9.28515625" style="475" customWidth="1"/>
    <col min="4614" max="4614" width="7.140625" style="475" customWidth="1"/>
    <col min="4615" max="4615" width="9.28515625" style="475" customWidth="1"/>
    <col min="4616" max="4616" width="7.140625" style="475" customWidth="1"/>
    <col min="4617" max="4617" width="9.28515625" style="475" customWidth="1"/>
    <col min="4618" max="4618" width="7.85546875" style="475" customWidth="1"/>
    <col min="4619" max="4621" width="8.5703125" style="475" customWidth="1"/>
    <col min="4622" max="4624" width="9.140625" style="475"/>
    <col min="4625" max="4625" width="11.42578125" style="475" customWidth="1"/>
    <col min="4626" max="4627" width="9.140625" style="475"/>
    <col min="4628" max="4628" width="11.28515625" style="475" customWidth="1"/>
    <col min="4629" max="4864" width="9.140625" style="475"/>
    <col min="4865" max="4865" width="5.42578125" style="475" customWidth="1"/>
    <col min="4866" max="4866" width="4.42578125" style="475" customWidth="1"/>
    <col min="4867" max="4867" width="8.28515625" style="475" customWidth="1"/>
    <col min="4868" max="4868" width="7.140625" style="475" customWidth="1"/>
    <col min="4869" max="4869" width="9.28515625" style="475" customWidth="1"/>
    <col min="4870" max="4870" width="7.140625" style="475" customWidth="1"/>
    <col min="4871" max="4871" width="9.28515625" style="475" customWidth="1"/>
    <col min="4872" max="4872" width="7.140625" style="475" customWidth="1"/>
    <col min="4873" max="4873" width="9.28515625" style="475" customWidth="1"/>
    <col min="4874" max="4874" width="7.85546875" style="475" customWidth="1"/>
    <col min="4875" max="4877" width="8.5703125" style="475" customWidth="1"/>
    <col min="4878" max="4880" width="9.140625" style="475"/>
    <col min="4881" max="4881" width="11.42578125" style="475" customWidth="1"/>
    <col min="4882" max="4883" width="9.140625" style="475"/>
    <col min="4884" max="4884" width="11.28515625" style="475" customWidth="1"/>
    <col min="4885" max="5120" width="9.140625" style="475"/>
    <col min="5121" max="5121" width="5.42578125" style="475" customWidth="1"/>
    <col min="5122" max="5122" width="4.42578125" style="475" customWidth="1"/>
    <col min="5123" max="5123" width="8.28515625" style="475" customWidth="1"/>
    <col min="5124" max="5124" width="7.140625" style="475" customWidth="1"/>
    <col min="5125" max="5125" width="9.28515625" style="475" customWidth="1"/>
    <col min="5126" max="5126" width="7.140625" style="475" customWidth="1"/>
    <col min="5127" max="5127" width="9.28515625" style="475" customWidth="1"/>
    <col min="5128" max="5128" width="7.140625" style="475" customWidth="1"/>
    <col min="5129" max="5129" width="9.28515625" style="475" customWidth="1"/>
    <col min="5130" max="5130" width="7.85546875" style="475" customWidth="1"/>
    <col min="5131" max="5133" width="8.5703125" style="475" customWidth="1"/>
    <col min="5134" max="5136" width="9.140625" style="475"/>
    <col min="5137" max="5137" width="11.42578125" style="475" customWidth="1"/>
    <col min="5138" max="5139" width="9.140625" style="475"/>
    <col min="5140" max="5140" width="11.28515625" style="475" customWidth="1"/>
    <col min="5141" max="5376" width="9.140625" style="475"/>
    <col min="5377" max="5377" width="5.42578125" style="475" customWidth="1"/>
    <col min="5378" max="5378" width="4.42578125" style="475" customWidth="1"/>
    <col min="5379" max="5379" width="8.28515625" style="475" customWidth="1"/>
    <col min="5380" max="5380" width="7.140625" style="475" customWidth="1"/>
    <col min="5381" max="5381" width="9.28515625" style="475" customWidth="1"/>
    <col min="5382" max="5382" width="7.140625" style="475" customWidth="1"/>
    <col min="5383" max="5383" width="9.28515625" style="475" customWidth="1"/>
    <col min="5384" max="5384" width="7.140625" style="475" customWidth="1"/>
    <col min="5385" max="5385" width="9.28515625" style="475" customWidth="1"/>
    <col min="5386" max="5386" width="7.85546875" style="475" customWidth="1"/>
    <col min="5387" max="5389" width="8.5703125" style="475" customWidth="1"/>
    <col min="5390" max="5392" width="9.140625" style="475"/>
    <col min="5393" max="5393" width="11.42578125" style="475" customWidth="1"/>
    <col min="5394" max="5395" width="9.140625" style="475"/>
    <col min="5396" max="5396" width="11.28515625" style="475" customWidth="1"/>
    <col min="5397" max="5632" width="9.140625" style="475"/>
    <col min="5633" max="5633" width="5.42578125" style="475" customWidth="1"/>
    <col min="5634" max="5634" width="4.42578125" style="475" customWidth="1"/>
    <col min="5635" max="5635" width="8.28515625" style="475" customWidth="1"/>
    <col min="5636" max="5636" width="7.140625" style="475" customWidth="1"/>
    <col min="5637" max="5637" width="9.28515625" style="475" customWidth="1"/>
    <col min="5638" max="5638" width="7.140625" style="475" customWidth="1"/>
    <col min="5639" max="5639" width="9.28515625" style="475" customWidth="1"/>
    <col min="5640" max="5640" width="7.140625" style="475" customWidth="1"/>
    <col min="5641" max="5641" width="9.28515625" style="475" customWidth="1"/>
    <col min="5642" max="5642" width="7.85546875" style="475" customWidth="1"/>
    <col min="5643" max="5645" width="8.5703125" style="475" customWidth="1"/>
    <col min="5646" max="5648" width="9.140625" style="475"/>
    <col min="5649" max="5649" width="11.42578125" style="475" customWidth="1"/>
    <col min="5650" max="5651" width="9.140625" style="475"/>
    <col min="5652" max="5652" width="11.28515625" style="475" customWidth="1"/>
    <col min="5653" max="5888" width="9.140625" style="475"/>
    <col min="5889" max="5889" width="5.42578125" style="475" customWidth="1"/>
    <col min="5890" max="5890" width="4.42578125" style="475" customWidth="1"/>
    <col min="5891" max="5891" width="8.28515625" style="475" customWidth="1"/>
    <col min="5892" max="5892" width="7.140625" style="475" customWidth="1"/>
    <col min="5893" max="5893" width="9.28515625" style="475" customWidth="1"/>
    <col min="5894" max="5894" width="7.140625" style="475" customWidth="1"/>
    <col min="5895" max="5895" width="9.28515625" style="475" customWidth="1"/>
    <col min="5896" max="5896" width="7.140625" style="475" customWidth="1"/>
    <col min="5897" max="5897" width="9.28515625" style="475" customWidth="1"/>
    <col min="5898" max="5898" width="7.85546875" style="475" customWidth="1"/>
    <col min="5899" max="5901" width="8.5703125" style="475" customWidth="1"/>
    <col min="5902" max="5904" width="9.140625" style="475"/>
    <col min="5905" max="5905" width="11.42578125" style="475" customWidth="1"/>
    <col min="5906" max="5907" width="9.140625" style="475"/>
    <col min="5908" max="5908" width="11.28515625" style="475" customWidth="1"/>
    <col min="5909" max="6144" width="9.140625" style="475"/>
    <col min="6145" max="6145" width="5.42578125" style="475" customWidth="1"/>
    <col min="6146" max="6146" width="4.42578125" style="475" customWidth="1"/>
    <col min="6147" max="6147" width="8.28515625" style="475" customWidth="1"/>
    <col min="6148" max="6148" width="7.140625" style="475" customWidth="1"/>
    <col min="6149" max="6149" width="9.28515625" style="475" customWidth="1"/>
    <col min="6150" max="6150" width="7.140625" style="475" customWidth="1"/>
    <col min="6151" max="6151" width="9.28515625" style="475" customWidth="1"/>
    <col min="6152" max="6152" width="7.140625" style="475" customWidth="1"/>
    <col min="6153" max="6153" width="9.28515625" style="475" customWidth="1"/>
    <col min="6154" max="6154" width="7.85546875" style="475" customWidth="1"/>
    <col min="6155" max="6157" width="8.5703125" style="475" customWidth="1"/>
    <col min="6158" max="6160" width="9.140625" style="475"/>
    <col min="6161" max="6161" width="11.42578125" style="475" customWidth="1"/>
    <col min="6162" max="6163" width="9.140625" style="475"/>
    <col min="6164" max="6164" width="11.28515625" style="475" customWidth="1"/>
    <col min="6165" max="6400" width="9.140625" style="475"/>
    <col min="6401" max="6401" width="5.42578125" style="475" customWidth="1"/>
    <col min="6402" max="6402" width="4.42578125" style="475" customWidth="1"/>
    <col min="6403" max="6403" width="8.28515625" style="475" customWidth="1"/>
    <col min="6404" max="6404" width="7.140625" style="475" customWidth="1"/>
    <col min="6405" max="6405" width="9.28515625" style="475" customWidth="1"/>
    <col min="6406" max="6406" width="7.140625" style="475" customWidth="1"/>
    <col min="6407" max="6407" width="9.28515625" style="475" customWidth="1"/>
    <col min="6408" max="6408" width="7.140625" style="475" customWidth="1"/>
    <col min="6409" max="6409" width="9.28515625" style="475" customWidth="1"/>
    <col min="6410" max="6410" width="7.85546875" style="475" customWidth="1"/>
    <col min="6411" max="6413" width="8.5703125" style="475" customWidth="1"/>
    <col min="6414" max="6416" width="9.140625" style="475"/>
    <col min="6417" max="6417" width="11.42578125" style="475" customWidth="1"/>
    <col min="6418" max="6419" width="9.140625" style="475"/>
    <col min="6420" max="6420" width="11.28515625" style="475" customWidth="1"/>
    <col min="6421" max="6656" width="9.140625" style="475"/>
    <col min="6657" max="6657" width="5.42578125" style="475" customWidth="1"/>
    <col min="6658" max="6658" width="4.42578125" style="475" customWidth="1"/>
    <col min="6659" max="6659" width="8.28515625" style="475" customWidth="1"/>
    <col min="6660" max="6660" width="7.140625" style="475" customWidth="1"/>
    <col min="6661" max="6661" width="9.28515625" style="475" customWidth="1"/>
    <col min="6662" max="6662" width="7.140625" style="475" customWidth="1"/>
    <col min="6663" max="6663" width="9.28515625" style="475" customWidth="1"/>
    <col min="6664" max="6664" width="7.140625" style="475" customWidth="1"/>
    <col min="6665" max="6665" width="9.28515625" style="475" customWidth="1"/>
    <col min="6666" max="6666" width="7.85546875" style="475" customWidth="1"/>
    <col min="6667" max="6669" width="8.5703125" style="475" customWidth="1"/>
    <col min="6670" max="6672" width="9.140625" style="475"/>
    <col min="6673" max="6673" width="11.42578125" style="475" customWidth="1"/>
    <col min="6674" max="6675" width="9.140625" style="475"/>
    <col min="6676" max="6676" width="11.28515625" style="475" customWidth="1"/>
    <col min="6677" max="6912" width="9.140625" style="475"/>
    <col min="6913" max="6913" width="5.42578125" style="475" customWidth="1"/>
    <col min="6914" max="6914" width="4.42578125" style="475" customWidth="1"/>
    <col min="6915" max="6915" width="8.28515625" style="475" customWidth="1"/>
    <col min="6916" max="6916" width="7.140625" style="475" customWidth="1"/>
    <col min="6917" max="6917" width="9.28515625" style="475" customWidth="1"/>
    <col min="6918" max="6918" width="7.140625" style="475" customWidth="1"/>
    <col min="6919" max="6919" width="9.28515625" style="475" customWidth="1"/>
    <col min="6920" max="6920" width="7.140625" style="475" customWidth="1"/>
    <col min="6921" max="6921" width="9.28515625" style="475" customWidth="1"/>
    <col min="6922" max="6922" width="7.85546875" style="475" customWidth="1"/>
    <col min="6923" max="6925" width="8.5703125" style="475" customWidth="1"/>
    <col min="6926" max="6928" width="9.140625" style="475"/>
    <col min="6929" max="6929" width="11.42578125" style="475" customWidth="1"/>
    <col min="6930" max="6931" width="9.140625" style="475"/>
    <col min="6932" max="6932" width="11.28515625" style="475" customWidth="1"/>
    <col min="6933" max="7168" width="9.140625" style="475"/>
    <col min="7169" max="7169" width="5.42578125" style="475" customWidth="1"/>
    <col min="7170" max="7170" width="4.42578125" style="475" customWidth="1"/>
    <col min="7171" max="7171" width="8.28515625" style="475" customWidth="1"/>
    <col min="7172" max="7172" width="7.140625" style="475" customWidth="1"/>
    <col min="7173" max="7173" width="9.28515625" style="475" customWidth="1"/>
    <col min="7174" max="7174" width="7.140625" style="475" customWidth="1"/>
    <col min="7175" max="7175" width="9.28515625" style="475" customWidth="1"/>
    <col min="7176" max="7176" width="7.140625" style="475" customWidth="1"/>
    <col min="7177" max="7177" width="9.28515625" style="475" customWidth="1"/>
    <col min="7178" max="7178" width="7.85546875" style="475" customWidth="1"/>
    <col min="7179" max="7181" width="8.5703125" style="475" customWidth="1"/>
    <col min="7182" max="7184" width="9.140625" style="475"/>
    <col min="7185" max="7185" width="11.42578125" style="475" customWidth="1"/>
    <col min="7186" max="7187" width="9.140625" style="475"/>
    <col min="7188" max="7188" width="11.28515625" style="475" customWidth="1"/>
    <col min="7189" max="7424" width="9.140625" style="475"/>
    <col min="7425" max="7425" width="5.42578125" style="475" customWidth="1"/>
    <col min="7426" max="7426" width="4.42578125" style="475" customWidth="1"/>
    <col min="7427" max="7427" width="8.28515625" style="475" customWidth="1"/>
    <col min="7428" max="7428" width="7.140625" style="475" customWidth="1"/>
    <col min="7429" max="7429" width="9.28515625" style="475" customWidth="1"/>
    <col min="7430" max="7430" width="7.140625" style="475" customWidth="1"/>
    <col min="7431" max="7431" width="9.28515625" style="475" customWidth="1"/>
    <col min="7432" max="7432" width="7.140625" style="475" customWidth="1"/>
    <col min="7433" max="7433" width="9.28515625" style="475" customWidth="1"/>
    <col min="7434" max="7434" width="7.85546875" style="475" customWidth="1"/>
    <col min="7435" max="7437" width="8.5703125" style="475" customWidth="1"/>
    <col min="7438" max="7440" width="9.140625" style="475"/>
    <col min="7441" max="7441" width="11.42578125" style="475" customWidth="1"/>
    <col min="7442" max="7443" width="9.140625" style="475"/>
    <col min="7444" max="7444" width="11.28515625" style="475" customWidth="1"/>
    <col min="7445" max="7680" width="9.140625" style="475"/>
    <col min="7681" max="7681" width="5.42578125" style="475" customWidth="1"/>
    <col min="7682" max="7682" width="4.42578125" style="475" customWidth="1"/>
    <col min="7683" max="7683" width="8.28515625" style="475" customWidth="1"/>
    <col min="7684" max="7684" width="7.140625" style="475" customWidth="1"/>
    <col min="7685" max="7685" width="9.28515625" style="475" customWidth="1"/>
    <col min="7686" max="7686" width="7.140625" style="475" customWidth="1"/>
    <col min="7687" max="7687" width="9.28515625" style="475" customWidth="1"/>
    <col min="7688" max="7688" width="7.140625" style="475" customWidth="1"/>
    <col min="7689" max="7689" width="9.28515625" style="475" customWidth="1"/>
    <col min="7690" max="7690" width="7.85546875" style="475" customWidth="1"/>
    <col min="7691" max="7693" width="8.5703125" style="475" customWidth="1"/>
    <col min="7694" max="7696" width="9.140625" style="475"/>
    <col min="7697" max="7697" width="11.42578125" style="475" customWidth="1"/>
    <col min="7698" max="7699" width="9.140625" style="475"/>
    <col min="7700" max="7700" width="11.28515625" style="475" customWidth="1"/>
    <col min="7701" max="7936" width="9.140625" style="475"/>
    <col min="7937" max="7937" width="5.42578125" style="475" customWidth="1"/>
    <col min="7938" max="7938" width="4.42578125" style="475" customWidth="1"/>
    <col min="7939" max="7939" width="8.28515625" style="475" customWidth="1"/>
    <col min="7940" max="7940" width="7.140625" style="475" customWidth="1"/>
    <col min="7941" max="7941" width="9.28515625" style="475" customWidth="1"/>
    <col min="7942" max="7942" width="7.140625" style="475" customWidth="1"/>
    <col min="7943" max="7943" width="9.28515625" style="475" customWidth="1"/>
    <col min="7944" max="7944" width="7.140625" style="475" customWidth="1"/>
    <col min="7945" max="7945" width="9.28515625" style="475" customWidth="1"/>
    <col min="7946" max="7946" width="7.85546875" style="475" customWidth="1"/>
    <col min="7947" max="7949" width="8.5703125" style="475" customWidth="1"/>
    <col min="7950" max="7952" width="9.140625" style="475"/>
    <col min="7953" max="7953" width="11.42578125" style="475" customWidth="1"/>
    <col min="7954" max="7955" width="9.140625" style="475"/>
    <col min="7956" max="7956" width="11.28515625" style="475" customWidth="1"/>
    <col min="7957" max="8192" width="9.140625" style="475"/>
    <col min="8193" max="8193" width="5.42578125" style="475" customWidth="1"/>
    <col min="8194" max="8194" width="4.42578125" style="475" customWidth="1"/>
    <col min="8195" max="8195" width="8.28515625" style="475" customWidth="1"/>
    <col min="8196" max="8196" width="7.140625" style="475" customWidth="1"/>
    <col min="8197" max="8197" width="9.28515625" style="475" customWidth="1"/>
    <col min="8198" max="8198" width="7.140625" style="475" customWidth="1"/>
    <col min="8199" max="8199" width="9.28515625" style="475" customWidth="1"/>
    <col min="8200" max="8200" width="7.140625" style="475" customWidth="1"/>
    <col min="8201" max="8201" width="9.28515625" style="475" customWidth="1"/>
    <col min="8202" max="8202" width="7.85546875" style="475" customWidth="1"/>
    <col min="8203" max="8205" width="8.5703125" style="475" customWidth="1"/>
    <col min="8206" max="8208" width="9.140625" style="475"/>
    <col min="8209" max="8209" width="11.42578125" style="475" customWidth="1"/>
    <col min="8210" max="8211" width="9.140625" style="475"/>
    <col min="8212" max="8212" width="11.28515625" style="475" customWidth="1"/>
    <col min="8213" max="8448" width="9.140625" style="475"/>
    <col min="8449" max="8449" width="5.42578125" style="475" customWidth="1"/>
    <col min="8450" max="8450" width="4.42578125" style="475" customWidth="1"/>
    <col min="8451" max="8451" width="8.28515625" style="475" customWidth="1"/>
    <col min="8452" max="8452" width="7.140625" style="475" customWidth="1"/>
    <col min="8453" max="8453" width="9.28515625" style="475" customWidth="1"/>
    <col min="8454" max="8454" width="7.140625" style="475" customWidth="1"/>
    <col min="8455" max="8455" width="9.28515625" style="475" customWidth="1"/>
    <col min="8456" max="8456" width="7.140625" style="475" customWidth="1"/>
    <col min="8457" max="8457" width="9.28515625" style="475" customWidth="1"/>
    <col min="8458" max="8458" width="7.85546875" style="475" customWidth="1"/>
    <col min="8459" max="8461" width="8.5703125" style="475" customWidth="1"/>
    <col min="8462" max="8464" width="9.140625" style="475"/>
    <col min="8465" max="8465" width="11.42578125" style="475" customWidth="1"/>
    <col min="8466" max="8467" width="9.140625" style="475"/>
    <col min="8468" max="8468" width="11.28515625" style="475" customWidth="1"/>
    <col min="8469" max="8704" width="9.140625" style="475"/>
    <col min="8705" max="8705" width="5.42578125" style="475" customWidth="1"/>
    <col min="8706" max="8706" width="4.42578125" style="475" customWidth="1"/>
    <col min="8707" max="8707" width="8.28515625" style="475" customWidth="1"/>
    <col min="8708" max="8708" width="7.140625" style="475" customWidth="1"/>
    <col min="8709" max="8709" width="9.28515625" style="475" customWidth="1"/>
    <col min="8710" max="8710" width="7.140625" style="475" customWidth="1"/>
    <col min="8711" max="8711" width="9.28515625" style="475" customWidth="1"/>
    <col min="8712" max="8712" width="7.140625" style="475" customWidth="1"/>
    <col min="8713" max="8713" width="9.28515625" style="475" customWidth="1"/>
    <col min="8714" max="8714" width="7.85546875" style="475" customWidth="1"/>
    <col min="8715" max="8717" width="8.5703125" style="475" customWidth="1"/>
    <col min="8718" max="8720" width="9.140625" style="475"/>
    <col min="8721" max="8721" width="11.42578125" style="475" customWidth="1"/>
    <col min="8722" max="8723" width="9.140625" style="475"/>
    <col min="8724" max="8724" width="11.28515625" style="475" customWidth="1"/>
    <col min="8725" max="8960" width="9.140625" style="475"/>
    <col min="8961" max="8961" width="5.42578125" style="475" customWidth="1"/>
    <col min="8962" max="8962" width="4.42578125" style="475" customWidth="1"/>
    <col min="8963" max="8963" width="8.28515625" style="475" customWidth="1"/>
    <col min="8964" max="8964" width="7.140625" style="475" customWidth="1"/>
    <col min="8965" max="8965" width="9.28515625" style="475" customWidth="1"/>
    <col min="8966" max="8966" width="7.140625" style="475" customWidth="1"/>
    <col min="8967" max="8967" width="9.28515625" style="475" customWidth="1"/>
    <col min="8968" max="8968" width="7.140625" style="475" customWidth="1"/>
    <col min="8969" max="8969" width="9.28515625" style="475" customWidth="1"/>
    <col min="8970" max="8970" width="7.85546875" style="475" customWidth="1"/>
    <col min="8971" max="8973" width="8.5703125" style="475" customWidth="1"/>
    <col min="8974" max="8976" width="9.140625" style="475"/>
    <col min="8977" max="8977" width="11.42578125" style="475" customWidth="1"/>
    <col min="8978" max="8979" width="9.140625" style="475"/>
    <col min="8980" max="8980" width="11.28515625" style="475" customWidth="1"/>
    <col min="8981" max="9216" width="9.140625" style="475"/>
    <col min="9217" max="9217" width="5.42578125" style="475" customWidth="1"/>
    <col min="9218" max="9218" width="4.42578125" style="475" customWidth="1"/>
    <col min="9219" max="9219" width="8.28515625" style="475" customWidth="1"/>
    <col min="9220" max="9220" width="7.140625" style="475" customWidth="1"/>
    <col min="9221" max="9221" width="9.28515625" style="475" customWidth="1"/>
    <col min="9222" max="9222" width="7.140625" style="475" customWidth="1"/>
    <col min="9223" max="9223" width="9.28515625" style="475" customWidth="1"/>
    <col min="9224" max="9224" width="7.140625" style="475" customWidth="1"/>
    <col min="9225" max="9225" width="9.28515625" style="475" customWidth="1"/>
    <col min="9226" max="9226" width="7.85546875" style="475" customWidth="1"/>
    <col min="9227" max="9229" width="8.5703125" style="475" customWidth="1"/>
    <col min="9230" max="9232" width="9.140625" style="475"/>
    <col min="9233" max="9233" width="11.42578125" style="475" customWidth="1"/>
    <col min="9234" max="9235" width="9.140625" style="475"/>
    <col min="9236" max="9236" width="11.28515625" style="475" customWidth="1"/>
    <col min="9237" max="9472" width="9.140625" style="475"/>
    <col min="9473" max="9473" width="5.42578125" style="475" customWidth="1"/>
    <col min="9474" max="9474" width="4.42578125" style="475" customWidth="1"/>
    <col min="9475" max="9475" width="8.28515625" style="475" customWidth="1"/>
    <col min="9476" max="9476" width="7.140625" style="475" customWidth="1"/>
    <col min="9477" max="9477" width="9.28515625" style="475" customWidth="1"/>
    <col min="9478" max="9478" width="7.140625" style="475" customWidth="1"/>
    <col min="9479" max="9479" width="9.28515625" style="475" customWidth="1"/>
    <col min="9480" max="9480" width="7.140625" style="475" customWidth="1"/>
    <col min="9481" max="9481" width="9.28515625" style="475" customWidth="1"/>
    <col min="9482" max="9482" width="7.85546875" style="475" customWidth="1"/>
    <col min="9483" max="9485" width="8.5703125" style="475" customWidth="1"/>
    <col min="9486" max="9488" width="9.140625" style="475"/>
    <col min="9489" max="9489" width="11.42578125" style="475" customWidth="1"/>
    <col min="9490" max="9491" width="9.140625" style="475"/>
    <col min="9492" max="9492" width="11.28515625" style="475" customWidth="1"/>
    <col min="9493" max="9728" width="9.140625" style="475"/>
    <col min="9729" max="9729" width="5.42578125" style="475" customWidth="1"/>
    <col min="9730" max="9730" width="4.42578125" style="475" customWidth="1"/>
    <col min="9731" max="9731" width="8.28515625" style="475" customWidth="1"/>
    <col min="9732" max="9732" width="7.140625" style="475" customWidth="1"/>
    <col min="9733" max="9733" width="9.28515625" style="475" customWidth="1"/>
    <col min="9734" max="9734" width="7.140625" style="475" customWidth="1"/>
    <col min="9735" max="9735" width="9.28515625" style="475" customWidth="1"/>
    <col min="9736" max="9736" width="7.140625" style="475" customWidth="1"/>
    <col min="9737" max="9737" width="9.28515625" style="475" customWidth="1"/>
    <col min="9738" max="9738" width="7.85546875" style="475" customWidth="1"/>
    <col min="9739" max="9741" width="8.5703125" style="475" customWidth="1"/>
    <col min="9742" max="9744" width="9.140625" style="475"/>
    <col min="9745" max="9745" width="11.42578125" style="475" customWidth="1"/>
    <col min="9746" max="9747" width="9.140625" style="475"/>
    <col min="9748" max="9748" width="11.28515625" style="475" customWidth="1"/>
    <col min="9749" max="9984" width="9.140625" style="475"/>
    <col min="9985" max="9985" width="5.42578125" style="475" customWidth="1"/>
    <col min="9986" max="9986" width="4.42578125" style="475" customWidth="1"/>
    <col min="9987" max="9987" width="8.28515625" style="475" customWidth="1"/>
    <col min="9988" max="9988" width="7.140625" style="475" customWidth="1"/>
    <col min="9989" max="9989" width="9.28515625" style="475" customWidth="1"/>
    <col min="9990" max="9990" width="7.140625" style="475" customWidth="1"/>
    <col min="9991" max="9991" width="9.28515625" style="475" customWidth="1"/>
    <col min="9992" max="9992" width="7.140625" style="475" customWidth="1"/>
    <col min="9993" max="9993" width="9.28515625" style="475" customWidth="1"/>
    <col min="9994" max="9994" width="7.85546875" style="475" customWidth="1"/>
    <col min="9995" max="9997" width="8.5703125" style="475" customWidth="1"/>
    <col min="9998" max="10000" width="9.140625" style="475"/>
    <col min="10001" max="10001" width="11.42578125" style="475" customWidth="1"/>
    <col min="10002" max="10003" width="9.140625" style="475"/>
    <col min="10004" max="10004" width="11.28515625" style="475" customWidth="1"/>
    <col min="10005" max="10240" width="9.140625" style="475"/>
    <col min="10241" max="10241" width="5.42578125" style="475" customWidth="1"/>
    <col min="10242" max="10242" width="4.42578125" style="475" customWidth="1"/>
    <col min="10243" max="10243" width="8.28515625" style="475" customWidth="1"/>
    <col min="10244" max="10244" width="7.140625" style="475" customWidth="1"/>
    <col min="10245" max="10245" width="9.28515625" style="475" customWidth="1"/>
    <col min="10246" max="10246" width="7.140625" style="475" customWidth="1"/>
    <col min="10247" max="10247" width="9.28515625" style="475" customWidth="1"/>
    <col min="10248" max="10248" width="7.140625" style="475" customWidth="1"/>
    <col min="10249" max="10249" width="9.28515625" style="475" customWidth="1"/>
    <col min="10250" max="10250" width="7.85546875" style="475" customWidth="1"/>
    <col min="10251" max="10253" width="8.5703125" style="475" customWidth="1"/>
    <col min="10254" max="10256" width="9.140625" style="475"/>
    <col min="10257" max="10257" width="11.42578125" style="475" customWidth="1"/>
    <col min="10258" max="10259" width="9.140625" style="475"/>
    <col min="10260" max="10260" width="11.28515625" style="475" customWidth="1"/>
    <col min="10261" max="10496" width="9.140625" style="475"/>
    <col min="10497" max="10497" width="5.42578125" style="475" customWidth="1"/>
    <col min="10498" max="10498" width="4.42578125" style="475" customWidth="1"/>
    <col min="10499" max="10499" width="8.28515625" style="475" customWidth="1"/>
    <col min="10500" max="10500" width="7.140625" style="475" customWidth="1"/>
    <col min="10501" max="10501" width="9.28515625" style="475" customWidth="1"/>
    <col min="10502" max="10502" width="7.140625" style="475" customWidth="1"/>
    <col min="10503" max="10503" width="9.28515625" style="475" customWidth="1"/>
    <col min="10504" max="10504" width="7.140625" style="475" customWidth="1"/>
    <col min="10505" max="10505" width="9.28515625" style="475" customWidth="1"/>
    <col min="10506" max="10506" width="7.85546875" style="475" customWidth="1"/>
    <col min="10507" max="10509" width="8.5703125" style="475" customWidth="1"/>
    <col min="10510" max="10512" width="9.140625" style="475"/>
    <col min="10513" max="10513" width="11.42578125" style="475" customWidth="1"/>
    <col min="10514" max="10515" width="9.140625" style="475"/>
    <col min="10516" max="10516" width="11.28515625" style="475" customWidth="1"/>
    <col min="10517" max="10752" width="9.140625" style="475"/>
    <col min="10753" max="10753" width="5.42578125" style="475" customWidth="1"/>
    <col min="10754" max="10754" width="4.42578125" style="475" customWidth="1"/>
    <col min="10755" max="10755" width="8.28515625" style="475" customWidth="1"/>
    <col min="10756" max="10756" width="7.140625" style="475" customWidth="1"/>
    <col min="10757" max="10757" width="9.28515625" style="475" customWidth="1"/>
    <col min="10758" max="10758" width="7.140625" style="475" customWidth="1"/>
    <col min="10759" max="10759" width="9.28515625" style="475" customWidth="1"/>
    <col min="10760" max="10760" width="7.140625" style="475" customWidth="1"/>
    <col min="10761" max="10761" width="9.28515625" style="475" customWidth="1"/>
    <col min="10762" max="10762" width="7.85546875" style="475" customWidth="1"/>
    <col min="10763" max="10765" width="8.5703125" style="475" customWidth="1"/>
    <col min="10766" max="10768" width="9.140625" style="475"/>
    <col min="10769" max="10769" width="11.42578125" style="475" customWidth="1"/>
    <col min="10770" max="10771" width="9.140625" style="475"/>
    <col min="10772" max="10772" width="11.28515625" style="475" customWidth="1"/>
    <col min="10773" max="11008" width="9.140625" style="475"/>
    <col min="11009" max="11009" width="5.42578125" style="475" customWidth="1"/>
    <col min="11010" max="11010" width="4.42578125" style="475" customWidth="1"/>
    <col min="11011" max="11011" width="8.28515625" style="475" customWidth="1"/>
    <col min="11012" max="11012" width="7.140625" style="475" customWidth="1"/>
    <col min="11013" max="11013" width="9.28515625" style="475" customWidth="1"/>
    <col min="11014" max="11014" width="7.140625" style="475" customWidth="1"/>
    <col min="11015" max="11015" width="9.28515625" style="475" customWidth="1"/>
    <col min="11016" max="11016" width="7.140625" style="475" customWidth="1"/>
    <col min="11017" max="11017" width="9.28515625" style="475" customWidth="1"/>
    <col min="11018" max="11018" width="7.85546875" style="475" customWidth="1"/>
    <col min="11019" max="11021" width="8.5703125" style="475" customWidth="1"/>
    <col min="11022" max="11024" width="9.140625" style="475"/>
    <col min="11025" max="11025" width="11.42578125" style="475" customWidth="1"/>
    <col min="11026" max="11027" width="9.140625" style="475"/>
    <col min="11028" max="11028" width="11.28515625" style="475" customWidth="1"/>
    <col min="11029" max="11264" width="9.140625" style="475"/>
    <col min="11265" max="11265" width="5.42578125" style="475" customWidth="1"/>
    <col min="11266" max="11266" width="4.42578125" style="475" customWidth="1"/>
    <col min="11267" max="11267" width="8.28515625" style="475" customWidth="1"/>
    <col min="11268" max="11268" width="7.140625" style="475" customWidth="1"/>
    <col min="11269" max="11269" width="9.28515625" style="475" customWidth="1"/>
    <col min="11270" max="11270" width="7.140625" style="475" customWidth="1"/>
    <col min="11271" max="11271" width="9.28515625" style="475" customWidth="1"/>
    <col min="11272" max="11272" width="7.140625" style="475" customWidth="1"/>
    <col min="11273" max="11273" width="9.28515625" style="475" customWidth="1"/>
    <col min="11274" max="11274" width="7.85546875" style="475" customWidth="1"/>
    <col min="11275" max="11277" width="8.5703125" style="475" customWidth="1"/>
    <col min="11278" max="11280" width="9.140625" style="475"/>
    <col min="11281" max="11281" width="11.42578125" style="475" customWidth="1"/>
    <col min="11282" max="11283" width="9.140625" style="475"/>
    <col min="11284" max="11284" width="11.28515625" style="475" customWidth="1"/>
    <col min="11285" max="11520" width="9.140625" style="475"/>
    <col min="11521" max="11521" width="5.42578125" style="475" customWidth="1"/>
    <col min="11522" max="11522" width="4.42578125" style="475" customWidth="1"/>
    <col min="11523" max="11523" width="8.28515625" style="475" customWidth="1"/>
    <col min="11524" max="11524" width="7.140625" style="475" customWidth="1"/>
    <col min="11525" max="11525" width="9.28515625" style="475" customWidth="1"/>
    <col min="11526" max="11526" width="7.140625" style="475" customWidth="1"/>
    <col min="11527" max="11527" width="9.28515625" style="475" customWidth="1"/>
    <col min="11528" max="11528" width="7.140625" style="475" customWidth="1"/>
    <col min="11529" max="11529" width="9.28515625" style="475" customWidth="1"/>
    <col min="11530" max="11530" width="7.85546875" style="475" customWidth="1"/>
    <col min="11531" max="11533" width="8.5703125" style="475" customWidth="1"/>
    <col min="11534" max="11536" width="9.140625" style="475"/>
    <col min="11537" max="11537" width="11.42578125" style="475" customWidth="1"/>
    <col min="11538" max="11539" width="9.140625" style="475"/>
    <col min="11540" max="11540" width="11.28515625" style="475" customWidth="1"/>
    <col min="11541" max="11776" width="9.140625" style="475"/>
    <col min="11777" max="11777" width="5.42578125" style="475" customWidth="1"/>
    <col min="11778" max="11778" width="4.42578125" style="475" customWidth="1"/>
    <col min="11779" max="11779" width="8.28515625" style="475" customWidth="1"/>
    <col min="11780" max="11780" width="7.140625" style="475" customWidth="1"/>
    <col min="11781" max="11781" width="9.28515625" style="475" customWidth="1"/>
    <col min="11782" max="11782" width="7.140625" style="475" customWidth="1"/>
    <col min="11783" max="11783" width="9.28515625" style="475" customWidth="1"/>
    <col min="11784" max="11784" width="7.140625" style="475" customWidth="1"/>
    <col min="11785" max="11785" width="9.28515625" style="475" customWidth="1"/>
    <col min="11786" max="11786" width="7.85546875" style="475" customWidth="1"/>
    <col min="11787" max="11789" width="8.5703125" style="475" customWidth="1"/>
    <col min="11790" max="11792" width="9.140625" style="475"/>
    <col min="11793" max="11793" width="11.42578125" style="475" customWidth="1"/>
    <col min="11794" max="11795" width="9.140625" style="475"/>
    <col min="11796" max="11796" width="11.28515625" style="475" customWidth="1"/>
    <col min="11797" max="12032" width="9.140625" style="475"/>
    <col min="12033" max="12033" width="5.42578125" style="475" customWidth="1"/>
    <col min="12034" max="12034" width="4.42578125" style="475" customWidth="1"/>
    <col min="12035" max="12035" width="8.28515625" style="475" customWidth="1"/>
    <col min="12036" max="12036" width="7.140625" style="475" customWidth="1"/>
    <col min="12037" max="12037" width="9.28515625" style="475" customWidth="1"/>
    <col min="12038" max="12038" width="7.140625" style="475" customWidth="1"/>
    <col min="12039" max="12039" width="9.28515625" style="475" customWidth="1"/>
    <col min="12040" max="12040" width="7.140625" style="475" customWidth="1"/>
    <col min="12041" max="12041" width="9.28515625" style="475" customWidth="1"/>
    <col min="12042" max="12042" width="7.85546875" style="475" customWidth="1"/>
    <col min="12043" max="12045" width="8.5703125" style="475" customWidth="1"/>
    <col min="12046" max="12048" width="9.140625" style="475"/>
    <col min="12049" max="12049" width="11.42578125" style="475" customWidth="1"/>
    <col min="12050" max="12051" width="9.140625" style="475"/>
    <col min="12052" max="12052" width="11.28515625" style="475" customWidth="1"/>
    <col min="12053" max="12288" width="9.140625" style="475"/>
    <col min="12289" max="12289" width="5.42578125" style="475" customWidth="1"/>
    <col min="12290" max="12290" width="4.42578125" style="475" customWidth="1"/>
    <col min="12291" max="12291" width="8.28515625" style="475" customWidth="1"/>
    <col min="12292" max="12292" width="7.140625" style="475" customWidth="1"/>
    <col min="12293" max="12293" width="9.28515625" style="475" customWidth="1"/>
    <col min="12294" max="12294" width="7.140625" style="475" customWidth="1"/>
    <col min="12295" max="12295" width="9.28515625" style="475" customWidth="1"/>
    <col min="12296" max="12296" width="7.140625" style="475" customWidth="1"/>
    <col min="12297" max="12297" width="9.28515625" style="475" customWidth="1"/>
    <col min="12298" max="12298" width="7.85546875" style="475" customWidth="1"/>
    <col min="12299" max="12301" width="8.5703125" style="475" customWidth="1"/>
    <col min="12302" max="12304" width="9.140625" style="475"/>
    <col min="12305" max="12305" width="11.42578125" style="475" customWidth="1"/>
    <col min="12306" max="12307" width="9.140625" style="475"/>
    <col min="12308" max="12308" width="11.28515625" style="475" customWidth="1"/>
    <col min="12309" max="12544" width="9.140625" style="475"/>
    <col min="12545" max="12545" width="5.42578125" style="475" customWidth="1"/>
    <col min="12546" max="12546" width="4.42578125" style="475" customWidth="1"/>
    <col min="12547" max="12547" width="8.28515625" style="475" customWidth="1"/>
    <col min="12548" max="12548" width="7.140625" style="475" customWidth="1"/>
    <col min="12549" max="12549" width="9.28515625" style="475" customWidth="1"/>
    <col min="12550" max="12550" width="7.140625" style="475" customWidth="1"/>
    <col min="12551" max="12551" width="9.28515625" style="475" customWidth="1"/>
    <col min="12552" max="12552" width="7.140625" style="475" customWidth="1"/>
    <col min="12553" max="12553" width="9.28515625" style="475" customWidth="1"/>
    <col min="12554" max="12554" width="7.85546875" style="475" customWidth="1"/>
    <col min="12555" max="12557" width="8.5703125" style="475" customWidth="1"/>
    <col min="12558" max="12560" width="9.140625" style="475"/>
    <col min="12561" max="12561" width="11.42578125" style="475" customWidth="1"/>
    <col min="12562" max="12563" width="9.140625" style="475"/>
    <col min="12564" max="12564" width="11.28515625" style="475" customWidth="1"/>
    <col min="12565" max="12800" width="9.140625" style="475"/>
    <col min="12801" max="12801" width="5.42578125" style="475" customWidth="1"/>
    <col min="12802" max="12802" width="4.42578125" style="475" customWidth="1"/>
    <col min="12803" max="12803" width="8.28515625" style="475" customWidth="1"/>
    <col min="12804" max="12804" width="7.140625" style="475" customWidth="1"/>
    <col min="12805" max="12805" width="9.28515625" style="475" customWidth="1"/>
    <col min="12806" max="12806" width="7.140625" style="475" customWidth="1"/>
    <col min="12807" max="12807" width="9.28515625" style="475" customWidth="1"/>
    <col min="12808" max="12808" width="7.140625" style="475" customWidth="1"/>
    <col min="12809" max="12809" width="9.28515625" style="475" customWidth="1"/>
    <col min="12810" max="12810" width="7.85546875" style="475" customWidth="1"/>
    <col min="12811" max="12813" width="8.5703125" style="475" customWidth="1"/>
    <col min="12814" max="12816" width="9.140625" style="475"/>
    <col min="12817" max="12817" width="11.42578125" style="475" customWidth="1"/>
    <col min="12818" max="12819" width="9.140625" style="475"/>
    <col min="12820" max="12820" width="11.28515625" style="475" customWidth="1"/>
    <col min="12821" max="13056" width="9.140625" style="475"/>
    <col min="13057" max="13057" width="5.42578125" style="475" customWidth="1"/>
    <col min="13058" max="13058" width="4.42578125" style="475" customWidth="1"/>
    <col min="13059" max="13059" width="8.28515625" style="475" customWidth="1"/>
    <col min="13060" max="13060" width="7.140625" style="475" customWidth="1"/>
    <col min="13061" max="13061" width="9.28515625" style="475" customWidth="1"/>
    <col min="13062" max="13062" width="7.140625" style="475" customWidth="1"/>
    <col min="13063" max="13063" width="9.28515625" style="475" customWidth="1"/>
    <col min="13064" max="13064" width="7.140625" style="475" customWidth="1"/>
    <col min="13065" max="13065" width="9.28515625" style="475" customWidth="1"/>
    <col min="13066" max="13066" width="7.85546875" style="475" customWidth="1"/>
    <col min="13067" max="13069" width="8.5703125" style="475" customWidth="1"/>
    <col min="13070" max="13072" width="9.140625" style="475"/>
    <col min="13073" max="13073" width="11.42578125" style="475" customWidth="1"/>
    <col min="13074" max="13075" width="9.140625" style="475"/>
    <col min="13076" max="13076" width="11.28515625" style="475" customWidth="1"/>
    <col min="13077" max="13312" width="9.140625" style="475"/>
    <col min="13313" max="13313" width="5.42578125" style="475" customWidth="1"/>
    <col min="13314" max="13314" width="4.42578125" style="475" customWidth="1"/>
    <col min="13315" max="13315" width="8.28515625" style="475" customWidth="1"/>
    <col min="13316" max="13316" width="7.140625" style="475" customWidth="1"/>
    <col min="13317" max="13317" width="9.28515625" style="475" customWidth="1"/>
    <col min="13318" max="13318" width="7.140625" style="475" customWidth="1"/>
    <col min="13319" max="13319" width="9.28515625" style="475" customWidth="1"/>
    <col min="13320" max="13320" width="7.140625" style="475" customWidth="1"/>
    <col min="13321" max="13321" width="9.28515625" style="475" customWidth="1"/>
    <col min="13322" max="13322" width="7.85546875" style="475" customWidth="1"/>
    <col min="13323" max="13325" width="8.5703125" style="475" customWidth="1"/>
    <col min="13326" max="13328" width="9.140625" style="475"/>
    <col min="13329" max="13329" width="11.42578125" style="475" customWidth="1"/>
    <col min="13330" max="13331" width="9.140625" style="475"/>
    <col min="13332" max="13332" width="11.28515625" style="475" customWidth="1"/>
    <col min="13333" max="13568" width="9.140625" style="475"/>
    <col min="13569" max="13569" width="5.42578125" style="475" customWidth="1"/>
    <col min="13570" max="13570" width="4.42578125" style="475" customWidth="1"/>
    <col min="13571" max="13571" width="8.28515625" style="475" customWidth="1"/>
    <col min="13572" max="13572" width="7.140625" style="475" customWidth="1"/>
    <col min="13573" max="13573" width="9.28515625" style="475" customWidth="1"/>
    <col min="13574" max="13574" width="7.140625" style="475" customWidth="1"/>
    <col min="13575" max="13575" width="9.28515625" style="475" customWidth="1"/>
    <col min="13576" max="13576" width="7.140625" style="475" customWidth="1"/>
    <col min="13577" max="13577" width="9.28515625" style="475" customWidth="1"/>
    <col min="13578" max="13578" width="7.85546875" style="475" customWidth="1"/>
    <col min="13579" max="13581" width="8.5703125" style="475" customWidth="1"/>
    <col min="13582" max="13584" width="9.140625" style="475"/>
    <col min="13585" max="13585" width="11.42578125" style="475" customWidth="1"/>
    <col min="13586" max="13587" width="9.140625" style="475"/>
    <col min="13588" max="13588" width="11.28515625" style="475" customWidth="1"/>
    <col min="13589" max="13824" width="9.140625" style="475"/>
    <col min="13825" max="13825" width="5.42578125" style="475" customWidth="1"/>
    <col min="13826" max="13826" width="4.42578125" style="475" customWidth="1"/>
    <col min="13827" max="13827" width="8.28515625" style="475" customWidth="1"/>
    <col min="13828" max="13828" width="7.140625" style="475" customWidth="1"/>
    <col min="13829" max="13829" width="9.28515625" style="475" customWidth="1"/>
    <col min="13830" max="13830" width="7.140625" style="475" customWidth="1"/>
    <col min="13831" max="13831" width="9.28515625" style="475" customWidth="1"/>
    <col min="13832" max="13832" width="7.140625" style="475" customWidth="1"/>
    <col min="13833" max="13833" width="9.28515625" style="475" customWidth="1"/>
    <col min="13834" max="13834" width="7.85546875" style="475" customWidth="1"/>
    <col min="13835" max="13837" width="8.5703125" style="475" customWidth="1"/>
    <col min="13838" max="13840" width="9.140625" style="475"/>
    <col min="13841" max="13841" width="11.42578125" style="475" customWidth="1"/>
    <col min="13842" max="13843" width="9.140625" style="475"/>
    <col min="13844" max="13844" width="11.28515625" style="475" customWidth="1"/>
    <col min="13845" max="14080" width="9.140625" style="475"/>
    <col min="14081" max="14081" width="5.42578125" style="475" customWidth="1"/>
    <col min="14082" max="14082" width="4.42578125" style="475" customWidth="1"/>
    <col min="14083" max="14083" width="8.28515625" style="475" customWidth="1"/>
    <col min="14084" max="14084" width="7.140625" style="475" customWidth="1"/>
    <col min="14085" max="14085" width="9.28515625" style="475" customWidth="1"/>
    <col min="14086" max="14086" width="7.140625" style="475" customWidth="1"/>
    <col min="14087" max="14087" width="9.28515625" style="475" customWidth="1"/>
    <col min="14088" max="14088" width="7.140625" style="475" customWidth="1"/>
    <col min="14089" max="14089" width="9.28515625" style="475" customWidth="1"/>
    <col min="14090" max="14090" width="7.85546875" style="475" customWidth="1"/>
    <col min="14091" max="14093" width="8.5703125" style="475" customWidth="1"/>
    <col min="14094" max="14096" width="9.140625" style="475"/>
    <col min="14097" max="14097" width="11.42578125" style="475" customWidth="1"/>
    <col min="14098" max="14099" width="9.140625" style="475"/>
    <col min="14100" max="14100" width="11.28515625" style="475" customWidth="1"/>
    <col min="14101" max="14336" width="9.140625" style="475"/>
    <col min="14337" max="14337" width="5.42578125" style="475" customWidth="1"/>
    <col min="14338" max="14338" width="4.42578125" style="475" customWidth="1"/>
    <col min="14339" max="14339" width="8.28515625" style="475" customWidth="1"/>
    <col min="14340" max="14340" width="7.140625" style="475" customWidth="1"/>
    <col min="14341" max="14341" width="9.28515625" style="475" customWidth="1"/>
    <col min="14342" max="14342" width="7.140625" style="475" customWidth="1"/>
    <col min="14343" max="14343" width="9.28515625" style="475" customWidth="1"/>
    <col min="14344" max="14344" width="7.140625" style="475" customWidth="1"/>
    <col min="14345" max="14345" width="9.28515625" style="475" customWidth="1"/>
    <col min="14346" max="14346" width="7.85546875" style="475" customWidth="1"/>
    <col min="14347" max="14349" width="8.5703125" style="475" customWidth="1"/>
    <col min="14350" max="14352" width="9.140625" style="475"/>
    <col min="14353" max="14353" width="11.42578125" style="475" customWidth="1"/>
    <col min="14354" max="14355" width="9.140625" style="475"/>
    <col min="14356" max="14356" width="11.28515625" style="475" customWidth="1"/>
    <col min="14357" max="14592" width="9.140625" style="475"/>
    <col min="14593" max="14593" width="5.42578125" style="475" customWidth="1"/>
    <col min="14594" max="14594" width="4.42578125" style="475" customWidth="1"/>
    <col min="14595" max="14595" width="8.28515625" style="475" customWidth="1"/>
    <col min="14596" max="14596" width="7.140625" style="475" customWidth="1"/>
    <col min="14597" max="14597" width="9.28515625" style="475" customWidth="1"/>
    <col min="14598" max="14598" width="7.140625" style="475" customWidth="1"/>
    <col min="14599" max="14599" width="9.28515625" style="475" customWidth="1"/>
    <col min="14600" max="14600" width="7.140625" style="475" customWidth="1"/>
    <col min="14601" max="14601" width="9.28515625" style="475" customWidth="1"/>
    <col min="14602" max="14602" width="7.85546875" style="475" customWidth="1"/>
    <col min="14603" max="14605" width="8.5703125" style="475" customWidth="1"/>
    <col min="14606" max="14608" width="9.140625" style="475"/>
    <col min="14609" max="14609" width="11.42578125" style="475" customWidth="1"/>
    <col min="14610" max="14611" width="9.140625" style="475"/>
    <col min="14612" max="14612" width="11.28515625" style="475" customWidth="1"/>
    <col min="14613" max="14848" width="9.140625" style="475"/>
    <col min="14849" max="14849" width="5.42578125" style="475" customWidth="1"/>
    <col min="14850" max="14850" width="4.42578125" style="475" customWidth="1"/>
    <col min="14851" max="14851" width="8.28515625" style="475" customWidth="1"/>
    <col min="14852" max="14852" width="7.140625" style="475" customWidth="1"/>
    <col min="14853" max="14853" width="9.28515625" style="475" customWidth="1"/>
    <col min="14854" max="14854" width="7.140625" style="475" customWidth="1"/>
    <col min="14855" max="14855" width="9.28515625" style="475" customWidth="1"/>
    <col min="14856" max="14856" width="7.140625" style="475" customWidth="1"/>
    <col min="14857" max="14857" width="9.28515625" style="475" customWidth="1"/>
    <col min="14858" max="14858" width="7.85546875" style="475" customWidth="1"/>
    <col min="14859" max="14861" width="8.5703125" style="475" customWidth="1"/>
    <col min="14862" max="14864" width="9.140625" style="475"/>
    <col min="14865" max="14865" width="11.42578125" style="475" customWidth="1"/>
    <col min="14866" max="14867" width="9.140625" style="475"/>
    <col min="14868" max="14868" width="11.28515625" style="475" customWidth="1"/>
    <col min="14869" max="15104" width="9.140625" style="475"/>
    <col min="15105" max="15105" width="5.42578125" style="475" customWidth="1"/>
    <col min="15106" max="15106" width="4.42578125" style="475" customWidth="1"/>
    <col min="15107" max="15107" width="8.28515625" style="475" customWidth="1"/>
    <col min="15108" max="15108" width="7.140625" style="475" customWidth="1"/>
    <col min="15109" max="15109" width="9.28515625" style="475" customWidth="1"/>
    <col min="15110" max="15110" width="7.140625" style="475" customWidth="1"/>
    <col min="15111" max="15111" width="9.28515625" style="475" customWidth="1"/>
    <col min="15112" max="15112" width="7.140625" style="475" customWidth="1"/>
    <col min="15113" max="15113" width="9.28515625" style="475" customWidth="1"/>
    <col min="15114" max="15114" width="7.85546875" style="475" customWidth="1"/>
    <col min="15115" max="15117" width="8.5703125" style="475" customWidth="1"/>
    <col min="15118" max="15120" width="9.140625" style="475"/>
    <col min="15121" max="15121" width="11.42578125" style="475" customWidth="1"/>
    <col min="15122" max="15123" width="9.140625" style="475"/>
    <col min="15124" max="15124" width="11.28515625" style="475" customWidth="1"/>
    <col min="15125" max="15360" width="9.140625" style="475"/>
    <col min="15361" max="15361" width="5.42578125" style="475" customWidth="1"/>
    <col min="15362" max="15362" width="4.42578125" style="475" customWidth="1"/>
    <col min="15363" max="15363" width="8.28515625" style="475" customWidth="1"/>
    <col min="15364" max="15364" width="7.140625" style="475" customWidth="1"/>
    <col min="15365" max="15365" width="9.28515625" style="475" customWidth="1"/>
    <col min="15366" max="15366" width="7.140625" style="475" customWidth="1"/>
    <col min="15367" max="15367" width="9.28515625" style="475" customWidth="1"/>
    <col min="15368" max="15368" width="7.140625" style="475" customWidth="1"/>
    <col min="15369" max="15369" width="9.28515625" style="475" customWidth="1"/>
    <col min="15370" max="15370" width="7.85546875" style="475" customWidth="1"/>
    <col min="15371" max="15373" width="8.5703125" style="475" customWidth="1"/>
    <col min="15374" max="15376" width="9.140625" style="475"/>
    <col min="15377" max="15377" width="11.42578125" style="475" customWidth="1"/>
    <col min="15378" max="15379" width="9.140625" style="475"/>
    <col min="15380" max="15380" width="11.28515625" style="475" customWidth="1"/>
    <col min="15381" max="15616" width="9.140625" style="475"/>
    <col min="15617" max="15617" width="5.42578125" style="475" customWidth="1"/>
    <col min="15618" max="15618" width="4.42578125" style="475" customWidth="1"/>
    <col min="15619" max="15619" width="8.28515625" style="475" customWidth="1"/>
    <col min="15620" max="15620" width="7.140625" style="475" customWidth="1"/>
    <col min="15621" max="15621" width="9.28515625" style="475" customWidth="1"/>
    <col min="15622" max="15622" width="7.140625" style="475" customWidth="1"/>
    <col min="15623" max="15623" width="9.28515625" style="475" customWidth="1"/>
    <col min="15624" max="15624" width="7.140625" style="475" customWidth="1"/>
    <col min="15625" max="15625" width="9.28515625" style="475" customWidth="1"/>
    <col min="15626" max="15626" width="7.85546875" style="475" customWidth="1"/>
    <col min="15627" max="15629" width="8.5703125" style="475" customWidth="1"/>
    <col min="15630" max="15632" width="9.140625" style="475"/>
    <col min="15633" max="15633" width="11.42578125" style="475" customWidth="1"/>
    <col min="15634" max="15635" width="9.140625" style="475"/>
    <col min="15636" max="15636" width="11.28515625" style="475" customWidth="1"/>
    <col min="15637" max="15872" width="9.140625" style="475"/>
    <col min="15873" max="15873" width="5.42578125" style="475" customWidth="1"/>
    <col min="15874" max="15874" width="4.42578125" style="475" customWidth="1"/>
    <col min="15875" max="15875" width="8.28515625" style="475" customWidth="1"/>
    <col min="15876" max="15876" width="7.140625" style="475" customWidth="1"/>
    <col min="15877" max="15877" width="9.28515625" style="475" customWidth="1"/>
    <col min="15878" max="15878" width="7.140625" style="475" customWidth="1"/>
    <col min="15879" max="15879" width="9.28515625" style="475" customWidth="1"/>
    <col min="15880" max="15880" width="7.140625" style="475" customWidth="1"/>
    <col min="15881" max="15881" width="9.28515625" style="475" customWidth="1"/>
    <col min="15882" max="15882" width="7.85546875" style="475" customWidth="1"/>
    <col min="15883" max="15885" width="8.5703125" style="475" customWidth="1"/>
    <col min="15886" max="15888" width="9.140625" style="475"/>
    <col min="15889" max="15889" width="11.42578125" style="475" customWidth="1"/>
    <col min="15890" max="15891" width="9.140625" style="475"/>
    <col min="15892" max="15892" width="11.28515625" style="475" customWidth="1"/>
    <col min="15893" max="16128" width="9.140625" style="475"/>
    <col min="16129" max="16129" width="5.42578125" style="475" customWidth="1"/>
    <col min="16130" max="16130" width="4.42578125" style="475" customWidth="1"/>
    <col min="16131" max="16131" width="8.28515625" style="475" customWidth="1"/>
    <col min="16132" max="16132" width="7.140625" style="475" customWidth="1"/>
    <col min="16133" max="16133" width="9.28515625" style="475" customWidth="1"/>
    <col min="16134" max="16134" width="7.140625" style="475" customWidth="1"/>
    <col min="16135" max="16135" width="9.28515625" style="475" customWidth="1"/>
    <col min="16136" max="16136" width="7.140625" style="475" customWidth="1"/>
    <col min="16137" max="16137" width="9.28515625" style="475" customWidth="1"/>
    <col min="16138" max="16138" width="7.85546875" style="475" customWidth="1"/>
    <col min="16139" max="16141" width="8.5703125" style="475" customWidth="1"/>
    <col min="16142" max="16144" width="9.140625" style="475"/>
    <col min="16145" max="16145" width="11.42578125" style="475" customWidth="1"/>
    <col min="16146" max="16147" width="9.140625" style="475"/>
    <col min="16148" max="16148" width="11.28515625" style="475" customWidth="1"/>
    <col min="16149" max="16384" width="9.140625" style="475"/>
  </cols>
  <sheetData>
    <row r="1" spans="1:21" ht="26.25">
      <c r="A1" s="678" t="str">
        <f>[2]Altalanos!$A$6</f>
        <v>MEFOB 2022</v>
      </c>
      <c r="B1" s="678"/>
      <c r="C1" s="678"/>
      <c r="D1" s="678"/>
      <c r="E1" s="678"/>
      <c r="F1" s="678"/>
      <c r="G1" s="568"/>
      <c r="H1" s="567" t="s">
        <v>192</v>
      </c>
      <c r="I1" s="566"/>
      <c r="J1" s="565"/>
      <c r="L1" s="556"/>
      <c r="M1" s="564"/>
      <c r="N1" s="562"/>
      <c r="O1" s="562" t="s">
        <v>14</v>
      </c>
      <c r="P1" s="562"/>
      <c r="Q1" s="550" t="s">
        <v>78</v>
      </c>
      <c r="R1" s="549" t="s">
        <v>84</v>
      </c>
      <c r="S1" s="478"/>
      <c r="T1" s="550" t="s">
        <v>78</v>
      </c>
      <c r="U1" s="660" t="s">
        <v>211</v>
      </c>
    </row>
    <row r="2" spans="1:21">
      <c r="A2" s="561" t="s">
        <v>52</v>
      </c>
      <c r="B2" s="560"/>
      <c r="C2" s="560"/>
      <c r="D2" s="560"/>
      <c r="E2" s="627" t="s">
        <v>212</v>
      </c>
      <c r="F2" s="560"/>
      <c r="G2" s="559"/>
      <c r="H2" s="558"/>
      <c r="I2" s="558"/>
      <c r="J2" s="557"/>
      <c r="K2" s="556"/>
      <c r="L2" s="556"/>
      <c r="M2" s="555"/>
      <c r="N2" s="553"/>
      <c r="O2" s="554"/>
      <c r="P2" s="553"/>
      <c r="Q2" s="539" t="s">
        <v>85</v>
      </c>
      <c r="R2" s="538" t="s">
        <v>80</v>
      </c>
      <c r="S2" s="478"/>
      <c r="T2" s="539" t="s">
        <v>85</v>
      </c>
      <c r="U2" s="661" t="s">
        <v>213</v>
      </c>
    </row>
    <row r="3" spans="1:21">
      <c r="A3" s="331" t="s">
        <v>25</v>
      </c>
      <c r="B3" s="331"/>
      <c r="C3" s="331"/>
      <c r="D3" s="331"/>
      <c r="E3" s="331" t="s">
        <v>22</v>
      </c>
      <c r="F3" s="331"/>
      <c r="G3" s="331"/>
      <c r="H3" s="331" t="s">
        <v>30</v>
      </c>
      <c r="I3" s="331"/>
      <c r="J3" s="332"/>
      <c r="K3" s="331"/>
      <c r="L3" s="333" t="s">
        <v>31</v>
      </c>
      <c r="M3" s="331"/>
      <c r="N3" s="551"/>
      <c r="O3" s="552"/>
      <c r="P3" s="551"/>
      <c r="Q3" s="535" t="s">
        <v>86</v>
      </c>
      <c r="R3" s="534" t="s">
        <v>82</v>
      </c>
      <c r="S3" s="478"/>
      <c r="T3" s="535" t="s">
        <v>86</v>
      </c>
      <c r="U3" s="662" t="s">
        <v>214</v>
      </c>
    </row>
    <row r="4" spans="1:21" ht="13.5" thickBot="1">
      <c r="A4" s="679" t="str">
        <f>[2]Altalanos!$A$10</f>
        <v>2022.05.21-22</v>
      </c>
      <c r="B4" s="679"/>
      <c r="C4" s="679"/>
      <c r="D4" s="657"/>
      <c r="E4" s="546" t="str">
        <f>[2]Altalanos!$C$10</f>
        <v>Miskolc</v>
      </c>
      <c r="F4" s="546"/>
      <c r="G4" s="546"/>
      <c r="H4" s="544"/>
      <c r="I4" s="546"/>
      <c r="J4" s="545"/>
      <c r="K4" s="544"/>
      <c r="L4" s="542" t="str">
        <f>[2]Altalanos!$E$10</f>
        <v>Kádár László</v>
      </c>
      <c r="M4" s="544"/>
      <c r="N4" s="540"/>
      <c r="O4" s="541"/>
      <c r="P4" s="540"/>
      <c r="S4" s="478"/>
    </row>
    <row r="5" spans="1:21">
      <c r="A5" s="513"/>
      <c r="B5" s="513" t="s">
        <v>50</v>
      </c>
      <c r="C5" s="537" t="s">
        <v>64</v>
      </c>
      <c r="D5" s="513" t="s">
        <v>44</v>
      </c>
      <c r="E5" s="513" t="s">
        <v>69</v>
      </c>
      <c r="F5" s="513"/>
      <c r="G5" s="513" t="s">
        <v>29</v>
      </c>
      <c r="H5" s="513"/>
      <c r="I5" s="513" t="s">
        <v>32</v>
      </c>
      <c r="J5" s="513"/>
      <c r="K5" s="536" t="s">
        <v>70</v>
      </c>
      <c r="L5" s="536" t="s">
        <v>71</v>
      </c>
      <c r="M5" s="536"/>
      <c r="N5" s="478"/>
      <c r="O5" s="478"/>
      <c r="P5" s="478"/>
      <c r="S5" s="478"/>
    </row>
    <row r="6" spans="1:21">
      <c r="A6" s="518"/>
      <c r="B6" s="518"/>
      <c r="C6" s="529"/>
      <c r="D6" s="518"/>
      <c r="E6" s="518"/>
      <c r="F6" s="518"/>
      <c r="G6" s="518"/>
      <c r="H6" s="518"/>
      <c r="I6" s="518"/>
      <c r="J6" s="518"/>
      <c r="K6" s="644"/>
      <c r="L6" s="644"/>
      <c r="M6" s="644"/>
      <c r="N6" s="478"/>
      <c r="O6" s="478"/>
      <c r="P6" s="478"/>
      <c r="Q6" s="478"/>
      <c r="R6" s="478"/>
      <c r="S6" s="478"/>
    </row>
    <row r="7" spans="1:21" ht="13.5" customHeight="1">
      <c r="A7" s="518"/>
      <c r="B7" s="518"/>
      <c r="C7" s="659">
        <f>IF($B8="","",VLOOKUP($B8,'[2]1D ELO (3)'!$A$7:$P$22,5))</f>
        <v>0</v>
      </c>
      <c r="D7" s="692">
        <f>IF($B8="","",VLOOKUP($B8,'[2]1D ELO (3)'!$A$7:$P$23,15))</f>
        <v>0</v>
      </c>
      <c r="E7" s="597" t="str">
        <f>UPPER(IF($B8="","",VLOOKUP($B8,'[2]1D ELO (3)'!$A$7:$P$22,2)))</f>
        <v>AGÁRDY</v>
      </c>
      <c r="F7" s="641"/>
      <c r="G7" s="597" t="str">
        <f>IF($B8="","",VLOOKUP($B8,'[2]1D ELO (3)'!$A$7:$P$22,3))</f>
        <v>Anna</v>
      </c>
      <c r="H7" s="641"/>
      <c r="I7" s="596">
        <f>IF($B8="","",VLOOKUP($B8,'[2]1D ELO (3)'!$A$7:$P$22,4))</f>
        <v>0</v>
      </c>
      <c r="J7" s="518"/>
      <c r="K7" s="518"/>
      <c r="L7" s="518"/>
      <c r="M7" s="518"/>
      <c r="N7" s="478"/>
      <c r="O7" s="478"/>
      <c r="P7" s="478"/>
      <c r="Q7" s="478"/>
      <c r="R7" s="478"/>
      <c r="S7" s="478"/>
    </row>
    <row r="8" spans="1:21">
      <c r="A8" s="648" t="s">
        <v>66</v>
      </c>
      <c r="B8" s="663">
        <v>1</v>
      </c>
      <c r="C8" s="659">
        <f>IF($B8="","",VLOOKUP($B8,'[2]1D ELO (3)'!$A$7:$P$22,11))</f>
        <v>0</v>
      </c>
      <c r="D8" s="693"/>
      <c r="E8" s="597" t="str">
        <f>UPPER(IF($B8="","",VLOOKUP($B8,'[2]1D ELO (3)'!$A$7:$P$22,8)))</f>
        <v>NOVOTNY</v>
      </c>
      <c r="F8" s="641"/>
      <c r="G8" s="597" t="str">
        <f>IF($B8="","",VLOOKUP($B8,'[2]1D ELO (3)'!$A$7:$P$22,9))</f>
        <v>Ádám</v>
      </c>
      <c r="H8" s="641"/>
      <c r="I8" s="596">
        <f>IF($B8="","",VLOOKUP($B8,'[2]1D ELO (3)'!$A$7:$P$22,10))</f>
        <v>0</v>
      </c>
      <c r="J8" s="518"/>
      <c r="K8" s="483" t="s">
        <v>183</v>
      </c>
      <c r="L8" s="645"/>
      <c r="M8" s="490"/>
      <c r="N8" s="478"/>
      <c r="O8" s="478"/>
      <c r="P8" s="478"/>
      <c r="Q8" s="478"/>
      <c r="R8" s="478"/>
      <c r="S8" s="478"/>
    </row>
    <row r="9" spans="1:21">
      <c r="A9" s="527"/>
      <c r="B9" s="664"/>
      <c r="C9" s="658"/>
      <c r="D9" s="658"/>
      <c r="E9" s="646"/>
      <c r="F9" s="647"/>
      <c r="G9" s="646"/>
      <c r="H9" s="647"/>
      <c r="I9" s="646"/>
      <c r="J9" s="518"/>
      <c r="K9" s="490"/>
      <c r="L9" s="490"/>
      <c r="M9" s="490"/>
      <c r="N9" s="478"/>
      <c r="O9" s="478"/>
      <c r="P9" s="478"/>
      <c r="Q9" s="478"/>
      <c r="R9" s="478"/>
      <c r="S9" s="478"/>
    </row>
    <row r="10" spans="1:21">
      <c r="A10" s="527"/>
      <c r="B10" s="664"/>
      <c r="C10" s="659">
        <f>IF($B11="","",VLOOKUP($B11,'[2]1D ELO (3)'!$A$7:$P$22,5))</f>
        <v>0</v>
      </c>
      <c r="D10" s="692">
        <f>IF($B11="","",VLOOKUP($B11,'[2]1D ELO (3)'!$A$7:$P$23,15))</f>
        <v>0</v>
      </c>
      <c r="E10" s="597" t="str">
        <f>UPPER(IF($B11="","",VLOOKUP($B11,'[2]1D ELO (3)'!$A$7:$P$22,2)))</f>
        <v>SÁNDOR</v>
      </c>
      <c r="F10" s="641"/>
      <c r="G10" s="597" t="str">
        <f>IF($B11="","",VLOOKUP($B11,'[2]1D ELO (3)'!$A$7:$P$22,3))</f>
        <v>Alexandra</v>
      </c>
      <c r="H10" s="641"/>
      <c r="I10" s="597">
        <f>IF($B11="","",VLOOKUP($B11,'[2]1D ELO (3)'!$A$7:$P$22,4))</f>
        <v>0</v>
      </c>
      <c r="J10" s="518"/>
      <c r="K10" s="518"/>
      <c r="L10" s="518"/>
      <c r="M10" s="490"/>
      <c r="N10" s="478"/>
      <c r="O10" s="478"/>
      <c r="P10" s="478"/>
      <c r="Q10" s="478"/>
      <c r="R10" s="478"/>
      <c r="S10" s="478"/>
    </row>
    <row r="11" spans="1:21">
      <c r="A11" s="527" t="s">
        <v>67</v>
      </c>
      <c r="B11" s="665">
        <v>2</v>
      </c>
      <c r="C11" s="659">
        <f>IF($B11="","",VLOOKUP($B11,'[2]1D ELO (3)'!$A$7:$P$22,11))</f>
        <v>0</v>
      </c>
      <c r="D11" s="693"/>
      <c r="E11" s="597" t="str">
        <f>UPPER(IF($B11="","",VLOOKUP($B11,'[2]1D ELO (3)'!$A$7:$P$22,8)))</f>
        <v>KÉKESI</v>
      </c>
      <c r="F11" s="641"/>
      <c r="G11" s="597" t="str">
        <f>IF($B11="","",VLOOKUP($B11,'[2]1D ELO (3)'!$A$7:$P$22,9))</f>
        <v>Márton</v>
      </c>
      <c r="H11" s="641"/>
      <c r="I11" s="597">
        <f>IF($B11="","",VLOOKUP($B11,'[2]1D ELO (3)'!$A$7:$P$22,10))</f>
        <v>0</v>
      </c>
      <c r="J11" s="518"/>
      <c r="K11" s="483"/>
      <c r="L11" s="645"/>
      <c r="M11" s="490"/>
      <c r="N11" s="478"/>
      <c r="O11" s="478"/>
      <c r="P11" s="478"/>
      <c r="Q11" s="478"/>
      <c r="R11" s="478"/>
      <c r="S11" s="478"/>
    </row>
    <row r="12" spans="1:21">
      <c r="A12" s="527"/>
      <c r="B12" s="664"/>
      <c r="C12" s="658"/>
      <c r="D12" s="658"/>
      <c r="E12" s="646"/>
      <c r="F12" s="647"/>
      <c r="G12" s="646"/>
      <c r="H12" s="647"/>
      <c r="I12" s="646"/>
      <c r="J12" s="518"/>
      <c r="K12" s="490"/>
      <c r="L12" s="490"/>
      <c r="M12" s="490"/>
      <c r="N12" s="478"/>
      <c r="O12" s="478"/>
      <c r="P12" s="478"/>
      <c r="Q12" s="478"/>
      <c r="R12" s="478"/>
      <c r="S12" s="478"/>
    </row>
    <row r="13" spans="1:21">
      <c r="A13" s="527"/>
      <c r="B13" s="664"/>
      <c r="C13" s="659">
        <f>IF($B14="","",VLOOKUP($B14,'[2]1D ELO (3)'!$A$7:$P$22,5))</f>
        <v>0</v>
      </c>
      <c r="D13" s="692">
        <f>IF($B14="","",VLOOKUP($B14,'[2]1D ELO (3)'!$A$7:$P$23,15))</f>
        <v>0</v>
      </c>
      <c r="E13" s="597" t="str">
        <f>UPPER(IF($B14="","",VLOOKUP($B14,'[2]1D ELO (3)'!$A$7:$P$22,2)))</f>
        <v>SZENDREI</v>
      </c>
      <c r="F13" s="641"/>
      <c r="G13" s="597" t="str">
        <f>IF($B14="","",VLOOKUP($B14,'[2]1D ELO (3)'!$A$7:$P$22,3))</f>
        <v>Eszter</v>
      </c>
      <c r="H13" s="641"/>
      <c r="I13" s="597">
        <f>IF($B14="","",VLOOKUP($B14,'[2]1D ELO (3)'!$A$7:$P$22,4))</f>
        <v>0</v>
      </c>
      <c r="J13" s="518"/>
      <c r="K13" s="518"/>
      <c r="L13" s="518"/>
      <c r="M13" s="490"/>
      <c r="N13" s="478"/>
      <c r="O13" s="478"/>
      <c r="P13" s="478"/>
      <c r="Q13" s="478"/>
      <c r="R13" s="478"/>
      <c r="S13" s="478"/>
    </row>
    <row r="14" spans="1:21">
      <c r="A14" s="527" t="s">
        <v>68</v>
      </c>
      <c r="B14" s="665">
        <v>5</v>
      </c>
      <c r="C14" s="659">
        <f>IF($B14="","",VLOOKUP($B14,'[2]1D ELO (3)'!$A$7:$P$22,11))</f>
        <v>0</v>
      </c>
      <c r="D14" s="693"/>
      <c r="E14" s="597" t="str">
        <f>UPPER(IF($B14="","",VLOOKUP($B14,'[2]1D ELO (3)'!$A$7:$P$22,8)))</f>
        <v>RÓZSA</v>
      </c>
      <c r="F14" s="641"/>
      <c r="G14" s="597" t="str">
        <f>IF($B14="","",VLOOKUP($B14,'[2]1D ELO (3)'!$A$7:$P$22,9))</f>
        <v>Barnabás</v>
      </c>
      <c r="H14" s="641"/>
      <c r="I14" s="597">
        <f>IF($B14="","",VLOOKUP($B14,'[2]1D ELO (3)'!$A$7:$P$22,10))</f>
        <v>0</v>
      </c>
      <c r="J14" s="518"/>
      <c r="K14" s="483"/>
      <c r="L14" s="645"/>
      <c r="M14" s="490"/>
      <c r="N14" s="478"/>
      <c r="O14" s="478"/>
      <c r="P14" s="478"/>
      <c r="Q14" s="478"/>
      <c r="R14" s="478"/>
      <c r="S14" s="478"/>
    </row>
    <row r="15" spans="1:21">
      <c r="A15" s="518"/>
      <c r="B15" s="666"/>
      <c r="C15" s="529"/>
      <c r="D15" s="518"/>
      <c r="E15" s="529"/>
      <c r="F15" s="529"/>
      <c r="G15" s="529"/>
      <c r="H15" s="529"/>
      <c r="I15" s="518"/>
      <c r="J15" s="518"/>
      <c r="K15" s="644"/>
      <c r="L15" s="644"/>
      <c r="M15" s="518"/>
    </row>
    <row r="16" spans="1:21">
      <c r="A16" s="518"/>
      <c r="B16" s="666"/>
      <c r="C16" s="659">
        <f>IF($B17="","",VLOOKUP($B17,'[2]1D ELO (3)'!$A$7:$P$22,5))</f>
        <v>0</v>
      </c>
      <c r="D16" s="692">
        <f>IF($B17="","",VLOOKUP($B17,'[2]1D ELO (3)'!$A$7:$P$23,15))</f>
        <v>0</v>
      </c>
      <c r="E16" s="597" t="str">
        <f>UPPER(IF($B17="","",VLOOKUP($B17,'[2]1D ELO (3)'!$A$7:$P$22,2)))</f>
        <v>KERESZTES</v>
      </c>
      <c r="F16" s="641"/>
      <c r="G16" s="597" t="str">
        <f>IF($B17="","",VLOOKUP($B17,'[2]1D ELO (3)'!$A$7:$P$22,3))</f>
        <v>Paloma</v>
      </c>
      <c r="H16" s="641"/>
      <c r="I16" s="596">
        <f>IF($B17="","",VLOOKUP($B17,'[2]1D ELO (3)'!$A$7:$P$22,4))</f>
        <v>0</v>
      </c>
      <c r="J16" s="518"/>
      <c r="K16" s="518"/>
      <c r="L16" s="518"/>
      <c r="M16" s="518"/>
    </row>
    <row r="17" spans="1:13">
      <c r="A17" s="648" t="s">
        <v>73</v>
      </c>
      <c r="B17" s="663">
        <v>6</v>
      </c>
      <c r="C17" s="659">
        <f>IF($B17="","",VLOOKUP($B17,'[2]1D ELO (3)'!$A$7:$P$22,11))</f>
        <v>0</v>
      </c>
      <c r="D17" s="693"/>
      <c r="E17" s="597" t="str">
        <f>UPPER(IF($B17="","",VLOOKUP($B17,'[2]1D ELO (3)'!$A$7:$P$22,8)))</f>
        <v>FÖLDESI</v>
      </c>
      <c r="F17" s="641"/>
      <c r="G17" s="597" t="str">
        <f>IF($B17="","",VLOOKUP($B17,'[2]1D ELO (3)'!$A$7:$P$22,9))</f>
        <v>Máté</v>
      </c>
      <c r="H17" s="641"/>
      <c r="I17" s="596">
        <f>IF($B17="","",VLOOKUP($B17,'[2]1D ELO (3)'!$A$7:$P$22,10))</f>
        <v>0</v>
      </c>
      <c r="J17" s="518"/>
      <c r="K17" s="483" t="s">
        <v>182</v>
      </c>
      <c r="L17" s="645"/>
      <c r="M17" s="518"/>
    </row>
    <row r="18" spans="1:13">
      <c r="A18" s="527"/>
      <c r="B18" s="650"/>
      <c r="C18" s="658"/>
      <c r="D18" s="658"/>
      <c r="E18" s="646"/>
      <c r="F18" s="647"/>
      <c r="G18" s="646"/>
      <c r="H18" s="647"/>
      <c r="I18" s="646"/>
      <c r="J18" s="518"/>
      <c r="K18" s="490"/>
      <c r="L18" s="490"/>
      <c r="M18" s="518"/>
    </row>
    <row r="19" spans="1:13">
      <c r="A19" s="527"/>
      <c r="B19" s="650"/>
      <c r="C19" s="659">
        <f>IF($B20="","",VLOOKUP($B20,'[2]1D ELO (3)'!$A$7:$P$22,5))</f>
        <v>0</v>
      </c>
      <c r="D19" s="692">
        <f>IF($B20="","",VLOOKUP($B20,'[2]1D ELO (3)'!$A$7:$P$23,15))</f>
        <v>0</v>
      </c>
      <c r="E19" s="597" t="str">
        <f>UPPER(IF($B20="","",VLOOKUP($B20,'[2]1D ELO (3)'!$A$7:$P$22,2)))</f>
        <v>HOLLÓSY</v>
      </c>
      <c r="F19" s="641"/>
      <c r="G19" s="597" t="str">
        <f>IF($B20="","",VLOOKUP($B20,'[2]1D ELO (3)'!$A$7:$P$22,3))</f>
        <v>Laura</v>
      </c>
      <c r="H19" s="641"/>
      <c r="I19" s="597">
        <f>IF($B20="","",VLOOKUP($B20,'[2]1D ELO (3)'!$A$7:$P$22,4))</f>
        <v>0</v>
      </c>
      <c r="J19" s="518"/>
      <c r="K19" s="518"/>
      <c r="L19" s="518"/>
      <c r="M19" s="518"/>
    </row>
    <row r="20" spans="1:13">
      <c r="A20" s="527" t="s">
        <v>74</v>
      </c>
      <c r="B20" s="651">
        <v>3</v>
      </c>
      <c r="C20" s="659">
        <f>IF($B20="","",VLOOKUP($B20,'[2]1D ELO (3)'!$A$7:$P$22,11))</f>
        <v>0</v>
      </c>
      <c r="D20" s="693"/>
      <c r="E20" s="597" t="str">
        <f>UPPER(IF($B20="","",VLOOKUP($B20,'[2]1D ELO (3)'!$A$7:$P$22,8)))</f>
        <v>SÁKOVICS</v>
      </c>
      <c r="F20" s="641"/>
      <c r="G20" s="597" t="str">
        <f>IF($B20="","",VLOOKUP($B20,'[2]1D ELO (3)'!$A$7:$P$22,9))</f>
        <v>Péter</v>
      </c>
      <c r="H20" s="641"/>
      <c r="I20" s="597">
        <f>IF($B20="","",VLOOKUP($B20,'[2]1D ELO (3)'!$A$7:$P$22,10))</f>
        <v>0</v>
      </c>
      <c r="J20" s="518"/>
      <c r="K20" s="483" t="s">
        <v>181</v>
      </c>
      <c r="L20" s="645"/>
      <c r="M20" s="518"/>
    </row>
    <row r="21" spans="1:13">
      <c r="A21" s="527"/>
      <c r="B21" s="650"/>
      <c r="C21" s="658"/>
      <c r="D21" s="658"/>
      <c r="E21" s="646"/>
      <c r="F21" s="647"/>
      <c r="G21" s="646"/>
      <c r="H21" s="647"/>
      <c r="I21" s="646"/>
      <c r="J21" s="518"/>
      <c r="K21" s="490"/>
      <c r="L21" s="490"/>
      <c r="M21" s="518"/>
    </row>
    <row r="22" spans="1:13">
      <c r="A22" s="527"/>
      <c r="B22" s="650"/>
      <c r="C22" s="659">
        <f>IF($B23="","",VLOOKUP($B23,'[2]1D ELO (3)'!$A$7:$P$22,5))</f>
        <v>0</v>
      </c>
      <c r="D22" s="692">
        <f>IF($B23="","",VLOOKUP($B23,'[2]1D ELO (3)'!$A$7:$P$23,15))</f>
        <v>0</v>
      </c>
      <c r="E22" s="597" t="str">
        <f>UPPER(IF($B23="","",VLOOKUP($B23,'[2]1D ELO (3)'!$A$7:$P$22,2)))</f>
        <v>SZABÓ</v>
      </c>
      <c r="F22" s="641"/>
      <c r="G22" s="597" t="str">
        <f>IF($B23="","",VLOOKUP($B23,'[2]1D ELO (3)'!$A$7:$P$22,3))</f>
        <v>Luca</v>
      </c>
      <c r="H22" s="641"/>
      <c r="I22" s="597">
        <f>IF($B23="","",VLOOKUP($B23,'[2]1D ELO (3)'!$A$7:$P$22,4))</f>
        <v>0</v>
      </c>
      <c r="J22" s="518"/>
      <c r="K22" s="518"/>
      <c r="L22" s="518"/>
      <c r="M22" s="518"/>
    </row>
    <row r="23" spans="1:13">
      <c r="A23" s="527" t="s">
        <v>75</v>
      </c>
      <c r="B23" s="651">
        <v>4</v>
      </c>
      <c r="C23" s="659">
        <f>IF($B23="","",VLOOKUP($B23,'[2]1D ELO (3)'!$A$7:$P$22,11))</f>
        <v>0</v>
      </c>
      <c r="D23" s="693"/>
      <c r="E23" s="597" t="str">
        <f>UPPER(IF($B23="","",VLOOKUP($B23,'[2]1D ELO (3)'!$A$7:$P$22,8)))</f>
        <v>SEBESI</v>
      </c>
      <c r="F23" s="641"/>
      <c r="G23" s="597" t="str">
        <f>IF($B23="","",VLOOKUP($B23,'[2]1D ELO (3)'!$A$7:$P$22,9))</f>
        <v>Patrik</v>
      </c>
      <c r="H23" s="641"/>
      <c r="I23" s="597">
        <f>IF($B23="","",VLOOKUP($B23,'[2]1D ELO (3)'!$A$7:$P$22,10))</f>
        <v>0</v>
      </c>
      <c r="J23" s="518"/>
      <c r="K23" s="483"/>
      <c r="L23" s="645"/>
      <c r="M23" s="518"/>
    </row>
    <row r="24" spans="1:13">
      <c r="A24" s="518"/>
      <c r="B24" s="518"/>
      <c r="C24" s="518"/>
      <c r="D24" s="518"/>
      <c r="E24" s="518"/>
      <c r="F24" s="518"/>
      <c r="G24" s="518"/>
      <c r="H24" s="518"/>
      <c r="I24" s="518"/>
      <c r="J24" s="518"/>
      <c r="K24" s="518"/>
      <c r="L24" s="518"/>
      <c r="M24" s="518"/>
    </row>
    <row r="25" spans="1:13">
      <c r="A25" s="518"/>
      <c r="B25" s="656"/>
      <c r="C25" s="656"/>
      <c r="D25" s="656"/>
      <c r="E25" s="656"/>
      <c r="F25" s="656"/>
      <c r="G25" s="656"/>
      <c r="H25" s="656"/>
      <c r="I25" s="656"/>
      <c r="J25" s="518"/>
      <c r="K25" s="518"/>
      <c r="L25" s="518"/>
      <c r="M25" s="518"/>
    </row>
    <row r="26" spans="1:13" ht="18.75" customHeight="1">
      <c r="A26" s="518"/>
      <c r="B26" s="701"/>
      <c r="C26" s="701"/>
      <c r="D26" s="672" t="str">
        <f>CONCATENATE(E7,"/",E8)</f>
        <v>AGÁRDY/NOVOTNY</v>
      </c>
      <c r="E26" s="672"/>
      <c r="F26" s="672" t="str">
        <f>CONCATENATE(E10,"/",E11)</f>
        <v>SÁNDOR/KÉKESI</v>
      </c>
      <c r="G26" s="672"/>
      <c r="H26" s="672" t="str">
        <f>CONCATENATE(E13,"/",E14)</f>
        <v>SZENDREI/RÓZSA</v>
      </c>
      <c r="I26" s="672"/>
      <c r="J26" s="518"/>
      <c r="K26" s="518"/>
      <c r="L26" s="518"/>
      <c r="M26" s="652" t="s">
        <v>70</v>
      </c>
    </row>
    <row r="27" spans="1:13" ht="18.75" customHeight="1">
      <c r="A27" s="519" t="s">
        <v>66</v>
      </c>
      <c r="B27" s="702" t="str">
        <f>CONCATENATE(E7,"/",E8)</f>
        <v>AGÁRDY/NOVOTNY</v>
      </c>
      <c r="C27" s="702"/>
      <c r="D27" s="673"/>
      <c r="E27" s="673"/>
      <c r="F27" s="703" t="s">
        <v>215</v>
      </c>
      <c r="G27" s="671"/>
      <c r="H27" s="703" t="s">
        <v>179</v>
      </c>
      <c r="I27" s="671"/>
      <c r="J27" s="518"/>
      <c r="K27" s="518"/>
      <c r="L27" s="518"/>
      <c r="M27" s="653"/>
    </row>
    <row r="28" spans="1:13" ht="18.75" customHeight="1">
      <c r="A28" s="519" t="s">
        <v>67</v>
      </c>
      <c r="B28" s="702" t="str">
        <f>CONCATENATE(E10,"/",E11)</f>
        <v>SÁNDOR/KÉKESI</v>
      </c>
      <c r="C28" s="702"/>
      <c r="D28" s="703" t="s">
        <v>216</v>
      </c>
      <c r="E28" s="671"/>
      <c r="F28" s="673"/>
      <c r="G28" s="673"/>
      <c r="H28" s="703" t="s">
        <v>179</v>
      </c>
      <c r="I28" s="671"/>
      <c r="J28" s="518"/>
      <c r="K28" s="518"/>
      <c r="L28" s="518"/>
      <c r="M28" s="653"/>
    </row>
    <row r="29" spans="1:13" ht="18.75" customHeight="1">
      <c r="A29" s="519" t="s">
        <v>68</v>
      </c>
      <c r="B29" s="702" t="str">
        <f>CONCATENATE(E13,"/",E14)</f>
        <v>SZENDREI/RÓZSA</v>
      </c>
      <c r="C29" s="702"/>
      <c r="D29" s="703" t="s">
        <v>180</v>
      </c>
      <c r="E29" s="671"/>
      <c r="F29" s="703" t="s">
        <v>180</v>
      </c>
      <c r="G29" s="671"/>
      <c r="H29" s="673"/>
      <c r="I29" s="673"/>
      <c r="J29" s="518"/>
      <c r="K29" s="518"/>
      <c r="L29" s="518"/>
      <c r="M29" s="653"/>
    </row>
    <row r="30" spans="1:13">
      <c r="A30" s="518"/>
      <c r="B30" s="656"/>
      <c r="C30" s="656"/>
      <c r="D30" s="656"/>
      <c r="E30" s="656"/>
      <c r="F30" s="656"/>
      <c r="G30" s="656"/>
      <c r="H30" s="656"/>
      <c r="I30" s="656"/>
      <c r="J30" s="518"/>
      <c r="K30" s="518"/>
      <c r="L30" s="518"/>
      <c r="M30" s="518"/>
    </row>
    <row r="31" spans="1:13" ht="18.75" customHeight="1">
      <c r="A31" s="518"/>
      <c r="B31" s="701"/>
      <c r="C31" s="701"/>
      <c r="D31" s="672" t="str">
        <f>CONCATENATE(E16,"/",E17)</f>
        <v>KERESZTES/FÖLDESI</v>
      </c>
      <c r="E31" s="672"/>
      <c r="F31" s="672" t="str">
        <f>CONCATENATE(E19,"/",E20)</f>
        <v>HOLLÓSY/SÁKOVICS</v>
      </c>
      <c r="G31" s="672"/>
      <c r="H31" s="672" t="str">
        <f>CONCATENATE(E22,"/",E23)</f>
        <v>SZABÓ/SEBESI</v>
      </c>
      <c r="I31" s="672"/>
      <c r="J31" s="518"/>
      <c r="K31" s="518"/>
      <c r="L31" s="518"/>
      <c r="M31" s="628"/>
    </row>
    <row r="32" spans="1:13" ht="18.75" customHeight="1">
      <c r="A32" s="519" t="s">
        <v>73</v>
      </c>
      <c r="B32" s="702" t="str">
        <f>CONCATENATE(E16,"/",E17)</f>
        <v>KERESZTES/FÖLDESI</v>
      </c>
      <c r="C32" s="702"/>
      <c r="D32" s="673"/>
      <c r="E32" s="673"/>
      <c r="F32" s="703" t="s">
        <v>179</v>
      </c>
      <c r="G32" s="671"/>
      <c r="H32" s="703" t="s">
        <v>178</v>
      </c>
      <c r="I32" s="671"/>
      <c r="J32" s="518"/>
      <c r="K32" s="518"/>
      <c r="L32" s="518"/>
      <c r="M32" s="653"/>
    </row>
    <row r="33" spans="1:19" ht="18.75" customHeight="1">
      <c r="A33" s="519" t="s">
        <v>74</v>
      </c>
      <c r="B33" s="702" t="str">
        <f>CONCATENATE(E19,"/",E20)</f>
        <v>HOLLÓSY/SÁKOVICS</v>
      </c>
      <c r="C33" s="702"/>
      <c r="D33" s="703" t="s">
        <v>180</v>
      </c>
      <c r="E33" s="671"/>
      <c r="F33" s="673"/>
      <c r="G33" s="673"/>
      <c r="H33" s="703" t="s">
        <v>179</v>
      </c>
      <c r="I33" s="671"/>
      <c r="J33" s="518"/>
      <c r="K33" s="518"/>
      <c r="L33" s="518"/>
      <c r="M33" s="653"/>
    </row>
    <row r="34" spans="1:19" ht="18.75" customHeight="1">
      <c r="A34" s="519" t="s">
        <v>75</v>
      </c>
      <c r="B34" s="702" t="str">
        <f>CONCATENATE(E22,"/",E23)</f>
        <v>SZABÓ/SEBESI</v>
      </c>
      <c r="C34" s="702"/>
      <c r="D34" s="703" t="s">
        <v>177</v>
      </c>
      <c r="E34" s="671"/>
      <c r="F34" s="703" t="s">
        <v>180</v>
      </c>
      <c r="G34" s="671"/>
      <c r="H34" s="673"/>
      <c r="I34" s="673"/>
      <c r="J34" s="518"/>
      <c r="K34" s="518"/>
      <c r="L34" s="518"/>
      <c r="M34" s="653"/>
    </row>
    <row r="35" spans="1:19">
      <c r="A35" s="518"/>
      <c r="B35" s="656"/>
      <c r="C35" s="656"/>
      <c r="D35" s="656"/>
      <c r="E35" s="656"/>
      <c r="F35" s="656"/>
      <c r="G35" s="656"/>
      <c r="H35" s="656"/>
      <c r="I35" s="656"/>
      <c r="J35" s="518"/>
      <c r="K35" s="518"/>
      <c r="L35" s="518"/>
      <c r="M35" s="518"/>
    </row>
    <row r="36" spans="1:19">
      <c r="A36" s="518" t="s">
        <v>59</v>
      </c>
      <c r="B36" s="656"/>
      <c r="C36" s="697" t="s">
        <v>218</v>
      </c>
      <c r="D36" s="697"/>
      <c r="E36" s="667" t="s">
        <v>76</v>
      </c>
      <c r="F36" s="704" t="s">
        <v>221</v>
      </c>
      <c r="G36" s="704"/>
      <c r="H36" s="656"/>
      <c r="I36" s="668" t="s">
        <v>209</v>
      </c>
      <c r="J36" s="518"/>
      <c r="K36" s="518"/>
      <c r="L36" s="518"/>
      <c r="M36" s="518"/>
    </row>
    <row r="37" spans="1:19">
      <c r="A37" s="518"/>
      <c r="B37" s="518"/>
      <c r="C37" s="518"/>
      <c r="D37" s="518"/>
      <c r="E37" s="518"/>
      <c r="F37" s="527"/>
      <c r="G37" s="527"/>
      <c r="H37" s="518"/>
      <c r="I37" s="656"/>
      <c r="J37" s="518"/>
      <c r="K37" s="518"/>
      <c r="L37" s="518"/>
      <c r="M37" s="518"/>
    </row>
    <row r="38" spans="1:19">
      <c r="A38" s="529" t="s">
        <v>217</v>
      </c>
      <c r="B38" s="518"/>
      <c r="C38" s="697" t="s">
        <v>218</v>
      </c>
      <c r="D38" s="697"/>
      <c r="E38" s="527" t="s">
        <v>76</v>
      </c>
      <c r="F38" s="700" t="s">
        <v>219</v>
      </c>
      <c r="G38" s="696"/>
      <c r="H38" s="518"/>
      <c r="I38" s="668" t="s">
        <v>229</v>
      </c>
      <c r="J38" s="518"/>
      <c r="K38" s="518"/>
      <c r="L38" s="518"/>
      <c r="M38" s="518"/>
    </row>
    <row r="39" spans="1:19">
      <c r="A39" s="518"/>
      <c r="B39" s="518"/>
      <c r="C39" s="654"/>
      <c r="D39" s="654"/>
      <c r="E39" s="527"/>
      <c r="F39" s="654"/>
      <c r="G39" s="654"/>
      <c r="H39" s="518"/>
      <c r="I39" s="656"/>
      <c r="J39" s="518"/>
      <c r="K39" s="518"/>
      <c r="L39" s="518"/>
      <c r="M39" s="518"/>
    </row>
    <row r="40" spans="1:19">
      <c r="A40" s="529" t="s">
        <v>217</v>
      </c>
      <c r="B40" s="518"/>
      <c r="C40" s="705" t="s">
        <v>220</v>
      </c>
      <c r="D40" s="672"/>
      <c r="E40" s="527" t="s">
        <v>76</v>
      </c>
      <c r="F40" s="706" t="s">
        <v>221</v>
      </c>
      <c r="G40" s="706"/>
      <c r="H40" s="518"/>
      <c r="I40" s="668" t="s">
        <v>229</v>
      </c>
      <c r="J40" s="518"/>
      <c r="K40" s="518"/>
      <c r="L40" s="518"/>
      <c r="M40" s="518"/>
    </row>
    <row r="41" spans="1:19">
      <c r="A41" s="518"/>
      <c r="B41" s="518"/>
      <c r="C41" s="518"/>
      <c r="D41" s="518"/>
      <c r="E41" s="518"/>
      <c r="F41" s="518"/>
      <c r="G41" s="518"/>
      <c r="H41" s="518"/>
      <c r="I41" s="656"/>
      <c r="J41" s="518"/>
      <c r="K41" s="518"/>
      <c r="L41" s="518"/>
      <c r="M41" s="518"/>
    </row>
    <row r="42" spans="1:19">
      <c r="A42" s="529" t="s">
        <v>222</v>
      </c>
      <c r="B42" s="518"/>
      <c r="C42" s="707" t="s">
        <v>220</v>
      </c>
      <c r="D42" s="707"/>
      <c r="E42" s="518"/>
      <c r="F42" s="700" t="s">
        <v>219</v>
      </c>
      <c r="G42" s="696"/>
      <c r="H42" s="518"/>
      <c r="I42" s="656" t="s">
        <v>209</v>
      </c>
      <c r="J42" s="518"/>
      <c r="K42" s="518"/>
      <c r="L42" s="483"/>
      <c r="M42" s="518"/>
      <c r="O42" s="478"/>
      <c r="P42" s="478"/>
      <c r="Q42" s="478"/>
      <c r="R42" s="478"/>
      <c r="S42" s="478"/>
    </row>
    <row r="43" spans="1:19">
      <c r="A43" s="415" t="s">
        <v>44</v>
      </c>
      <c r="B43" s="416"/>
      <c r="C43" s="417"/>
      <c r="D43" s="517" t="s">
        <v>5</v>
      </c>
      <c r="E43" s="515" t="s">
        <v>46</v>
      </c>
      <c r="F43" s="512"/>
      <c r="G43" s="517" t="s">
        <v>5</v>
      </c>
      <c r="H43" s="515" t="s">
        <v>55</v>
      </c>
      <c r="I43" s="516"/>
      <c r="J43" s="515" t="s">
        <v>56</v>
      </c>
      <c r="K43" s="514" t="s">
        <v>57</v>
      </c>
      <c r="L43" s="513"/>
      <c r="M43" s="512"/>
      <c r="O43" s="478"/>
      <c r="P43" s="511"/>
      <c r="Q43" s="511"/>
      <c r="R43" s="510"/>
      <c r="S43" s="478"/>
    </row>
    <row r="44" spans="1:19">
      <c r="A44" s="509" t="s">
        <v>45</v>
      </c>
      <c r="B44" s="505"/>
      <c r="C44" s="508"/>
      <c r="D44" s="507">
        <v>1</v>
      </c>
      <c r="E44" s="677" t="str">
        <f>IF(D44&gt;$R$50,,UPPER(VLOOKUP(D44,'[2]1D ELO (3)'!$A$7:$L$23,2)))</f>
        <v>AGÁRDY</v>
      </c>
      <c r="F44" s="677"/>
      <c r="G44" s="506" t="s">
        <v>6</v>
      </c>
      <c r="H44" s="505"/>
      <c r="I44" s="504"/>
      <c r="J44" s="503"/>
      <c r="K44" s="500" t="s">
        <v>47</v>
      </c>
      <c r="L44" s="499"/>
      <c r="M44" s="498"/>
      <c r="O44" s="478"/>
      <c r="P44" s="497"/>
      <c r="Q44" s="497"/>
      <c r="R44" s="481"/>
      <c r="S44" s="478"/>
    </row>
    <row r="45" spans="1:19">
      <c r="A45" s="484" t="s">
        <v>54</v>
      </c>
      <c r="B45" s="486"/>
      <c r="C45" s="502"/>
      <c r="D45" s="496"/>
      <c r="E45" s="674" t="str">
        <f>IF(D44&gt;$R$50,,UPPER(VLOOKUP(D44,'[2]1D ELO (3)'!$A$7:$L$23,8)))</f>
        <v>NOVOTNY</v>
      </c>
      <c r="F45" s="699"/>
      <c r="G45" s="655"/>
      <c r="H45" s="493"/>
      <c r="I45" s="492"/>
      <c r="J45" s="436"/>
      <c r="K45" s="501"/>
      <c r="L45" s="483"/>
      <c r="M45" s="482"/>
      <c r="O45" s="478"/>
      <c r="P45" s="481"/>
      <c r="Q45" s="480"/>
      <c r="R45" s="481"/>
      <c r="S45" s="478"/>
    </row>
    <row r="46" spans="1:19">
      <c r="A46" s="451"/>
      <c r="B46" s="452"/>
      <c r="C46" s="454"/>
      <c r="D46" s="496" t="s">
        <v>7</v>
      </c>
      <c r="E46" s="674" t="str">
        <f>IF(D44&gt;$R$50,,UPPER(VLOOKUP((D44+1),'[2]1D ELO (3)'!$A$7:$L$23,2)))</f>
        <v>SÁNDOR</v>
      </c>
      <c r="F46" s="674"/>
      <c r="G46" s="494" t="s">
        <v>7</v>
      </c>
      <c r="H46" s="493"/>
      <c r="I46" s="492"/>
      <c r="J46" s="436"/>
      <c r="K46" s="500" t="s">
        <v>48</v>
      </c>
      <c r="L46" s="499"/>
      <c r="M46" s="498"/>
      <c r="O46" s="478"/>
      <c r="P46" s="497"/>
      <c r="Q46" s="497"/>
      <c r="R46" s="481"/>
      <c r="S46" s="478"/>
    </row>
    <row r="47" spans="1:19">
      <c r="A47" s="455"/>
      <c r="B47" s="456"/>
      <c r="C47" s="457"/>
      <c r="D47" s="496"/>
      <c r="E47" s="674" t="str">
        <f>IF(D44&gt;$R$50,,UPPER(VLOOKUP((D44+1),'[2]1D ELO (3)'!$A$7:$L$23,8)))</f>
        <v>KÉKESI</v>
      </c>
      <c r="F47" s="674"/>
      <c r="G47" s="494"/>
      <c r="H47" s="493"/>
      <c r="I47" s="492"/>
      <c r="J47" s="436"/>
      <c r="K47" s="491"/>
      <c r="L47" s="490"/>
      <c r="M47" s="489"/>
      <c r="O47" s="478"/>
      <c r="P47" s="481"/>
      <c r="Q47" s="480"/>
      <c r="R47" s="481"/>
      <c r="S47" s="478"/>
    </row>
    <row r="48" spans="1:19">
      <c r="A48" s="458"/>
      <c r="B48" s="459"/>
      <c r="C48" s="460"/>
      <c r="D48" s="496"/>
      <c r="E48" s="495"/>
      <c r="F48" s="490"/>
      <c r="G48" s="494" t="s">
        <v>8</v>
      </c>
      <c r="H48" s="493"/>
      <c r="I48" s="492"/>
      <c r="J48" s="436"/>
      <c r="K48" s="484"/>
      <c r="L48" s="483"/>
      <c r="M48" s="482"/>
      <c r="O48" s="478"/>
      <c r="P48" s="481"/>
      <c r="Q48" s="480"/>
      <c r="R48" s="481"/>
      <c r="S48" s="478"/>
    </row>
    <row r="49" spans="1:19">
      <c r="A49" s="461"/>
      <c r="B49" s="462"/>
      <c r="C49" s="457"/>
      <c r="D49" s="496"/>
      <c r="E49" s="495"/>
      <c r="F49" s="490"/>
      <c r="G49" s="494"/>
      <c r="H49" s="493"/>
      <c r="I49" s="492"/>
      <c r="J49" s="436"/>
      <c r="K49" s="500" t="s">
        <v>34</v>
      </c>
      <c r="L49" s="499"/>
      <c r="M49" s="498"/>
      <c r="O49" s="478"/>
      <c r="P49" s="497"/>
      <c r="Q49" s="497"/>
      <c r="R49" s="481"/>
      <c r="S49" s="478"/>
    </row>
    <row r="50" spans="1:19">
      <c r="A50" s="461"/>
      <c r="B50" s="462"/>
      <c r="C50" s="464"/>
      <c r="D50" s="496"/>
      <c r="E50" s="495"/>
      <c r="F50" s="490"/>
      <c r="G50" s="494" t="s">
        <v>9</v>
      </c>
      <c r="H50" s="493"/>
      <c r="I50" s="492"/>
      <c r="J50" s="436"/>
      <c r="K50" s="491"/>
      <c r="L50" s="490"/>
      <c r="M50" s="489"/>
      <c r="O50" s="478"/>
      <c r="P50" s="481"/>
      <c r="Q50" s="480"/>
      <c r="R50" s="481" t="s">
        <v>198</v>
      </c>
      <c r="S50" s="478"/>
    </row>
    <row r="51" spans="1:19">
      <c r="A51" s="465"/>
      <c r="B51" s="466"/>
      <c r="C51" s="468"/>
      <c r="D51" s="488"/>
      <c r="E51" s="470"/>
      <c r="F51" s="483"/>
      <c r="G51" s="487"/>
      <c r="H51" s="486"/>
      <c r="I51" s="485"/>
      <c r="J51" s="472"/>
      <c r="K51" s="484" t="str">
        <f>L4</f>
        <v>Kádár László</v>
      </c>
      <c r="L51" s="483"/>
      <c r="M51" s="482"/>
      <c r="O51" s="478"/>
      <c r="P51" s="481"/>
      <c r="Q51" s="480"/>
      <c r="R51" s="479"/>
      <c r="S51" s="478"/>
    </row>
    <row r="52" spans="1:19">
      <c r="O52" s="478"/>
      <c r="P52" s="478"/>
      <c r="Q52" s="478"/>
      <c r="R52" s="478"/>
      <c r="S52" s="478"/>
    </row>
    <row r="53" spans="1:19">
      <c r="O53" s="478"/>
      <c r="P53" s="478"/>
      <c r="Q53" s="478"/>
      <c r="R53" s="478"/>
      <c r="S53" s="478"/>
    </row>
  </sheetData>
  <mergeCells count="52">
    <mergeCell ref="E46:F46"/>
    <mergeCell ref="E47:F47"/>
    <mergeCell ref="C38:D38"/>
    <mergeCell ref="F38:G38"/>
    <mergeCell ref="C40:D40"/>
    <mergeCell ref="F40:G40"/>
    <mergeCell ref="E44:F44"/>
    <mergeCell ref="E45:F45"/>
    <mergeCell ref="C42:D42"/>
    <mergeCell ref="F42:G42"/>
    <mergeCell ref="B34:C34"/>
    <mergeCell ref="D34:E34"/>
    <mergeCell ref="F34:G34"/>
    <mergeCell ref="H34:I34"/>
    <mergeCell ref="C36:D36"/>
    <mergeCell ref="F36:G36"/>
    <mergeCell ref="B32:C32"/>
    <mergeCell ref="D32:E32"/>
    <mergeCell ref="F32:G32"/>
    <mergeCell ref="H32:I32"/>
    <mergeCell ref="B33:C33"/>
    <mergeCell ref="D33:E33"/>
    <mergeCell ref="F33:G33"/>
    <mergeCell ref="H33:I33"/>
    <mergeCell ref="B29:C29"/>
    <mergeCell ref="D29:E29"/>
    <mergeCell ref="F29:G29"/>
    <mergeCell ref="H29:I29"/>
    <mergeCell ref="B31:C31"/>
    <mergeCell ref="D31:E31"/>
    <mergeCell ref="F31:G31"/>
    <mergeCell ref="H31:I31"/>
    <mergeCell ref="B27:C27"/>
    <mergeCell ref="D27:E27"/>
    <mergeCell ref="F27:G27"/>
    <mergeCell ref="H27:I27"/>
    <mergeCell ref="B28:C28"/>
    <mergeCell ref="D28:E28"/>
    <mergeCell ref="F28:G28"/>
    <mergeCell ref="H28:I28"/>
    <mergeCell ref="H26:I26"/>
    <mergeCell ref="A1:F1"/>
    <mergeCell ref="A4:C4"/>
    <mergeCell ref="D7:D8"/>
    <mergeCell ref="D10:D11"/>
    <mergeCell ref="D13:D14"/>
    <mergeCell ref="D16:D17"/>
    <mergeCell ref="D19:D20"/>
    <mergeCell ref="D22:D23"/>
    <mergeCell ref="B26:C26"/>
    <mergeCell ref="D26:E26"/>
    <mergeCell ref="F26:G26"/>
  </mergeCells>
  <conditionalFormatting sqref="R51">
    <cfRule type="expression" dxfId="7" priority="8" stopIfTrue="1">
      <formula>$O$1="CU"</formula>
    </cfRule>
  </conditionalFormatting>
  <conditionalFormatting sqref="E7:E14 E16:E23">
    <cfRule type="cellIs" dxfId="6" priority="7" stopIfTrue="1" operator="equal">
      <formula>"Bye"</formula>
    </cfRule>
  </conditionalFormatting>
  <conditionalFormatting sqref="E8">
    <cfRule type="cellIs" dxfId="5" priority="6" stopIfTrue="1" operator="equal">
      <formula>"Bye"</formula>
    </cfRule>
  </conditionalFormatting>
  <conditionalFormatting sqref="E11">
    <cfRule type="cellIs" dxfId="4" priority="5" stopIfTrue="1" operator="equal">
      <formula>"Bye"</formula>
    </cfRule>
  </conditionalFormatting>
  <conditionalFormatting sqref="E14">
    <cfRule type="cellIs" dxfId="3" priority="4" stopIfTrue="1" operator="equal">
      <formula>"Bye"</formula>
    </cfRule>
  </conditionalFormatting>
  <conditionalFormatting sqref="E17">
    <cfRule type="cellIs" dxfId="2" priority="3" stopIfTrue="1" operator="equal">
      <formula>"Bye"</formula>
    </cfRule>
  </conditionalFormatting>
  <conditionalFormatting sqref="E20">
    <cfRule type="cellIs" dxfId="1" priority="2" stopIfTrue="1" operator="equal">
      <formula>"Bye"</formula>
    </cfRule>
  </conditionalFormatting>
  <conditionalFormatting sqref="E23">
    <cfRule type="cellIs" dxfId="0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2.75"/>
  <cols>
    <col min="1" max="1" width="27.85546875" customWidth="1"/>
    <col min="2" max="2" width="22.42578125" customWidth="1"/>
    <col min="3" max="12" width="4.28515625" hidden="1" customWidth="1"/>
    <col min="13" max="13" width="7.7109375" hidden="1" customWidth="1"/>
    <col min="14" max="14" width="7.7109375" style="39" customWidth="1"/>
    <col min="15" max="15" width="8.5703125" customWidth="1"/>
    <col min="16" max="16" width="11.5703125" hidden="1" customWidth="1"/>
  </cols>
  <sheetData>
    <row r="1" spans="1:14" ht="26.25">
      <c r="A1" s="40" t="str">
        <f>Altalanos!$A$6</f>
        <v>MEFOB 2022</v>
      </c>
      <c r="B1" s="41"/>
      <c r="C1" s="41"/>
      <c r="D1" s="31"/>
      <c r="E1" s="31"/>
      <c r="F1" s="42"/>
      <c r="G1" s="31"/>
      <c r="H1" s="31"/>
      <c r="I1" s="31"/>
      <c r="J1" s="31"/>
      <c r="K1" s="31"/>
      <c r="L1" s="31"/>
      <c r="M1" s="31"/>
      <c r="N1" s="43"/>
    </row>
    <row r="2" spans="1:14">
      <c r="A2" s="44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2"/>
    </row>
    <row r="3" spans="1:14" s="2" customFormat="1" ht="39.75" customHeight="1" thickBot="1">
      <c r="A3" s="45"/>
      <c r="B3" s="46" t="s">
        <v>24</v>
      </c>
      <c r="C3" s="47"/>
      <c r="D3" s="48"/>
      <c r="E3" s="48"/>
      <c r="F3" s="49"/>
      <c r="G3" s="48"/>
      <c r="H3" s="50"/>
      <c r="I3" s="49"/>
      <c r="J3" s="48"/>
      <c r="K3" s="48"/>
      <c r="L3" s="48"/>
      <c r="M3" s="48"/>
      <c r="N3" s="50"/>
    </row>
    <row r="4" spans="1:14" s="18" customFormat="1" ht="9.75">
      <c r="A4" s="49" t="s">
        <v>25</v>
      </c>
      <c r="B4" s="47" t="s">
        <v>22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32" customFormat="1" ht="12.75" customHeight="1">
      <c r="A5" s="52" t="str">
        <f>Altalanos!$A$10</f>
        <v>2022.05.21-22.</v>
      </c>
      <c r="B5" s="53" t="str">
        <f>Altalanos!$C$10</f>
        <v>Miskolc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</row>
    <row r="6" spans="1:14" s="2" customFormat="1" ht="60" customHeight="1" thickBot="1">
      <c r="A6" s="669" t="s">
        <v>26</v>
      </c>
      <c r="B6" s="669"/>
      <c r="C6" s="56"/>
      <c r="D6" s="56"/>
      <c r="E6" s="56"/>
      <c r="F6" s="57"/>
      <c r="G6" s="58"/>
      <c r="H6" s="56"/>
      <c r="I6" s="57"/>
      <c r="J6" s="56"/>
      <c r="K6" s="56"/>
      <c r="L6" s="56"/>
      <c r="M6" s="56"/>
      <c r="N6" s="59"/>
    </row>
    <row r="7" spans="1:14" s="18" customFormat="1" ht="13.5" hidden="1" customHeight="1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1"/>
    </row>
    <row r="8" spans="1:14" s="11" customFormat="1" ht="12.75" hidden="1" customHeight="1">
      <c r="A8" s="62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4"/>
    </row>
    <row r="9" spans="1:14" s="18" customFormat="1" hidden="1">
      <c r="A9" s="63"/>
      <c r="B9" s="64"/>
      <c r="C9" s="65"/>
      <c r="D9" s="64"/>
      <c r="E9" s="64"/>
      <c r="F9" s="64"/>
      <c r="G9" s="64"/>
      <c r="H9" s="64"/>
      <c r="I9" s="64"/>
      <c r="J9" s="64"/>
      <c r="K9" s="64"/>
      <c r="L9" s="64"/>
      <c r="M9" s="64"/>
      <c r="N9" s="66"/>
    </row>
    <row r="10" spans="1:14" s="18" customFormat="1" ht="9.75" hidden="1">
      <c r="A10" s="60"/>
      <c r="B10" s="6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32" customFormat="1" ht="12.75" hidden="1" customHeight="1">
      <c r="A11" s="67"/>
      <c r="B11" s="3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1"/>
    </row>
    <row r="12" spans="1:14" s="18" customFormat="1" ht="9.75" hidden="1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51"/>
    </row>
    <row r="13" spans="1:14" s="11" customFormat="1" ht="12.75" hidden="1" customHeight="1">
      <c r="A13" s="62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>
      <c r="A14" s="63"/>
      <c r="B14" s="64"/>
      <c r="C14" s="6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6"/>
    </row>
    <row r="15" spans="1:14" s="18" customFormat="1" ht="9.75" hidden="1">
      <c r="A15" s="60"/>
      <c r="B15" s="6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18" customFormat="1" hidden="1">
      <c r="A16" s="67"/>
      <c r="B16" s="3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  <c r="N16" s="51"/>
    </row>
    <row r="17" spans="1:16" s="18" customFormat="1" ht="9.75" hidden="1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6" s="11" customFormat="1" ht="12.75" hidden="1" customHeight="1">
      <c r="A18" s="6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>
      <c r="A19" s="68"/>
      <c r="B19" s="6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5" thickBot="1">
      <c r="A20" s="128" t="s">
        <v>27</v>
      </c>
      <c r="B20" s="129"/>
      <c r="C20" s="65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6"/>
    </row>
    <row r="21" spans="1:16" s="18" customFormat="1" ht="9.75">
      <c r="A21" s="69" t="s">
        <v>28</v>
      </c>
      <c r="B21" s="70" t="s">
        <v>29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P21" s="71" t="s">
        <v>61</v>
      </c>
    </row>
    <row r="22" spans="1:16" s="18" customFormat="1" ht="19.5" customHeight="1">
      <c r="A22" s="72"/>
      <c r="B22" s="7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51"/>
      <c r="P22" s="74" t="str">
        <f t="shared" ref="P22:P29" si="0">LEFT(B22,1)&amp;" "&amp;A22</f>
        <v xml:space="preserve"> </v>
      </c>
    </row>
    <row r="23" spans="1:16" s="18" customFormat="1" ht="19.5" customHeight="1">
      <c r="A23" s="72"/>
      <c r="B23" s="7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  <c r="N23" s="51"/>
      <c r="P23" s="74" t="str">
        <f t="shared" si="0"/>
        <v xml:space="preserve"> </v>
      </c>
    </row>
    <row r="24" spans="1:16" s="18" customFormat="1" ht="19.5" customHeight="1">
      <c r="A24" s="72"/>
      <c r="B24" s="7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51"/>
      <c r="P24" s="74" t="str">
        <f t="shared" si="0"/>
        <v xml:space="preserve"> </v>
      </c>
    </row>
    <row r="25" spans="1:16" s="2" customFormat="1" ht="19.5" customHeight="1">
      <c r="A25" s="72"/>
      <c r="B25" s="7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51"/>
      <c r="P25" s="74" t="str">
        <f t="shared" si="0"/>
        <v xml:space="preserve"> </v>
      </c>
    </row>
    <row r="26" spans="1:16" s="2" customFormat="1" ht="19.5" customHeight="1">
      <c r="A26" s="72"/>
      <c r="B26" s="7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1"/>
      <c r="P26" s="74" t="str">
        <f t="shared" si="0"/>
        <v xml:space="preserve"> </v>
      </c>
    </row>
    <row r="27" spans="1:16" s="2" customFormat="1" ht="19.5" customHeight="1">
      <c r="A27" s="72"/>
      <c r="B27" s="7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1"/>
      <c r="P27" s="74" t="str">
        <f t="shared" si="0"/>
        <v xml:space="preserve"> </v>
      </c>
    </row>
    <row r="28" spans="1:16" s="2" customFormat="1" ht="19.5" customHeight="1">
      <c r="A28" s="72"/>
      <c r="B28" s="7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1"/>
      <c r="P28" s="74" t="str">
        <f t="shared" si="0"/>
        <v xml:space="preserve"> </v>
      </c>
    </row>
    <row r="29" spans="1:16" s="2" customFormat="1" ht="19.5" customHeight="1" thickBot="1">
      <c r="A29" s="75"/>
      <c r="B29" s="7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1"/>
      <c r="P29" s="74" t="str">
        <f t="shared" si="0"/>
        <v xml:space="preserve"> </v>
      </c>
    </row>
    <row r="30" spans="1:16" ht="13.5" thickBo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7"/>
      <c r="P30" s="78" t="s">
        <v>62</v>
      </c>
    </row>
    <row r="31" spans="1:16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7"/>
    </row>
    <row r="32" spans="1:16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7"/>
    </row>
    <row r="33" spans="1:14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7"/>
    </row>
    <row r="34" spans="1:14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7"/>
    </row>
    <row r="35" spans="1:14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7"/>
    </row>
    <row r="36" spans="1:14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7"/>
    </row>
    <row r="37" spans="1:1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7"/>
    </row>
    <row r="38" spans="1:1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7"/>
    </row>
    <row r="39" spans="1:1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7"/>
    </row>
    <row r="40" spans="1:14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7"/>
    </row>
    <row r="41" spans="1:14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7"/>
    </row>
    <row r="42" spans="1:14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7"/>
    </row>
  </sheetData>
  <mergeCells count="1">
    <mergeCell ref="A6:B6"/>
  </mergeCells>
  <phoneticPr fontId="60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</sheetPr>
  <dimension ref="A1:AK43"/>
  <sheetViews>
    <sheetView tabSelected="1" workbookViewId="0">
      <selection activeCell="L16" sqref="L16"/>
    </sheetView>
  </sheetViews>
  <sheetFormatPr defaultRowHeight="12.75"/>
  <cols>
    <col min="1" max="1" width="5.42578125" style="475" customWidth="1"/>
    <col min="2" max="2" width="4.42578125" style="475" customWidth="1"/>
    <col min="3" max="3" width="8.28515625" style="475" customWidth="1"/>
    <col min="4" max="4" width="7.140625" style="475" customWidth="1"/>
    <col min="5" max="5" width="9.28515625" style="475" customWidth="1"/>
    <col min="6" max="6" width="7.140625" style="475" customWidth="1"/>
    <col min="7" max="7" width="9.28515625" style="475" customWidth="1"/>
    <col min="8" max="8" width="7.140625" style="475" customWidth="1"/>
    <col min="9" max="9" width="9.28515625" style="475" customWidth="1"/>
    <col min="10" max="10" width="7.85546875" style="475" customWidth="1"/>
    <col min="11" max="12" width="8.5703125" style="475" customWidth="1"/>
    <col min="13" max="13" width="7.85546875" style="475" customWidth="1"/>
    <col min="14" max="14" width="9.140625" style="475"/>
    <col min="15" max="16" width="4.42578125" style="475" customWidth="1"/>
    <col min="17" max="17" width="12.140625" style="475" customWidth="1"/>
    <col min="18" max="18" width="7.85546875" style="475" customWidth="1"/>
    <col min="19" max="19" width="7.42578125" style="475" customWidth="1"/>
    <col min="20" max="24" width="9.140625" style="475"/>
    <col min="25" max="37" width="0" style="475" hidden="1" customWidth="1"/>
    <col min="38" max="16384" width="9.140625" style="475"/>
  </cols>
  <sheetData>
    <row r="1" spans="1:37" ht="26.25">
      <c r="A1" s="678" t="str">
        <f>[1]Altalanos!$A$6</f>
        <v>MEFOB 2022</v>
      </c>
      <c r="B1" s="678"/>
      <c r="C1" s="678"/>
      <c r="D1" s="678"/>
      <c r="E1" s="678"/>
      <c r="F1" s="678"/>
      <c r="G1" s="568"/>
      <c r="H1" s="567" t="s">
        <v>53</v>
      </c>
      <c r="I1" s="566"/>
      <c r="J1" s="565"/>
      <c r="L1" s="556"/>
      <c r="M1" s="564"/>
      <c r="N1" s="562"/>
      <c r="O1" s="562" t="s">
        <v>14</v>
      </c>
      <c r="P1" s="562"/>
      <c r="Q1" s="563"/>
      <c r="R1" s="562"/>
      <c r="S1" s="478"/>
      <c r="AB1" s="318" t="e">
        <f>IF(Y5=1,CONCATENATE(VLOOKUP(Y3,AA16:AH27,2)),CONCATENATE(VLOOKUP(Y3,AA2:AK13,2)))</f>
        <v>#N/A</v>
      </c>
      <c r="AC1" s="318" t="e">
        <f>IF(Y5=1,CONCATENATE(VLOOKUP(Y3,AA16:AK27,3)),CONCATENATE(VLOOKUP(Y3,AA2:AK13,3)))</f>
        <v>#N/A</v>
      </c>
      <c r="AD1" s="318" t="e">
        <f>IF(Y5=1,CONCATENATE(VLOOKUP(Y3,AA16:AK27,4)),CONCATENATE(VLOOKUP(Y3,AA2:AK13,4)))</f>
        <v>#N/A</v>
      </c>
      <c r="AE1" s="318" t="e">
        <f>IF(Y5=1,CONCATENATE(VLOOKUP(Y3,AA16:AK27,5)),CONCATENATE(VLOOKUP(Y3,AA2:AK13,5)))</f>
        <v>#N/A</v>
      </c>
      <c r="AF1" s="318" t="e">
        <f>IF(Y5=1,CONCATENATE(VLOOKUP(Y3,AA16:AK27,6)),CONCATENATE(VLOOKUP(Y3,AA2:AK13,6)))</f>
        <v>#N/A</v>
      </c>
      <c r="AG1" s="318" t="e">
        <f>IF(Y5=1,CONCATENATE(VLOOKUP(Y3,AA16:AK27,7)),CONCATENATE(VLOOKUP(Y3,AA2:AK13,7)))</f>
        <v>#N/A</v>
      </c>
      <c r="AH1" s="318" t="e">
        <f>IF(Y5=1,CONCATENATE(VLOOKUP(Y3,AA16:AK27,8)),CONCATENATE(VLOOKUP(Y3,AA2:AK13,8)))</f>
        <v>#N/A</v>
      </c>
      <c r="AI1" s="318" t="e">
        <f>IF(Y5=1,CONCATENATE(VLOOKUP(Y3,AA16:AK27,9)),CONCATENATE(VLOOKUP(Y3,AA2:AK13,9)))</f>
        <v>#N/A</v>
      </c>
      <c r="AJ1" s="318" t="e">
        <f>IF(Y5=1,CONCATENATE(VLOOKUP(Y3,AA16:AK27,10)),CONCATENATE(VLOOKUP(Y3,AA2:AK13,10)))</f>
        <v>#N/A</v>
      </c>
      <c r="AK1" s="318" t="e">
        <f>IF(Y5=1,CONCATENATE(VLOOKUP(Y3,AA16:AK27,11)),CONCATENATE(VLOOKUP(Y3,AA2:AK13,11)))</f>
        <v>#N/A</v>
      </c>
    </row>
    <row r="2" spans="1:37">
      <c r="A2" s="561" t="s">
        <v>52</v>
      </c>
      <c r="B2" s="560"/>
      <c r="C2" s="560"/>
      <c r="D2" s="560"/>
      <c r="E2" s="560" t="str">
        <f>[1]Altalanos!$A$8</f>
        <v>Profi férfi</v>
      </c>
      <c r="F2" s="560"/>
      <c r="G2" s="559"/>
      <c r="H2" s="558"/>
      <c r="I2" s="558"/>
      <c r="J2" s="557"/>
      <c r="K2" s="556"/>
      <c r="L2" s="556"/>
      <c r="M2" s="555"/>
      <c r="N2" s="553"/>
      <c r="O2" s="554"/>
      <c r="P2" s="553"/>
      <c r="Q2" s="554"/>
      <c r="R2" s="553"/>
      <c r="S2" s="478"/>
      <c r="Y2" s="326"/>
      <c r="Z2" s="327"/>
      <c r="AA2" s="327" t="s">
        <v>66</v>
      </c>
      <c r="AB2" s="532">
        <v>150</v>
      </c>
      <c r="AC2" s="532">
        <v>120</v>
      </c>
      <c r="AD2" s="532">
        <v>100</v>
      </c>
      <c r="AE2" s="532">
        <v>80</v>
      </c>
      <c r="AF2" s="532">
        <v>70</v>
      </c>
      <c r="AG2" s="532">
        <v>60</v>
      </c>
      <c r="AH2" s="532">
        <v>55</v>
      </c>
      <c r="AI2" s="532">
        <v>50</v>
      </c>
      <c r="AJ2" s="532">
        <v>45</v>
      </c>
      <c r="AK2" s="532">
        <v>40</v>
      </c>
    </row>
    <row r="3" spans="1:37">
      <c r="A3" s="331" t="s">
        <v>25</v>
      </c>
      <c r="B3" s="331"/>
      <c r="C3" s="331"/>
      <c r="D3" s="331"/>
      <c r="E3" s="331" t="s">
        <v>22</v>
      </c>
      <c r="F3" s="331"/>
      <c r="G3" s="331"/>
      <c r="H3" s="331" t="s">
        <v>30</v>
      </c>
      <c r="I3" s="331"/>
      <c r="J3" s="332"/>
      <c r="K3" s="331"/>
      <c r="L3" s="333"/>
      <c r="M3" s="333" t="s">
        <v>31</v>
      </c>
      <c r="N3" s="551"/>
      <c r="O3" s="552"/>
      <c r="P3" s="551"/>
      <c r="Q3" s="550" t="s">
        <v>78</v>
      </c>
      <c r="R3" s="549" t="s">
        <v>84</v>
      </c>
      <c r="S3" s="549" t="s">
        <v>79</v>
      </c>
      <c r="Y3" s="327">
        <f>IF(H4="OB","A",IF(H4="IX","W",H4))</f>
        <v>0</v>
      </c>
      <c r="Z3" s="327"/>
      <c r="AA3" s="327" t="s">
        <v>87</v>
      </c>
      <c r="AB3" s="532">
        <v>120</v>
      </c>
      <c r="AC3" s="532">
        <v>90</v>
      </c>
      <c r="AD3" s="532">
        <v>65</v>
      </c>
      <c r="AE3" s="532">
        <v>55</v>
      </c>
      <c r="AF3" s="532">
        <v>50</v>
      </c>
      <c r="AG3" s="532">
        <v>45</v>
      </c>
      <c r="AH3" s="532">
        <v>40</v>
      </c>
      <c r="AI3" s="532">
        <v>35</v>
      </c>
      <c r="AJ3" s="532">
        <v>25</v>
      </c>
      <c r="AK3" s="532">
        <v>20</v>
      </c>
    </row>
    <row r="4" spans="1:37" ht="13.5" thickBot="1">
      <c r="A4" s="679" t="str">
        <f>[1]Altalanos!$A$10</f>
        <v>2022.05.21-22.</v>
      </c>
      <c r="B4" s="679"/>
      <c r="C4" s="679"/>
      <c r="D4" s="547"/>
      <c r="E4" s="546" t="str">
        <f>[1]Altalanos!$C$10</f>
        <v>Miskolc</v>
      </c>
      <c r="F4" s="546"/>
      <c r="G4" s="546"/>
      <c r="H4" s="544"/>
      <c r="I4" s="546"/>
      <c r="J4" s="545"/>
      <c r="K4" s="544"/>
      <c r="L4" s="543"/>
      <c r="M4" s="542" t="str">
        <f>[1]Altalanos!$E$10</f>
        <v>Kádár László</v>
      </c>
      <c r="N4" s="540"/>
      <c r="O4" s="541"/>
      <c r="P4" s="540"/>
      <c r="Q4" s="539" t="s">
        <v>85</v>
      </c>
      <c r="R4" s="538" t="s">
        <v>80</v>
      </c>
      <c r="S4" s="538" t="s">
        <v>81</v>
      </c>
      <c r="Y4" s="327"/>
      <c r="Z4" s="327"/>
      <c r="AA4" s="327" t="s">
        <v>88</v>
      </c>
      <c r="AB4" s="532">
        <v>90</v>
      </c>
      <c r="AC4" s="532">
        <v>60</v>
      </c>
      <c r="AD4" s="532">
        <v>45</v>
      </c>
      <c r="AE4" s="532">
        <v>34</v>
      </c>
      <c r="AF4" s="532">
        <v>27</v>
      </c>
      <c r="AG4" s="532">
        <v>22</v>
      </c>
      <c r="AH4" s="532">
        <v>18</v>
      </c>
      <c r="AI4" s="532">
        <v>15</v>
      </c>
      <c r="AJ4" s="532">
        <v>12</v>
      </c>
      <c r="AK4" s="532">
        <v>9</v>
      </c>
    </row>
    <row r="5" spans="1:37">
      <c r="A5" s="513"/>
      <c r="B5" s="513" t="s">
        <v>50</v>
      </c>
      <c r="C5" s="537" t="s">
        <v>64</v>
      </c>
      <c r="D5" s="513" t="s">
        <v>44</v>
      </c>
      <c r="E5" s="513" t="s">
        <v>69</v>
      </c>
      <c r="F5" s="513"/>
      <c r="G5" s="513" t="s">
        <v>29</v>
      </c>
      <c r="H5" s="513"/>
      <c r="I5" s="513" t="s">
        <v>32</v>
      </c>
      <c r="J5" s="513"/>
      <c r="K5" s="536" t="s">
        <v>70</v>
      </c>
      <c r="L5" s="536" t="s">
        <v>71</v>
      </c>
      <c r="M5" s="536" t="s">
        <v>72</v>
      </c>
      <c r="N5" s="478"/>
      <c r="O5" s="478"/>
      <c r="P5" s="478"/>
      <c r="Q5" s="535" t="s">
        <v>86</v>
      </c>
      <c r="R5" s="534" t="s">
        <v>82</v>
      </c>
      <c r="S5" s="534" t="s">
        <v>83</v>
      </c>
      <c r="Y5" s="327">
        <f>IF(OR([1]Altalanos!$A$8="F1",[1]Altalanos!$A$8="F2",[1]Altalanos!$A$8="N1",[1]Altalanos!$A$8="N2"),1,2)</f>
        <v>2</v>
      </c>
      <c r="Z5" s="327"/>
      <c r="AA5" s="327" t="s">
        <v>89</v>
      </c>
      <c r="AB5" s="532">
        <v>60</v>
      </c>
      <c r="AC5" s="532">
        <v>40</v>
      </c>
      <c r="AD5" s="532">
        <v>30</v>
      </c>
      <c r="AE5" s="532">
        <v>20</v>
      </c>
      <c r="AF5" s="532">
        <v>18</v>
      </c>
      <c r="AG5" s="532">
        <v>15</v>
      </c>
      <c r="AH5" s="532">
        <v>12</v>
      </c>
      <c r="AI5" s="532">
        <v>10</v>
      </c>
      <c r="AJ5" s="532">
        <v>8</v>
      </c>
      <c r="AK5" s="532">
        <v>6</v>
      </c>
    </row>
    <row r="6" spans="1:37">
      <c r="A6" s="518"/>
      <c r="B6" s="518"/>
      <c r="C6" s="529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478"/>
      <c r="O6" s="478"/>
      <c r="P6" s="478"/>
      <c r="Q6" s="478"/>
      <c r="R6" s="478"/>
      <c r="S6" s="478"/>
      <c r="Y6" s="327"/>
      <c r="Z6" s="327"/>
      <c r="AA6" s="327" t="s">
        <v>90</v>
      </c>
      <c r="AB6" s="532">
        <v>40</v>
      </c>
      <c r="AC6" s="532">
        <v>25</v>
      </c>
      <c r="AD6" s="532">
        <v>18</v>
      </c>
      <c r="AE6" s="532">
        <v>13</v>
      </c>
      <c r="AF6" s="532">
        <v>10</v>
      </c>
      <c r="AG6" s="532">
        <v>8</v>
      </c>
      <c r="AH6" s="532">
        <v>6</v>
      </c>
      <c r="AI6" s="532">
        <v>5</v>
      </c>
      <c r="AJ6" s="532">
        <v>4</v>
      </c>
      <c r="AK6" s="532">
        <v>3</v>
      </c>
    </row>
    <row r="7" spans="1:37">
      <c r="A7" s="527" t="s">
        <v>66</v>
      </c>
      <c r="B7" s="526">
        <v>1</v>
      </c>
      <c r="C7" s="525">
        <f>IF($B7="","",VLOOKUP($B7,'[1]1MD ELO'!$A$7:$O$22,5))</f>
        <v>0</v>
      </c>
      <c r="D7" s="525">
        <f>IF($B7="","",VLOOKUP($B7,'[1]1MD ELO'!$A$7:$O$22,15))</f>
        <v>0</v>
      </c>
      <c r="E7" s="675" t="str">
        <f>UPPER(IF($B7="","",VLOOKUP($B7,'[1]1MD ELO'!$A$7:$O$22,2)))</f>
        <v>SZAPPANOS</v>
      </c>
      <c r="F7" s="675"/>
      <c r="G7" s="675" t="s">
        <v>143</v>
      </c>
      <c r="H7" s="675"/>
      <c r="I7" s="524">
        <f>IF($B7="","",VLOOKUP($B7,'[1]1MD ELO'!$A$7:$O$22,4))</f>
        <v>0</v>
      </c>
      <c r="J7" s="518"/>
      <c r="K7" s="523" t="s">
        <v>182</v>
      </c>
      <c r="L7" s="522"/>
      <c r="M7" s="521"/>
      <c r="N7" s="478"/>
      <c r="O7" s="478"/>
      <c r="P7" s="478"/>
      <c r="Q7" s="478"/>
      <c r="R7" s="478"/>
      <c r="S7" s="478"/>
      <c r="Y7" s="327"/>
      <c r="Z7" s="327"/>
      <c r="AA7" s="327" t="s">
        <v>91</v>
      </c>
      <c r="AB7" s="532">
        <v>25</v>
      </c>
      <c r="AC7" s="532">
        <v>15</v>
      </c>
      <c r="AD7" s="532">
        <v>13</v>
      </c>
      <c r="AE7" s="532">
        <v>8</v>
      </c>
      <c r="AF7" s="532">
        <v>6</v>
      </c>
      <c r="AG7" s="532">
        <v>4</v>
      </c>
      <c r="AH7" s="532">
        <v>3</v>
      </c>
      <c r="AI7" s="532">
        <v>2</v>
      </c>
      <c r="AJ7" s="532">
        <v>1</v>
      </c>
      <c r="AK7" s="532">
        <v>0</v>
      </c>
    </row>
    <row r="8" spans="1:37">
      <c r="A8" s="527"/>
      <c r="B8" s="531"/>
      <c r="C8" s="530"/>
      <c r="D8" s="530"/>
      <c r="E8" s="530"/>
      <c r="F8" s="530"/>
      <c r="G8" s="530"/>
      <c r="H8" s="530"/>
      <c r="I8" s="530"/>
      <c r="J8" s="518"/>
      <c r="K8" s="527"/>
      <c r="L8" s="527"/>
      <c r="M8" s="533"/>
      <c r="N8" s="478"/>
      <c r="O8" s="478"/>
      <c r="P8" s="478"/>
      <c r="Q8" s="478"/>
      <c r="R8" s="478"/>
      <c r="S8" s="478"/>
      <c r="Y8" s="327"/>
      <c r="Z8" s="327"/>
      <c r="AA8" s="327" t="s">
        <v>92</v>
      </c>
      <c r="AB8" s="532">
        <v>15</v>
      </c>
      <c r="AC8" s="532">
        <v>10</v>
      </c>
      <c r="AD8" s="532">
        <v>7</v>
      </c>
      <c r="AE8" s="532">
        <v>5</v>
      </c>
      <c r="AF8" s="532">
        <v>4</v>
      </c>
      <c r="AG8" s="532">
        <v>3</v>
      </c>
      <c r="AH8" s="532">
        <v>2</v>
      </c>
      <c r="AI8" s="532">
        <v>1</v>
      </c>
      <c r="AJ8" s="532">
        <v>0</v>
      </c>
      <c r="AK8" s="532">
        <v>0</v>
      </c>
    </row>
    <row r="9" spans="1:37">
      <c r="A9" s="527" t="s">
        <v>67</v>
      </c>
      <c r="B9" s="526">
        <v>2</v>
      </c>
      <c r="C9" s="525">
        <f>IF($B9="","",VLOOKUP($B9,'[1]1MD ELO'!$A$7:$O$22,5))</f>
        <v>0</v>
      </c>
      <c r="D9" s="525">
        <f>IF($B9="","",VLOOKUP($B9,'[1]1MD ELO'!$A$7:$O$22,15))</f>
        <v>0</v>
      </c>
      <c r="E9" s="675" t="str">
        <f>UPPER(IF($B9="","",VLOOKUP($B9,'[1]1MD ELO'!$A$7:$O$22,2)))</f>
        <v>SALAMON</v>
      </c>
      <c r="F9" s="675"/>
      <c r="G9" s="675" t="str">
        <f>IF($B9="","",VLOOKUP($B9,'[1]1MD ELO'!$A$7:$O$22,3))</f>
        <v>András</v>
      </c>
      <c r="H9" s="675"/>
      <c r="I9" s="524">
        <f>IF($B9="","",VLOOKUP($B9,'[1]1MD ELO'!$A$7:$O$22,4))</f>
        <v>0</v>
      </c>
      <c r="J9" s="518"/>
      <c r="K9" s="523" t="s">
        <v>183</v>
      </c>
      <c r="L9" s="522"/>
      <c r="M9" s="521"/>
      <c r="N9" s="478"/>
      <c r="O9" s="478"/>
      <c r="P9" s="478"/>
      <c r="Q9" s="478"/>
      <c r="R9" s="478"/>
      <c r="S9" s="478"/>
      <c r="Y9" s="327"/>
      <c r="Z9" s="327"/>
      <c r="AA9" s="327" t="s">
        <v>93</v>
      </c>
      <c r="AB9" s="532">
        <v>10</v>
      </c>
      <c r="AC9" s="532">
        <v>6</v>
      </c>
      <c r="AD9" s="532">
        <v>4</v>
      </c>
      <c r="AE9" s="532">
        <v>2</v>
      </c>
      <c r="AF9" s="532">
        <v>1</v>
      </c>
      <c r="AG9" s="532">
        <v>0</v>
      </c>
      <c r="AH9" s="532">
        <v>0</v>
      </c>
      <c r="AI9" s="532">
        <v>0</v>
      </c>
      <c r="AJ9" s="532">
        <v>0</v>
      </c>
      <c r="AK9" s="532">
        <v>0</v>
      </c>
    </row>
    <row r="10" spans="1:37">
      <c r="A10" s="527"/>
      <c r="B10" s="531"/>
      <c r="C10" s="530"/>
      <c r="D10" s="530"/>
      <c r="E10" s="530"/>
      <c r="F10" s="530"/>
      <c r="G10" s="530"/>
      <c r="H10" s="530"/>
      <c r="I10" s="530"/>
      <c r="J10" s="518"/>
      <c r="K10" s="527"/>
      <c r="L10" s="527"/>
      <c r="M10" s="533"/>
      <c r="N10" s="478"/>
      <c r="O10" s="478"/>
      <c r="P10" s="478"/>
      <c r="Q10" s="478"/>
      <c r="R10" s="478"/>
      <c r="S10" s="478"/>
      <c r="Y10" s="327"/>
      <c r="Z10" s="327"/>
      <c r="AA10" s="327" t="s">
        <v>94</v>
      </c>
      <c r="AB10" s="532">
        <v>6</v>
      </c>
      <c r="AC10" s="532">
        <v>3</v>
      </c>
      <c r="AD10" s="532">
        <v>2</v>
      </c>
      <c r="AE10" s="532">
        <v>1</v>
      </c>
      <c r="AF10" s="532">
        <v>0</v>
      </c>
      <c r="AG10" s="532">
        <v>0</v>
      </c>
      <c r="AH10" s="532">
        <v>0</v>
      </c>
      <c r="AI10" s="532">
        <v>0</v>
      </c>
      <c r="AJ10" s="532">
        <v>0</v>
      </c>
      <c r="AK10" s="532">
        <v>0</v>
      </c>
    </row>
    <row r="11" spans="1:37">
      <c r="A11" s="527" t="s">
        <v>68</v>
      </c>
      <c r="B11" s="526">
        <v>3</v>
      </c>
      <c r="C11" s="525">
        <f>IF($B11="","",VLOOKUP($B11,'[1]1MD ELO'!$A$7:$O$22,5))</f>
        <v>0</v>
      </c>
      <c r="D11" s="525">
        <f>IF($B11="","",VLOOKUP($B11,'[1]1MD ELO'!$A$7:$O$22,15))</f>
        <v>0</v>
      </c>
      <c r="E11" s="675" t="str">
        <f>UPPER(IF($B11="","",VLOOKUP($B11,'[1]1MD ELO'!$A$7:$O$22,2)))</f>
        <v>CSEH</v>
      </c>
      <c r="F11" s="675"/>
      <c r="G11" s="675" t="str">
        <f>IF($B11="","",VLOOKUP($B11,'[1]1MD ELO'!$A$7:$O$22,3))</f>
        <v>Márk</v>
      </c>
      <c r="H11" s="675"/>
      <c r="I11" s="524">
        <f>IF($B11="","",VLOOKUP($B11,'[1]1MD ELO'!$A$7:$O$22,4))</f>
        <v>0</v>
      </c>
      <c r="J11" s="518"/>
      <c r="K11" s="523"/>
      <c r="L11" s="522"/>
      <c r="M11" s="521"/>
      <c r="N11" s="478"/>
      <c r="O11" s="478"/>
      <c r="P11" s="478"/>
      <c r="Q11" s="478"/>
      <c r="R11" s="478"/>
      <c r="S11" s="478"/>
      <c r="Y11" s="327"/>
      <c r="Z11" s="327"/>
      <c r="AA11" s="327" t="s">
        <v>99</v>
      </c>
      <c r="AB11" s="532">
        <v>3</v>
      </c>
      <c r="AC11" s="532">
        <v>2</v>
      </c>
      <c r="AD11" s="532">
        <v>1</v>
      </c>
      <c r="AE11" s="532">
        <v>0</v>
      </c>
      <c r="AF11" s="532">
        <v>0</v>
      </c>
      <c r="AG11" s="532">
        <v>0</v>
      </c>
      <c r="AH11" s="532">
        <v>0</v>
      </c>
      <c r="AI11" s="532">
        <v>0</v>
      </c>
      <c r="AJ11" s="532">
        <v>0</v>
      </c>
      <c r="AK11" s="532">
        <v>0</v>
      </c>
    </row>
    <row r="12" spans="1:37">
      <c r="A12" s="527"/>
      <c r="B12" s="531"/>
      <c r="C12" s="530"/>
      <c r="D12" s="530"/>
      <c r="E12" s="530"/>
      <c r="F12" s="530"/>
      <c r="G12" s="530"/>
      <c r="H12" s="530"/>
      <c r="I12" s="530"/>
      <c r="J12" s="518"/>
      <c r="K12" s="529"/>
      <c r="L12" s="529"/>
      <c r="M12" s="528"/>
      <c r="Y12" s="327"/>
      <c r="Z12" s="327"/>
      <c r="AA12" s="327" t="s">
        <v>95</v>
      </c>
      <c r="AB12" s="520">
        <v>0</v>
      </c>
      <c r="AC12" s="520">
        <v>0</v>
      </c>
      <c r="AD12" s="520">
        <v>0</v>
      </c>
      <c r="AE12" s="520">
        <v>0</v>
      </c>
      <c r="AF12" s="520">
        <v>0</v>
      </c>
      <c r="AG12" s="520">
        <v>0</v>
      </c>
      <c r="AH12" s="520">
        <v>0</v>
      </c>
      <c r="AI12" s="520">
        <v>0</v>
      </c>
      <c r="AJ12" s="520">
        <v>0</v>
      </c>
      <c r="AK12" s="520">
        <v>0</v>
      </c>
    </row>
    <row r="13" spans="1:37">
      <c r="A13" s="527" t="s">
        <v>73</v>
      </c>
      <c r="B13" s="526">
        <v>4</v>
      </c>
      <c r="C13" s="525">
        <f>IF($B13="","",VLOOKUP($B13,'[1]1MD ELO'!$A$7:$O$22,5))</f>
        <v>0</v>
      </c>
      <c r="D13" s="525">
        <f>IF($B13="","",VLOOKUP($B13,'[1]1MD ELO'!$A$7:$O$22,15))</f>
        <v>0</v>
      </c>
      <c r="E13" s="675" t="str">
        <f>UPPER(IF($B13="","",VLOOKUP($B13,'[1]1MD ELO'!$A$7:$O$22,2)))</f>
        <v>KISANTAL</v>
      </c>
      <c r="F13" s="675"/>
      <c r="G13" s="675" t="str">
        <f>IF($B13="","",VLOOKUP($B13,'[1]1MD ELO'!$A$7:$O$22,3))</f>
        <v>Dominik</v>
      </c>
      <c r="H13" s="675"/>
      <c r="I13" s="524">
        <f>IF($B13="","",VLOOKUP($B13,'[1]1MD ELO'!$A$7:$O$22,4))</f>
        <v>0</v>
      </c>
      <c r="J13" s="518"/>
      <c r="K13" s="523" t="s">
        <v>181</v>
      </c>
      <c r="L13" s="522"/>
      <c r="M13" s="521"/>
      <c r="Y13" s="327"/>
      <c r="Z13" s="327"/>
      <c r="AA13" s="327" t="s">
        <v>96</v>
      </c>
      <c r="AB13" s="520">
        <v>0</v>
      </c>
      <c r="AC13" s="520">
        <v>0</v>
      </c>
      <c r="AD13" s="520">
        <v>0</v>
      </c>
      <c r="AE13" s="520">
        <v>0</v>
      </c>
      <c r="AF13" s="520">
        <v>0</v>
      </c>
      <c r="AG13" s="520">
        <v>0</v>
      </c>
      <c r="AH13" s="520">
        <v>0</v>
      </c>
      <c r="AI13" s="520">
        <v>0</v>
      </c>
      <c r="AJ13" s="520">
        <v>0</v>
      </c>
      <c r="AK13" s="520">
        <v>0</v>
      </c>
    </row>
    <row r="14" spans="1:37">
      <c r="A14" s="518"/>
      <c r="B14" s="518"/>
      <c r="C14" s="518"/>
      <c r="D14" s="518"/>
      <c r="E14" s="518"/>
      <c r="F14" s="518"/>
      <c r="G14" s="518"/>
      <c r="H14" s="518"/>
      <c r="I14" s="518"/>
      <c r="J14" s="518"/>
      <c r="K14" s="518"/>
      <c r="L14" s="518"/>
      <c r="M14" s="518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27"/>
    </row>
    <row r="15" spans="1:37">
      <c r="A15" s="518"/>
      <c r="B15" s="518"/>
      <c r="C15" s="518"/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</row>
    <row r="16" spans="1:37">
      <c r="A16" s="518"/>
      <c r="B16" s="518"/>
      <c r="C16" s="518"/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Y16" s="327"/>
      <c r="Z16" s="327"/>
      <c r="AA16" s="327" t="s">
        <v>66</v>
      </c>
      <c r="AB16" s="327">
        <v>300</v>
      </c>
      <c r="AC16" s="327">
        <v>250</v>
      </c>
      <c r="AD16" s="327">
        <v>220</v>
      </c>
      <c r="AE16" s="327">
        <v>180</v>
      </c>
      <c r="AF16" s="327">
        <v>160</v>
      </c>
      <c r="AG16" s="327">
        <v>150</v>
      </c>
      <c r="AH16" s="327">
        <v>140</v>
      </c>
      <c r="AI16" s="327">
        <v>130</v>
      </c>
      <c r="AJ16" s="327">
        <v>120</v>
      </c>
      <c r="AK16" s="327">
        <v>110</v>
      </c>
    </row>
    <row r="17" spans="1:37">
      <c r="A17" s="518"/>
      <c r="B17" s="518"/>
      <c r="C17" s="518"/>
      <c r="D17" s="518"/>
      <c r="E17" s="518"/>
      <c r="F17" s="518"/>
      <c r="G17" s="518"/>
      <c r="H17" s="518"/>
      <c r="I17" s="518"/>
      <c r="J17" s="518"/>
      <c r="K17" s="518"/>
      <c r="L17" s="518"/>
      <c r="M17" s="518"/>
      <c r="Y17" s="327"/>
      <c r="Z17" s="327"/>
      <c r="AA17" s="327" t="s">
        <v>87</v>
      </c>
      <c r="AB17" s="327">
        <v>250</v>
      </c>
      <c r="AC17" s="327">
        <v>200</v>
      </c>
      <c r="AD17" s="327">
        <v>160</v>
      </c>
      <c r="AE17" s="327">
        <v>140</v>
      </c>
      <c r="AF17" s="327">
        <v>120</v>
      </c>
      <c r="AG17" s="327">
        <v>110</v>
      </c>
      <c r="AH17" s="327">
        <v>100</v>
      </c>
      <c r="AI17" s="327">
        <v>90</v>
      </c>
      <c r="AJ17" s="327">
        <v>80</v>
      </c>
      <c r="AK17" s="327">
        <v>70</v>
      </c>
    </row>
    <row r="18" spans="1:37" ht="18.75" customHeight="1">
      <c r="A18" s="518"/>
      <c r="B18" s="680"/>
      <c r="C18" s="680"/>
      <c r="D18" s="670" t="str">
        <f>E7</f>
        <v>SZAPPANOS</v>
      </c>
      <c r="E18" s="670"/>
      <c r="F18" s="670" t="str">
        <f>E9</f>
        <v>SALAMON</v>
      </c>
      <c r="G18" s="670"/>
      <c r="H18" s="670" t="str">
        <f>E11</f>
        <v>CSEH</v>
      </c>
      <c r="I18" s="670"/>
      <c r="J18" s="670" t="str">
        <f>E13</f>
        <v>KISANTAL</v>
      </c>
      <c r="K18" s="670"/>
      <c r="L18" s="518"/>
      <c r="M18" s="518"/>
      <c r="Y18" s="327"/>
      <c r="Z18" s="327"/>
      <c r="AA18" s="327" t="s">
        <v>88</v>
      </c>
      <c r="AB18" s="327">
        <v>200</v>
      </c>
      <c r="AC18" s="327">
        <v>150</v>
      </c>
      <c r="AD18" s="327">
        <v>130</v>
      </c>
      <c r="AE18" s="327">
        <v>110</v>
      </c>
      <c r="AF18" s="327">
        <v>95</v>
      </c>
      <c r="AG18" s="327">
        <v>80</v>
      </c>
      <c r="AH18" s="327">
        <v>70</v>
      </c>
      <c r="AI18" s="327">
        <v>60</v>
      </c>
      <c r="AJ18" s="327">
        <v>55</v>
      </c>
      <c r="AK18" s="327">
        <v>50</v>
      </c>
    </row>
    <row r="19" spans="1:37" ht="18.75" customHeight="1">
      <c r="A19" s="519" t="s">
        <v>66</v>
      </c>
      <c r="B19" s="676" t="str">
        <f>E7</f>
        <v>SZAPPANOS</v>
      </c>
      <c r="C19" s="676"/>
      <c r="D19" s="673"/>
      <c r="E19" s="673"/>
      <c r="F19" s="671" t="s">
        <v>163</v>
      </c>
      <c r="G19" s="671"/>
      <c r="H19" s="671" t="s">
        <v>164</v>
      </c>
      <c r="I19" s="671"/>
      <c r="J19" s="672" t="s">
        <v>163</v>
      </c>
      <c r="K19" s="672"/>
      <c r="L19" s="518"/>
      <c r="M19" s="518"/>
      <c r="Y19" s="327"/>
      <c r="Z19" s="327"/>
      <c r="AA19" s="327" t="s">
        <v>89</v>
      </c>
      <c r="AB19" s="327">
        <v>150</v>
      </c>
      <c r="AC19" s="327">
        <v>120</v>
      </c>
      <c r="AD19" s="327">
        <v>100</v>
      </c>
      <c r="AE19" s="327">
        <v>80</v>
      </c>
      <c r="AF19" s="327">
        <v>70</v>
      </c>
      <c r="AG19" s="327">
        <v>60</v>
      </c>
      <c r="AH19" s="327">
        <v>55</v>
      </c>
      <c r="AI19" s="327">
        <v>50</v>
      </c>
      <c r="AJ19" s="327">
        <v>45</v>
      </c>
      <c r="AK19" s="327">
        <v>40</v>
      </c>
    </row>
    <row r="20" spans="1:37" ht="18.75" customHeight="1">
      <c r="A20" s="519" t="s">
        <v>67</v>
      </c>
      <c r="B20" s="676" t="str">
        <f>E9</f>
        <v>SALAMON</v>
      </c>
      <c r="C20" s="676"/>
      <c r="D20" s="671" t="s">
        <v>176</v>
      </c>
      <c r="E20" s="671"/>
      <c r="F20" s="673"/>
      <c r="G20" s="673"/>
      <c r="H20" s="671" t="s">
        <v>172</v>
      </c>
      <c r="I20" s="671"/>
      <c r="J20" s="671" t="s">
        <v>173</v>
      </c>
      <c r="K20" s="671"/>
      <c r="L20" s="518"/>
      <c r="M20" s="518"/>
      <c r="Y20" s="327"/>
      <c r="Z20" s="327"/>
      <c r="AA20" s="327" t="s">
        <v>90</v>
      </c>
      <c r="AB20" s="327">
        <v>120</v>
      </c>
      <c r="AC20" s="327">
        <v>90</v>
      </c>
      <c r="AD20" s="327">
        <v>65</v>
      </c>
      <c r="AE20" s="327">
        <v>55</v>
      </c>
      <c r="AF20" s="327">
        <v>50</v>
      </c>
      <c r="AG20" s="327">
        <v>45</v>
      </c>
      <c r="AH20" s="327">
        <v>40</v>
      </c>
      <c r="AI20" s="327">
        <v>35</v>
      </c>
      <c r="AJ20" s="327">
        <v>25</v>
      </c>
      <c r="AK20" s="327">
        <v>20</v>
      </c>
    </row>
    <row r="21" spans="1:37" ht="18.75" customHeight="1">
      <c r="A21" s="519" t="s">
        <v>68</v>
      </c>
      <c r="B21" s="676" t="str">
        <f>E11</f>
        <v>CSEH</v>
      </c>
      <c r="C21" s="676"/>
      <c r="D21" s="671" t="s">
        <v>174</v>
      </c>
      <c r="E21" s="671"/>
      <c r="F21" s="671" t="s">
        <v>175</v>
      </c>
      <c r="G21" s="671"/>
      <c r="H21" s="673"/>
      <c r="I21" s="673"/>
      <c r="J21" s="671" t="s">
        <v>199</v>
      </c>
      <c r="K21" s="671"/>
      <c r="L21" s="518"/>
      <c r="M21" s="518"/>
      <c r="Y21" s="327"/>
      <c r="Z21" s="327"/>
      <c r="AA21" s="327" t="s">
        <v>91</v>
      </c>
      <c r="AB21" s="327">
        <v>90</v>
      </c>
      <c r="AC21" s="327">
        <v>60</v>
      </c>
      <c r="AD21" s="327">
        <v>45</v>
      </c>
      <c r="AE21" s="327">
        <v>34</v>
      </c>
      <c r="AF21" s="327">
        <v>27</v>
      </c>
      <c r="AG21" s="327">
        <v>22</v>
      </c>
      <c r="AH21" s="327">
        <v>18</v>
      </c>
      <c r="AI21" s="327">
        <v>15</v>
      </c>
      <c r="AJ21" s="327">
        <v>12</v>
      </c>
      <c r="AK21" s="327">
        <v>9</v>
      </c>
    </row>
    <row r="22" spans="1:37" ht="18.75" customHeight="1">
      <c r="A22" s="519" t="s">
        <v>73</v>
      </c>
      <c r="B22" s="676" t="str">
        <f>E13</f>
        <v>KISANTAL</v>
      </c>
      <c r="C22" s="676"/>
      <c r="D22" s="671" t="s">
        <v>176</v>
      </c>
      <c r="E22" s="671"/>
      <c r="F22" s="671" t="s">
        <v>168</v>
      </c>
      <c r="G22" s="671"/>
      <c r="H22" s="672" t="s">
        <v>166</v>
      </c>
      <c r="I22" s="672"/>
      <c r="J22" s="673"/>
      <c r="K22" s="673"/>
      <c r="L22" s="518"/>
      <c r="M22" s="518"/>
      <c r="Y22" s="327"/>
      <c r="Z22" s="327"/>
      <c r="AA22" s="327" t="s">
        <v>92</v>
      </c>
      <c r="AB22" s="327">
        <v>60</v>
      </c>
      <c r="AC22" s="327">
        <v>40</v>
      </c>
      <c r="AD22" s="327">
        <v>30</v>
      </c>
      <c r="AE22" s="327">
        <v>20</v>
      </c>
      <c r="AF22" s="327">
        <v>18</v>
      </c>
      <c r="AG22" s="327">
        <v>15</v>
      </c>
      <c r="AH22" s="327">
        <v>12</v>
      </c>
      <c r="AI22" s="327">
        <v>10</v>
      </c>
      <c r="AJ22" s="327">
        <v>8</v>
      </c>
      <c r="AK22" s="327">
        <v>6</v>
      </c>
    </row>
    <row r="23" spans="1:37">
      <c r="A23" s="518"/>
      <c r="B23" s="518"/>
      <c r="C23" s="518"/>
      <c r="D23" s="518"/>
      <c r="E23" s="518"/>
      <c r="F23" s="518"/>
      <c r="G23" s="518"/>
      <c r="H23" s="518"/>
      <c r="I23" s="518"/>
      <c r="J23" s="518"/>
      <c r="K23" s="518"/>
      <c r="L23" s="518"/>
      <c r="M23" s="518"/>
      <c r="Y23" s="327"/>
      <c r="Z23" s="327"/>
      <c r="AA23" s="327" t="s">
        <v>93</v>
      </c>
      <c r="AB23" s="327">
        <v>40</v>
      </c>
      <c r="AC23" s="327">
        <v>25</v>
      </c>
      <c r="AD23" s="327">
        <v>18</v>
      </c>
      <c r="AE23" s="327">
        <v>13</v>
      </c>
      <c r="AF23" s="327">
        <v>8</v>
      </c>
      <c r="AG23" s="327">
        <v>7</v>
      </c>
      <c r="AH23" s="327">
        <v>6</v>
      </c>
      <c r="AI23" s="327">
        <v>5</v>
      </c>
      <c r="AJ23" s="327">
        <v>4</v>
      </c>
      <c r="AK23" s="327">
        <v>3</v>
      </c>
    </row>
    <row r="24" spans="1:37">
      <c r="A24" s="518"/>
      <c r="B24" s="518"/>
      <c r="C24" s="518"/>
      <c r="D24" s="518"/>
      <c r="E24" s="518"/>
      <c r="F24" s="518"/>
      <c r="G24" s="518"/>
      <c r="H24" s="518"/>
      <c r="I24" s="518"/>
      <c r="J24" s="518"/>
      <c r="K24" s="518"/>
      <c r="L24" s="518"/>
      <c r="M24" s="518"/>
      <c r="Y24" s="327"/>
      <c r="Z24" s="327"/>
      <c r="AA24" s="327" t="s">
        <v>94</v>
      </c>
      <c r="AB24" s="327">
        <v>25</v>
      </c>
      <c r="AC24" s="327">
        <v>15</v>
      </c>
      <c r="AD24" s="327">
        <v>13</v>
      </c>
      <c r="AE24" s="327">
        <v>7</v>
      </c>
      <c r="AF24" s="327">
        <v>6</v>
      </c>
      <c r="AG24" s="327">
        <v>5</v>
      </c>
      <c r="AH24" s="327">
        <v>4</v>
      </c>
      <c r="AI24" s="327">
        <v>3</v>
      </c>
      <c r="AJ24" s="327">
        <v>2</v>
      </c>
      <c r="AK24" s="327">
        <v>1</v>
      </c>
    </row>
    <row r="25" spans="1:37">
      <c r="A25" s="518"/>
      <c r="B25" s="518"/>
      <c r="C25" s="518"/>
      <c r="D25" s="518"/>
      <c r="E25" s="518"/>
      <c r="F25" s="518"/>
      <c r="G25" s="518"/>
      <c r="H25" s="518"/>
      <c r="I25" s="518"/>
      <c r="J25" s="518"/>
      <c r="K25" s="518"/>
      <c r="L25" s="518"/>
      <c r="M25" s="518"/>
      <c r="Y25" s="327"/>
      <c r="Z25" s="327"/>
      <c r="AA25" s="327" t="s">
        <v>99</v>
      </c>
      <c r="AB25" s="327">
        <v>15</v>
      </c>
      <c r="AC25" s="327">
        <v>10</v>
      </c>
      <c r="AD25" s="327">
        <v>8</v>
      </c>
      <c r="AE25" s="327">
        <v>4</v>
      </c>
      <c r="AF25" s="327">
        <v>3</v>
      </c>
      <c r="AG25" s="327">
        <v>2</v>
      </c>
      <c r="AH25" s="327">
        <v>1</v>
      </c>
      <c r="AI25" s="327">
        <v>0</v>
      </c>
      <c r="AJ25" s="327">
        <v>0</v>
      </c>
      <c r="AK25" s="327">
        <v>0</v>
      </c>
    </row>
    <row r="26" spans="1:37">
      <c r="A26" s="518"/>
      <c r="B26" s="518"/>
      <c r="C26" s="518"/>
      <c r="D26" s="518"/>
      <c r="E26" s="518"/>
      <c r="F26" s="518"/>
      <c r="G26" s="518"/>
      <c r="H26" s="518"/>
      <c r="I26" s="518"/>
      <c r="J26" s="518"/>
      <c r="K26" s="518"/>
      <c r="L26" s="518"/>
      <c r="M26" s="518"/>
      <c r="Y26" s="327"/>
      <c r="Z26" s="327"/>
      <c r="AA26" s="327" t="s">
        <v>95</v>
      </c>
      <c r="AB26" s="327">
        <v>10</v>
      </c>
      <c r="AC26" s="327">
        <v>6</v>
      </c>
      <c r="AD26" s="327">
        <v>4</v>
      </c>
      <c r="AE26" s="327">
        <v>2</v>
      </c>
      <c r="AF26" s="327">
        <v>1</v>
      </c>
      <c r="AG26" s="327">
        <v>0</v>
      </c>
      <c r="AH26" s="327">
        <v>0</v>
      </c>
      <c r="AI26" s="327">
        <v>0</v>
      </c>
      <c r="AJ26" s="327">
        <v>0</v>
      </c>
      <c r="AK26" s="327">
        <v>0</v>
      </c>
    </row>
    <row r="27" spans="1:37">
      <c r="A27" s="518"/>
      <c r="B27" s="518"/>
      <c r="C27" s="518"/>
      <c r="D27" s="518"/>
      <c r="E27" s="518"/>
      <c r="F27" s="518"/>
      <c r="G27" s="518"/>
      <c r="H27" s="518"/>
      <c r="I27" s="518"/>
      <c r="J27" s="518"/>
      <c r="K27" s="518"/>
      <c r="L27" s="518"/>
      <c r="M27" s="518"/>
      <c r="Y27" s="327"/>
      <c r="Z27" s="327"/>
      <c r="AA27" s="327" t="s">
        <v>96</v>
      </c>
      <c r="AB27" s="327">
        <v>3</v>
      </c>
      <c r="AC27" s="327">
        <v>2</v>
      </c>
      <c r="AD27" s="327">
        <v>1</v>
      </c>
      <c r="AE27" s="327">
        <v>0</v>
      </c>
      <c r="AF27" s="327">
        <v>0</v>
      </c>
      <c r="AG27" s="327">
        <v>0</v>
      </c>
      <c r="AH27" s="327">
        <v>0</v>
      </c>
      <c r="AI27" s="327">
        <v>0</v>
      </c>
      <c r="AJ27" s="327">
        <v>0</v>
      </c>
      <c r="AK27" s="327">
        <v>0</v>
      </c>
    </row>
    <row r="28" spans="1:37">
      <c r="A28" s="518"/>
      <c r="B28" s="518"/>
      <c r="C28" s="518"/>
      <c r="D28" s="518"/>
      <c r="E28" s="518"/>
      <c r="F28" s="518"/>
      <c r="G28" s="518"/>
      <c r="H28" s="518"/>
      <c r="I28" s="518"/>
      <c r="J28" s="518"/>
      <c r="K28" s="518"/>
      <c r="L28" s="518"/>
      <c r="M28" s="518"/>
    </row>
    <row r="29" spans="1:37">
      <c r="A29" s="518"/>
      <c r="B29" s="518"/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</row>
    <row r="30" spans="1:37">
      <c r="A30" s="518"/>
      <c r="B30" s="518"/>
      <c r="C30" s="518"/>
      <c r="D30" s="518"/>
      <c r="E30" s="518"/>
      <c r="F30" s="518"/>
      <c r="G30" s="518"/>
      <c r="H30" s="518"/>
      <c r="I30" s="518"/>
      <c r="J30" s="518"/>
      <c r="K30" s="518"/>
      <c r="L30" s="518"/>
      <c r="M30" s="518"/>
    </row>
    <row r="31" spans="1:37">
      <c r="A31" s="518"/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</row>
    <row r="32" spans="1:37">
      <c r="A32" s="518"/>
      <c r="B32" s="518"/>
      <c r="C32" s="518"/>
      <c r="D32" s="518"/>
      <c r="E32" s="518"/>
      <c r="F32" s="518"/>
      <c r="G32" s="518"/>
      <c r="H32" s="518"/>
      <c r="I32" s="518"/>
      <c r="J32" s="518"/>
      <c r="K32" s="518"/>
      <c r="L32" s="483"/>
      <c r="M32" s="518"/>
      <c r="O32" s="478"/>
      <c r="P32" s="478"/>
      <c r="Q32" s="478"/>
      <c r="R32" s="478"/>
      <c r="S32" s="478"/>
    </row>
    <row r="33" spans="1:19">
      <c r="A33" s="415" t="s">
        <v>44</v>
      </c>
      <c r="B33" s="416"/>
      <c r="C33" s="417"/>
      <c r="D33" s="517" t="s">
        <v>5</v>
      </c>
      <c r="E33" s="515" t="s">
        <v>46</v>
      </c>
      <c r="F33" s="512"/>
      <c r="G33" s="517" t="s">
        <v>5</v>
      </c>
      <c r="H33" s="515" t="s">
        <v>55</v>
      </c>
      <c r="I33" s="516"/>
      <c r="J33" s="515" t="s">
        <v>56</v>
      </c>
      <c r="K33" s="514" t="s">
        <v>57</v>
      </c>
      <c r="L33" s="513"/>
      <c r="M33" s="512"/>
      <c r="O33" s="478"/>
      <c r="P33" s="511"/>
      <c r="Q33" s="511"/>
      <c r="R33" s="510"/>
      <c r="S33" s="478"/>
    </row>
    <row r="34" spans="1:19">
      <c r="A34" s="509" t="s">
        <v>45</v>
      </c>
      <c r="B34" s="505"/>
      <c r="C34" s="508"/>
      <c r="D34" s="507"/>
      <c r="E34" s="677"/>
      <c r="F34" s="677"/>
      <c r="G34" s="506" t="s">
        <v>6</v>
      </c>
      <c r="H34" s="505"/>
      <c r="I34" s="504"/>
      <c r="J34" s="503"/>
      <c r="K34" s="500" t="s">
        <v>47</v>
      </c>
      <c r="L34" s="499"/>
      <c r="M34" s="498"/>
      <c r="O34" s="478"/>
      <c r="P34" s="497"/>
      <c r="Q34" s="497"/>
      <c r="R34" s="481"/>
      <c r="S34" s="478"/>
    </row>
    <row r="35" spans="1:19">
      <c r="A35" s="484" t="s">
        <v>54</v>
      </c>
      <c r="B35" s="486"/>
      <c r="C35" s="502"/>
      <c r="D35" s="496"/>
      <c r="E35" s="674"/>
      <c r="F35" s="674"/>
      <c r="G35" s="494" t="s">
        <v>7</v>
      </c>
      <c r="H35" s="493"/>
      <c r="I35" s="492"/>
      <c r="J35" s="436"/>
      <c r="K35" s="501"/>
      <c r="L35" s="483"/>
      <c r="M35" s="482"/>
      <c r="O35" s="478"/>
      <c r="P35" s="481"/>
      <c r="Q35" s="480"/>
      <c r="R35" s="481"/>
      <c r="S35" s="478"/>
    </row>
    <row r="36" spans="1:19">
      <c r="A36" s="451"/>
      <c r="B36" s="452"/>
      <c r="C36" s="454"/>
      <c r="D36" s="496"/>
      <c r="E36" s="495"/>
      <c r="F36" s="490"/>
      <c r="G36" s="494" t="s">
        <v>8</v>
      </c>
      <c r="H36" s="493"/>
      <c r="I36" s="492"/>
      <c r="J36" s="436"/>
      <c r="K36" s="500" t="s">
        <v>48</v>
      </c>
      <c r="L36" s="499"/>
      <c r="M36" s="498"/>
      <c r="O36" s="478"/>
      <c r="P36" s="497"/>
      <c r="Q36" s="497"/>
      <c r="R36" s="481"/>
      <c r="S36" s="478"/>
    </row>
    <row r="37" spans="1:19">
      <c r="A37" s="455"/>
      <c r="B37" s="456"/>
      <c r="C37" s="457"/>
      <c r="D37" s="496"/>
      <c r="E37" s="495"/>
      <c r="F37" s="490"/>
      <c r="G37" s="494" t="s">
        <v>9</v>
      </c>
      <c r="H37" s="493"/>
      <c r="I37" s="492"/>
      <c r="J37" s="436"/>
      <c r="K37" s="491"/>
      <c r="L37" s="490"/>
      <c r="M37" s="489"/>
      <c r="O37" s="478"/>
      <c r="P37" s="481"/>
      <c r="Q37" s="480"/>
      <c r="R37" s="481"/>
      <c r="S37" s="478"/>
    </row>
    <row r="38" spans="1:19">
      <c r="A38" s="458"/>
      <c r="B38" s="459"/>
      <c r="C38" s="460"/>
      <c r="D38" s="496"/>
      <c r="E38" s="495"/>
      <c r="F38" s="490"/>
      <c r="G38" s="494" t="s">
        <v>10</v>
      </c>
      <c r="H38" s="493"/>
      <c r="I38" s="492"/>
      <c r="J38" s="436"/>
      <c r="K38" s="484"/>
      <c r="L38" s="483"/>
      <c r="M38" s="482"/>
      <c r="O38" s="478"/>
      <c r="P38" s="481"/>
      <c r="Q38" s="480"/>
      <c r="R38" s="481"/>
      <c r="S38" s="478"/>
    </row>
    <row r="39" spans="1:19">
      <c r="A39" s="461"/>
      <c r="B39" s="462"/>
      <c r="C39" s="457"/>
      <c r="D39" s="496"/>
      <c r="E39" s="495"/>
      <c r="F39" s="490"/>
      <c r="G39" s="494" t="s">
        <v>11</v>
      </c>
      <c r="H39" s="493"/>
      <c r="I39" s="492"/>
      <c r="J39" s="436"/>
      <c r="K39" s="500" t="s">
        <v>34</v>
      </c>
      <c r="L39" s="499"/>
      <c r="M39" s="498"/>
      <c r="O39" s="478"/>
      <c r="P39" s="497"/>
      <c r="Q39" s="497"/>
      <c r="R39" s="481"/>
      <c r="S39" s="478"/>
    </row>
    <row r="40" spans="1:19">
      <c r="A40" s="461"/>
      <c r="B40" s="462"/>
      <c r="C40" s="464"/>
      <c r="D40" s="496"/>
      <c r="E40" s="495"/>
      <c r="F40" s="490"/>
      <c r="G40" s="494" t="s">
        <v>12</v>
      </c>
      <c r="H40" s="493"/>
      <c r="I40" s="492"/>
      <c r="J40" s="436"/>
      <c r="K40" s="491"/>
      <c r="L40" s="490"/>
      <c r="M40" s="489"/>
      <c r="O40" s="478"/>
      <c r="P40" s="481"/>
      <c r="Q40" s="480"/>
      <c r="R40" s="481"/>
      <c r="S40" s="478"/>
    </row>
    <row r="41" spans="1:19">
      <c r="A41" s="465"/>
      <c r="B41" s="466"/>
      <c r="C41" s="468"/>
      <c r="D41" s="488"/>
      <c r="E41" s="470"/>
      <c r="F41" s="483"/>
      <c r="G41" s="487" t="s">
        <v>13</v>
      </c>
      <c r="H41" s="486"/>
      <c r="I41" s="485"/>
      <c r="J41" s="472"/>
      <c r="K41" s="484" t="str">
        <f>M4</f>
        <v>Kádár László</v>
      </c>
      <c r="L41" s="483"/>
      <c r="M41" s="482"/>
      <c r="O41" s="478"/>
      <c r="P41" s="481"/>
      <c r="Q41" s="480"/>
      <c r="R41" s="479"/>
      <c r="S41" s="478"/>
    </row>
    <row r="42" spans="1:19">
      <c r="O42" s="478"/>
      <c r="P42" s="478"/>
      <c r="Q42" s="478"/>
      <c r="R42" s="478"/>
      <c r="S42" s="478"/>
    </row>
    <row r="43" spans="1:19">
      <c r="O43" s="478"/>
      <c r="P43" s="478"/>
      <c r="Q43" s="478"/>
      <c r="R43" s="478"/>
      <c r="S43" s="478"/>
    </row>
  </sheetData>
  <mergeCells count="37"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  <mergeCell ref="B19:C19"/>
    <mergeCell ref="D19:E19"/>
    <mergeCell ref="F19:G19"/>
    <mergeCell ref="H19:I19"/>
    <mergeCell ref="E34:F34"/>
    <mergeCell ref="B22:C22"/>
    <mergeCell ref="B21:C21"/>
    <mergeCell ref="H21:I21"/>
    <mergeCell ref="B20:C20"/>
    <mergeCell ref="D20:E20"/>
    <mergeCell ref="E35:F35"/>
    <mergeCell ref="E7:F7"/>
    <mergeCell ref="E9:F9"/>
    <mergeCell ref="E11:F11"/>
    <mergeCell ref="E13:F13"/>
    <mergeCell ref="D21:E21"/>
    <mergeCell ref="F21:G21"/>
    <mergeCell ref="F20:G20"/>
    <mergeCell ref="J18:K18"/>
    <mergeCell ref="D22:E22"/>
    <mergeCell ref="F22:G22"/>
    <mergeCell ref="H22:I22"/>
    <mergeCell ref="J19:K19"/>
    <mergeCell ref="J20:K20"/>
    <mergeCell ref="J21:K21"/>
    <mergeCell ref="J22:K22"/>
    <mergeCell ref="H20:I20"/>
  </mergeCells>
  <conditionalFormatting sqref="E7 E9 E11 E13">
    <cfRule type="cellIs" dxfId="124" priority="2" stopIfTrue="1" operator="equal">
      <formula>"Bye"</formula>
    </cfRule>
  </conditionalFormatting>
  <conditionalFormatting sqref="R41">
    <cfRule type="expression" dxfId="123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O57"/>
  <sheetViews>
    <sheetView showGridLines="0" showZeros="0" workbookViewId="0">
      <selection activeCell="Q28" sqref="Q28"/>
    </sheetView>
  </sheetViews>
  <sheetFormatPr defaultRowHeight="12.75"/>
  <cols>
    <col min="1" max="2" width="3.28515625" style="475" customWidth="1"/>
    <col min="3" max="3" width="4.7109375" style="475" customWidth="1"/>
    <col min="4" max="4" width="7.42578125" style="475" customWidth="1"/>
    <col min="5" max="5" width="4.28515625" style="475" customWidth="1"/>
    <col min="6" max="6" width="12.7109375" style="475" customWidth="1"/>
    <col min="7" max="7" width="2.7109375" style="475" customWidth="1"/>
    <col min="8" max="8" width="7.7109375" style="475" customWidth="1"/>
    <col min="9" max="9" width="5.85546875" style="475" customWidth="1"/>
    <col min="10" max="10" width="1.7109375" style="476" customWidth="1"/>
    <col min="11" max="11" width="10.7109375" style="475" customWidth="1"/>
    <col min="12" max="12" width="1.7109375" style="476" customWidth="1"/>
    <col min="13" max="13" width="10.7109375" style="475" customWidth="1"/>
    <col min="14" max="14" width="1.7109375" style="477" customWidth="1"/>
    <col min="15" max="15" width="10.7109375" style="475" customWidth="1"/>
    <col min="16" max="16" width="1.7109375" style="476" customWidth="1"/>
    <col min="17" max="17" width="10.7109375" style="475" customWidth="1"/>
    <col min="18" max="18" width="1.7109375" style="477" customWidth="1"/>
    <col min="19" max="19" width="9.140625" style="475" hidden="1" customWidth="1"/>
    <col min="20" max="20" width="8.7109375" style="475" customWidth="1"/>
    <col min="21" max="21" width="9.140625" style="475" hidden="1" customWidth="1"/>
    <col min="22" max="24" width="9.140625" style="475"/>
    <col min="25" max="34" width="9.140625" style="475" hidden="1" customWidth="1"/>
    <col min="35" max="37" width="9.140625" style="330"/>
    <col min="38" max="16384" width="9.140625" style="475"/>
  </cols>
  <sheetData>
    <row r="1" spans="1:37" s="316" customFormat="1" ht="21.75" customHeight="1">
      <c r="A1" s="309" t="str">
        <f>[1]Altalanos!$A$6</f>
        <v>MEFOB 2022</v>
      </c>
      <c r="B1" s="309"/>
      <c r="C1" s="310"/>
      <c r="D1" s="310"/>
      <c r="E1" s="310"/>
      <c r="F1" s="310"/>
      <c r="G1" s="310"/>
      <c r="H1" s="309"/>
      <c r="I1" s="311"/>
      <c r="J1" s="312"/>
      <c r="K1" s="313" t="s">
        <v>53</v>
      </c>
      <c r="L1" s="314"/>
      <c r="M1" s="315"/>
      <c r="N1" s="312"/>
      <c r="O1" s="312" t="s">
        <v>3</v>
      </c>
      <c r="P1" s="312"/>
      <c r="Q1" s="310"/>
      <c r="R1" s="312"/>
      <c r="Y1" s="317"/>
      <c r="Z1" s="317"/>
      <c r="AA1" s="317"/>
      <c r="AB1" s="318" t="e">
        <f>IF($Y$5=1,CONCATENATE(VLOOKUP($Y$3,$AA$2:$AH$14,2)),CONCATENATE(VLOOKUP($Y$3,$AA$16:$AH$25,2)))</f>
        <v>#N/A</v>
      </c>
      <c r="AC1" s="318" t="e">
        <f>IF($Y$5=1,CONCATENATE(VLOOKUP($Y$3,$AA$2:$AH$14,3)),CONCATENATE(VLOOKUP($Y$3,$AA$16:$AH$25,3)))</f>
        <v>#N/A</v>
      </c>
      <c r="AD1" s="318" t="e">
        <f>IF($Y$5=1,CONCATENATE(VLOOKUP($Y$3,$AA$2:$AH$14,4)),CONCATENATE(VLOOKUP($Y$3,$AA$16:$AH$25,4)))</f>
        <v>#N/A</v>
      </c>
      <c r="AE1" s="318" t="e">
        <f>IF($Y$5=1,CONCATENATE(VLOOKUP($Y$3,$AA$2:$AH$14,5)),CONCATENATE(VLOOKUP($Y$3,$AA$16:$AH$25,5)))</f>
        <v>#N/A</v>
      </c>
      <c r="AF1" s="318" t="e">
        <f>IF($Y$5=1,CONCATENATE(VLOOKUP($Y$3,$AA$2:$AH$14,6)),CONCATENATE(VLOOKUP($Y$3,$AA$16:$AH$25,6)))</f>
        <v>#N/A</v>
      </c>
      <c r="AG1" s="318" t="e">
        <f>IF($Y$5=1,CONCATENATE(VLOOKUP($Y$3,$AA$2:$AH$14,7)),CONCATENATE(VLOOKUP($Y$3,$AA$16:$AH$25,7)))</f>
        <v>#N/A</v>
      </c>
      <c r="AH1" s="318" t="e">
        <f>IF($Y$5=1,CONCATENATE(VLOOKUP($Y$3,$AA$2:$AH$14,8)),CONCATENATE(VLOOKUP($Y$3,$AA$16:$AH$25,8)))</f>
        <v>#N/A</v>
      </c>
      <c r="AI1" s="319"/>
      <c r="AJ1" s="319"/>
      <c r="AK1" s="319"/>
    </row>
    <row r="2" spans="1:37" s="325" customFormat="1">
      <c r="A2" s="320" t="s">
        <v>52</v>
      </c>
      <c r="B2" s="321"/>
      <c r="C2" s="321"/>
      <c r="D2" s="321"/>
      <c r="E2" s="321" t="str">
        <f>[1]Altalanos!$A$8</f>
        <v>Profi férfi</v>
      </c>
      <c r="F2" s="321"/>
      <c r="G2" s="322"/>
      <c r="H2" s="323"/>
      <c r="I2" s="323"/>
      <c r="J2" s="324"/>
      <c r="K2" s="314"/>
      <c r="L2" s="314"/>
      <c r="M2" s="314"/>
      <c r="N2" s="324"/>
      <c r="O2" s="323"/>
      <c r="P2" s="324"/>
      <c r="Q2" s="323"/>
      <c r="R2" s="324"/>
      <c r="Y2" s="326"/>
      <c r="Z2" s="327"/>
      <c r="AA2" s="328" t="s">
        <v>66</v>
      </c>
      <c r="AB2" s="329">
        <v>300</v>
      </c>
      <c r="AC2" s="329">
        <v>250</v>
      </c>
      <c r="AD2" s="329">
        <v>200</v>
      </c>
      <c r="AE2" s="329">
        <v>150</v>
      </c>
      <c r="AF2" s="329">
        <v>120</v>
      </c>
      <c r="AG2" s="329">
        <v>90</v>
      </c>
      <c r="AH2" s="329">
        <v>40</v>
      </c>
      <c r="AI2" s="330"/>
      <c r="AJ2" s="330"/>
      <c r="AK2" s="330"/>
    </row>
    <row r="3" spans="1:37" s="334" customFormat="1" ht="11.25" customHeight="1">
      <c r="A3" s="331" t="s">
        <v>25</v>
      </c>
      <c r="B3" s="331"/>
      <c r="C3" s="331"/>
      <c r="D3" s="331"/>
      <c r="E3" s="331"/>
      <c r="F3" s="331"/>
      <c r="G3" s="331" t="s">
        <v>22</v>
      </c>
      <c r="H3" s="331"/>
      <c r="I3" s="331"/>
      <c r="J3" s="332"/>
      <c r="K3" s="331" t="s">
        <v>30</v>
      </c>
      <c r="L3" s="332"/>
      <c r="M3" s="331"/>
      <c r="N3" s="332"/>
      <c r="O3" s="331"/>
      <c r="P3" s="332"/>
      <c r="Q3" s="331"/>
      <c r="R3" s="333" t="s">
        <v>31</v>
      </c>
      <c r="Y3" s="327" t="str">
        <f>IF(K4="OB","A",IF(K4="IX","W",IF(K4="","",K4)))</f>
        <v/>
      </c>
      <c r="Z3" s="327"/>
      <c r="AA3" s="328" t="s">
        <v>67</v>
      </c>
      <c r="AB3" s="329">
        <v>280</v>
      </c>
      <c r="AC3" s="329">
        <v>230</v>
      </c>
      <c r="AD3" s="329">
        <v>180</v>
      </c>
      <c r="AE3" s="329">
        <v>140</v>
      </c>
      <c r="AF3" s="329">
        <v>80</v>
      </c>
      <c r="AG3" s="329">
        <v>0</v>
      </c>
      <c r="AH3" s="329">
        <v>0</v>
      </c>
      <c r="AI3" s="330"/>
      <c r="AJ3" s="330"/>
      <c r="AK3" s="330"/>
    </row>
    <row r="4" spans="1:37" s="342" customFormat="1" ht="11.25" customHeight="1" thickBot="1">
      <c r="A4" s="681" t="str">
        <f>[1]Altalanos!$A$10</f>
        <v>2022.05.21-22.</v>
      </c>
      <c r="B4" s="681"/>
      <c r="C4" s="681"/>
      <c r="D4" s="335"/>
      <c r="E4" s="336"/>
      <c r="F4" s="336"/>
      <c r="G4" s="336" t="str">
        <f>[1]Altalanos!$C$10</f>
        <v>Miskolc</v>
      </c>
      <c r="H4" s="337"/>
      <c r="I4" s="336"/>
      <c r="J4" s="338"/>
      <c r="K4" s="339"/>
      <c r="L4" s="338"/>
      <c r="M4" s="340"/>
      <c r="N4" s="338"/>
      <c r="O4" s="336"/>
      <c r="P4" s="338"/>
      <c r="Q4" s="336"/>
      <c r="R4" s="341" t="str">
        <f>[1]Altalanos!$E$10</f>
        <v>Kádár László</v>
      </c>
      <c r="Y4" s="327"/>
      <c r="Z4" s="327"/>
      <c r="AA4" s="328" t="s">
        <v>87</v>
      </c>
      <c r="AB4" s="329">
        <v>250</v>
      </c>
      <c r="AC4" s="329">
        <v>200</v>
      </c>
      <c r="AD4" s="329">
        <v>150</v>
      </c>
      <c r="AE4" s="329">
        <v>120</v>
      </c>
      <c r="AF4" s="329">
        <v>90</v>
      </c>
      <c r="AG4" s="329">
        <v>60</v>
      </c>
      <c r="AH4" s="329">
        <v>25</v>
      </c>
      <c r="AI4" s="330"/>
      <c r="AJ4" s="330"/>
      <c r="AK4" s="330"/>
    </row>
    <row r="5" spans="1:37" s="334" customFormat="1">
      <c r="A5" s="343"/>
      <c r="B5" s="344" t="s">
        <v>4</v>
      </c>
      <c r="C5" s="345" t="s">
        <v>44</v>
      </c>
      <c r="D5" s="344" t="s">
        <v>43</v>
      </c>
      <c r="E5" s="344" t="s">
        <v>41</v>
      </c>
      <c r="F5" s="346" t="s">
        <v>28</v>
      </c>
      <c r="G5" s="346" t="s">
        <v>29</v>
      </c>
      <c r="H5" s="346"/>
      <c r="I5" s="346" t="s">
        <v>32</v>
      </c>
      <c r="J5" s="346"/>
      <c r="K5" s="344" t="s">
        <v>42</v>
      </c>
      <c r="L5" s="347"/>
      <c r="M5" s="344" t="s">
        <v>60</v>
      </c>
      <c r="N5" s="347"/>
      <c r="O5" s="344" t="s">
        <v>59</v>
      </c>
      <c r="P5" s="347"/>
      <c r="Q5" s="344" t="s">
        <v>58</v>
      </c>
      <c r="R5" s="348"/>
      <c r="Y5" s="327">
        <f>IF(OR([1]Altalanos!$A$8="F1",[1]Altalanos!$A$8="F2",[1]Altalanos!$A$8="N1",[1]Altalanos!$A$8="N2"),1,2)</f>
        <v>2</v>
      </c>
      <c r="Z5" s="327"/>
      <c r="AA5" s="328" t="s">
        <v>88</v>
      </c>
      <c r="AB5" s="329">
        <v>200</v>
      </c>
      <c r="AC5" s="329">
        <v>150</v>
      </c>
      <c r="AD5" s="329">
        <v>120</v>
      </c>
      <c r="AE5" s="329">
        <v>90</v>
      </c>
      <c r="AF5" s="329">
        <v>60</v>
      </c>
      <c r="AG5" s="329">
        <v>40</v>
      </c>
      <c r="AH5" s="329">
        <v>15</v>
      </c>
      <c r="AI5" s="330"/>
      <c r="AJ5" s="330"/>
      <c r="AK5" s="330"/>
    </row>
    <row r="6" spans="1:37" s="356" customFormat="1" ht="11.1" customHeight="1" thickBot="1">
      <c r="A6" s="349"/>
      <c r="B6" s="350"/>
      <c r="C6" s="350"/>
      <c r="D6" s="350"/>
      <c r="E6" s="350"/>
      <c r="F6" s="351" t="str">
        <f>IF(Y3="","",CONCATENATE(AH1," / ",VLOOKUP(Y3,AB1:AH1,5)," pont"))</f>
        <v/>
      </c>
      <c r="G6" s="352"/>
      <c r="H6" s="353"/>
      <c r="I6" s="352"/>
      <c r="J6" s="354"/>
      <c r="K6" s="350" t="str">
        <f>IF(Y3="","",CONCATENATE(VLOOKUP(Y3,AB1:AH1,4)," pont"))</f>
        <v/>
      </c>
      <c r="L6" s="354"/>
      <c r="M6" s="350" t="str">
        <f>IF(Y3="","",CONCATENATE(VLOOKUP(Y3,AB1:AH1,3)," pont"))</f>
        <v/>
      </c>
      <c r="N6" s="354"/>
      <c r="O6" s="350" t="str">
        <f>IF(Y3="","",CONCATENATE(VLOOKUP(Y3,AB1:AH1,2)," pont"))</f>
        <v/>
      </c>
      <c r="P6" s="354"/>
      <c r="Q6" s="350" t="str">
        <f>IF(Y3="","",CONCATENATE(VLOOKUP(Y3,AB1:AH1,1)," pont"))</f>
        <v/>
      </c>
      <c r="R6" s="355"/>
      <c r="Y6" s="357"/>
      <c r="Z6" s="357"/>
      <c r="AA6" s="357" t="s">
        <v>89</v>
      </c>
      <c r="AB6" s="358">
        <v>150</v>
      </c>
      <c r="AC6" s="358">
        <v>120</v>
      </c>
      <c r="AD6" s="358">
        <v>90</v>
      </c>
      <c r="AE6" s="358">
        <v>60</v>
      </c>
      <c r="AF6" s="358">
        <v>40</v>
      </c>
      <c r="AG6" s="358">
        <v>25</v>
      </c>
      <c r="AH6" s="358">
        <v>10</v>
      </c>
      <c r="AI6" s="359"/>
      <c r="AJ6" s="359"/>
      <c r="AK6" s="359"/>
    </row>
    <row r="7" spans="1:37" s="373" customFormat="1" ht="12.95" customHeight="1">
      <c r="A7" s="360">
        <v>1</v>
      </c>
      <c r="B7" s="361" t="str">
        <f>IF($E7="","",VLOOKUP($E7,'[1]1MD ELO'!$A$7:$O$22,14))</f>
        <v/>
      </c>
      <c r="C7" s="362" t="str">
        <f>IF($E7="","",VLOOKUP($E7,'[1]1MD ELO'!$A$7:$O$22,15))</f>
        <v/>
      </c>
      <c r="D7" s="362" t="str">
        <f>IF($E7="","",VLOOKUP($E7,'[1]1MD ELO'!$A$7:$O$22,5))</f>
        <v/>
      </c>
      <c r="E7" s="363"/>
      <c r="F7" s="364" t="s">
        <v>119</v>
      </c>
      <c r="G7" s="364" t="s">
        <v>120</v>
      </c>
      <c r="H7" s="364"/>
      <c r="I7" s="365" t="str">
        <f>IF($E7="","",VLOOKUP($E7,'[1]1MD ELO'!$A$7:$O$22,4))</f>
        <v/>
      </c>
      <c r="J7" s="366"/>
      <c r="K7" s="367"/>
      <c r="L7" s="367"/>
      <c r="M7" s="367"/>
      <c r="N7" s="367"/>
      <c r="O7" s="368"/>
      <c r="P7" s="369"/>
      <c r="Q7" s="370"/>
      <c r="R7" s="371"/>
      <c r="S7" s="372"/>
      <c r="U7" s="374" t="str">
        <f>[1]Birók!P21</f>
        <v>Bíró</v>
      </c>
      <c r="Y7" s="327"/>
      <c r="Z7" s="327"/>
      <c r="AA7" s="328" t="s">
        <v>90</v>
      </c>
      <c r="AB7" s="329">
        <v>120</v>
      </c>
      <c r="AC7" s="329">
        <v>90</v>
      </c>
      <c r="AD7" s="329">
        <v>60</v>
      </c>
      <c r="AE7" s="329">
        <v>40</v>
      </c>
      <c r="AF7" s="329">
        <v>25</v>
      </c>
      <c r="AG7" s="329">
        <v>10</v>
      </c>
      <c r="AH7" s="329">
        <v>5</v>
      </c>
      <c r="AI7" s="330"/>
      <c r="AJ7" s="330"/>
      <c r="AK7" s="330"/>
    </row>
    <row r="8" spans="1:37" s="373" customFormat="1" ht="12.95" customHeight="1">
      <c r="A8" s="375"/>
      <c r="B8" s="376"/>
      <c r="C8" s="377"/>
      <c r="D8" s="377"/>
      <c r="E8" s="378"/>
      <c r="F8" s="379"/>
      <c r="G8" s="379"/>
      <c r="H8" s="380"/>
      <c r="I8" s="381" t="s">
        <v>0</v>
      </c>
      <c r="J8" s="382" t="s">
        <v>162</v>
      </c>
      <c r="K8" s="383" t="str">
        <f>UPPER(IF(OR(J8="a",J8="as"),F7,IF(OR(J8="b",J8="bs"),F9,)))</f>
        <v xml:space="preserve">FÖLDESI </v>
      </c>
      <c r="L8" s="383"/>
      <c r="M8" s="367"/>
      <c r="N8" s="367"/>
      <c r="O8" s="368"/>
      <c r="P8" s="369"/>
      <c r="Q8" s="370"/>
      <c r="R8" s="371"/>
      <c r="S8" s="372"/>
      <c r="U8" s="384" t="str">
        <f>[1]Birók!P22</f>
        <v xml:space="preserve"> </v>
      </c>
      <c r="Y8" s="327"/>
      <c r="Z8" s="327"/>
      <c r="AA8" s="328" t="s">
        <v>91</v>
      </c>
      <c r="AB8" s="329">
        <v>90</v>
      </c>
      <c r="AC8" s="329">
        <v>60</v>
      </c>
      <c r="AD8" s="329">
        <v>40</v>
      </c>
      <c r="AE8" s="329">
        <v>25</v>
      </c>
      <c r="AF8" s="329">
        <v>10</v>
      </c>
      <c r="AG8" s="329">
        <v>5</v>
      </c>
      <c r="AH8" s="329">
        <v>2</v>
      </c>
      <c r="AI8" s="330"/>
      <c r="AJ8" s="330"/>
      <c r="AK8" s="330"/>
    </row>
    <row r="9" spans="1:37" s="373" customFormat="1" ht="12.95" customHeight="1">
      <c r="A9" s="375">
        <v>2</v>
      </c>
      <c r="B9" s="361" t="str">
        <f>IF($E9="","",VLOOKUP($E9,'[1]1MD ELO'!$A$7:$O$22,14))</f>
        <v/>
      </c>
      <c r="C9" s="362" t="str">
        <f>IF($E9="","",VLOOKUP($E9,'[1]1MD ELO'!$A$7:$O$22,15))</f>
        <v/>
      </c>
      <c r="D9" s="362" t="str">
        <f>IF($E9="","",VLOOKUP($E9,'[1]1MD ELO'!$A$7:$O$22,5))</f>
        <v/>
      </c>
      <c r="E9" s="363"/>
      <c r="F9" s="364" t="s">
        <v>121</v>
      </c>
      <c r="G9" s="364" t="s">
        <v>122</v>
      </c>
      <c r="H9" s="364"/>
      <c r="I9" s="365" t="str">
        <f>IF($E9="","",VLOOKUP($E9,'[1]1MD ELO'!$A$7:$O$22,4))</f>
        <v/>
      </c>
      <c r="J9" s="385"/>
      <c r="K9" s="390" t="s">
        <v>163</v>
      </c>
      <c r="L9" s="631"/>
      <c r="M9" s="390"/>
      <c r="N9" s="390"/>
      <c r="O9" s="370"/>
      <c r="P9" s="371"/>
      <c r="Q9" s="370"/>
      <c r="R9" s="371"/>
      <c r="S9" s="372"/>
      <c r="U9" s="384" t="str">
        <f>[1]Birók!P23</f>
        <v xml:space="preserve"> </v>
      </c>
      <c r="Y9" s="327"/>
      <c r="Z9" s="327"/>
      <c r="AA9" s="328" t="s">
        <v>92</v>
      </c>
      <c r="AB9" s="329">
        <v>60</v>
      </c>
      <c r="AC9" s="329">
        <v>40</v>
      </c>
      <c r="AD9" s="329">
        <v>25</v>
      </c>
      <c r="AE9" s="329">
        <v>10</v>
      </c>
      <c r="AF9" s="329">
        <v>5</v>
      </c>
      <c r="AG9" s="329">
        <v>2</v>
      </c>
      <c r="AH9" s="329">
        <v>1</v>
      </c>
      <c r="AI9" s="330"/>
      <c r="AJ9" s="330"/>
      <c r="AK9" s="330"/>
    </row>
    <row r="10" spans="1:37" s="373" customFormat="1" ht="12.95" customHeight="1">
      <c r="A10" s="375"/>
      <c r="B10" s="376"/>
      <c r="C10" s="377"/>
      <c r="D10" s="377"/>
      <c r="E10" s="386"/>
      <c r="F10" s="379"/>
      <c r="G10" s="379"/>
      <c r="H10" s="380"/>
      <c r="I10" s="367"/>
      <c r="J10" s="387"/>
      <c r="K10" s="632" t="s">
        <v>0</v>
      </c>
      <c r="L10" s="633" t="s">
        <v>165</v>
      </c>
      <c r="M10" s="389" t="str">
        <f>UPPER(IF(OR(L10="a",L10="as"),K8,IF(OR(L10="b",L10="bs"),K12,)))</f>
        <v xml:space="preserve">FÖLDESI </v>
      </c>
      <c r="N10" s="389"/>
      <c r="O10" s="390"/>
      <c r="P10" s="390"/>
      <c r="Q10" s="370"/>
      <c r="R10" s="371"/>
      <c r="S10" s="372"/>
      <c r="U10" s="384" t="str">
        <f>[1]Birók!P24</f>
        <v xml:space="preserve"> </v>
      </c>
      <c r="Y10" s="327"/>
      <c r="Z10" s="327"/>
      <c r="AA10" s="328" t="s">
        <v>93</v>
      </c>
      <c r="AB10" s="329">
        <v>40</v>
      </c>
      <c r="AC10" s="329">
        <v>25</v>
      </c>
      <c r="AD10" s="329">
        <v>15</v>
      </c>
      <c r="AE10" s="329">
        <v>7</v>
      </c>
      <c r="AF10" s="329">
        <v>4</v>
      </c>
      <c r="AG10" s="329">
        <v>1</v>
      </c>
      <c r="AH10" s="329">
        <v>0</v>
      </c>
      <c r="AI10" s="330"/>
      <c r="AJ10" s="330"/>
      <c r="AK10" s="330"/>
    </row>
    <row r="11" spans="1:37" s="373" customFormat="1" ht="12.95" customHeight="1">
      <c r="A11" s="375">
        <v>3</v>
      </c>
      <c r="B11" s="361" t="str">
        <f>IF($E11="","",VLOOKUP($E11,'[1]1MD ELO'!$A$7:$O$22,14))</f>
        <v/>
      </c>
      <c r="C11" s="362" t="str">
        <f>IF($E11="","",VLOOKUP($E11,'[1]1MD ELO'!$A$7:$O$22,15))</f>
        <v/>
      </c>
      <c r="D11" s="362" t="str">
        <f>IF($E11="","",VLOOKUP($E11,'[1]1MD ELO'!$A$7:$O$22,5))</f>
        <v/>
      </c>
      <c r="E11" s="363"/>
      <c r="F11" s="364" t="s">
        <v>123</v>
      </c>
      <c r="G11" s="364" t="s">
        <v>124</v>
      </c>
      <c r="H11" s="364"/>
      <c r="I11" s="391" t="str">
        <f>IF($E11="","",VLOOKUP($E11,'[1]1MD ELO'!$A$7:$O$22,4))</f>
        <v/>
      </c>
      <c r="J11" s="366"/>
      <c r="K11" s="390"/>
      <c r="L11" s="392"/>
      <c r="M11" s="390" t="s">
        <v>164</v>
      </c>
      <c r="N11" s="392"/>
      <c r="O11" s="390"/>
      <c r="P11" s="390"/>
      <c r="Q11" s="370"/>
      <c r="R11" s="371"/>
      <c r="S11" s="372"/>
      <c r="U11" s="384" t="str">
        <f>[1]Birók!P25</f>
        <v xml:space="preserve"> </v>
      </c>
      <c r="Y11" s="327"/>
      <c r="Z11" s="327"/>
      <c r="AA11" s="328" t="s">
        <v>94</v>
      </c>
      <c r="AB11" s="329">
        <v>25</v>
      </c>
      <c r="AC11" s="329">
        <v>15</v>
      </c>
      <c r="AD11" s="329">
        <v>10</v>
      </c>
      <c r="AE11" s="329">
        <v>6</v>
      </c>
      <c r="AF11" s="329">
        <v>3</v>
      </c>
      <c r="AG11" s="329">
        <v>1</v>
      </c>
      <c r="AH11" s="329">
        <v>0</v>
      </c>
      <c r="AI11" s="330"/>
      <c r="AJ11" s="330"/>
      <c r="AK11" s="330"/>
    </row>
    <row r="12" spans="1:37" s="373" customFormat="1" ht="12.95" customHeight="1">
      <c r="A12" s="375"/>
      <c r="B12" s="376"/>
      <c r="C12" s="377"/>
      <c r="D12" s="377"/>
      <c r="E12" s="386"/>
      <c r="F12" s="379"/>
      <c r="G12" s="379"/>
      <c r="H12" s="380"/>
      <c r="I12" s="381" t="s">
        <v>0</v>
      </c>
      <c r="J12" s="382" t="s">
        <v>162</v>
      </c>
      <c r="K12" s="389" t="str">
        <f>UPPER(IF(OR(J12="a",J12="as"),F11,IF(OR(J12="b",J12="bs"),F13,)))</f>
        <v>KURDI</v>
      </c>
      <c r="L12" s="397"/>
      <c r="M12" s="390"/>
      <c r="N12" s="392"/>
      <c r="O12" s="390"/>
      <c r="P12" s="390"/>
      <c r="Q12" s="370"/>
      <c r="R12" s="371"/>
      <c r="S12" s="372"/>
      <c r="U12" s="384" t="str">
        <f>[1]Birók!P26</f>
        <v xml:space="preserve"> </v>
      </c>
      <c r="Y12" s="327"/>
      <c r="Z12" s="327"/>
      <c r="AA12" s="328" t="s">
        <v>99</v>
      </c>
      <c r="AB12" s="329">
        <v>15</v>
      </c>
      <c r="AC12" s="329">
        <v>10</v>
      </c>
      <c r="AD12" s="329">
        <v>6</v>
      </c>
      <c r="AE12" s="329">
        <v>3</v>
      </c>
      <c r="AF12" s="329">
        <v>1</v>
      </c>
      <c r="AG12" s="329">
        <v>0</v>
      </c>
      <c r="AH12" s="329">
        <v>0</v>
      </c>
      <c r="AI12" s="330"/>
      <c r="AJ12" s="330"/>
      <c r="AK12" s="330"/>
    </row>
    <row r="13" spans="1:37" s="373" customFormat="1" ht="12.95" customHeight="1">
      <c r="A13" s="375">
        <v>4</v>
      </c>
      <c r="B13" s="361" t="str">
        <f>IF($E13="","",VLOOKUP($E13,'[1]1MD ELO'!$A$7:$O$22,14))</f>
        <v/>
      </c>
      <c r="C13" s="362" t="str">
        <f>IF($E13="","",VLOOKUP($E13,'[1]1MD ELO'!$A$7:$O$22,15))</f>
        <v/>
      </c>
      <c r="D13" s="362" t="str">
        <f>IF($E13="","",VLOOKUP($E13,'[1]1MD ELO'!$A$7:$O$22,5))</f>
        <v/>
      </c>
      <c r="E13" s="363"/>
      <c r="F13" s="364" t="s">
        <v>125</v>
      </c>
      <c r="G13" s="364" t="s">
        <v>126</v>
      </c>
      <c r="H13" s="364"/>
      <c r="I13" s="391" t="str">
        <f>IF($E13="","",VLOOKUP($E13,'[1]1MD ELO'!$A$7:$O$22,4))</f>
        <v/>
      </c>
      <c r="J13" s="393"/>
      <c r="K13" s="390" t="s">
        <v>163</v>
      </c>
      <c r="L13" s="390"/>
      <c r="M13" s="390"/>
      <c r="N13" s="392"/>
      <c r="O13" s="390"/>
      <c r="P13" s="390"/>
      <c r="Q13" s="370"/>
      <c r="R13" s="371"/>
      <c r="S13" s="372"/>
      <c r="U13" s="384" t="str">
        <f>[1]Birók!P27</f>
        <v xml:space="preserve"> </v>
      </c>
      <c r="Y13" s="327"/>
      <c r="Z13" s="327"/>
      <c r="AA13" s="328" t="s">
        <v>95</v>
      </c>
      <c r="AB13" s="329">
        <v>10</v>
      </c>
      <c r="AC13" s="329">
        <v>6</v>
      </c>
      <c r="AD13" s="329">
        <v>3</v>
      </c>
      <c r="AE13" s="329">
        <v>1</v>
      </c>
      <c r="AF13" s="329">
        <v>0</v>
      </c>
      <c r="AG13" s="329">
        <v>0</v>
      </c>
      <c r="AH13" s="329">
        <v>0</v>
      </c>
      <c r="AI13" s="330"/>
      <c r="AJ13" s="330"/>
      <c r="AK13" s="330"/>
    </row>
    <row r="14" spans="1:37" s="373" customFormat="1" ht="12.95" customHeight="1">
      <c r="A14" s="375"/>
      <c r="B14" s="376"/>
      <c r="C14" s="377"/>
      <c r="D14" s="377"/>
      <c r="E14" s="386"/>
      <c r="F14" s="379"/>
      <c r="G14" s="379"/>
      <c r="H14" s="380"/>
      <c r="I14" s="394"/>
      <c r="J14" s="387"/>
      <c r="K14" s="390"/>
      <c r="L14" s="390"/>
      <c r="M14" s="632" t="s">
        <v>0</v>
      </c>
      <c r="N14" s="633" t="s">
        <v>162</v>
      </c>
      <c r="O14" s="389" t="str">
        <f>UPPER(IF(OR(N14="a",N14="as"),M10,IF(OR(N14="b",N14="bs"),M18,)))</f>
        <v>HERCZEG</v>
      </c>
      <c r="P14" s="389"/>
      <c r="Q14" s="370"/>
      <c r="R14" s="371"/>
      <c r="S14" s="372"/>
      <c r="U14" s="384" t="str">
        <f>[1]Birók!P28</f>
        <v xml:space="preserve"> </v>
      </c>
      <c r="Y14" s="327"/>
      <c r="Z14" s="327"/>
      <c r="AA14" s="328" t="s">
        <v>96</v>
      </c>
      <c r="AB14" s="329">
        <v>3</v>
      </c>
      <c r="AC14" s="329">
        <v>2</v>
      </c>
      <c r="AD14" s="329">
        <v>1</v>
      </c>
      <c r="AE14" s="329">
        <v>0</v>
      </c>
      <c r="AF14" s="329">
        <v>0</v>
      </c>
      <c r="AG14" s="329">
        <v>0</v>
      </c>
      <c r="AH14" s="329">
        <v>0</v>
      </c>
      <c r="AI14" s="330"/>
      <c r="AJ14" s="330"/>
      <c r="AK14" s="330"/>
    </row>
    <row r="15" spans="1:37" s="373" customFormat="1" ht="12.95" customHeight="1">
      <c r="A15" s="360">
        <v>5</v>
      </c>
      <c r="B15" s="361" t="str">
        <f>IF($E15="","",VLOOKUP($E15,'[1]1MD ELO'!$A$7:$O$22,14))</f>
        <v/>
      </c>
      <c r="C15" s="362" t="str">
        <f>IF($E15="","",VLOOKUP($E15,'[1]1MD ELO'!$A$7:$O$22,15))</f>
        <v/>
      </c>
      <c r="D15" s="362" t="str">
        <f>IF($E15="","",VLOOKUP($E15,'[1]1MD ELO'!$A$7:$O$22,5))</f>
        <v/>
      </c>
      <c r="E15" s="363"/>
      <c r="F15" s="364" t="s">
        <v>127</v>
      </c>
      <c r="G15" s="364" t="s">
        <v>128</v>
      </c>
      <c r="H15" s="364"/>
      <c r="I15" s="365" t="str">
        <f>IF($E15="","",VLOOKUP($E15,'[1]1MD ELO'!$A$7:$O$22,4))</f>
        <v/>
      </c>
      <c r="J15" s="395"/>
      <c r="K15" s="390"/>
      <c r="L15" s="390"/>
      <c r="M15" s="390"/>
      <c r="N15" s="392"/>
      <c r="O15" s="390" t="s">
        <v>163</v>
      </c>
      <c r="P15" s="392"/>
      <c r="Q15" s="370"/>
      <c r="R15" s="371"/>
      <c r="S15" s="372"/>
      <c r="U15" s="384" t="str">
        <f>[1]Birók!P29</f>
        <v xml:space="preserve"> </v>
      </c>
      <c r="Y15" s="327"/>
      <c r="Z15" s="327"/>
      <c r="AA15" s="328"/>
      <c r="AB15" s="328"/>
      <c r="AC15" s="328"/>
      <c r="AD15" s="328"/>
      <c r="AE15" s="328"/>
      <c r="AF15" s="328"/>
      <c r="AG15" s="328"/>
      <c r="AH15" s="328"/>
      <c r="AI15" s="330"/>
      <c r="AJ15" s="330"/>
      <c r="AK15" s="330"/>
    </row>
    <row r="16" spans="1:37" s="373" customFormat="1" ht="12.95" customHeight="1" thickBot="1">
      <c r="A16" s="375"/>
      <c r="B16" s="376"/>
      <c r="C16" s="377"/>
      <c r="D16" s="377"/>
      <c r="E16" s="386"/>
      <c r="F16" s="379"/>
      <c r="G16" s="379"/>
      <c r="H16" s="380"/>
      <c r="I16" s="381" t="s">
        <v>0</v>
      </c>
      <c r="J16" s="382" t="s">
        <v>162</v>
      </c>
      <c r="K16" s="389" t="str">
        <f>UPPER(IF(OR(J16="a",J16="as"),F15,IF(OR(J16="b",J16="bs"),F17,)))</f>
        <v>MÁTÉ</v>
      </c>
      <c r="L16" s="389"/>
      <c r="M16" s="390"/>
      <c r="N16" s="392"/>
      <c r="O16" s="390"/>
      <c r="P16" s="392"/>
      <c r="Q16" s="370"/>
      <c r="R16" s="371"/>
      <c r="S16" s="372"/>
      <c r="U16" s="396" t="str">
        <f>[1]Birók!P30</f>
        <v>Egyik sem</v>
      </c>
      <c r="Y16" s="327"/>
      <c r="Z16" s="327"/>
      <c r="AA16" s="328" t="s">
        <v>66</v>
      </c>
      <c r="AB16" s="329">
        <v>150</v>
      </c>
      <c r="AC16" s="329">
        <v>120</v>
      </c>
      <c r="AD16" s="329">
        <v>90</v>
      </c>
      <c r="AE16" s="329">
        <v>60</v>
      </c>
      <c r="AF16" s="329">
        <v>40</v>
      </c>
      <c r="AG16" s="329">
        <v>25</v>
      </c>
      <c r="AH16" s="329">
        <v>15</v>
      </c>
      <c r="AI16" s="330"/>
      <c r="AJ16" s="330"/>
      <c r="AK16" s="330"/>
    </row>
    <row r="17" spans="1:41" s="373" customFormat="1" ht="12.95" customHeight="1">
      <c r="A17" s="375">
        <v>6</v>
      </c>
      <c r="B17" s="361" t="str">
        <f>IF($E17="","",VLOOKUP($E17,'[1]1MD ELO'!$A$7:$O$22,14))</f>
        <v/>
      </c>
      <c r="C17" s="362" t="str">
        <f>IF($E17="","",VLOOKUP($E17,'[1]1MD ELO'!$A$7:$O$22,15))</f>
        <v/>
      </c>
      <c r="D17" s="362" t="str">
        <f>IF($E17="","",VLOOKUP($E17,'[1]1MD ELO'!$A$7:$O$22,5))</f>
        <v/>
      </c>
      <c r="E17" s="363"/>
      <c r="F17" s="364" t="s">
        <v>122</v>
      </c>
      <c r="G17" s="364" t="s">
        <v>129</v>
      </c>
      <c r="H17" s="364"/>
      <c r="I17" s="391" t="str">
        <f>IF($E17="","",VLOOKUP($E17,'[1]1MD ELO'!$A$7:$O$22,4))</f>
        <v/>
      </c>
      <c r="J17" s="385"/>
      <c r="K17" s="390" t="s">
        <v>164</v>
      </c>
      <c r="L17" s="631"/>
      <c r="M17" s="390"/>
      <c r="N17" s="392"/>
      <c r="O17" s="390"/>
      <c r="P17" s="392"/>
      <c r="Q17" s="370"/>
      <c r="R17" s="371"/>
      <c r="S17" s="372"/>
      <c r="Y17" s="327"/>
      <c r="Z17" s="327"/>
      <c r="AA17" s="328" t="s">
        <v>87</v>
      </c>
      <c r="AB17" s="329">
        <v>120</v>
      </c>
      <c r="AC17" s="329">
        <v>90</v>
      </c>
      <c r="AD17" s="329">
        <v>60</v>
      </c>
      <c r="AE17" s="329">
        <v>40</v>
      </c>
      <c r="AF17" s="329">
        <v>25</v>
      </c>
      <c r="AG17" s="329">
        <v>15</v>
      </c>
      <c r="AH17" s="329">
        <v>8</v>
      </c>
      <c r="AI17" s="330"/>
      <c r="AJ17" s="330"/>
      <c r="AK17" s="330"/>
    </row>
    <row r="18" spans="1:41" s="373" customFormat="1" ht="12.95" customHeight="1">
      <c r="A18" s="375"/>
      <c r="B18" s="376"/>
      <c r="C18" s="377"/>
      <c r="D18" s="377"/>
      <c r="E18" s="386"/>
      <c r="F18" s="379"/>
      <c r="G18" s="379"/>
      <c r="H18" s="380"/>
      <c r="I18" s="367"/>
      <c r="J18" s="387"/>
      <c r="K18" s="632" t="s">
        <v>0</v>
      </c>
      <c r="L18" s="633" t="s">
        <v>162</v>
      </c>
      <c r="M18" s="389" t="str">
        <f>UPPER(IF(OR(L18="a",L18="as"),K16,IF(OR(L18="b",L18="bs"),K20,)))</f>
        <v>HERCZEG</v>
      </c>
      <c r="N18" s="397"/>
      <c r="O18" s="390"/>
      <c r="P18" s="392"/>
      <c r="Q18" s="370"/>
      <c r="R18" s="371"/>
      <c r="S18" s="372"/>
      <c r="Y18" s="327"/>
      <c r="Z18" s="327"/>
      <c r="AA18" s="328" t="s">
        <v>88</v>
      </c>
      <c r="AB18" s="329">
        <v>90</v>
      </c>
      <c r="AC18" s="329">
        <v>60</v>
      </c>
      <c r="AD18" s="329">
        <v>40</v>
      </c>
      <c r="AE18" s="329">
        <v>25</v>
      </c>
      <c r="AF18" s="329">
        <v>15</v>
      </c>
      <c r="AG18" s="329">
        <v>8</v>
      </c>
      <c r="AH18" s="329">
        <v>4</v>
      </c>
      <c r="AI18" s="330"/>
      <c r="AJ18" s="330"/>
      <c r="AK18" s="330"/>
    </row>
    <row r="19" spans="1:41" s="373" customFormat="1" ht="12.95" customHeight="1">
      <c r="A19" s="375">
        <v>7</v>
      </c>
      <c r="B19" s="361" t="str">
        <f>IF($E19="","",VLOOKUP($E19,'[1]1MD ELO'!$A$7:$O$22,14))</f>
        <v/>
      </c>
      <c r="C19" s="362" t="str">
        <f>IF($E19="","",VLOOKUP($E19,'[1]1MD ELO'!$A$7:$O$22,15))</f>
        <v/>
      </c>
      <c r="D19" s="362" t="str">
        <f>IF($E19="","",VLOOKUP($E19,'[1]1MD ELO'!$A$7:$O$22,5))</f>
        <v/>
      </c>
      <c r="E19" s="363"/>
      <c r="F19" s="364" t="s">
        <v>130</v>
      </c>
      <c r="G19" s="364" t="s">
        <v>131</v>
      </c>
      <c r="H19" s="364"/>
      <c r="I19" s="391" t="str">
        <f>IF($E19="","",VLOOKUP($E19,'[1]1MD ELO'!$A$7:$O$22,4))</f>
        <v/>
      </c>
      <c r="J19" s="366"/>
      <c r="K19" s="390"/>
      <c r="L19" s="392"/>
      <c r="M19" s="390" t="s">
        <v>168</v>
      </c>
      <c r="N19" s="390"/>
      <c r="O19" s="390"/>
      <c r="P19" s="392"/>
      <c r="Q19" s="370"/>
      <c r="R19" s="371"/>
      <c r="S19" s="372"/>
      <c r="Y19" s="327"/>
      <c r="Z19" s="327"/>
      <c r="AA19" s="328" t="s">
        <v>89</v>
      </c>
      <c r="AB19" s="329">
        <v>60</v>
      </c>
      <c r="AC19" s="329">
        <v>40</v>
      </c>
      <c r="AD19" s="329">
        <v>25</v>
      </c>
      <c r="AE19" s="329">
        <v>15</v>
      </c>
      <c r="AF19" s="329">
        <v>8</v>
      </c>
      <c r="AG19" s="329">
        <v>4</v>
      </c>
      <c r="AH19" s="329">
        <v>2</v>
      </c>
      <c r="AI19" s="330"/>
      <c r="AJ19" s="330"/>
      <c r="AK19" s="330"/>
    </row>
    <row r="20" spans="1:41" s="373" customFormat="1" ht="12.95" customHeight="1">
      <c r="A20" s="375"/>
      <c r="B20" s="376"/>
      <c r="C20" s="377"/>
      <c r="D20" s="377"/>
      <c r="E20" s="378"/>
      <c r="F20" s="379"/>
      <c r="G20" s="379"/>
      <c r="H20" s="380"/>
      <c r="I20" s="381" t="s">
        <v>0</v>
      </c>
      <c r="J20" s="382" t="s">
        <v>162</v>
      </c>
      <c r="K20" s="389" t="str">
        <f>UPPER(IF(OR(J20="a",J20="as"),F19,IF(OR(J20="b",J20="bs"),F21,)))</f>
        <v>HERCZEG</v>
      </c>
      <c r="L20" s="397"/>
      <c r="M20" s="390"/>
      <c r="N20" s="390"/>
      <c r="O20" s="390"/>
      <c r="P20" s="392"/>
      <c r="Q20" s="370"/>
      <c r="R20" s="371"/>
      <c r="S20" s="372"/>
      <c r="Y20" s="327"/>
      <c r="Z20" s="327"/>
      <c r="AA20" s="328" t="s">
        <v>90</v>
      </c>
      <c r="AB20" s="329">
        <v>40</v>
      </c>
      <c r="AC20" s="329">
        <v>25</v>
      </c>
      <c r="AD20" s="329">
        <v>15</v>
      </c>
      <c r="AE20" s="329">
        <v>8</v>
      </c>
      <c r="AF20" s="329">
        <v>4</v>
      </c>
      <c r="AG20" s="329">
        <v>2</v>
      </c>
      <c r="AH20" s="329">
        <v>1</v>
      </c>
      <c r="AI20" s="330"/>
      <c r="AJ20" s="330"/>
      <c r="AK20" s="330"/>
    </row>
    <row r="21" spans="1:41" s="373" customFormat="1" ht="12.95" customHeight="1">
      <c r="A21" s="375">
        <v>8</v>
      </c>
      <c r="B21" s="361" t="str">
        <f>IF($E21="","",VLOOKUP($E21,'[1]1MD ELO'!$A$7:$O$22,14))</f>
        <v/>
      </c>
      <c r="C21" s="362" t="str">
        <f>IF($E21="","",VLOOKUP($E21,'[1]1MD ELO'!$A$7:$O$22,15))</f>
        <v/>
      </c>
      <c r="D21" s="362" t="str">
        <f>IF($E21="","",VLOOKUP($E21,'[1]1MD ELO'!$A$7:$O$22,5))</f>
        <v/>
      </c>
      <c r="E21" s="363"/>
      <c r="F21" s="364" t="s">
        <v>132</v>
      </c>
      <c r="G21" s="364" t="s">
        <v>133</v>
      </c>
      <c r="H21" s="364"/>
      <c r="I21" s="391" t="str">
        <f>IF($E21="","",VLOOKUP($E21,'[1]1MD ELO'!$A$7:$O$22,4))</f>
        <v/>
      </c>
      <c r="J21" s="393"/>
      <c r="K21" s="390" t="s">
        <v>164</v>
      </c>
      <c r="L21" s="390"/>
      <c r="M21" s="390"/>
      <c r="N21" s="390"/>
      <c r="O21" s="390"/>
      <c r="P21" s="392"/>
      <c r="Q21" s="370"/>
      <c r="R21" s="371"/>
      <c r="S21" s="372"/>
      <c r="Y21" s="327"/>
      <c r="Z21" s="327"/>
      <c r="AA21" s="328" t="s">
        <v>91</v>
      </c>
      <c r="AB21" s="329">
        <v>25</v>
      </c>
      <c r="AC21" s="329">
        <v>15</v>
      </c>
      <c r="AD21" s="329">
        <v>10</v>
      </c>
      <c r="AE21" s="329">
        <v>6</v>
      </c>
      <c r="AF21" s="329">
        <v>3</v>
      </c>
      <c r="AG21" s="329">
        <v>1</v>
      </c>
      <c r="AH21" s="329">
        <v>0</v>
      </c>
      <c r="AI21" s="330"/>
      <c r="AJ21" s="330"/>
      <c r="AK21" s="330"/>
    </row>
    <row r="22" spans="1:41" s="373" customFormat="1" ht="12.95" customHeight="1">
      <c r="A22" s="375"/>
      <c r="B22" s="376"/>
      <c r="C22" s="377"/>
      <c r="D22" s="377"/>
      <c r="E22" s="378"/>
      <c r="F22" s="379"/>
      <c r="G22" s="379"/>
      <c r="H22" s="380"/>
      <c r="I22" s="394"/>
      <c r="J22" s="387"/>
      <c r="K22" s="390"/>
      <c r="L22" s="390"/>
      <c r="M22" s="390"/>
      <c r="N22" s="390"/>
      <c r="O22" s="632" t="s">
        <v>0</v>
      </c>
      <c r="P22" s="633" t="s">
        <v>165</v>
      </c>
      <c r="Q22" s="389" t="str">
        <f>UPPER(IF(OR(P22="a",P22="as"),O14,IF(OR(P22="b",P22="bs"),O30,)))</f>
        <v>HERCZEG</v>
      </c>
      <c r="R22" s="389"/>
      <c r="S22" s="372"/>
      <c r="Y22" s="327"/>
      <c r="Z22" s="327"/>
      <c r="AA22" s="328" t="s">
        <v>92</v>
      </c>
      <c r="AB22" s="329">
        <v>15</v>
      </c>
      <c r="AC22" s="329">
        <v>10</v>
      </c>
      <c r="AD22" s="329">
        <v>6</v>
      </c>
      <c r="AE22" s="329">
        <v>3</v>
      </c>
      <c r="AF22" s="329">
        <v>1</v>
      </c>
      <c r="AG22" s="329">
        <v>0</v>
      </c>
      <c r="AH22" s="329">
        <v>0</v>
      </c>
      <c r="AI22" s="330"/>
      <c r="AJ22" s="330"/>
      <c r="AK22" s="330"/>
    </row>
    <row r="23" spans="1:41" s="373" customFormat="1" ht="12.95" customHeight="1">
      <c r="A23" s="375">
        <v>9</v>
      </c>
      <c r="B23" s="361" t="str">
        <f>IF($E23="","",VLOOKUP($E23,'[1]1MD ELO'!$A$7:$O$22,14))</f>
        <v/>
      </c>
      <c r="C23" s="362" t="str">
        <f>IF($E23="","",VLOOKUP($E23,'[1]1MD ELO'!$A$7:$O$22,15))</f>
        <v/>
      </c>
      <c r="D23" s="362" t="str">
        <f>IF($E23="","",VLOOKUP($E23,'[1]1MD ELO'!$A$7:$O$22,5))</f>
        <v/>
      </c>
      <c r="E23" s="363"/>
      <c r="F23" s="364" t="s">
        <v>134</v>
      </c>
      <c r="G23" s="364" t="s">
        <v>135</v>
      </c>
      <c r="H23" s="364"/>
      <c r="I23" s="391" t="str">
        <f>IF($E23="","",VLOOKUP($E23,'[1]1MD ELO'!$A$7:$O$22,4))</f>
        <v/>
      </c>
      <c r="J23" s="366"/>
      <c r="K23" s="390"/>
      <c r="L23" s="390"/>
      <c r="M23" s="390"/>
      <c r="N23" s="390"/>
      <c r="O23" s="390"/>
      <c r="P23" s="392"/>
      <c r="Q23" s="390" t="s">
        <v>223</v>
      </c>
      <c r="R23" s="390"/>
      <c r="S23" s="372"/>
      <c r="Y23" s="327"/>
      <c r="Z23" s="327"/>
      <c r="AA23" s="328" t="s">
        <v>93</v>
      </c>
      <c r="AB23" s="329">
        <v>10</v>
      </c>
      <c r="AC23" s="329">
        <v>6</v>
      </c>
      <c r="AD23" s="329">
        <v>3</v>
      </c>
      <c r="AE23" s="329">
        <v>1</v>
      </c>
      <c r="AF23" s="329">
        <v>0</v>
      </c>
      <c r="AG23" s="329">
        <v>0</v>
      </c>
      <c r="AH23" s="329">
        <v>0</v>
      </c>
      <c r="AI23" s="330"/>
      <c r="AJ23" s="330"/>
      <c r="AK23" s="330"/>
    </row>
    <row r="24" spans="1:41" s="373" customFormat="1" ht="12.95" customHeight="1">
      <c r="A24" s="375"/>
      <c r="B24" s="376"/>
      <c r="C24" s="377"/>
      <c r="D24" s="377"/>
      <c r="E24" s="378"/>
      <c r="F24" s="379"/>
      <c r="G24" s="379"/>
      <c r="H24" s="380"/>
      <c r="I24" s="381" t="s">
        <v>0</v>
      </c>
      <c r="J24" s="382" t="s">
        <v>165</v>
      </c>
      <c r="K24" s="389" t="str">
        <f>UPPER(IF(OR(J24="a",J24="as"),F23,IF(OR(J24="b",J24="bs"),F25,)))</f>
        <v>DOBOS</v>
      </c>
      <c r="L24" s="389"/>
      <c r="M24" s="390"/>
      <c r="N24" s="390"/>
      <c r="O24" s="390"/>
      <c r="P24" s="392"/>
      <c r="Q24" s="370"/>
      <c r="R24" s="371"/>
      <c r="S24" s="372"/>
      <c r="Y24" s="327"/>
      <c r="Z24" s="327"/>
      <c r="AA24" s="328" t="s">
        <v>94</v>
      </c>
      <c r="AB24" s="329">
        <v>6</v>
      </c>
      <c r="AC24" s="329">
        <v>3</v>
      </c>
      <c r="AD24" s="329">
        <v>1</v>
      </c>
      <c r="AE24" s="329">
        <v>0</v>
      </c>
      <c r="AF24" s="329">
        <v>0</v>
      </c>
      <c r="AG24" s="329">
        <v>0</v>
      </c>
      <c r="AH24" s="329">
        <v>0</v>
      </c>
      <c r="AI24" s="330"/>
      <c r="AJ24" s="330"/>
      <c r="AK24" s="330"/>
    </row>
    <row r="25" spans="1:41" s="373" customFormat="1" ht="12.95" customHeight="1">
      <c r="A25" s="375">
        <v>10</v>
      </c>
      <c r="B25" s="361" t="str">
        <f>IF($E25="","",VLOOKUP($E25,'[1]1MD ELO'!$A$7:$O$22,14))</f>
        <v/>
      </c>
      <c r="C25" s="362" t="str">
        <f>IF($E25="","",VLOOKUP($E25,'[1]1MD ELO'!$A$7:$O$22,15))</f>
        <v/>
      </c>
      <c r="D25" s="362" t="str">
        <f>IF($E25="","",VLOOKUP($E25,'[1]1MD ELO'!$A$7:$O$22,5))</f>
        <v/>
      </c>
      <c r="E25" s="363"/>
      <c r="F25" s="364" t="s">
        <v>136</v>
      </c>
      <c r="G25" s="364" t="s">
        <v>122</v>
      </c>
      <c r="H25" s="364"/>
      <c r="I25" s="391" t="str">
        <f>IF($E25="","",VLOOKUP($E25,'[1]1MD ELO'!$A$7:$O$22,4))</f>
        <v/>
      </c>
      <c r="J25" s="385"/>
      <c r="K25" s="390" t="s">
        <v>166</v>
      </c>
      <c r="L25" s="631"/>
      <c r="M25" s="390"/>
      <c r="N25" s="390"/>
      <c r="O25" s="390"/>
      <c r="P25" s="392"/>
      <c r="Q25" s="370"/>
      <c r="R25" s="371"/>
      <c r="S25" s="372"/>
      <c r="Y25" s="327"/>
      <c r="Z25" s="327"/>
      <c r="AA25" s="328" t="s">
        <v>99</v>
      </c>
      <c r="AB25" s="329">
        <v>3</v>
      </c>
      <c r="AC25" s="329">
        <v>2</v>
      </c>
      <c r="AD25" s="329">
        <v>1</v>
      </c>
      <c r="AE25" s="329">
        <v>0</v>
      </c>
      <c r="AF25" s="329">
        <v>0</v>
      </c>
      <c r="AG25" s="329">
        <v>0</v>
      </c>
      <c r="AH25" s="329">
        <v>0</v>
      </c>
      <c r="AI25" s="330"/>
      <c r="AJ25" s="330"/>
      <c r="AK25" s="330"/>
    </row>
    <row r="26" spans="1:41" s="373" customFormat="1" ht="12.95" customHeight="1">
      <c r="A26" s="375"/>
      <c r="B26" s="376"/>
      <c r="C26" s="377"/>
      <c r="D26" s="377"/>
      <c r="E26" s="386"/>
      <c r="F26" s="379"/>
      <c r="G26" s="379"/>
      <c r="H26" s="380"/>
      <c r="I26" s="367"/>
      <c r="J26" s="387"/>
      <c r="K26" s="632" t="s">
        <v>0</v>
      </c>
      <c r="L26" s="633" t="s">
        <v>162</v>
      </c>
      <c r="M26" s="389" t="str">
        <f>UPPER(IF(OR(L26="a",L26="as"),K24,IF(OR(L26="b",L26="bs"),K28,)))</f>
        <v>SZASZKÓ</v>
      </c>
      <c r="N26" s="389"/>
      <c r="O26" s="390"/>
      <c r="P26" s="392"/>
      <c r="Q26" s="370"/>
      <c r="R26" s="371"/>
      <c r="S26" s="372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98"/>
      <c r="AM26" s="398"/>
      <c r="AN26" s="398"/>
      <c r="AO26" s="398"/>
    </row>
    <row r="27" spans="1:41" s="373" customFormat="1" ht="12.95" customHeight="1">
      <c r="A27" s="375">
        <v>11</v>
      </c>
      <c r="B27" s="361" t="str">
        <f>IF($E27="","",VLOOKUP($E27,'[1]1MD ELO'!$A$7:$O$22,14))</f>
        <v/>
      </c>
      <c r="C27" s="362" t="str">
        <f>IF($E27="","",VLOOKUP($E27,'[1]1MD ELO'!$A$7:$O$22,15))</f>
        <v/>
      </c>
      <c r="D27" s="362" t="str">
        <f>IF($E27="","",VLOOKUP($E27,'[1]1MD ELO'!$A$7:$O$22,5))</f>
        <v/>
      </c>
      <c r="E27" s="363"/>
      <c r="F27" s="364" t="s">
        <v>137</v>
      </c>
      <c r="G27" s="364" t="s">
        <v>138</v>
      </c>
      <c r="H27" s="364"/>
      <c r="I27" s="391" t="str">
        <f>IF($E27="","",VLOOKUP($E27,'[1]1MD ELO'!$A$7:$O$22,4))</f>
        <v/>
      </c>
      <c r="J27" s="366"/>
      <c r="K27" s="390"/>
      <c r="L27" s="392"/>
      <c r="M27" s="390" t="s">
        <v>169</v>
      </c>
      <c r="N27" s="392"/>
      <c r="O27" s="390"/>
      <c r="P27" s="392"/>
      <c r="Q27" s="370"/>
      <c r="R27" s="371"/>
      <c r="S27" s="372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98"/>
      <c r="AM27" s="398"/>
      <c r="AN27" s="398"/>
      <c r="AO27" s="398"/>
    </row>
    <row r="28" spans="1:41" s="373" customFormat="1" ht="12.95" customHeight="1">
      <c r="A28" s="399"/>
      <c r="B28" s="376"/>
      <c r="C28" s="377"/>
      <c r="D28" s="377"/>
      <c r="E28" s="386"/>
      <c r="F28" s="379"/>
      <c r="G28" s="379"/>
      <c r="H28" s="380"/>
      <c r="I28" s="381" t="s">
        <v>0</v>
      </c>
      <c r="J28" s="382" t="s">
        <v>165</v>
      </c>
      <c r="K28" s="389" t="str">
        <f>UPPER(IF(OR(J28="a",J28="as"),F27,IF(OR(J28="b",J28="bs"),F29,)))</f>
        <v>SZASZKÓ</v>
      </c>
      <c r="L28" s="397"/>
      <c r="M28" s="390"/>
      <c r="N28" s="392"/>
      <c r="O28" s="390"/>
      <c r="P28" s="392"/>
      <c r="Q28" s="370"/>
      <c r="R28" s="371"/>
      <c r="S28" s="372"/>
      <c r="Y28" s="398"/>
      <c r="Z28" s="398"/>
      <c r="AA28" s="398"/>
      <c r="AB28" s="398"/>
      <c r="AC28" s="398"/>
      <c r="AD28" s="398"/>
      <c r="AE28" s="398"/>
      <c r="AF28" s="398"/>
      <c r="AG28" s="398"/>
      <c r="AH28" s="398"/>
      <c r="AI28" s="398"/>
      <c r="AJ28" s="398"/>
      <c r="AK28" s="398"/>
      <c r="AL28" s="398"/>
      <c r="AM28" s="398"/>
      <c r="AN28" s="398"/>
      <c r="AO28" s="398"/>
    </row>
    <row r="29" spans="1:41" s="373" customFormat="1" ht="12.95" customHeight="1">
      <c r="A29" s="360">
        <v>12</v>
      </c>
      <c r="B29" s="361" t="str">
        <f>IF($E29="","",VLOOKUP($E29,'[1]1MD ELO'!$A$7:$O$22,14))</f>
        <v/>
      </c>
      <c r="C29" s="362" t="str">
        <f>IF($E29="","",VLOOKUP($E29,'[1]1MD ELO'!$A$7:$O$22,15))</f>
        <v/>
      </c>
      <c r="D29" s="362" t="str">
        <f>IF($E29="","",VLOOKUP($E29,'[1]1MD ELO'!$A$7:$O$22,5))</f>
        <v/>
      </c>
      <c r="E29" s="363"/>
      <c r="F29" s="364" t="s">
        <v>139</v>
      </c>
      <c r="G29" s="364" t="s">
        <v>140</v>
      </c>
      <c r="H29" s="364"/>
      <c r="I29" s="365" t="str">
        <f>IF($E29="","",VLOOKUP($E29,'[1]1MD ELO'!$A$7:$O$22,4))</f>
        <v/>
      </c>
      <c r="J29" s="393"/>
      <c r="K29" s="390" t="s">
        <v>167</v>
      </c>
      <c r="L29" s="390"/>
      <c r="M29" s="390"/>
      <c r="N29" s="392"/>
      <c r="O29" s="390"/>
      <c r="P29" s="392"/>
      <c r="Q29" s="370"/>
      <c r="R29" s="371"/>
      <c r="S29" s="372"/>
      <c r="Y29" s="398"/>
      <c r="Z29" s="398"/>
      <c r="AA29" s="398"/>
      <c r="AB29" s="398"/>
      <c r="AC29" s="398"/>
      <c r="AD29" s="398"/>
      <c r="AE29" s="398"/>
      <c r="AF29" s="398"/>
      <c r="AG29" s="398"/>
      <c r="AH29" s="398"/>
      <c r="AI29" s="398"/>
      <c r="AJ29" s="398"/>
      <c r="AK29" s="398"/>
      <c r="AL29" s="398"/>
      <c r="AM29" s="398"/>
      <c r="AN29" s="398"/>
      <c r="AO29" s="398"/>
    </row>
    <row r="30" spans="1:41" s="373" customFormat="1" ht="12.95" customHeight="1">
      <c r="A30" s="375"/>
      <c r="B30" s="376"/>
      <c r="C30" s="377"/>
      <c r="D30" s="377"/>
      <c r="E30" s="386"/>
      <c r="F30" s="379"/>
      <c r="G30" s="379"/>
      <c r="H30" s="380"/>
      <c r="I30" s="394"/>
      <c r="J30" s="387"/>
      <c r="K30" s="390"/>
      <c r="L30" s="390"/>
      <c r="M30" s="632" t="s">
        <v>0</v>
      </c>
      <c r="N30" s="633" t="s">
        <v>162</v>
      </c>
      <c r="O30" s="389" t="str">
        <f>UPPER(IF(OR(N30="a",N30="as"),M26,IF(OR(N30="b",N30="bs"),M34,)))</f>
        <v>MAJERUSZ</v>
      </c>
      <c r="P30" s="397"/>
      <c r="Q30" s="370"/>
      <c r="R30" s="371"/>
      <c r="S30" s="372"/>
      <c r="AI30" s="398"/>
      <c r="AJ30" s="398"/>
      <c r="AK30" s="398"/>
    </row>
    <row r="31" spans="1:41" s="373" customFormat="1" ht="12.95" customHeight="1">
      <c r="A31" s="375">
        <v>13</v>
      </c>
      <c r="B31" s="361" t="str">
        <f>IF($E31="","",VLOOKUP($E31,'[1]1MD ELO'!$A$7:$O$22,14))</f>
        <v/>
      </c>
      <c r="C31" s="362" t="str">
        <f>IF($E31="","",VLOOKUP($E31,'[1]1MD ELO'!$A$7:$O$22,15))</f>
        <v/>
      </c>
      <c r="D31" s="362" t="str">
        <f>IF($E31="","",VLOOKUP($E31,'[1]1MD ELO'!$A$7:$O$22,5))</f>
        <v/>
      </c>
      <c r="E31" s="363"/>
      <c r="F31" s="364" t="s">
        <v>141</v>
      </c>
      <c r="G31" s="364" t="s">
        <v>126</v>
      </c>
      <c r="H31" s="364"/>
      <c r="I31" s="391" t="str">
        <f>IF($E31="","",VLOOKUP($E31,'[1]1MD ELO'!$A$7:$O$22,4))</f>
        <v/>
      </c>
      <c r="J31" s="395"/>
      <c r="K31" s="390"/>
      <c r="L31" s="390"/>
      <c r="M31" s="390"/>
      <c r="N31" s="392"/>
      <c r="O31" s="390" t="s">
        <v>172</v>
      </c>
      <c r="P31" s="390"/>
      <c r="Q31" s="370"/>
      <c r="R31" s="371"/>
      <c r="S31" s="372"/>
      <c r="AI31" s="398"/>
      <c r="AJ31" s="398"/>
      <c r="AK31" s="398"/>
    </row>
    <row r="32" spans="1:41" s="373" customFormat="1" ht="12.95" customHeight="1">
      <c r="A32" s="375"/>
      <c r="B32" s="376"/>
      <c r="C32" s="377"/>
      <c r="D32" s="377"/>
      <c r="E32" s="386"/>
      <c r="F32" s="379"/>
      <c r="G32" s="379"/>
      <c r="H32" s="380"/>
      <c r="I32" s="388" t="s">
        <v>0</v>
      </c>
      <c r="J32" s="382" t="s">
        <v>162</v>
      </c>
      <c r="K32" s="389" t="str">
        <f>UPPER(IF(OR(J32="a",J32="as"),F31,IF(OR(J32="b",J32="bs"),F33,)))</f>
        <v>KÉKESI</v>
      </c>
      <c r="L32" s="389"/>
      <c r="M32" s="390"/>
      <c r="N32" s="392"/>
      <c r="O32" s="390"/>
      <c r="P32" s="390"/>
      <c r="Q32" s="370"/>
      <c r="R32" s="371"/>
      <c r="S32" s="372"/>
      <c r="AI32" s="398"/>
      <c r="AJ32" s="398"/>
      <c r="AK32" s="398"/>
    </row>
    <row r="33" spans="1:37" s="373" customFormat="1" ht="12.95" customHeight="1">
      <c r="A33" s="375">
        <v>14</v>
      </c>
      <c r="B33" s="361" t="str">
        <f>IF($E33="","",VLOOKUP($E33,'[1]1MD ELO'!$A$7:$O$22,14))</f>
        <v/>
      </c>
      <c r="C33" s="362" t="str">
        <f>IF($E33="","",VLOOKUP($E33,'[1]1MD ELO'!$A$7:$O$22,15))</f>
        <v/>
      </c>
      <c r="D33" s="362" t="str">
        <f>IF($E33="","",VLOOKUP($E33,'[1]1MD ELO'!$A$7:$O$22,5))</f>
        <v/>
      </c>
      <c r="E33" s="363"/>
      <c r="F33" s="364" t="s">
        <v>142</v>
      </c>
      <c r="G33" s="364" t="s">
        <v>143</v>
      </c>
      <c r="H33" s="364"/>
      <c r="I33" s="391" t="str">
        <f>IF($E33="","",VLOOKUP($E33,'[1]1MD ELO'!$A$7:$O$22,4))</f>
        <v/>
      </c>
      <c r="J33" s="385"/>
      <c r="K33" s="390" t="s">
        <v>164</v>
      </c>
      <c r="L33" s="631"/>
      <c r="M33" s="390"/>
      <c r="N33" s="392"/>
      <c r="O33" s="390"/>
      <c r="P33" s="390"/>
      <c r="Q33" s="370"/>
      <c r="R33" s="371"/>
      <c r="S33" s="372"/>
      <c r="AI33" s="398"/>
      <c r="AJ33" s="398"/>
      <c r="AK33" s="398"/>
    </row>
    <row r="34" spans="1:37" s="373" customFormat="1" ht="12.95" customHeight="1">
      <c r="A34" s="375"/>
      <c r="B34" s="376"/>
      <c r="C34" s="377"/>
      <c r="D34" s="377"/>
      <c r="E34" s="386"/>
      <c r="F34" s="379"/>
      <c r="G34" s="379"/>
      <c r="H34" s="380"/>
      <c r="I34" s="367"/>
      <c r="J34" s="387"/>
      <c r="K34" s="632" t="s">
        <v>0</v>
      </c>
      <c r="L34" s="633" t="s">
        <v>162</v>
      </c>
      <c r="M34" s="389" t="str">
        <f>UPPER(IF(OR(L34="a",L34="as"),K32,IF(OR(L34="b",L34="bs"),K36,)))</f>
        <v>MAJERUSZ</v>
      </c>
      <c r="N34" s="397"/>
      <c r="O34" s="390"/>
      <c r="P34" s="390"/>
      <c r="Q34" s="370"/>
      <c r="R34" s="371"/>
      <c r="S34" s="372"/>
      <c r="AI34" s="398"/>
      <c r="AJ34" s="398"/>
      <c r="AK34" s="398"/>
    </row>
    <row r="35" spans="1:37" s="373" customFormat="1" ht="12.95" customHeight="1">
      <c r="A35" s="375">
        <v>15</v>
      </c>
      <c r="B35" s="361" t="str">
        <f>IF($E35="","",VLOOKUP($E35,'[1]1MD ELO'!$A$7:$O$22,14))</f>
        <v/>
      </c>
      <c r="C35" s="362" t="str">
        <f>IF($E35="","",VLOOKUP($E35,'[1]1MD ELO'!$A$7:$O$22,15))</f>
        <v/>
      </c>
      <c r="D35" s="362" t="str">
        <f>IF($E35="","",VLOOKUP($E35,'[1]1MD ELO'!$A$7:$O$22,5))</f>
        <v/>
      </c>
      <c r="E35" s="363"/>
      <c r="F35" s="364" t="s">
        <v>144</v>
      </c>
      <c r="G35" s="364" t="s">
        <v>145</v>
      </c>
      <c r="H35" s="364"/>
      <c r="I35" s="391" t="str">
        <f>IF($E35="","",VLOOKUP($E35,'[1]1MD ELO'!$A$7:$O$22,4))</f>
        <v/>
      </c>
      <c r="J35" s="366"/>
      <c r="K35" s="390"/>
      <c r="L35" s="392"/>
      <c r="M35" s="390" t="s">
        <v>170</v>
      </c>
      <c r="N35" s="390"/>
      <c r="O35" s="390"/>
      <c r="P35" s="390"/>
      <c r="Q35" s="370"/>
      <c r="R35" s="371"/>
      <c r="S35" s="372"/>
      <c r="AI35" s="398"/>
      <c r="AJ35" s="398"/>
      <c r="AK35" s="398"/>
    </row>
    <row r="36" spans="1:37" s="373" customFormat="1" ht="12.95" customHeight="1">
      <c r="A36" s="375"/>
      <c r="B36" s="376"/>
      <c r="C36" s="377"/>
      <c r="D36" s="377"/>
      <c r="E36" s="378"/>
      <c r="F36" s="379"/>
      <c r="G36" s="379"/>
      <c r="H36" s="380"/>
      <c r="I36" s="388" t="s">
        <v>0</v>
      </c>
      <c r="J36" s="382" t="s">
        <v>162</v>
      </c>
      <c r="K36" s="389" t="str">
        <f>UPPER(IF(OR(J36="a",J36="as"),F35,IF(OR(J36="b",J36="bs"),F37,)))</f>
        <v>MAJERUSZ</v>
      </c>
      <c r="L36" s="397"/>
      <c r="M36" s="390"/>
      <c r="N36" s="390"/>
      <c r="O36" s="390"/>
      <c r="P36" s="390"/>
      <c r="Q36" s="370"/>
      <c r="R36" s="371"/>
      <c r="S36" s="372"/>
      <c r="AI36" s="398"/>
      <c r="AJ36" s="398"/>
      <c r="AK36" s="398"/>
    </row>
    <row r="37" spans="1:37" s="373" customFormat="1" ht="12.95" customHeight="1">
      <c r="A37" s="360">
        <v>16</v>
      </c>
      <c r="B37" s="361" t="str">
        <f>IF($E37="","",VLOOKUP($E37,'[1]1MD ELO'!$A$7:$O$22,14))</f>
        <v/>
      </c>
      <c r="C37" s="362" t="str">
        <f>IF($E37="","",VLOOKUP($E37,'[1]1MD ELO'!$A$7:$O$22,15))</f>
        <v/>
      </c>
      <c r="D37" s="362" t="str">
        <f>IF($E37="","",VLOOKUP($E37,'[1]1MD ELO'!$A$7:$O$22,5))</f>
        <v/>
      </c>
      <c r="E37" s="363"/>
      <c r="F37" s="364" t="s">
        <v>146</v>
      </c>
      <c r="G37" s="364" t="s">
        <v>145</v>
      </c>
      <c r="H37" s="364"/>
      <c r="I37" s="365" t="str">
        <f>IF($E37="","",VLOOKUP($E37,'[1]1MD ELO'!$A$7:$O$22,4))</f>
        <v/>
      </c>
      <c r="J37" s="393"/>
      <c r="K37" s="390" t="s">
        <v>164</v>
      </c>
      <c r="L37" s="390"/>
      <c r="M37" s="390"/>
      <c r="N37" s="390"/>
      <c r="O37" s="390"/>
      <c r="P37" s="390"/>
      <c r="Q37" s="370"/>
      <c r="R37" s="371"/>
      <c r="S37" s="372"/>
      <c r="AI37" s="398"/>
      <c r="AJ37" s="398"/>
      <c r="AK37" s="398"/>
    </row>
    <row r="38" spans="1:37" s="373" customFormat="1" ht="9.6" customHeight="1">
      <c r="A38" s="400"/>
      <c r="B38" s="378"/>
      <c r="C38" s="378"/>
      <c r="D38" s="378"/>
      <c r="E38" s="378"/>
      <c r="F38" s="379"/>
      <c r="G38" s="379"/>
      <c r="H38" s="380"/>
      <c r="I38" s="367"/>
      <c r="J38" s="387"/>
      <c r="K38" s="367"/>
      <c r="L38" s="367"/>
      <c r="M38" s="367"/>
      <c r="N38" s="390"/>
      <c r="O38" s="390"/>
      <c r="P38" s="390"/>
      <c r="Q38" s="370"/>
      <c r="R38" s="371"/>
      <c r="S38" s="372"/>
      <c r="AI38" s="398"/>
      <c r="AJ38" s="398"/>
      <c r="AK38" s="398"/>
    </row>
    <row r="39" spans="1:37" s="373" customFormat="1" ht="9.6" customHeight="1">
      <c r="A39" s="401"/>
      <c r="B39" s="402"/>
      <c r="C39" s="402"/>
      <c r="D39" s="402"/>
      <c r="E39" s="378"/>
      <c r="F39" s="403"/>
      <c r="G39" s="403"/>
      <c r="H39" s="403"/>
      <c r="I39" s="402"/>
      <c r="J39" s="378"/>
      <c r="K39" s="402"/>
      <c r="L39" s="402"/>
      <c r="M39" s="402"/>
      <c r="N39" s="404"/>
      <c r="O39" s="404"/>
      <c r="P39" s="404"/>
      <c r="Q39" s="370"/>
      <c r="R39" s="371"/>
      <c r="S39" s="372"/>
      <c r="AI39" s="398"/>
      <c r="AJ39" s="398"/>
      <c r="AK39" s="398"/>
    </row>
    <row r="40" spans="1:37" s="373" customFormat="1" ht="9.6" customHeight="1">
      <c r="A40" s="400"/>
      <c r="B40" s="378"/>
      <c r="C40" s="378"/>
      <c r="D40" s="378"/>
      <c r="E40" s="378"/>
      <c r="F40" s="402"/>
      <c r="G40" s="402"/>
      <c r="I40" s="402"/>
      <c r="J40" s="378"/>
      <c r="K40" s="402"/>
      <c r="L40" s="402"/>
      <c r="M40" s="405"/>
      <c r="N40" s="378"/>
      <c r="O40" s="402"/>
      <c r="P40" s="404"/>
      <c r="Q40" s="370"/>
      <c r="R40" s="371"/>
      <c r="S40" s="372"/>
      <c r="AI40" s="398"/>
      <c r="AJ40" s="398"/>
      <c r="AK40" s="398"/>
    </row>
    <row r="41" spans="1:37" s="373" customFormat="1" ht="9.6" customHeight="1">
      <c r="A41" s="400"/>
      <c r="B41" s="402"/>
      <c r="C41" s="402"/>
      <c r="D41" s="402"/>
      <c r="E41" s="378"/>
      <c r="F41" s="402"/>
      <c r="G41" s="402"/>
      <c r="H41" s="402"/>
      <c r="I41" s="402"/>
      <c r="J41" s="378"/>
      <c r="K41" s="402"/>
      <c r="L41" s="402"/>
      <c r="M41" s="402"/>
      <c r="N41" s="404"/>
      <c r="O41" s="402"/>
      <c r="P41" s="404"/>
      <c r="Q41" s="370"/>
      <c r="R41" s="371"/>
      <c r="S41" s="372"/>
      <c r="AI41" s="398"/>
      <c r="AJ41" s="398"/>
      <c r="AK41" s="398"/>
    </row>
    <row r="42" spans="1:37" s="373" customFormat="1" ht="9.6" customHeight="1">
      <c r="A42" s="400"/>
      <c r="B42" s="378"/>
      <c r="C42" s="378"/>
      <c r="D42" s="378"/>
      <c r="E42" s="378"/>
      <c r="F42" s="402"/>
      <c r="G42" s="402"/>
      <c r="I42" s="405"/>
      <c r="J42" s="378"/>
      <c r="K42" s="402"/>
      <c r="L42" s="402"/>
      <c r="M42" s="402"/>
      <c r="N42" s="404"/>
      <c r="O42" s="404"/>
      <c r="P42" s="404"/>
      <c r="Q42" s="370"/>
      <c r="R42" s="371"/>
      <c r="S42" s="372"/>
      <c r="AI42" s="398"/>
      <c r="AJ42" s="398"/>
      <c r="AK42" s="398"/>
    </row>
    <row r="43" spans="1:37" s="373" customFormat="1" ht="9.6" customHeight="1">
      <c r="A43" s="400"/>
      <c r="B43" s="402"/>
      <c r="C43" s="402"/>
      <c r="D43" s="402"/>
      <c r="E43" s="378"/>
      <c r="F43" s="402"/>
      <c r="G43" s="402"/>
      <c r="H43" s="402"/>
      <c r="I43" s="402"/>
      <c r="J43" s="378"/>
      <c r="K43" s="402"/>
      <c r="L43" s="406"/>
      <c r="M43" s="402"/>
      <c r="N43" s="404"/>
      <c r="O43" s="404"/>
      <c r="P43" s="404"/>
      <c r="Q43" s="370"/>
      <c r="R43" s="371"/>
      <c r="S43" s="372"/>
      <c r="AI43" s="398"/>
      <c r="AJ43" s="398"/>
      <c r="AK43" s="398"/>
    </row>
    <row r="44" spans="1:37" s="373" customFormat="1" ht="9.6" customHeight="1">
      <c r="A44" s="400"/>
      <c r="B44" s="378"/>
      <c r="C44" s="378"/>
      <c r="D44" s="378"/>
      <c r="E44" s="378"/>
      <c r="F44" s="402"/>
      <c r="G44" s="402"/>
      <c r="I44" s="402"/>
      <c r="J44" s="378"/>
      <c r="K44" s="405"/>
      <c r="L44" s="378"/>
      <c r="M44" s="402"/>
      <c r="N44" s="404"/>
      <c r="O44" s="404"/>
      <c r="P44" s="404"/>
      <c r="Q44" s="370"/>
      <c r="R44" s="371"/>
      <c r="S44" s="372"/>
      <c r="AI44" s="398"/>
      <c r="AJ44" s="398"/>
      <c r="AK44" s="398"/>
    </row>
    <row r="45" spans="1:37" s="373" customFormat="1" ht="9.6" customHeight="1">
      <c r="A45" s="400"/>
      <c r="B45" s="402"/>
      <c r="C45" s="402"/>
      <c r="D45" s="402"/>
      <c r="E45" s="378"/>
      <c r="F45" s="402"/>
      <c r="G45" s="402"/>
      <c r="H45" s="402"/>
      <c r="I45" s="402"/>
      <c r="J45" s="378"/>
      <c r="K45" s="402"/>
      <c r="L45" s="402"/>
      <c r="M45" s="402"/>
      <c r="N45" s="404"/>
      <c r="O45" s="404"/>
      <c r="P45" s="404"/>
      <c r="Q45" s="370"/>
      <c r="R45" s="371"/>
      <c r="S45" s="372"/>
      <c r="AI45" s="398"/>
      <c r="AJ45" s="398"/>
      <c r="AK45" s="398"/>
    </row>
    <row r="46" spans="1:37" s="373" customFormat="1" ht="9.6" customHeight="1">
      <c r="A46" s="400"/>
      <c r="B46" s="378"/>
      <c r="C46" s="378"/>
      <c r="D46" s="378"/>
      <c r="E46" s="378"/>
      <c r="F46" s="402"/>
      <c r="G46" s="402"/>
      <c r="I46" s="405"/>
      <c r="J46" s="378"/>
      <c r="K46" s="402"/>
      <c r="L46" s="402"/>
      <c r="M46" s="402"/>
      <c r="N46" s="404"/>
      <c r="O46" s="404"/>
      <c r="P46" s="404"/>
      <c r="Q46" s="370"/>
      <c r="R46" s="371"/>
      <c r="S46" s="372"/>
      <c r="AI46" s="398"/>
      <c r="AJ46" s="398"/>
      <c r="AK46" s="398"/>
    </row>
    <row r="47" spans="1:37" s="373" customFormat="1" ht="9.6" customHeight="1">
      <c r="A47" s="401"/>
      <c r="B47" s="402"/>
      <c r="C47" s="402"/>
      <c r="D47" s="402"/>
      <c r="E47" s="378"/>
      <c r="F47" s="402"/>
      <c r="G47" s="402"/>
      <c r="H47" s="402"/>
      <c r="I47" s="402"/>
      <c r="J47" s="378"/>
      <c r="K47" s="402"/>
      <c r="L47" s="402"/>
      <c r="M47" s="402"/>
      <c r="N47" s="402"/>
      <c r="O47" s="368"/>
      <c r="P47" s="368"/>
      <c r="Q47" s="370"/>
      <c r="R47" s="371"/>
      <c r="S47" s="372"/>
      <c r="AI47" s="398"/>
      <c r="AJ47" s="398"/>
      <c r="AK47" s="398"/>
    </row>
    <row r="48" spans="1:37" s="413" customFormat="1" ht="6.75" customHeight="1">
      <c r="A48" s="407"/>
      <c r="B48" s="407"/>
      <c r="C48" s="407"/>
      <c r="D48" s="407"/>
      <c r="E48" s="407"/>
      <c r="F48" s="408"/>
      <c r="G48" s="408"/>
      <c r="H48" s="408"/>
      <c r="I48" s="408"/>
      <c r="J48" s="409"/>
      <c r="K48" s="410"/>
      <c r="L48" s="411"/>
      <c r="M48" s="410"/>
      <c r="N48" s="411"/>
      <c r="O48" s="410"/>
      <c r="P48" s="411"/>
      <c r="Q48" s="410"/>
      <c r="R48" s="411"/>
      <c r="S48" s="412"/>
      <c r="AI48" s="414"/>
      <c r="AJ48" s="414"/>
      <c r="AK48" s="414"/>
    </row>
    <row r="49" spans="1:37" s="427" customFormat="1" ht="10.5" customHeight="1">
      <c r="A49" s="415" t="s">
        <v>44</v>
      </c>
      <c r="B49" s="416"/>
      <c r="C49" s="416"/>
      <c r="D49" s="417"/>
      <c r="E49" s="418" t="s">
        <v>5</v>
      </c>
      <c r="F49" s="419" t="s">
        <v>46</v>
      </c>
      <c r="G49" s="418"/>
      <c r="H49" s="420"/>
      <c r="I49" s="421"/>
      <c r="J49" s="418" t="s">
        <v>5</v>
      </c>
      <c r="K49" s="419" t="s">
        <v>55</v>
      </c>
      <c r="L49" s="422"/>
      <c r="M49" s="419" t="s">
        <v>56</v>
      </c>
      <c r="N49" s="423"/>
      <c r="O49" s="424" t="s">
        <v>57</v>
      </c>
      <c r="P49" s="424"/>
      <c r="Q49" s="425"/>
      <c r="R49" s="426"/>
      <c r="AI49" s="428"/>
      <c r="AJ49" s="428"/>
      <c r="AK49" s="428"/>
    </row>
    <row r="50" spans="1:37" s="427" customFormat="1" ht="9" customHeight="1">
      <c r="A50" s="429" t="s">
        <v>45</v>
      </c>
      <c r="B50" s="430"/>
      <c r="C50" s="431"/>
      <c r="D50" s="432"/>
      <c r="E50" s="433">
        <v>1</v>
      </c>
      <c r="F50" s="434" t="str">
        <f>IF(E50&gt;$R$57,,UPPER(VLOOKUP(E50,'[1]1MD ELO'!$A$7:$Q$134,2)))</f>
        <v>SZAPPANOS</v>
      </c>
      <c r="G50" s="435"/>
      <c r="H50" s="434"/>
      <c r="I50" s="436"/>
      <c r="J50" s="437" t="s">
        <v>6</v>
      </c>
      <c r="K50" s="438"/>
      <c r="L50" s="439"/>
      <c r="M50" s="438"/>
      <c r="N50" s="440"/>
      <c r="O50" s="441" t="s">
        <v>47</v>
      </c>
      <c r="P50" s="442"/>
      <c r="Q50" s="442"/>
      <c r="R50" s="443"/>
      <c r="AI50" s="428"/>
      <c r="AJ50" s="428"/>
      <c r="AK50" s="428"/>
    </row>
    <row r="51" spans="1:37" s="427" customFormat="1" ht="9" customHeight="1">
      <c r="A51" s="444" t="s">
        <v>54</v>
      </c>
      <c r="B51" s="445"/>
      <c r="C51" s="446"/>
      <c r="D51" s="447"/>
      <c r="E51" s="433">
        <v>2</v>
      </c>
      <c r="F51" s="434" t="str">
        <f>IF(E51&gt;$R$57,,UPPER(VLOOKUP(E51,'[1]1MD ELO'!$A$7:$Q$134,2)))</f>
        <v>SALAMON</v>
      </c>
      <c r="G51" s="435"/>
      <c r="H51" s="434"/>
      <c r="I51" s="436"/>
      <c r="J51" s="437" t="s">
        <v>7</v>
      </c>
      <c r="K51" s="438"/>
      <c r="L51" s="439"/>
      <c r="M51" s="438"/>
      <c r="N51" s="440"/>
      <c r="O51" s="448"/>
      <c r="P51" s="449"/>
      <c r="Q51" s="445"/>
      <c r="R51" s="450"/>
      <c r="AI51" s="428"/>
      <c r="AJ51" s="428"/>
      <c r="AK51" s="428"/>
    </row>
    <row r="52" spans="1:37" s="427" customFormat="1" ht="9" customHeight="1">
      <c r="A52" s="451"/>
      <c r="B52" s="452"/>
      <c r="C52" s="453"/>
      <c r="D52" s="454"/>
      <c r="E52" s="433">
        <v>3</v>
      </c>
      <c r="F52" s="434" t="str">
        <f>IF(E52&gt;$R$57,,UPPER(VLOOKUP(E52,'[1]1MD ELO'!$A$7:$Q$134,2)))</f>
        <v>CSEH</v>
      </c>
      <c r="G52" s="435"/>
      <c r="H52" s="434"/>
      <c r="I52" s="436"/>
      <c r="J52" s="437" t="s">
        <v>8</v>
      </c>
      <c r="K52" s="438"/>
      <c r="L52" s="439"/>
      <c r="M52" s="438"/>
      <c r="N52" s="440"/>
      <c r="O52" s="441" t="s">
        <v>48</v>
      </c>
      <c r="P52" s="442"/>
      <c r="Q52" s="442"/>
      <c r="R52" s="443"/>
      <c r="AI52" s="428"/>
      <c r="AJ52" s="428"/>
      <c r="AK52" s="428"/>
    </row>
    <row r="53" spans="1:37" s="427" customFormat="1" ht="9" customHeight="1">
      <c r="A53" s="455"/>
      <c r="B53" s="456"/>
      <c r="C53" s="456"/>
      <c r="D53" s="457"/>
      <c r="E53" s="433">
        <v>4</v>
      </c>
      <c r="F53" s="434" t="str">
        <f>IF(E53&gt;$R$57,,UPPER(VLOOKUP(E53,'[1]1MD ELO'!$A$7:$Q$134,2)))</f>
        <v>KISANTAL</v>
      </c>
      <c r="G53" s="435"/>
      <c r="H53" s="434"/>
      <c r="I53" s="436"/>
      <c r="J53" s="437" t="s">
        <v>9</v>
      </c>
      <c r="K53" s="438"/>
      <c r="L53" s="439"/>
      <c r="M53" s="438"/>
      <c r="N53" s="440"/>
      <c r="O53" s="438"/>
      <c r="P53" s="439"/>
      <c r="Q53" s="438"/>
      <c r="R53" s="440"/>
      <c r="AI53" s="428"/>
      <c r="AJ53" s="428"/>
      <c r="AK53" s="428"/>
    </row>
    <row r="54" spans="1:37" s="427" customFormat="1" ht="9" customHeight="1">
      <c r="A54" s="458"/>
      <c r="B54" s="459"/>
      <c r="C54" s="459"/>
      <c r="D54" s="460"/>
      <c r="E54" s="433"/>
      <c r="F54" s="434"/>
      <c r="G54" s="435"/>
      <c r="H54" s="434"/>
      <c r="I54" s="436"/>
      <c r="J54" s="437" t="s">
        <v>10</v>
      </c>
      <c r="K54" s="438"/>
      <c r="L54" s="439"/>
      <c r="M54" s="438"/>
      <c r="N54" s="440"/>
      <c r="O54" s="445"/>
      <c r="P54" s="449"/>
      <c r="Q54" s="445"/>
      <c r="R54" s="450"/>
      <c r="AI54" s="428"/>
      <c r="AJ54" s="428"/>
      <c r="AK54" s="428"/>
    </row>
    <row r="55" spans="1:37" s="427" customFormat="1" ht="9" customHeight="1">
      <c r="A55" s="461"/>
      <c r="B55" s="462"/>
      <c r="C55" s="456"/>
      <c r="D55" s="457"/>
      <c r="E55" s="433"/>
      <c r="F55" s="434"/>
      <c r="G55" s="435"/>
      <c r="H55" s="434"/>
      <c r="I55" s="436"/>
      <c r="J55" s="437" t="s">
        <v>11</v>
      </c>
      <c r="K55" s="438"/>
      <c r="L55" s="439"/>
      <c r="M55" s="438"/>
      <c r="N55" s="440"/>
      <c r="O55" s="441" t="s">
        <v>34</v>
      </c>
      <c r="P55" s="442"/>
      <c r="Q55" s="442"/>
      <c r="R55" s="443"/>
      <c r="AI55" s="428"/>
      <c r="AJ55" s="428"/>
      <c r="AK55" s="428"/>
    </row>
    <row r="56" spans="1:37" s="427" customFormat="1" ht="9" customHeight="1">
      <c r="A56" s="461"/>
      <c r="B56" s="462"/>
      <c r="C56" s="463"/>
      <c r="D56" s="464"/>
      <c r="E56" s="433"/>
      <c r="F56" s="434"/>
      <c r="G56" s="435"/>
      <c r="H56" s="434"/>
      <c r="I56" s="436"/>
      <c r="J56" s="437" t="s">
        <v>12</v>
      </c>
      <c r="K56" s="438"/>
      <c r="L56" s="439"/>
      <c r="M56" s="438"/>
      <c r="N56" s="440"/>
      <c r="O56" s="438"/>
      <c r="P56" s="439"/>
      <c r="Q56" s="438"/>
      <c r="R56" s="440"/>
      <c r="AI56" s="428"/>
      <c r="AJ56" s="428"/>
      <c r="AK56" s="428"/>
    </row>
    <row r="57" spans="1:37" s="427" customFormat="1" ht="9" customHeight="1">
      <c r="A57" s="465"/>
      <c r="B57" s="466"/>
      <c r="C57" s="467"/>
      <c r="D57" s="468"/>
      <c r="E57" s="469"/>
      <c r="F57" s="470"/>
      <c r="G57" s="471"/>
      <c r="H57" s="470"/>
      <c r="I57" s="472"/>
      <c r="J57" s="473" t="s">
        <v>13</v>
      </c>
      <c r="K57" s="445"/>
      <c r="L57" s="449"/>
      <c r="M57" s="445"/>
      <c r="N57" s="450"/>
      <c r="O57" s="445" t="str">
        <f>R4</f>
        <v>Kádár László</v>
      </c>
      <c r="P57" s="449"/>
      <c r="Q57" s="445"/>
      <c r="R57" s="474">
        <f>MIN(4,'[1]1MD ELO'!Q5)</f>
        <v>4</v>
      </c>
      <c r="AI57" s="428"/>
      <c r="AJ57" s="428"/>
      <c r="AK57" s="428"/>
    </row>
  </sheetData>
  <mergeCells count="1">
    <mergeCell ref="A4:C4"/>
  </mergeCells>
  <conditionalFormatting sqref="G45:I45 G39:I39 H23 H25 H27 H29 H31 H33 H35 H37 G47:I47 G41:I41 G43:I43 H7 H9 H11 H13 H15 H17 H19 H21">
    <cfRule type="expression" dxfId="122" priority="14" stopIfTrue="1">
      <formula>AND($E7&lt;9,$C7&gt;0)</formula>
    </cfRule>
  </conditionalFormatting>
  <conditionalFormatting sqref="I32 I46 I36 K44 I42 K10 M14 K18 K26 K34 M30 M40 O22 I8 I12 I16 I20 I24 I28">
    <cfRule type="expression" dxfId="121" priority="11" stopIfTrue="1">
      <formula>AND($O$1="CU",I8="Umpire")</formula>
    </cfRule>
    <cfRule type="expression" dxfId="120" priority="12" stopIfTrue="1">
      <formula>AND($O$1="CU",I8&lt;&gt;"Umpire",J8&lt;&gt;"")</formula>
    </cfRule>
    <cfRule type="expression" dxfId="119" priority="13" stopIfTrue="1">
      <formula>AND($O$1="CU",I8&lt;&gt;"Umpire")</formula>
    </cfRule>
  </conditionalFormatting>
  <conditionalFormatting sqref="E39 E47 E45 E43 E41">
    <cfRule type="expression" dxfId="118" priority="10" stopIfTrue="1">
      <formula>AND($E39&lt;9,$C39&gt;0)</formula>
    </cfRule>
  </conditionalFormatting>
  <conditionalFormatting sqref="F41 F43 F45 F47 F39">
    <cfRule type="cellIs" dxfId="117" priority="8" stopIfTrue="1" operator="equal">
      <formula>"Bye"</formula>
    </cfRule>
    <cfRule type="expression" dxfId="116" priority="9" stopIfTrue="1">
      <formula>AND($E39&lt;9,$C39&gt;0)</formula>
    </cfRule>
  </conditionalFormatting>
  <conditionalFormatting sqref="M10 M18 M26 M34 O30 O40 M44 O14 Q22 K8 K12 K16 K20 K24 K28 K32 K36 K42 K46">
    <cfRule type="expression" dxfId="115" priority="6" stopIfTrue="1">
      <formula>J8="as"</formula>
    </cfRule>
    <cfRule type="expression" dxfId="114" priority="7" stopIfTrue="1">
      <formula>J8="bs"</formula>
    </cfRule>
  </conditionalFormatting>
  <conditionalFormatting sqref="B41 B43 B45 B47 B39">
    <cfRule type="cellIs" dxfId="113" priority="4" stopIfTrue="1" operator="equal">
      <formula>"QA"</formula>
    </cfRule>
    <cfRule type="cellIs" dxfId="112" priority="5" stopIfTrue="1" operator="equal">
      <formula>"DA"</formula>
    </cfRule>
  </conditionalFormatting>
  <conditionalFormatting sqref="R57 J8 J12 J16 J20 J24 J28 J32 J36 N30 N14 L10 L34 L18 L26 P22">
    <cfRule type="expression" dxfId="111" priority="3" stopIfTrue="1">
      <formula>$O$1="CU"</formula>
    </cfRule>
  </conditionalFormatting>
  <conditionalFormatting sqref="E9 E7 E11 E13 E15 E17 E19 E21 E23 E25 E27 E29 E31 E33 E35 E37">
    <cfRule type="expression" dxfId="110" priority="2" stopIfTrue="1">
      <formula>$E7&lt;5</formula>
    </cfRule>
  </conditionalFormatting>
  <conditionalFormatting sqref="F35 F37 F25 F33 F31 F29 F27 F23 F19 F21 F9 F17 F15 F13 F11 F7">
    <cfRule type="cellIs" dxfId="109" priority="1" stopIfTrue="1" operator="equal">
      <formula>"Bye"</formula>
    </cfRule>
  </conditionalFormatting>
  <dataValidations count="1">
    <dataValidation type="list" allowBlank="1" showInputMessage="1" sqref="I46 I42 K44 M40 I8 M14 K10 K18 K26 K34 M30 I12 I36 O22 I16 I32 I24 I20 I28">
      <formula1>$U$7:$U$16</formula1>
    </dataValidation>
  </dataValidations>
  <printOptions horizontalCentered="1"/>
  <pageMargins left="0.35" right="0.35" top="0.39" bottom="0.39" header="0" footer="0"/>
  <pageSetup paperSize="9" scale="93" orientation="portrait" horizontalDpi="360" verticalDpi="2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AS140"/>
  <sheetViews>
    <sheetView workbookViewId="0">
      <selection activeCell="O15" sqref="O15"/>
    </sheetView>
  </sheetViews>
  <sheetFormatPr defaultRowHeight="12.75"/>
  <cols>
    <col min="1" max="2" width="3.28515625" style="475" customWidth="1"/>
    <col min="3" max="3" width="4.7109375" style="475" customWidth="1"/>
    <col min="4" max="4" width="7.28515625" style="475" customWidth="1"/>
    <col min="5" max="5" width="4.28515625" style="475" customWidth="1"/>
    <col min="6" max="6" width="12.7109375" style="475" customWidth="1"/>
    <col min="7" max="7" width="2.7109375" style="475" customWidth="1"/>
    <col min="8" max="8" width="7.7109375" style="475" customWidth="1"/>
    <col min="9" max="9" width="5.85546875" style="475" customWidth="1"/>
    <col min="10" max="10" width="1.7109375" style="476" customWidth="1"/>
    <col min="11" max="11" width="10.7109375" style="475" customWidth="1"/>
    <col min="12" max="12" width="1.7109375" style="476" customWidth="1"/>
    <col min="13" max="13" width="10.7109375" style="475" customWidth="1"/>
    <col min="14" max="14" width="1.7109375" style="477" customWidth="1"/>
    <col min="15" max="15" width="10.7109375" style="475" customWidth="1"/>
    <col min="16" max="16" width="1.7109375" style="476" customWidth="1"/>
    <col min="17" max="17" width="10.7109375" style="475" customWidth="1"/>
    <col min="18" max="18" width="1.7109375" style="477" customWidth="1"/>
    <col min="19" max="19" width="9.140625" style="475" hidden="1" customWidth="1"/>
    <col min="20" max="20" width="8.7109375" style="475" customWidth="1"/>
    <col min="21" max="21" width="9.140625" style="475" hidden="1" customWidth="1"/>
    <col min="22" max="24" width="9.140625" style="475"/>
    <col min="25" max="27" width="0" style="475" hidden="1" customWidth="1"/>
    <col min="28" max="28" width="10.28515625" style="475" hidden="1" customWidth="1"/>
    <col min="29" max="34" width="0" style="475" hidden="1" customWidth="1"/>
    <col min="35" max="37" width="9.140625" style="529"/>
    <col min="38" max="16384" width="9.140625" style="475"/>
  </cols>
  <sheetData>
    <row r="1" spans="1:45" s="316" customFormat="1" ht="21.75" customHeight="1">
      <c r="A1" s="630" t="str">
        <f>[1]Altalanos!$A$6</f>
        <v>MEFOB 2022</v>
      </c>
      <c r="B1" s="630"/>
      <c r="C1" s="568"/>
      <c r="D1" s="568"/>
      <c r="E1" s="568"/>
      <c r="F1" s="568"/>
      <c r="G1" s="568"/>
      <c r="H1" s="630"/>
      <c r="I1" s="566"/>
      <c r="J1" s="565"/>
      <c r="K1" s="567" t="s">
        <v>53</v>
      </c>
      <c r="L1" s="556"/>
      <c r="M1" s="629"/>
      <c r="N1" s="565"/>
      <c r="O1" s="565" t="s">
        <v>14</v>
      </c>
      <c r="P1" s="565"/>
      <c r="Q1" s="568"/>
      <c r="R1" s="565"/>
      <c r="T1" s="317"/>
      <c r="U1" s="317"/>
      <c r="V1" s="317"/>
      <c r="W1" s="317"/>
      <c r="X1" s="317"/>
      <c r="Y1" s="317"/>
      <c r="Z1" s="317"/>
      <c r="AA1" s="317"/>
      <c r="AB1" s="318" t="e">
        <f>IF($Y$5=1,CONCATENATE(VLOOKUP($Y$3,$AA$2:$AH$14,2)),CONCATENATE(VLOOKUP($Y$3,$AA$16:$AH$25,2)))</f>
        <v>#N/A</v>
      </c>
      <c r="AC1" s="318" t="e">
        <f>IF($Y$5=1,CONCATENATE(VLOOKUP($Y$3,$AA$2:$AH$14,3)),CONCATENATE(VLOOKUP($Y$3,$AA$16:$AH$25,3)))</f>
        <v>#N/A</v>
      </c>
      <c r="AD1" s="318" t="e">
        <f>IF($Y$5=1,CONCATENATE(VLOOKUP($Y$3,$AA$2:$AH$14,4)),CONCATENATE(VLOOKUP($Y$3,$AA$16:$AH$25,4)))</f>
        <v>#N/A</v>
      </c>
      <c r="AE1" s="318" t="e">
        <f>IF($Y$5=1,CONCATENATE(VLOOKUP($Y$3,$AA$2:$AH$14,5)),CONCATENATE(VLOOKUP($Y$3,$AA$16:$AH$25,5)))</f>
        <v>#N/A</v>
      </c>
      <c r="AF1" s="318" t="e">
        <f>IF($Y$5=1,CONCATENATE(VLOOKUP($Y$3,$AA$2:$AH$14,6)),CONCATENATE(VLOOKUP($Y$3,$AA$16:$AH$25,6)))</f>
        <v>#N/A</v>
      </c>
      <c r="AG1" s="318" t="e">
        <f>IF($Y$5=1,CONCATENATE(VLOOKUP($Y$3,$AA$2:$AH$14,7)),CONCATENATE(VLOOKUP($Y$3,$AA$16:$AH$25,7)))</f>
        <v>#N/A</v>
      </c>
      <c r="AH1" s="318" t="e">
        <f>IF($Y$5=1,CONCATENATE(VLOOKUP($Y$3,$AA$2:$AH$14,8)),CONCATENATE(VLOOKUP($Y$3,$AA$16:$AH$25,8)))</f>
        <v>#N/A</v>
      </c>
      <c r="AI1" s="628"/>
      <c r="AJ1" s="628"/>
      <c r="AK1" s="628"/>
    </row>
    <row r="2" spans="1:45" s="325" customFormat="1">
      <c r="A2" s="561" t="s">
        <v>52</v>
      </c>
      <c r="B2" s="560"/>
      <c r="C2" s="560"/>
      <c r="D2" s="560"/>
      <c r="E2" s="627" t="s">
        <v>161</v>
      </c>
      <c r="F2" s="560"/>
      <c r="G2" s="559"/>
      <c r="H2" s="558"/>
      <c r="I2" s="558"/>
      <c r="J2" s="557"/>
      <c r="K2" s="556"/>
      <c r="L2" s="556"/>
      <c r="M2" s="556"/>
      <c r="N2" s="557"/>
      <c r="O2" s="558"/>
      <c r="P2" s="557"/>
      <c r="Q2" s="558"/>
      <c r="R2" s="557"/>
      <c r="T2" s="626"/>
      <c r="U2" s="626"/>
      <c r="V2" s="626"/>
      <c r="W2" s="626"/>
      <c r="X2" s="626"/>
      <c r="Y2" s="326"/>
      <c r="Z2" s="327"/>
      <c r="AA2" s="327" t="s">
        <v>66</v>
      </c>
      <c r="AB2" s="532">
        <v>300</v>
      </c>
      <c r="AC2" s="532">
        <v>250</v>
      </c>
      <c r="AD2" s="532">
        <v>200</v>
      </c>
      <c r="AE2" s="532">
        <v>150</v>
      </c>
      <c r="AF2" s="532">
        <v>120</v>
      </c>
      <c r="AG2" s="532">
        <v>90</v>
      </c>
      <c r="AH2" s="532">
        <v>40</v>
      </c>
      <c r="AI2" s="529"/>
      <c r="AJ2" s="529"/>
      <c r="AK2" s="529"/>
      <c r="AL2" s="626"/>
      <c r="AM2" s="626"/>
      <c r="AN2" s="626"/>
      <c r="AO2" s="626"/>
      <c r="AP2" s="626"/>
      <c r="AQ2" s="626"/>
      <c r="AR2" s="626"/>
      <c r="AS2" s="626"/>
    </row>
    <row r="3" spans="1:45" s="334" customFormat="1" ht="11.25" customHeight="1">
      <c r="A3" s="331" t="s">
        <v>25</v>
      </c>
      <c r="B3" s="331"/>
      <c r="C3" s="331"/>
      <c r="D3" s="331"/>
      <c r="E3" s="625"/>
      <c r="F3" s="331"/>
      <c r="G3" s="331" t="s">
        <v>22</v>
      </c>
      <c r="H3" s="331"/>
      <c r="I3" s="331"/>
      <c r="J3" s="332"/>
      <c r="K3" s="331" t="s">
        <v>30</v>
      </c>
      <c r="L3" s="332"/>
      <c r="M3" s="331"/>
      <c r="N3" s="332"/>
      <c r="O3" s="331"/>
      <c r="P3" s="332"/>
      <c r="Q3" s="331"/>
      <c r="R3" s="333" t="s">
        <v>31</v>
      </c>
      <c r="T3" s="621"/>
      <c r="U3" s="621"/>
      <c r="V3" s="621"/>
      <c r="W3" s="621"/>
      <c r="X3" s="621"/>
      <c r="Y3" s="327" t="str">
        <f>IF(K4="OB","A",IF(K4="IX","W",IF(K4="","",K4)))</f>
        <v/>
      </c>
      <c r="Z3" s="327"/>
      <c r="AA3" s="327" t="s">
        <v>67</v>
      </c>
      <c r="AB3" s="532">
        <v>280</v>
      </c>
      <c r="AC3" s="532">
        <v>230</v>
      </c>
      <c r="AD3" s="532">
        <v>180</v>
      </c>
      <c r="AE3" s="532">
        <v>140</v>
      </c>
      <c r="AF3" s="532">
        <v>80</v>
      </c>
      <c r="AG3" s="532">
        <v>0</v>
      </c>
      <c r="AH3" s="532">
        <v>0</v>
      </c>
      <c r="AI3" s="529"/>
      <c r="AJ3" s="529"/>
      <c r="AK3" s="529"/>
      <c r="AL3" s="621"/>
      <c r="AM3" s="621"/>
      <c r="AN3" s="621"/>
      <c r="AO3" s="621"/>
      <c r="AP3" s="621"/>
      <c r="AQ3" s="621"/>
      <c r="AR3" s="621"/>
      <c r="AS3" s="621"/>
    </row>
    <row r="4" spans="1:45" s="342" customFormat="1" ht="11.25" customHeight="1" thickBot="1">
      <c r="A4" s="679" t="str">
        <f>[1]Altalanos!$A$10</f>
        <v>2022.05.21-22.</v>
      </c>
      <c r="B4" s="679"/>
      <c r="C4" s="679"/>
      <c r="D4" s="548"/>
      <c r="E4" s="546"/>
      <c r="F4" s="546"/>
      <c r="G4" s="546" t="str">
        <f>[1]Altalanos!$C$10</f>
        <v>Miskolc</v>
      </c>
      <c r="H4" s="624"/>
      <c r="I4" s="546"/>
      <c r="J4" s="545"/>
      <c r="K4" s="544"/>
      <c r="L4" s="545"/>
      <c r="M4" s="623"/>
      <c r="N4" s="545"/>
      <c r="O4" s="546"/>
      <c r="P4" s="545"/>
      <c r="Q4" s="546"/>
      <c r="R4" s="542" t="str">
        <f>[1]Altalanos!$E$10</f>
        <v>Kádár László</v>
      </c>
      <c r="T4" s="622"/>
      <c r="U4" s="622"/>
      <c r="V4" s="622"/>
      <c r="W4" s="622"/>
      <c r="X4" s="622"/>
      <c r="Y4" s="327"/>
      <c r="Z4" s="327"/>
      <c r="AA4" s="327" t="s">
        <v>87</v>
      </c>
      <c r="AB4" s="532">
        <v>250</v>
      </c>
      <c r="AC4" s="532">
        <v>200</v>
      </c>
      <c r="AD4" s="532">
        <v>150</v>
      </c>
      <c r="AE4" s="532">
        <v>120</v>
      </c>
      <c r="AF4" s="532">
        <v>90</v>
      </c>
      <c r="AG4" s="532">
        <v>60</v>
      </c>
      <c r="AH4" s="532">
        <v>25</v>
      </c>
      <c r="AI4" s="529"/>
      <c r="AJ4" s="529"/>
      <c r="AK4" s="529"/>
      <c r="AL4" s="622"/>
      <c r="AM4" s="622"/>
      <c r="AN4" s="622"/>
      <c r="AO4" s="622"/>
      <c r="AP4" s="622"/>
      <c r="AQ4" s="622"/>
      <c r="AR4" s="622"/>
      <c r="AS4" s="622"/>
    </row>
    <row r="5" spans="1:45" s="334" customFormat="1">
      <c r="A5" s="343"/>
      <c r="B5" s="344" t="s">
        <v>4</v>
      </c>
      <c r="C5" s="345" t="s">
        <v>44</v>
      </c>
      <c r="D5" s="344" t="s">
        <v>43</v>
      </c>
      <c r="E5" s="344" t="s">
        <v>41</v>
      </c>
      <c r="F5" s="346" t="s">
        <v>28</v>
      </c>
      <c r="G5" s="346" t="s">
        <v>29</v>
      </c>
      <c r="H5" s="346"/>
      <c r="I5" s="346" t="s">
        <v>32</v>
      </c>
      <c r="J5" s="346"/>
      <c r="K5" s="344" t="s">
        <v>42</v>
      </c>
      <c r="L5" s="347"/>
      <c r="M5" s="344" t="s">
        <v>59</v>
      </c>
      <c r="N5" s="347"/>
      <c r="O5" s="344" t="s">
        <v>58</v>
      </c>
      <c r="P5" s="347"/>
      <c r="Q5" s="344"/>
      <c r="R5" s="348"/>
      <c r="T5" s="621"/>
      <c r="U5" s="621"/>
      <c r="V5" s="621"/>
      <c r="W5" s="621"/>
      <c r="X5" s="621"/>
      <c r="Y5" s="327">
        <f>IF(OR([1]Altalanos!$A$8="F1",[1]Altalanos!$A$8="F2",[1]Altalanos!$A$8="N1",[1]Altalanos!$A$8="N2"),1,2)</f>
        <v>2</v>
      </c>
      <c r="Z5" s="327"/>
      <c r="AA5" s="327" t="s">
        <v>88</v>
      </c>
      <c r="AB5" s="532">
        <v>200</v>
      </c>
      <c r="AC5" s="532">
        <v>150</v>
      </c>
      <c r="AD5" s="532">
        <v>120</v>
      </c>
      <c r="AE5" s="532">
        <v>90</v>
      </c>
      <c r="AF5" s="532">
        <v>60</v>
      </c>
      <c r="AG5" s="532">
        <v>40</v>
      </c>
      <c r="AH5" s="532">
        <v>15</v>
      </c>
      <c r="AI5" s="529"/>
      <c r="AJ5" s="529"/>
      <c r="AK5" s="529"/>
      <c r="AL5" s="621"/>
      <c r="AM5" s="621"/>
      <c r="AN5" s="621"/>
      <c r="AO5" s="621"/>
      <c r="AP5" s="621"/>
      <c r="AQ5" s="621"/>
      <c r="AR5" s="621"/>
      <c r="AS5" s="621"/>
    </row>
    <row r="6" spans="1:45" s="356" customFormat="1" ht="11.1" customHeight="1" thickBot="1">
      <c r="A6" s="351"/>
      <c r="B6" s="350"/>
      <c r="C6" s="350"/>
      <c r="D6" s="350"/>
      <c r="E6" s="350"/>
      <c r="F6" s="351" t="str">
        <f>IF(Y3="","",CONCATENATE(VLOOKUP(Y3,AB1:AH1,4)," pont"))</f>
        <v/>
      </c>
      <c r="G6" s="352"/>
      <c r="H6" s="353"/>
      <c r="I6" s="352"/>
      <c r="J6" s="354"/>
      <c r="K6" s="350" t="str">
        <f>IF(Y3="","",CONCATENATE(VLOOKUP(Y3,AB1:AH1,3)," pont"))</f>
        <v/>
      </c>
      <c r="L6" s="354"/>
      <c r="M6" s="350" t="str">
        <f>IF(Y3="","",CONCATENATE(VLOOKUP(Y3,AB1:AH1,2)," pont"))</f>
        <v/>
      </c>
      <c r="N6" s="354"/>
      <c r="O6" s="350" t="str">
        <f>IF(Y3="","",CONCATENATE(VLOOKUP(Y3,AB1:AH1,1)," pont"))</f>
        <v/>
      </c>
      <c r="P6" s="354"/>
      <c r="Q6" s="350"/>
      <c r="R6" s="355"/>
      <c r="T6" s="619"/>
      <c r="U6" s="619"/>
      <c r="V6" s="619"/>
      <c r="W6" s="619"/>
      <c r="X6" s="619"/>
      <c r="Y6" s="357"/>
      <c r="Z6" s="357"/>
      <c r="AA6" s="357" t="s">
        <v>89</v>
      </c>
      <c r="AB6" s="358">
        <v>150</v>
      </c>
      <c r="AC6" s="358">
        <v>120</v>
      </c>
      <c r="AD6" s="358">
        <v>90</v>
      </c>
      <c r="AE6" s="358">
        <v>60</v>
      </c>
      <c r="AF6" s="358">
        <v>40</v>
      </c>
      <c r="AG6" s="358">
        <v>25</v>
      </c>
      <c r="AH6" s="358">
        <v>10</v>
      </c>
      <c r="AI6" s="620"/>
      <c r="AJ6" s="620"/>
      <c r="AK6" s="620"/>
      <c r="AL6" s="619"/>
      <c r="AM6" s="619"/>
      <c r="AN6" s="619"/>
      <c r="AO6" s="619"/>
      <c r="AP6" s="619"/>
      <c r="AQ6" s="619"/>
      <c r="AR6" s="619"/>
      <c r="AS6" s="619"/>
    </row>
    <row r="7" spans="1:45" s="373" customFormat="1" ht="12.95" customHeight="1">
      <c r="A7" s="360">
        <v>1</v>
      </c>
      <c r="B7" s="600" t="str">
        <f>IF($E7="","",VLOOKUP($E7,'[1]1MD ELO (2)'!$A$7:$O$22,14))</f>
        <v/>
      </c>
      <c r="C7" s="599" t="str">
        <f>IF($E7="","",VLOOKUP($E7,'[1]1MD ELO (2)'!$A$7:$O$22,15))</f>
        <v/>
      </c>
      <c r="D7" s="599" t="str">
        <f>IF($E7="","",VLOOKUP($E7,'[1]1MD ELO (2)'!$A$7:$O$22,5))</f>
        <v/>
      </c>
      <c r="E7" s="598"/>
      <c r="F7" s="597" t="s">
        <v>160</v>
      </c>
      <c r="G7" s="618" t="str">
        <f>IF($E7="","",VLOOKUP($E7,'[1]1MD ELO (2)'!$A$7:$O$22,3))</f>
        <v/>
      </c>
      <c r="H7" s="618"/>
      <c r="I7" s="618" t="str">
        <f>IF($E7="","",VLOOKUP($E7,'[1]1MD ELO (2)'!$A$7:$O$22,4))</f>
        <v/>
      </c>
      <c r="J7" s="606"/>
      <c r="K7" s="589"/>
      <c r="L7" s="589"/>
      <c r="M7" s="589"/>
      <c r="N7" s="589"/>
      <c r="O7" s="368"/>
      <c r="P7" s="369"/>
      <c r="Q7" s="370"/>
      <c r="R7" s="371"/>
      <c r="S7" s="372"/>
      <c r="T7" s="372"/>
      <c r="U7" s="617" t="str">
        <f>[1]Birók!P21</f>
        <v>Bíró</v>
      </c>
      <c r="V7" s="372"/>
      <c r="W7" s="372"/>
      <c r="X7" s="372"/>
      <c r="Y7" s="327"/>
      <c r="Z7" s="327"/>
      <c r="AA7" s="327" t="s">
        <v>90</v>
      </c>
      <c r="AB7" s="532">
        <v>120</v>
      </c>
      <c r="AC7" s="532">
        <v>90</v>
      </c>
      <c r="AD7" s="532">
        <v>60</v>
      </c>
      <c r="AE7" s="532">
        <v>40</v>
      </c>
      <c r="AF7" s="532">
        <v>25</v>
      </c>
      <c r="AG7" s="532">
        <v>10</v>
      </c>
      <c r="AH7" s="532">
        <v>5</v>
      </c>
      <c r="AI7" s="529"/>
      <c r="AJ7" s="529"/>
      <c r="AK7" s="529"/>
      <c r="AL7" s="372"/>
      <c r="AM7" s="372"/>
      <c r="AN7" s="372"/>
      <c r="AO7" s="372"/>
      <c r="AP7" s="372"/>
      <c r="AQ7" s="372"/>
      <c r="AR7" s="372"/>
      <c r="AS7" s="372"/>
    </row>
    <row r="8" spans="1:45" s="373" customFormat="1" ht="12.95" customHeight="1">
      <c r="A8" s="375"/>
      <c r="B8" s="605"/>
      <c r="C8" s="604"/>
      <c r="D8" s="604"/>
      <c r="E8" s="581"/>
      <c r="F8" s="603"/>
      <c r="G8" s="603"/>
      <c r="H8" s="602"/>
      <c r="I8" s="601" t="s">
        <v>0</v>
      </c>
      <c r="J8" s="382" t="s">
        <v>165</v>
      </c>
      <c r="K8" s="616" t="str">
        <f>UPPER(IF(OR(J8="a",J8="as"),F7,IF(OR(J8="b",J8="bs"),F9,)))</f>
        <v>SEBESI PATRIK</v>
      </c>
      <c r="L8" s="616"/>
      <c r="M8" s="588"/>
      <c r="N8" s="588"/>
      <c r="O8" s="370"/>
      <c r="P8" s="371"/>
      <c r="Q8" s="370"/>
      <c r="R8" s="371"/>
      <c r="S8" s="372"/>
      <c r="T8" s="372"/>
      <c r="U8" s="613" t="str">
        <f>[1]Birók!P22</f>
        <v xml:space="preserve"> </v>
      </c>
      <c r="V8" s="372"/>
      <c r="W8" s="372"/>
      <c r="X8" s="372"/>
      <c r="Y8" s="327"/>
      <c r="Z8" s="327"/>
      <c r="AA8" s="327" t="s">
        <v>91</v>
      </c>
      <c r="AB8" s="532">
        <v>90</v>
      </c>
      <c r="AC8" s="532">
        <v>60</v>
      </c>
      <c r="AD8" s="532">
        <v>40</v>
      </c>
      <c r="AE8" s="532">
        <v>25</v>
      </c>
      <c r="AF8" s="532">
        <v>10</v>
      </c>
      <c r="AG8" s="532">
        <v>5</v>
      </c>
      <c r="AH8" s="532">
        <v>2</v>
      </c>
      <c r="AI8" s="529"/>
      <c r="AJ8" s="529"/>
      <c r="AK8" s="529"/>
      <c r="AL8" s="372"/>
      <c r="AM8" s="372"/>
      <c r="AN8" s="372"/>
      <c r="AO8" s="372"/>
      <c r="AP8" s="372"/>
      <c r="AQ8" s="372"/>
      <c r="AR8" s="372"/>
      <c r="AS8" s="372"/>
    </row>
    <row r="9" spans="1:45" s="373" customFormat="1" ht="12.95" customHeight="1">
      <c r="A9" s="375">
        <v>2</v>
      </c>
      <c r="B9" s="600" t="str">
        <f>IF($E9="","",VLOOKUP($E9,'[1]1MD ELO (2)'!$A$7:$O$22,14))</f>
        <v/>
      </c>
      <c r="C9" s="599" t="str">
        <f>IF($E9="","",VLOOKUP($E9,'[1]1MD ELO (2)'!$A$7:$O$22,15))</f>
        <v/>
      </c>
      <c r="D9" s="599" t="str">
        <f>IF($E9="","",VLOOKUP($E9,'[1]1MD ELO (2)'!$A$7:$O$22,5))</f>
        <v/>
      </c>
      <c r="E9" s="607"/>
      <c r="F9" s="597" t="s">
        <v>159</v>
      </c>
      <c r="G9" s="597" t="str">
        <f>IF($E9="","",VLOOKUP($E9,'[1]1MD ELO (2)'!$A$7:$O$22,3))</f>
        <v/>
      </c>
      <c r="H9" s="597"/>
      <c r="I9" s="597" t="str">
        <f>IF($E9="","",VLOOKUP($E9,'[1]1MD ELO (2)'!$A$7:$O$22,4))</f>
        <v/>
      </c>
      <c r="J9" s="611"/>
      <c r="K9" s="588" t="s">
        <v>170</v>
      </c>
      <c r="L9" s="634"/>
      <c r="M9" s="588"/>
      <c r="N9" s="588"/>
      <c r="O9" s="370"/>
      <c r="P9" s="371"/>
      <c r="Q9" s="370"/>
      <c r="R9" s="371"/>
      <c r="S9" s="372"/>
      <c r="T9" s="372"/>
      <c r="U9" s="613" t="str">
        <f>[1]Birók!P23</f>
        <v xml:space="preserve"> </v>
      </c>
      <c r="V9" s="372"/>
      <c r="W9" s="372"/>
      <c r="X9" s="372"/>
      <c r="Y9" s="327"/>
      <c r="Z9" s="327"/>
      <c r="AA9" s="327" t="s">
        <v>92</v>
      </c>
      <c r="AB9" s="532">
        <v>60</v>
      </c>
      <c r="AC9" s="532">
        <v>40</v>
      </c>
      <c r="AD9" s="532">
        <v>25</v>
      </c>
      <c r="AE9" s="532">
        <v>10</v>
      </c>
      <c r="AF9" s="532">
        <v>5</v>
      </c>
      <c r="AG9" s="532">
        <v>2</v>
      </c>
      <c r="AH9" s="532">
        <v>1</v>
      </c>
      <c r="AI9" s="529"/>
      <c r="AJ9" s="529"/>
      <c r="AK9" s="529"/>
      <c r="AL9" s="372"/>
      <c r="AM9" s="372"/>
      <c r="AN9" s="372"/>
      <c r="AO9" s="372"/>
      <c r="AP9" s="372"/>
      <c r="AQ9" s="372"/>
      <c r="AR9" s="372"/>
      <c r="AS9" s="372"/>
    </row>
    <row r="10" spans="1:45" s="373" customFormat="1" ht="12.95" customHeight="1">
      <c r="A10" s="375"/>
      <c r="B10" s="605"/>
      <c r="C10" s="604"/>
      <c r="D10" s="604"/>
      <c r="E10" s="609"/>
      <c r="F10" s="603"/>
      <c r="G10" s="603"/>
      <c r="H10" s="602"/>
      <c r="I10" s="603"/>
      <c r="J10" s="590"/>
      <c r="K10" s="635" t="s">
        <v>0</v>
      </c>
      <c r="L10" s="633" t="s">
        <v>165</v>
      </c>
      <c r="M10" s="616" t="str">
        <f>UPPER(IF(OR(L10="a",L10="as"),K8,IF(OR(L10="b",L10="bs"),K12,)))</f>
        <v>SEBESI PATRIK</v>
      </c>
      <c r="N10" s="616"/>
      <c r="O10" s="588"/>
      <c r="P10" s="588"/>
      <c r="Q10" s="370"/>
      <c r="R10" s="371"/>
      <c r="S10" s="372"/>
      <c r="T10" s="372"/>
      <c r="U10" s="613" t="str">
        <f>[1]Birók!P24</f>
        <v xml:space="preserve"> </v>
      </c>
      <c r="V10" s="372"/>
      <c r="W10" s="372"/>
      <c r="X10" s="372"/>
      <c r="Y10" s="327"/>
      <c r="Z10" s="327"/>
      <c r="AA10" s="327" t="s">
        <v>93</v>
      </c>
      <c r="AB10" s="532">
        <v>40</v>
      </c>
      <c r="AC10" s="532">
        <v>25</v>
      </c>
      <c r="AD10" s="532">
        <v>15</v>
      </c>
      <c r="AE10" s="532">
        <v>7</v>
      </c>
      <c r="AF10" s="532">
        <v>4</v>
      </c>
      <c r="AG10" s="532">
        <v>1</v>
      </c>
      <c r="AH10" s="532">
        <v>0</v>
      </c>
      <c r="AI10" s="529"/>
      <c r="AJ10" s="529"/>
      <c r="AK10" s="529"/>
      <c r="AL10" s="372"/>
      <c r="AM10" s="372"/>
      <c r="AN10" s="372"/>
      <c r="AO10" s="372"/>
      <c r="AP10" s="372"/>
      <c r="AQ10" s="372"/>
      <c r="AR10" s="372"/>
      <c r="AS10" s="372"/>
    </row>
    <row r="11" spans="1:45" s="373" customFormat="1" ht="12.95" customHeight="1">
      <c r="A11" s="375">
        <v>3</v>
      </c>
      <c r="B11" s="600" t="str">
        <f>IF($E11="","",VLOOKUP($E11,'[1]1MD ELO (2)'!$A$7:$O$22,14))</f>
        <v/>
      </c>
      <c r="C11" s="599" t="str">
        <f>IF($E11="","",VLOOKUP($E11,'[1]1MD ELO (2)'!$A$7:$O$22,15))</f>
        <v/>
      </c>
      <c r="D11" s="599" t="str">
        <f>IF($E11="","",VLOOKUP($E11,'[1]1MD ELO (2)'!$A$7:$O$22,5))</f>
        <v/>
      </c>
      <c r="E11" s="607"/>
      <c r="F11" s="597" t="s">
        <v>158</v>
      </c>
      <c r="G11" s="597" t="str">
        <f>IF($E11="","",VLOOKUP($E11,'[1]1MD ELO (2)'!$A$7:$O$22,3))</f>
        <v/>
      </c>
      <c r="H11" s="597"/>
      <c r="I11" s="597" t="str">
        <f>IF($E11="","",VLOOKUP($E11,'[1]1MD ELO (2)'!$A$7:$O$22,4))</f>
        <v/>
      </c>
      <c r="J11" s="606"/>
      <c r="K11" s="588"/>
      <c r="L11" s="610"/>
      <c r="M11" s="588" t="s">
        <v>170</v>
      </c>
      <c r="N11" s="610"/>
      <c r="O11" s="588"/>
      <c r="P11" s="588"/>
      <c r="Q11" s="370"/>
      <c r="R11" s="371"/>
      <c r="S11" s="372"/>
      <c r="T11" s="372"/>
      <c r="U11" s="613" t="str">
        <f>[1]Birók!P25</f>
        <v xml:space="preserve"> </v>
      </c>
      <c r="V11" s="372"/>
      <c r="W11" s="372"/>
      <c r="X11" s="372"/>
      <c r="Y11" s="327"/>
      <c r="Z11" s="327"/>
      <c r="AA11" s="327" t="s">
        <v>94</v>
      </c>
      <c r="AB11" s="532">
        <v>25</v>
      </c>
      <c r="AC11" s="532">
        <v>15</v>
      </c>
      <c r="AD11" s="532">
        <v>10</v>
      </c>
      <c r="AE11" s="532">
        <v>6</v>
      </c>
      <c r="AF11" s="532">
        <v>3</v>
      </c>
      <c r="AG11" s="532">
        <v>1</v>
      </c>
      <c r="AH11" s="532">
        <v>0</v>
      </c>
      <c r="AI11" s="529"/>
      <c r="AJ11" s="529"/>
      <c r="AK11" s="529"/>
      <c r="AL11" s="372"/>
      <c r="AM11" s="372"/>
      <c r="AN11" s="372"/>
      <c r="AO11" s="372"/>
      <c r="AP11" s="372"/>
      <c r="AQ11" s="372"/>
      <c r="AR11" s="372"/>
      <c r="AS11" s="372"/>
    </row>
    <row r="12" spans="1:45" s="373" customFormat="1" ht="12.95" customHeight="1">
      <c r="A12" s="375"/>
      <c r="B12" s="605"/>
      <c r="C12" s="604"/>
      <c r="D12" s="604"/>
      <c r="E12" s="609"/>
      <c r="F12" s="603"/>
      <c r="G12" s="603"/>
      <c r="H12" s="602"/>
      <c r="I12" s="601" t="s">
        <v>0</v>
      </c>
      <c r="J12" s="382" t="s">
        <v>162</v>
      </c>
      <c r="K12" s="616" t="str">
        <f>UPPER(IF(OR(J12="a",J12="as"),F11,IF(OR(J12="b",J12="bs"),F13,)))</f>
        <v>UGRAI BENCE</v>
      </c>
      <c r="L12" s="608"/>
      <c r="M12" s="588"/>
      <c r="N12" s="610"/>
      <c r="O12" s="588"/>
      <c r="P12" s="588"/>
      <c r="Q12" s="370"/>
      <c r="R12" s="371"/>
      <c r="S12" s="372"/>
      <c r="T12" s="372"/>
      <c r="U12" s="613" t="str">
        <f>[1]Birók!P26</f>
        <v xml:space="preserve"> </v>
      </c>
      <c r="V12" s="372"/>
      <c r="W12" s="372"/>
      <c r="X12" s="372"/>
      <c r="Y12" s="327"/>
      <c r="Z12" s="327"/>
      <c r="AA12" s="327" t="s">
        <v>99</v>
      </c>
      <c r="AB12" s="532">
        <v>15</v>
      </c>
      <c r="AC12" s="532">
        <v>10</v>
      </c>
      <c r="AD12" s="532">
        <v>6</v>
      </c>
      <c r="AE12" s="532">
        <v>3</v>
      </c>
      <c r="AF12" s="532">
        <v>1</v>
      </c>
      <c r="AG12" s="532">
        <v>0</v>
      </c>
      <c r="AH12" s="532">
        <v>0</v>
      </c>
      <c r="AI12" s="529"/>
      <c r="AJ12" s="529"/>
      <c r="AK12" s="529"/>
      <c r="AL12" s="372"/>
      <c r="AM12" s="372"/>
      <c r="AN12" s="372"/>
      <c r="AO12" s="372"/>
      <c r="AP12" s="372"/>
      <c r="AQ12" s="372"/>
      <c r="AR12" s="372"/>
      <c r="AS12" s="372"/>
    </row>
    <row r="13" spans="1:45" s="373" customFormat="1" ht="12.95" customHeight="1">
      <c r="A13" s="375">
        <v>4</v>
      </c>
      <c r="B13" s="600" t="str">
        <f>IF($E13="","",VLOOKUP($E13,'[1]1MD ELO (2)'!$A$7:$O$22,14))</f>
        <v/>
      </c>
      <c r="C13" s="599" t="str">
        <f>IF($E13="","",VLOOKUP($E13,'[1]1MD ELO (2)'!$A$7:$O$22,15))</f>
        <v/>
      </c>
      <c r="D13" s="599" t="str">
        <f>IF($E13="","",VLOOKUP($E13,'[1]1MD ELO (2)'!$A$7:$O$22,5))</f>
        <v/>
      </c>
      <c r="E13" s="607"/>
      <c r="F13" s="597" t="s">
        <v>157</v>
      </c>
      <c r="G13" s="597" t="str">
        <f>IF($E13="","",VLOOKUP($E13,'[1]1MD ELO (2)'!$A$7:$O$22,3))</f>
        <v/>
      </c>
      <c r="H13" s="597"/>
      <c r="I13" s="597" t="str">
        <f>IF($E13="","",VLOOKUP($E13,'[1]1MD ELO (2)'!$A$7:$O$22,4))</f>
        <v/>
      </c>
      <c r="J13" s="595"/>
      <c r="K13" s="588" t="s">
        <v>171</v>
      </c>
      <c r="L13" s="588"/>
      <c r="M13" s="588"/>
      <c r="N13" s="610"/>
      <c r="O13" s="588"/>
      <c r="P13" s="588"/>
      <c r="Q13" s="370"/>
      <c r="R13" s="371"/>
      <c r="S13" s="372"/>
      <c r="T13" s="372"/>
      <c r="U13" s="613" t="str">
        <f>[1]Birók!P27</f>
        <v xml:space="preserve"> </v>
      </c>
      <c r="V13" s="372"/>
      <c r="W13" s="372"/>
      <c r="X13" s="372"/>
      <c r="Y13" s="327"/>
      <c r="Z13" s="327"/>
      <c r="AA13" s="327" t="s">
        <v>95</v>
      </c>
      <c r="AB13" s="532">
        <v>10</v>
      </c>
      <c r="AC13" s="532">
        <v>6</v>
      </c>
      <c r="AD13" s="532">
        <v>3</v>
      </c>
      <c r="AE13" s="532">
        <v>1</v>
      </c>
      <c r="AF13" s="532">
        <v>0</v>
      </c>
      <c r="AG13" s="532">
        <v>0</v>
      </c>
      <c r="AH13" s="532">
        <v>0</v>
      </c>
      <c r="AI13" s="529"/>
      <c r="AJ13" s="529"/>
      <c r="AK13" s="529"/>
      <c r="AL13" s="372"/>
      <c r="AM13" s="372"/>
      <c r="AN13" s="372"/>
      <c r="AO13" s="372"/>
      <c r="AP13" s="372"/>
      <c r="AQ13" s="372"/>
      <c r="AR13" s="372"/>
      <c r="AS13" s="372"/>
    </row>
    <row r="14" spans="1:45" s="373" customFormat="1" ht="12.95" customHeight="1">
      <c r="A14" s="375"/>
      <c r="B14" s="605"/>
      <c r="C14" s="604"/>
      <c r="D14" s="604"/>
      <c r="E14" s="609"/>
      <c r="F14" s="603"/>
      <c r="G14" s="603"/>
      <c r="H14" s="602"/>
      <c r="I14" s="603"/>
      <c r="J14" s="590"/>
      <c r="K14" s="588"/>
      <c r="L14" s="588"/>
      <c r="M14" s="635" t="s">
        <v>0</v>
      </c>
      <c r="N14" s="633" t="s">
        <v>165</v>
      </c>
      <c r="O14" s="616" t="str">
        <f>UPPER(IF(OR(N14="a",N14="as"),M10,IF(OR(N14="b",N14="bs"),M18,)))</f>
        <v>SEBESI PATRIK</v>
      </c>
      <c r="P14" s="616"/>
      <c r="Q14" s="370"/>
      <c r="R14" s="371"/>
      <c r="S14" s="372"/>
      <c r="T14" s="372"/>
      <c r="U14" s="613" t="str">
        <f>[1]Birók!P28</f>
        <v xml:space="preserve"> </v>
      </c>
      <c r="V14" s="372"/>
      <c r="W14" s="372"/>
      <c r="X14" s="372"/>
      <c r="Y14" s="327"/>
      <c r="Z14" s="327"/>
      <c r="AA14" s="327" t="s">
        <v>96</v>
      </c>
      <c r="AB14" s="532">
        <v>3</v>
      </c>
      <c r="AC14" s="532">
        <v>2</v>
      </c>
      <c r="AD14" s="532">
        <v>1</v>
      </c>
      <c r="AE14" s="532">
        <v>0</v>
      </c>
      <c r="AF14" s="532">
        <v>0</v>
      </c>
      <c r="AG14" s="532">
        <v>0</v>
      </c>
      <c r="AH14" s="532">
        <v>0</v>
      </c>
      <c r="AI14" s="529"/>
      <c r="AJ14" s="529"/>
      <c r="AK14" s="529"/>
      <c r="AL14" s="372"/>
      <c r="AM14" s="372"/>
      <c r="AN14" s="372"/>
      <c r="AO14" s="372"/>
      <c r="AP14" s="372"/>
      <c r="AQ14" s="372"/>
      <c r="AR14" s="372"/>
      <c r="AS14" s="372"/>
    </row>
    <row r="15" spans="1:45" s="373" customFormat="1" ht="12.95" customHeight="1">
      <c r="A15" s="615">
        <v>5</v>
      </c>
      <c r="B15" s="600" t="str">
        <f>IF($E15="","",VLOOKUP($E15,'[1]1MD ELO (2)'!$A$7:$O$22,14))</f>
        <v/>
      </c>
      <c r="C15" s="599" t="str">
        <f>IF($E15="","",VLOOKUP($E15,'[1]1MD ELO (2)'!$A$7:$O$22,15))</f>
        <v/>
      </c>
      <c r="D15" s="599" t="str">
        <f>IF($E15="","",VLOOKUP($E15,'[1]1MD ELO (2)'!$A$7:$O$22,5))</f>
        <v/>
      </c>
      <c r="E15" s="607"/>
      <c r="F15" s="597" t="s">
        <v>156</v>
      </c>
      <c r="G15" s="597" t="str">
        <f>IF($E15="","",VLOOKUP($E15,'[1]1MD ELO (2)'!$A$7:$O$22,3))</f>
        <v/>
      </c>
      <c r="H15" s="597"/>
      <c r="I15" s="597" t="str">
        <f>IF($E15="","",VLOOKUP($E15,'[1]1MD ELO (2)'!$A$7:$O$22,4))</f>
        <v/>
      </c>
      <c r="J15" s="614"/>
      <c r="K15" s="588"/>
      <c r="L15" s="588"/>
      <c r="M15" s="588"/>
      <c r="N15" s="610"/>
      <c r="O15" s="588" t="s">
        <v>166</v>
      </c>
      <c r="P15" s="594"/>
      <c r="Q15" s="593"/>
      <c r="R15" s="371"/>
      <c r="S15" s="372"/>
      <c r="T15" s="372"/>
      <c r="U15" s="613" t="str">
        <f>[1]Birók!P29</f>
        <v xml:space="preserve"> </v>
      </c>
      <c r="V15" s="372"/>
      <c r="W15" s="372"/>
      <c r="X15" s="372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529"/>
      <c r="AJ15" s="529"/>
      <c r="AK15" s="529"/>
      <c r="AL15" s="372"/>
      <c r="AM15" s="372"/>
      <c r="AN15" s="372"/>
      <c r="AO15" s="372"/>
      <c r="AP15" s="372"/>
      <c r="AQ15" s="372"/>
      <c r="AR15" s="372"/>
      <c r="AS15" s="372"/>
    </row>
    <row r="16" spans="1:45" s="373" customFormat="1" ht="12.95" customHeight="1" thickBot="1">
      <c r="A16" s="375"/>
      <c r="B16" s="605"/>
      <c r="C16" s="604"/>
      <c r="D16" s="604"/>
      <c r="E16" s="609"/>
      <c r="F16" s="603"/>
      <c r="G16" s="603"/>
      <c r="H16" s="602"/>
      <c r="I16" s="601" t="s">
        <v>0</v>
      </c>
      <c r="J16" s="382" t="s">
        <v>162</v>
      </c>
      <c r="K16" s="616" t="str">
        <f>UPPER(IF(OR(J16="a",J16="as"),F15,IF(OR(J16="b",J16="bs"),F17,)))</f>
        <v>SZÉPVÖLGYI DÁNIEL</v>
      </c>
      <c r="L16" s="616"/>
      <c r="M16" s="588"/>
      <c r="N16" s="610"/>
      <c r="O16" s="635"/>
      <c r="P16" s="594"/>
      <c r="Q16" s="593"/>
      <c r="R16" s="371"/>
      <c r="S16" s="372"/>
      <c r="T16" s="372"/>
      <c r="U16" s="612" t="str">
        <f>[1]Birók!P30</f>
        <v>Egyik sem</v>
      </c>
      <c r="V16" s="372"/>
      <c r="W16" s="372"/>
      <c r="X16" s="372"/>
      <c r="Y16" s="327"/>
      <c r="Z16" s="327"/>
      <c r="AA16" s="327" t="s">
        <v>66</v>
      </c>
      <c r="AB16" s="532">
        <v>150</v>
      </c>
      <c r="AC16" s="532">
        <v>120</v>
      </c>
      <c r="AD16" s="532">
        <v>90</v>
      </c>
      <c r="AE16" s="532">
        <v>60</v>
      </c>
      <c r="AF16" s="532">
        <v>40</v>
      </c>
      <c r="AG16" s="532">
        <v>25</v>
      </c>
      <c r="AH16" s="532">
        <v>15</v>
      </c>
      <c r="AI16" s="529"/>
      <c r="AJ16" s="529"/>
      <c r="AK16" s="529"/>
      <c r="AL16" s="372"/>
      <c r="AM16" s="372"/>
      <c r="AN16" s="372"/>
      <c r="AO16" s="372"/>
      <c r="AP16" s="372"/>
      <c r="AQ16" s="372"/>
      <c r="AR16" s="372"/>
      <c r="AS16" s="372"/>
    </row>
    <row r="17" spans="1:45" s="373" customFormat="1" ht="12.95" customHeight="1">
      <c r="A17" s="375">
        <v>6</v>
      </c>
      <c r="B17" s="600" t="str">
        <f>IF($E17="","",VLOOKUP($E17,'[1]1MD ELO (2)'!$A$7:$O$22,14))</f>
        <v/>
      </c>
      <c r="C17" s="599" t="str">
        <f>IF($E17="","",VLOOKUP($E17,'[1]1MD ELO (2)'!$A$7:$O$22,15))</f>
        <v/>
      </c>
      <c r="D17" s="599" t="str">
        <f>IF($E17="","",VLOOKUP($E17,'[1]1MD ELO (2)'!$A$7:$O$22,5))</f>
        <v/>
      </c>
      <c r="E17" s="607"/>
      <c r="F17" s="597" t="s">
        <v>155</v>
      </c>
      <c r="G17" s="597" t="str">
        <f>IF($E17="","",VLOOKUP($E17,'[1]1MD ELO (2)'!$A$7:$O$22,3))</f>
        <v/>
      </c>
      <c r="H17" s="597"/>
      <c r="I17" s="597" t="str">
        <f>IF($E17="","",VLOOKUP($E17,'[1]1MD ELO (2)'!$A$7:$O$22,4))</f>
        <v/>
      </c>
      <c r="J17" s="611"/>
      <c r="K17" s="588" t="s">
        <v>168</v>
      </c>
      <c r="L17" s="634"/>
      <c r="M17" s="588"/>
      <c r="N17" s="610"/>
      <c r="O17" s="588"/>
      <c r="P17" s="594"/>
      <c r="Q17" s="593"/>
      <c r="R17" s="371"/>
      <c r="S17" s="372"/>
      <c r="T17" s="372"/>
      <c r="U17" s="372"/>
      <c r="V17" s="372"/>
      <c r="W17" s="372"/>
      <c r="X17" s="372"/>
      <c r="Y17" s="327"/>
      <c r="Z17" s="327"/>
      <c r="AA17" s="327" t="s">
        <v>87</v>
      </c>
      <c r="AB17" s="532">
        <v>120</v>
      </c>
      <c r="AC17" s="532">
        <v>90</v>
      </c>
      <c r="AD17" s="532">
        <v>60</v>
      </c>
      <c r="AE17" s="532">
        <v>40</v>
      </c>
      <c r="AF17" s="532">
        <v>25</v>
      </c>
      <c r="AG17" s="532">
        <v>15</v>
      </c>
      <c r="AH17" s="532">
        <v>8</v>
      </c>
      <c r="AI17" s="529"/>
      <c r="AJ17" s="529"/>
      <c r="AK17" s="529"/>
      <c r="AL17" s="372"/>
      <c r="AM17" s="372"/>
      <c r="AN17" s="372"/>
      <c r="AO17" s="372"/>
      <c r="AP17" s="372"/>
      <c r="AQ17" s="372"/>
      <c r="AR17" s="372"/>
      <c r="AS17" s="372"/>
    </row>
    <row r="18" spans="1:45" s="373" customFormat="1" ht="12.95" customHeight="1">
      <c r="A18" s="375"/>
      <c r="B18" s="605"/>
      <c r="C18" s="604"/>
      <c r="D18" s="604"/>
      <c r="E18" s="609"/>
      <c r="F18" s="603"/>
      <c r="G18" s="603"/>
      <c r="H18" s="602"/>
      <c r="I18" s="603"/>
      <c r="J18" s="590"/>
      <c r="K18" s="635" t="s">
        <v>0</v>
      </c>
      <c r="L18" s="633" t="s">
        <v>165</v>
      </c>
      <c r="M18" s="616" t="str">
        <f>UPPER(IF(OR(L18="a",L18="as"),K16,IF(OR(L18="b",L18="bs"),K20,)))</f>
        <v>SZÉPVÖLGYI DÁNIEL</v>
      </c>
      <c r="N18" s="608"/>
      <c r="O18" s="588"/>
      <c r="P18" s="594"/>
      <c r="Q18" s="593"/>
      <c r="R18" s="371"/>
      <c r="S18" s="372"/>
      <c r="T18" s="372"/>
      <c r="U18" s="372"/>
      <c r="V18" s="372"/>
      <c r="W18" s="372"/>
      <c r="X18" s="372"/>
      <c r="Y18" s="327"/>
      <c r="Z18" s="327"/>
      <c r="AA18" s="327" t="s">
        <v>88</v>
      </c>
      <c r="AB18" s="532">
        <v>90</v>
      </c>
      <c r="AC18" s="532">
        <v>60</v>
      </c>
      <c r="AD18" s="532">
        <v>40</v>
      </c>
      <c r="AE18" s="532">
        <v>25</v>
      </c>
      <c r="AF18" s="532">
        <v>15</v>
      </c>
      <c r="AG18" s="532">
        <v>8</v>
      </c>
      <c r="AH18" s="532">
        <v>4</v>
      </c>
      <c r="AI18" s="529"/>
      <c r="AJ18" s="529"/>
      <c r="AK18" s="529"/>
      <c r="AL18" s="372"/>
      <c r="AM18" s="372"/>
      <c r="AN18" s="372"/>
      <c r="AO18" s="372"/>
      <c r="AP18" s="372"/>
      <c r="AQ18" s="372"/>
      <c r="AR18" s="372"/>
      <c r="AS18" s="372"/>
    </row>
    <row r="19" spans="1:45" s="373" customFormat="1" ht="12.95" customHeight="1">
      <c r="A19" s="375">
        <v>7</v>
      </c>
      <c r="B19" s="600" t="str">
        <f>IF($E19="","",VLOOKUP($E19,'[1]1MD ELO (2)'!$A$7:$O$22,14))</f>
        <v/>
      </c>
      <c r="C19" s="599" t="str">
        <f>IF($E19="","",VLOOKUP($E19,'[1]1MD ELO (2)'!$A$7:$O$22,15))</f>
        <v/>
      </c>
      <c r="D19" s="599" t="str">
        <f>IF($E19="","",VLOOKUP($E19,'[1]1MD ELO (2)'!$A$7:$O$22,5))</f>
        <v/>
      </c>
      <c r="E19" s="607"/>
      <c r="F19" s="597" t="s">
        <v>154</v>
      </c>
      <c r="G19" s="597" t="str">
        <f>IF($E19="","",VLOOKUP($E19,'[1]1MD ELO (2)'!$A$7:$O$22,3))</f>
        <v/>
      </c>
      <c r="H19" s="597"/>
      <c r="I19" s="597" t="str">
        <f>IF($E19="","",VLOOKUP($E19,'[1]1MD ELO (2)'!$A$7:$O$22,4))</f>
        <v/>
      </c>
      <c r="J19" s="606"/>
      <c r="K19" s="588"/>
      <c r="L19" s="610"/>
      <c r="M19" s="588" t="s">
        <v>164</v>
      </c>
      <c r="N19" s="588"/>
      <c r="O19" s="588"/>
      <c r="P19" s="594"/>
      <c r="Q19" s="593"/>
      <c r="R19" s="371"/>
      <c r="S19" s="372"/>
      <c r="T19" s="372"/>
      <c r="U19" s="372"/>
      <c r="V19" s="372"/>
      <c r="W19" s="372"/>
      <c r="X19" s="372"/>
      <c r="Y19" s="327"/>
      <c r="Z19" s="327"/>
      <c r="AA19" s="327" t="s">
        <v>89</v>
      </c>
      <c r="AB19" s="532">
        <v>60</v>
      </c>
      <c r="AC19" s="532">
        <v>40</v>
      </c>
      <c r="AD19" s="532">
        <v>25</v>
      </c>
      <c r="AE19" s="532">
        <v>15</v>
      </c>
      <c r="AF19" s="532">
        <v>8</v>
      </c>
      <c r="AG19" s="532">
        <v>4</v>
      </c>
      <c r="AH19" s="532">
        <v>2</v>
      </c>
      <c r="AI19" s="529"/>
      <c r="AJ19" s="529"/>
      <c r="AK19" s="529"/>
      <c r="AL19" s="372"/>
      <c r="AM19" s="372"/>
      <c r="AN19" s="372"/>
      <c r="AO19" s="372"/>
      <c r="AP19" s="372"/>
      <c r="AQ19" s="372"/>
      <c r="AR19" s="372"/>
      <c r="AS19" s="372"/>
    </row>
    <row r="20" spans="1:45" s="373" customFormat="1" ht="12.95" customHeight="1">
      <c r="A20" s="375"/>
      <c r="B20" s="605"/>
      <c r="C20" s="604"/>
      <c r="D20" s="604"/>
      <c r="E20" s="581"/>
      <c r="F20" s="603"/>
      <c r="G20" s="603"/>
      <c r="H20" s="602"/>
      <c r="I20" s="601" t="s">
        <v>0</v>
      </c>
      <c r="J20" s="382" t="s">
        <v>165</v>
      </c>
      <c r="K20" s="616" t="str">
        <f>UPPER(IF(OR(J20="a",J20="as"),F19,IF(OR(J20="b",J20="bs"),F21,)))</f>
        <v>KERTÉSZ MIKLÓS</v>
      </c>
      <c r="L20" s="608"/>
      <c r="M20" s="588"/>
      <c r="N20" s="588"/>
      <c r="O20" s="588"/>
      <c r="P20" s="594"/>
      <c r="Q20" s="593"/>
      <c r="R20" s="371"/>
      <c r="S20" s="372"/>
      <c r="T20" s="372"/>
      <c r="U20" s="372"/>
      <c r="V20" s="372"/>
      <c r="W20" s="372"/>
      <c r="X20" s="372"/>
      <c r="Y20" s="327"/>
      <c r="Z20" s="327"/>
      <c r="AA20" s="327" t="s">
        <v>90</v>
      </c>
      <c r="AB20" s="532">
        <v>40</v>
      </c>
      <c r="AC20" s="532">
        <v>25</v>
      </c>
      <c r="AD20" s="532">
        <v>15</v>
      </c>
      <c r="AE20" s="532">
        <v>8</v>
      </c>
      <c r="AF20" s="532">
        <v>4</v>
      </c>
      <c r="AG20" s="532">
        <v>2</v>
      </c>
      <c r="AH20" s="532">
        <v>1</v>
      </c>
      <c r="AI20" s="529"/>
      <c r="AJ20" s="529"/>
      <c r="AK20" s="529"/>
      <c r="AL20" s="372"/>
      <c r="AM20" s="372"/>
      <c r="AN20" s="372"/>
      <c r="AO20" s="372"/>
      <c r="AP20" s="372"/>
      <c r="AQ20" s="372"/>
      <c r="AR20" s="372"/>
      <c r="AS20" s="372"/>
    </row>
    <row r="21" spans="1:45" s="373" customFormat="1" ht="12.95" customHeight="1">
      <c r="A21" s="399">
        <v>8</v>
      </c>
      <c r="B21" s="600" t="str">
        <f>IF($E21="","",VLOOKUP($E21,'[1]1MD ELO (2)'!$A$7:$O$22,14))</f>
        <v/>
      </c>
      <c r="C21" s="599" t="str">
        <f>IF($E21="","",VLOOKUP($E21,'[1]1MD ELO (2)'!$A$7:$O$22,15))</f>
        <v/>
      </c>
      <c r="D21" s="599" t="str">
        <f>IF($E21="","",VLOOKUP($E21,'[1]1MD ELO (2)'!$A$7:$O$22,5))</f>
        <v/>
      </c>
      <c r="E21" s="598"/>
      <c r="F21" s="597" t="s">
        <v>153</v>
      </c>
      <c r="G21" s="596" t="str">
        <f>IF($E21="","",VLOOKUP($E21,'[1]1MD ELO (2)'!$A$7:$O$22,3))</f>
        <v/>
      </c>
      <c r="H21" s="596"/>
      <c r="I21" s="596" t="str">
        <f>IF($E21="","",VLOOKUP($E21,'[1]1MD ELO (2)'!$A$7:$O$22,4))</f>
        <v/>
      </c>
      <c r="J21" s="595"/>
      <c r="K21" s="588" t="s">
        <v>169</v>
      </c>
      <c r="L21" s="588"/>
      <c r="M21" s="588"/>
      <c r="N21" s="588"/>
      <c r="O21" s="588"/>
      <c r="P21" s="594"/>
      <c r="Q21" s="593"/>
      <c r="R21" s="371"/>
      <c r="S21" s="372"/>
      <c r="T21" s="372"/>
      <c r="U21" s="372"/>
      <c r="V21" s="372"/>
      <c r="W21" s="372"/>
      <c r="X21" s="372"/>
      <c r="Y21" s="327"/>
      <c r="Z21" s="327"/>
      <c r="AA21" s="327" t="s">
        <v>91</v>
      </c>
      <c r="AB21" s="532">
        <v>25</v>
      </c>
      <c r="AC21" s="532">
        <v>15</v>
      </c>
      <c r="AD21" s="532">
        <v>10</v>
      </c>
      <c r="AE21" s="532">
        <v>6</v>
      </c>
      <c r="AF21" s="532">
        <v>3</v>
      </c>
      <c r="AG21" s="532">
        <v>1</v>
      </c>
      <c r="AH21" s="532">
        <v>0</v>
      </c>
      <c r="AI21" s="529"/>
      <c r="AJ21" s="529"/>
      <c r="AK21" s="529"/>
      <c r="AL21" s="372"/>
      <c r="AM21" s="372"/>
      <c r="AN21" s="372"/>
      <c r="AO21" s="372"/>
      <c r="AP21" s="372"/>
      <c r="AQ21" s="372"/>
      <c r="AR21" s="372"/>
      <c r="AS21" s="372"/>
    </row>
    <row r="22" spans="1:45" s="373" customFormat="1" ht="9.6" customHeight="1">
      <c r="A22" s="583"/>
      <c r="B22" s="368"/>
      <c r="C22" s="368"/>
      <c r="D22" s="368"/>
      <c r="E22" s="581"/>
      <c r="F22" s="368"/>
      <c r="G22" s="368"/>
      <c r="H22" s="368"/>
      <c r="I22" s="368"/>
      <c r="J22" s="581"/>
      <c r="K22" s="368"/>
      <c r="L22" s="368"/>
      <c r="M22" s="368"/>
      <c r="N22" s="370"/>
      <c r="O22" s="370"/>
      <c r="P22" s="370"/>
      <c r="Q22" s="370"/>
      <c r="R22" s="371"/>
      <c r="S22" s="372"/>
      <c r="T22" s="372"/>
      <c r="U22" s="372"/>
      <c r="V22" s="372"/>
      <c r="W22" s="372"/>
      <c r="X22" s="372"/>
      <c r="Y22" s="327"/>
      <c r="Z22" s="327"/>
      <c r="AA22" s="327" t="s">
        <v>92</v>
      </c>
      <c r="AB22" s="532">
        <v>15</v>
      </c>
      <c r="AC22" s="532">
        <v>10</v>
      </c>
      <c r="AD22" s="532">
        <v>6</v>
      </c>
      <c r="AE22" s="532">
        <v>3</v>
      </c>
      <c r="AF22" s="532">
        <v>1</v>
      </c>
      <c r="AG22" s="532">
        <v>0</v>
      </c>
      <c r="AH22" s="532">
        <v>0</v>
      </c>
      <c r="AI22" s="529"/>
      <c r="AJ22" s="529"/>
      <c r="AK22" s="529"/>
      <c r="AL22" s="372"/>
      <c r="AM22" s="372"/>
      <c r="AN22" s="372"/>
      <c r="AO22" s="372"/>
      <c r="AP22" s="372"/>
      <c r="AQ22" s="372"/>
      <c r="AR22" s="372"/>
      <c r="AS22" s="372"/>
    </row>
    <row r="23" spans="1:45" s="373" customFormat="1" ht="9.6" customHeight="1">
      <c r="A23" s="585"/>
      <c r="B23" s="581"/>
      <c r="C23" s="581"/>
      <c r="D23" s="581"/>
      <c r="E23" s="581"/>
      <c r="F23" s="368"/>
      <c r="G23" s="368"/>
      <c r="H23" s="372"/>
      <c r="I23" s="584"/>
      <c r="J23" s="581"/>
      <c r="K23" s="368"/>
      <c r="L23" s="368"/>
      <c r="M23" s="368"/>
      <c r="N23" s="370"/>
      <c r="O23" s="370"/>
      <c r="P23" s="370"/>
      <c r="Q23" s="370"/>
      <c r="R23" s="371"/>
      <c r="S23" s="372"/>
      <c r="T23" s="372"/>
      <c r="U23" s="372"/>
      <c r="V23" s="372"/>
      <c r="W23" s="372"/>
      <c r="X23" s="372"/>
      <c r="Y23" s="327"/>
      <c r="Z23" s="327"/>
      <c r="AA23" s="327" t="s">
        <v>93</v>
      </c>
      <c r="AB23" s="532">
        <v>10</v>
      </c>
      <c r="AC23" s="532">
        <v>6</v>
      </c>
      <c r="AD23" s="532">
        <v>3</v>
      </c>
      <c r="AE23" s="532">
        <v>1</v>
      </c>
      <c r="AF23" s="532">
        <v>0</v>
      </c>
      <c r="AG23" s="532">
        <v>0</v>
      </c>
      <c r="AH23" s="532">
        <v>0</v>
      </c>
      <c r="AI23" s="529"/>
      <c r="AJ23" s="529"/>
      <c r="AK23" s="529"/>
      <c r="AL23" s="372"/>
      <c r="AM23" s="372"/>
      <c r="AN23" s="372"/>
      <c r="AO23" s="372"/>
      <c r="AP23" s="372"/>
      <c r="AQ23" s="372"/>
      <c r="AR23" s="372"/>
      <c r="AS23" s="372"/>
    </row>
    <row r="24" spans="1:45" s="373" customFormat="1" ht="9.6" customHeight="1">
      <c r="A24" s="585"/>
      <c r="B24" s="368"/>
      <c r="C24" s="368"/>
      <c r="D24" s="368"/>
      <c r="E24" s="581"/>
      <c r="F24" s="368"/>
      <c r="G24" s="368"/>
      <c r="H24" s="368"/>
      <c r="I24" s="368"/>
      <c r="J24" s="581"/>
      <c r="K24" s="368"/>
      <c r="L24" s="586"/>
      <c r="M24" s="368"/>
      <c r="N24" s="370"/>
      <c r="O24" s="370"/>
      <c r="P24" s="370"/>
      <c r="Q24" s="370"/>
      <c r="R24" s="371"/>
      <c r="S24" s="372"/>
      <c r="T24" s="372"/>
      <c r="U24" s="372"/>
      <c r="V24" s="372"/>
      <c r="W24" s="372"/>
      <c r="X24" s="372"/>
      <c r="Y24" s="327"/>
      <c r="Z24" s="327"/>
      <c r="AA24" s="327" t="s">
        <v>94</v>
      </c>
      <c r="AB24" s="532">
        <v>6</v>
      </c>
      <c r="AC24" s="532">
        <v>3</v>
      </c>
      <c r="AD24" s="532">
        <v>1</v>
      </c>
      <c r="AE24" s="532">
        <v>0</v>
      </c>
      <c r="AF24" s="532">
        <v>0</v>
      </c>
      <c r="AG24" s="532">
        <v>0</v>
      </c>
      <c r="AH24" s="532">
        <v>0</v>
      </c>
      <c r="AI24" s="529"/>
      <c r="AJ24" s="529"/>
      <c r="AK24" s="529"/>
      <c r="AL24" s="372"/>
      <c r="AM24" s="372"/>
      <c r="AN24" s="372"/>
      <c r="AO24" s="372"/>
      <c r="AP24" s="372"/>
      <c r="AQ24" s="372"/>
      <c r="AR24" s="372"/>
      <c r="AS24" s="372"/>
    </row>
    <row r="25" spans="1:45" s="373" customFormat="1" ht="9.6" customHeight="1">
      <c r="A25" s="585"/>
      <c r="B25" s="581"/>
      <c r="C25" s="581"/>
      <c r="D25" s="581"/>
      <c r="E25" s="581"/>
      <c r="F25" s="368"/>
      <c r="G25" s="368"/>
      <c r="H25" s="372"/>
      <c r="I25" s="368"/>
      <c r="J25" s="581"/>
      <c r="K25" s="584"/>
      <c r="L25" s="581"/>
      <c r="M25" s="368"/>
      <c r="N25" s="370"/>
      <c r="O25" s="370"/>
      <c r="P25" s="370"/>
      <c r="Q25" s="370"/>
      <c r="R25" s="371"/>
      <c r="S25" s="372"/>
      <c r="T25" s="372"/>
      <c r="U25" s="372"/>
      <c r="V25" s="372"/>
      <c r="W25" s="372"/>
      <c r="X25" s="372"/>
      <c r="Y25" s="327"/>
      <c r="Z25" s="327"/>
      <c r="AA25" s="327" t="s">
        <v>99</v>
      </c>
      <c r="AB25" s="532">
        <v>3</v>
      </c>
      <c r="AC25" s="532">
        <v>2</v>
      </c>
      <c r="AD25" s="532">
        <v>1</v>
      </c>
      <c r="AE25" s="532">
        <v>0</v>
      </c>
      <c r="AF25" s="532">
        <v>0</v>
      </c>
      <c r="AG25" s="532">
        <v>0</v>
      </c>
      <c r="AH25" s="532">
        <v>0</v>
      </c>
      <c r="AI25" s="529"/>
      <c r="AJ25" s="529"/>
      <c r="AK25" s="529"/>
      <c r="AL25" s="372"/>
      <c r="AM25" s="372"/>
      <c r="AN25" s="372"/>
      <c r="AO25" s="372"/>
      <c r="AP25" s="372"/>
      <c r="AQ25" s="372"/>
      <c r="AR25" s="372"/>
      <c r="AS25" s="372"/>
    </row>
    <row r="26" spans="1:45" s="373" customFormat="1" ht="9.6" customHeight="1">
      <c r="A26" s="585"/>
      <c r="B26" s="368"/>
      <c r="C26" s="368"/>
      <c r="D26" s="368"/>
      <c r="E26" s="581"/>
      <c r="F26" s="368"/>
      <c r="G26" s="368"/>
      <c r="H26" s="368"/>
      <c r="I26" s="368"/>
      <c r="J26" s="581"/>
      <c r="K26" s="368"/>
      <c r="L26" s="368"/>
      <c r="M26" s="368"/>
      <c r="N26" s="370"/>
      <c r="O26" s="370"/>
      <c r="P26" s="370"/>
      <c r="Q26" s="370"/>
      <c r="R26" s="371"/>
      <c r="S26" s="587"/>
      <c r="T26" s="372"/>
      <c r="U26" s="372"/>
      <c r="V26" s="372"/>
      <c r="W26" s="372"/>
      <c r="X26" s="372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529"/>
      <c r="AJ26" s="529"/>
      <c r="AK26" s="529"/>
      <c r="AL26" s="372"/>
      <c r="AM26" s="372"/>
      <c r="AN26" s="372"/>
      <c r="AO26" s="372"/>
      <c r="AP26" s="372"/>
      <c r="AQ26" s="372"/>
      <c r="AR26" s="372"/>
      <c r="AS26" s="372"/>
    </row>
    <row r="27" spans="1:45" s="373" customFormat="1" ht="9.6" customHeight="1">
      <c r="A27" s="585"/>
      <c r="B27" s="581"/>
      <c r="C27" s="581"/>
      <c r="D27" s="581"/>
      <c r="E27" s="581"/>
      <c r="F27" s="368"/>
      <c r="G27" s="368"/>
      <c r="H27" s="372"/>
      <c r="I27" s="584"/>
      <c r="J27" s="581"/>
      <c r="K27" s="368"/>
      <c r="L27" s="368"/>
      <c r="M27" s="368"/>
      <c r="N27" s="370"/>
      <c r="O27" s="370"/>
      <c r="P27" s="370"/>
      <c r="Q27" s="370"/>
      <c r="R27" s="371"/>
      <c r="S27" s="372"/>
      <c r="T27" s="372"/>
      <c r="U27" s="372"/>
      <c r="V27" s="372"/>
      <c r="W27" s="372"/>
      <c r="X27" s="372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529"/>
      <c r="AJ27" s="529"/>
      <c r="AK27" s="529"/>
      <c r="AL27" s="372"/>
      <c r="AM27" s="372"/>
      <c r="AN27" s="372"/>
      <c r="AO27" s="372"/>
      <c r="AP27" s="372"/>
      <c r="AQ27" s="372"/>
      <c r="AR27" s="372"/>
      <c r="AS27" s="372"/>
    </row>
    <row r="28" spans="1:45" s="373" customFormat="1" ht="9.6" customHeight="1">
      <c r="A28" s="585"/>
      <c r="B28" s="368"/>
      <c r="C28" s="368"/>
      <c r="D28" s="368"/>
      <c r="E28" s="581"/>
      <c r="F28" s="368"/>
      <c r="G28" s="368"/>
      <c r="H28" s="368"/>
      <c r="I28" s="368"/>
      <c r="J28" s="581"/>
      <c r="K28" s="368"/>
      <c r="L28" s="368"/>
      <c r="M28" s="368"/>
      <c r="N28" s="370"/>
      <c r="O28" s="370"/>
      <c r="P28" s="370"/>
      <c r="Q28" s="370"/>
      <c r="R28" s="371"/>
      <c r="S28" s="372"/>
      <c r="T28" s="372"/>
      <c r="U28" s="372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579"/>
      <c r="AJ28" s="579"/>
      <c r="AK28" s="579"/>
      <c r="AL28" s="372"/>
      <c r="AM28" s="372"/>
      <c r="AN28" s="372"/>
      <c r="AO28" s="372"/>
      <c r="AP28" s="372"/>
      <c r="AQ28" s="372"/>
      <c r="AR28" s="372"/>
      <c r="AS28" s="372"/>
    </row>
    <row r="29" spans="1:45" s="373" customFormat="1" ht="9.6" customHeight="1">
      <c r="A29" s="585"/>
      <c r="B29" s="581"/>
      <c r="C29" s="581"/>
      <c r="D29" s="581"/>
      <c r="E29" s="581"/>
      <c r="F29" s="368"/>
      <c r="G29" s="368"/>
      <c r="H29" s="372"/>
      <c r="I29" s="368"/>
      <c r="J29" s="581"/>
      <c r="K29" s="368"/>
      <c r="L29" s="368"/>
      <c r="M29" s="584"/>
      <c r="N29" s="581"/>
      <c r="O29" s="368"/>
      <c r="P29" s="370"/>
      <c r="Q29" s="370"/>
      <c r="R29" s="371"/>
      <c r="S29" s="372"/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579"/>
      <c r="AJ29" s="579"/>
      <c r="AK29" s="579"/>
      <c r="AL29" s="372"/>
      <c r="AM29" s="372"/>
      <c r="AN29" s="372"/>
      <c r="AO29" s="372"/>
      <c r="AP29" s="372"/>
      <c r="AQ29" s="372"/>
      <c r="AR29" s="372"/>
      <c r="AS29" s="372"/>
    </row>
    <row r="30" spans="1:45" s="373" customFormat="1" ht="9.6" customHeight="1">
      <c r="A30" s="585"/>
      <c r="B30" s="368"/>
      <c r="C30" s="368"/>
      <c r="D30" s="368"/>
      <c r="E30" s="581"/>
      <c r="F30" s="368"/>
      <c r="G30" s="368"/>
      <c r="H30" s="368"/>
      <c r="I30" s="368"/>
      <c r="J30" s="581"/>
      <c r="K30" s="368"/>
      <c r="L30" s="368"/>
      <c r="M30" s="368"/>
      <c r="N30" s="370"/>
      <c r="O30" s="368"/>
      <c r="P30" s="370"/>
      <c r="Q30" s="370"/>
      <c r="R30" s="371"/>
      <c r="S30" s="372"/>
      <c r="T30" s="372"/>
      <c r="U30" s="372"/>
      <c r="V30" s="372"/>
      <c r="W30" s="372"/>
      <c r="X30" s="372"/>
      <c r="Y30" s="372"/>
      <c r="Z30" s="372"/>
      <c r="AA30" s="372"/>
      <c r="AB30" s="372"/>
      <c r="AC30" s="372"/>
      <c r="AD30" s="372"/>
      <c r="AE30" s="372"/>
      <c r="AF30" s="372"/>
      <c r="AG30" s="372"/>
      <c r="AH30" s="372"/>
      <c r="AI30" s="579"/>
      <c r="AJ30" s="579"/>
      <c r="AK30" s="579"/>
      <c r="AL30" s="372"/>
      <c r="AM30" s="372"/>
      <c r="AN30" s="372"/>
      <c r="AO30" s="372"/>
      <c r="AP30" s="372"/>
      <c r="AQ30" s="372"/>
      <c r="AR30" s="372"/>
      <c r="AS30" s="372"/>
    </row>
    <row r="31" spans="1:45" s="373" customFormat="1" ht="9.6" customHeight="1">
      <c r="A31" s="585"/>
      <c r="B31" s="581"/>
      <c r="C31" s="581"/>
      <c r="D31" s="581"/>
      <c r="E31" s="581"/>
      <c r="F31" s="368"/>
      <c r="G31" s="368"/>
      <c r="H31" s="372"/>
      <c r="I31" s="584"/>
      <c r="J31" s="581"/>
      <c r="K31" s="368"/>
      <c r="L31" s="368"/>
      <c r="M31" s="368"/>
      <c r="N31" s="370"/>
      <c r="O31" s="370"/>
      <c r="P31" s="370"/>
      <c r="Q31" s="370"/>
      <c r="R31" s="371"/>
      <c r="S31" s="372"/>
      <c r="T31" s="372"/>
      <c r="U31" s="372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2"/>
      <c r="AG31" s="372"/>
      <c r="AH31" s="372"/>
      <c r="AI31" s="579"/>
      <c r="AJ31" s="579"/>
      <c r="AK31" s="579"/>
      <c r="AL31" s="372"/>
      <c r="AM31" s="372"/>
      <c r="AN31" s="372"/>
      <c r="AO31" s="372"/>
      <c r="AP31" s="372"/>
      <c r="AQ31" s="372"/>
      <c r="AR31" s="372"/>
      <c r="AS31" s="372"/>
    </row>
    <row r="32" spans="1:45" s="373" customFormat="1" ht="9.6" customHeight="1">
      <c r="A32" s="585"/>
      <c r="B32" s="368"/>
      <c r="C32" s="368"/>
      <c r="D32" s="368"/>
      <c r="E32" s="581"/>
      <c r="F32" s="368"/>
      <c r="G32" s="368"/>
      <c r="H32" s="368"/>
      <c r="I32" s="368"/>
      <c r="J32" s="581"/>
      <c r="K32" s="368"/>
      <c r="L32" s="586"/>
      <c r="M32" s="368"/>
      <c r="N32" s="370"/>
      <c r="O32" s="370"/>
      <c r="P32" s="370"/>
      <c r="Q32" s="370"/>
      <c r="R32" s="371"/>
      <c r="S32" s="372"/>
      <c r="T32" s="372"/>
      <c r="U32" s="372"/>
      <c r="V32" s="372"/>
      <c r="W32" s="372"/>
      <c r="X32" s="372"/>
      <c r="Y32" s="372"/>
      <c r="Z32" s="372"/>
      <c r="AA32" s="372"/>
      <c r="AB32" s="372"/>
      <c r="AC32" s="372"/>
      <c r="AD32" s="372"/>
      <c r="AE32" s="372"/>
      <c r="AF32" s="372"/>
      <c r="AG32" s="372"/>
      <c r="AH32" s="372"/>
      <c r="AI32" s="579"/>
      <c r="AJ32" s="579"/>
      <c r="AK32" s="579"/>
      <c r="AL32" s="372"/>
      <c r="AM32" s="372"/>
      <c r="AN32" s="372"/>
      <c r="AO32" s="372"/>
      <c r="AP32" s="372"/>
      <c r="AQ32" s="372"/>
      <c r="AR32" s="372"/>
      <c r="AS32" s="372"/>
    </row>
    <row r="33" spans="1:45" s="373" customFormat="1" ht="9.6" customHeight="1">
      <c r="A33" s="585"/>
      <c r="B33" s="581"/>
      <c r="C33" s="581"/>
      <c r="D33" s="581"/>
      <c r="E33" s="581"/>
      <c r="F33" s="368"/>
      <c r="G33" s="368"/>
      <c r="H33" s="372"/>
      <c r="I33" s="368"/>
      <c r="J33" s="581"/>
      <c r="K33" s="584"/>
      <c r="L33" s="581"/>
      <c r="M33" s="368"/>
      <c r="N33" s="370"/>
      <c r="O33" s="370"/>
      <c r="P33" s="370"/>
      <c r="Q33" s="370"/>
      <c r="R33" s="371"/>
      <c r="S33" s="372"/>
      <c r="T33" s="372"/>
      <c r="U33" s="372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579"/>
      <c r="AJ33" s="579"/>
      <c r="AK33" s="579"/>
      <c r="AL33" s="372"/>
      <c r="AM33" s="372"/>
      <c r="AN33" s="372"/>
      <c r="AO33" s="372"/>
      <c r="AP33" s="372"/>
      <c r="AQ33" s="372"/>
      <c r="AR33" s="372"/>
      <c r="AS33" s="372"/>
    </row>
    <row r="34" spans="1:45" s="373" customFormat="1" ht="9.6" customHeight="1">
      <c r="A34" s="585"/>
      <c r="B34" s="368"/>
      <c r="C34" s="368"/>
      <c r="D34" s="368"/>
      <c r="E34" s="581"/>
      <c r="F34" s="368"/>
      <c r="G34" s="368"/>
      <c r="H34" s="368"/>
      <c r="I34" s="368"/>
      <c r="J34" s="581"/>
      <c r="K34" s="368"/>
      <c r="L34" s="368"/>
      <c r="M34" s="368"/>
      <c r="N34" s="370"/>
      <c r="O34" s="370"/>
      <c r="P34" s="370"/>
      <c r="Q34" s="370"/>
      <c r="R34" s="371"/>
      <c r="S34" s="372"/>
      <c r="T34" s="372"/>
      <c r="U34" s="372"/>
      <c r="V34" s="372"/>
      <c r="W34" s="372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579"/>
      <c r="AJ34" s="579"/>
      <c r="AK34" s="579"/>
      <c r="AL34" s="372"/>
      <c r="AM34" s="372"/>
      <c r="AN34" s="372"/>
      <c r="AO34" s="372"/>
      <c r="AP34" s="372"/>
      <c r="AQ34" s="372"/>
      <c r="AR34" s="372"/>
      <c r="AS34" s="372"/>
    </row>
    <row r="35" spans="1:45" s="373" customFormat="1" ht="9.6" customHeight="1">
      <c r="A35" s="585"/>
      <c r="B35" s="581"/>
      <c r="C35" s="581"/>
      <c r="D35" s="581"/>
      <c r="E35" s="581"/>
      <c r="F35" s="368"/>
      <c r="G35" s="368"/>
      <c r="H35" s="372"/>
      <c r="I35" s="584"/>
      <c r="J35" s="581"/>
      <c r="K35" s="368"/>
      <c r="L35" s="368"/>
      <c r="M35" s="368"/>
      <c r="N35" s="370"/>
      <c r="O35" s="370"/>
      <c r="P35" s="370"/>
      <c r="Q35" s="370"/>
      <c r="R35" s="371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579"/>
      <c r="AJ35" s="579"/>
      <c r="AK35" s="579"/>
      <c r="AL35" s="372"/>
      <c r="AM35" s="372"/>
      <c r="AN35" s="372"/>
      <c r="AO35" s="372"/>
      <c r="AP35" s="372"/>
      <c r="AQ35" s="372"/>
      <c r="AR35" s="372"/>
      <c r="AS35" s="372"/>
    </row>
    <row r="36" spans="1:45" s="373" customFormat="1" ht="9.6" customHeight="1">
      <c r="A36" s="583"/>
      <c r="B36" s="368"/>
      <c r="C36" s="368"/>
      <c r="D36" s="368"/>
      <c r="E36" s="581"/>
      <c r="F36" s="368"/>
      <c r="G36" s="368"/>
      <c r="H36" s="368"/>
      <c r="I36" s="368"/>
      <c r="J36" s="581"/>
      <c r="K36" s="368"/>
      <c r="L36" s="368"/>
      <c r="M36" s="368"/>
      <c r="N36" s="368"/>
      <c r="O36" s="368"/>
      <c r="P36" s="368"/>
      <c r="Q36" s="370"/>
      <c r="R36" s="371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579"/>
      <c r="AJ36" s="579"/>
      <c r="AK36" s="579"/>
      <c r="AL36" s="372"/>
      <c r="AM36" s="372"/>
      <c r="AN36" s="372"/>
      <c r="AO36" s="372"/>
      <c r="AP36" s="372"/>
      <c r="AQ36" s="372"/>
      <c r="AR36" s="372"/>
      <c r="AS36" s="372"/>
    </row>
    <row r="37" spans="1:45" s="373" customFormat="1" ht="9.6" customHeight="1">
      <c r="A37" s="585"/>
      <c r="B37" s="581"/>
      <c r="C37" s="581"/>
      <c r="D37" s="581"/>
      <c r="E37" s="581"/>
      <c r="F37" s="592"/>
      <c r="G37" s="592"/>
      <c r="H37" s="591"/>
      <c r="I37" s="589"/>
      <c r="J37" s="590"/>
      <c r="K37" s="589"/>
      <c r="L37" s="589"/>
      <c r="M37" s="589"/>
      <c r="N37" s="588"/>
      <c r="O37" s="588"/>
      <c r="P37" s="588"/>
      <c r="Q37" s="370"/>
      <c r="R37" s="371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579"/>
      <c r="AJ37" s="579"/>
      <c r="AK37" s="579"/>
      <c r="AL37" s="372"/>
      <c r="AM37" s="372"/>
      <c r="AN37" s="372"/>
      <c r="AO37" s="372"/>
      <c r="AP37" s="372"/>
      <c r="AQ37" s="372"/>
      <c r="AR37" s="372"/>
      <c r="AS37" s="372"/>
    </row>
    <row r="38" spans="1:45" s="373" customFormat="1" ht="9.6" customHeight="1">
      <c r="A38" s="583"/>
      <c r="B38" s="368"/>
      <c r="C38" s="368"/>
      <c r="D38" s="368"/>
      <c r="E38" s="581"/>
      <c r="F38" s="368"/>
      <c r="G38" s="368"/>
      <c r="H38" s="368"/>
      <c r="I38" s="368"/>
      <c r="J38" s="581"/>
      <c r="K38" s="368"/>
      <c r="L38" s="368"/>
      <c r="M38" s="368"/>
      <c r="N38" s="370"/>
      <c r="O38" s="370"/>
      <c r="P38" s="370"/>
      <c r="Q38" s="370"/>
      <c r="R38" s="371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579"/>
      <c r="AJ38" s="579"/>
      <c r="AK38" s="579"/>
      <c r="AL38" s="372"/>
      <c r="AM38" s="372"/>
      <c r="AN38" s="372"/>
      <c r="AO38" s="372"/>
      <c r="AP38" s="372"/>
      <c r="AQ38" s="372"/>
      <c r="AR38" s="372"/>
      <c r="AS38" s="372"/>
    </row>
    <row r="39" spans="1:45" s="373" customFormat="1" ht="9.6" customHeight="1">
      <c r="A39" s="585"/>
      <c r="B39" s="581"/>
      <c r="C39" s="581"/>
      <c r="D39" s="581"/>
      <c r="E39" s="581"/>
      <c r="F39" s="368"/>
      <c r="G39" s="368"/>
      <c r="H39" s="372"/>
      <c r="I39" s="584"/>
      <c r="J39" s="581"/>
      <c r="K39" s="368"/>
      <c r="L39" s="368"/>
      <c r="M39" s="368"/>
      <c r="N39" s="370"/>
      <c r="O39" s="370"/>
      <c r="P39" s="370"/>
      <c r="Q39" s="370"/>
      <c r="R39" s="371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579"/>
      <c r="AJ39" s="579"/>
      <c r="AK39" s="579"/>
      <c r="AL39" s="372"/>
      <c r="AM39" s="372"/>
      <c r="AN39" s="372"/>
      <c r="AO39" s="372"/>
      <c r="AP39" s="372"/>
      <c r="AQ39" s="372"/>
      <c r="AR39" s="372"/>
      <c r="AS39" s="372"/>
    </row>
    <row r="40" spans="1:45" s="373" customFormat="1" ht="9.6" customHeight="1">
      <c r="A40" s="585"/>
      <c r="B40" s="368"/>
      <c r="C40" s="368"/>
      <c r="D40" s="368"/>
      <c r="E40" s="581"/>
      <c r="F40" s="368"/>
      <c r="G40" s="368"/>
      <c r="H40" s="368"/>
      <c r="I40" s="368"/>
      <c r="J40" s="581"/>
      <c r="K40" s="368"/>
      <c r="L40" s="586"/>
      <c r="M40" s="368"/>
      <c r="N40" s="370"/>
      <c r="O40" s="370"/>
      <c r="P40" s="370"/>
      <c r="Q40" s="370"/>
      <c r="R40" s="371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579"/>
      <c r="AJ40" s="579"/>
      <c r="AK40" s="579"/>
      <c r="AL40" s="372"/>
      <c r="AM40" s="372"/>
      <c r="AN40" s="372"/>
      <c r="AO40" s="372"/>
      <c r="AP40" s="372"/>
      <c r="AQ40" s="372"/>
      <c r="AR40" s="372"/>
      <c r="AS40" s="372"/>
    </row>
    <row r="41" spans="1:45" s="373" customFormat="1" ht="9.6" customHeight="1">
      <c r="A41" s="585"/>
      <c r="B41" s="581"/>
      <c r="C41" s="581"/>
      <c r="D41" s="581"/>
      <c r="E41" s="581"/>
      <c r="F41" s="368"/>
      <c r="G41" s="368"/>
      <c r="H41" s="372"/>
      <c r="I41" s="368"/>
      <c r="J41" s="581"/>
      <c r="K41" s="584"/>
      <c r="L41" s="581"/>
      <c r="M41" s="368"/>
      <c r="N41" s="370"/>
      <c r="O41" s="370"/>
      <c r="P41" s="370"/>
      <c r="Q41" s="370"/>
      <c r="R41" s="371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579"/>
      <c r="AJ41" s="579"/>
      <c r="AK41" s="579"/>
      <c r="AL41" s="372"/>
      <c r="AM41" s="372"/>
      <c r="AN41" s="372"/>
      <c r="AO41" s="372"/>
      <c r="AP41" s="372"/>
      <c r="AQ41" s="372"/>
      <c r="AR41" s="372"/>
      <c r="AS41" s="372"/>
    </row>
    <row r="42" spans="1:45" s="373" customFormat="1" ht="9.6" customHeight="1">
      <c r="A42" s="585"/>
      <c r="B42" s="368"/>
      <c r="C42" s="368"/>
      <c r="D42" s="368"/>
      <c r="E42" s="581"/>
      <c r="F42" s="368"/>
      <c r="G42" s="368"/>
      <c r="H42" s="368"/>
      <c r="I42" s="368"/>
      <c r="J42" s="581"/>
      <c r="K42" s="368"/>
      <c r="L42" s="368"/>
      <c r="M42" s="368"/>
      <c r="N42" s="370"/>
      <c r="O42" s="370"/>
      <c r="P42" s="370"/>
      <c r="Q42" s="370"/>
      <c r="R42" s="371"/>
      <c r="S42" s="587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579"/>
      <c r="AJ42" s="579"/>
      <c r="AK42" s="579"/>
      <c r="AL42" s="372"/>
      <c r="AM42" s="372"/>
      <c r="AN42" s="372"/>
      <c r="AO42" s="372"/>
      <c r="AP42" s="372"/>
      <c r="AQ42" s="372"/>
      <c r="AR42" s="372"/>
      <c r="AS42" s="372"/>
    </row>
    <row r="43" spans="1:45" s="373" customFormat="1" ht="9.6" customHeight="1">
      <c r="A43" s="585"/>
      <c r="B43" s="581"/>
      <c r="C43" s="581"/>
      <c r="D43" s="581"/>
      <c r="E43" s="581"/>
      <c r="F43" s="368"/>
      <c r="G43" s="368"/>
      <c r="H43" s="372"/>
      <c r="I43" s="584"/>
      <c r="J43" s="581"/>
      <c r="K43" s="368"/>
      <c r="L43" s="368"/>
      <c r="M43" s="368"/>
      <c r="N43" s="370"/>
      <c r="O43" s="370"/>
      <c r="P43" s="370"/>
      <c r="Q43" s="370"/>
      <c r="R43" s="371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579"/>
      <c r="AJ43" s="579"/>
      <c r="AK43" s="579"/>
      <c r="AL43" s="372"/>
      <c r="AM43" s="372"/>
      <c r="AN43" s="372"/>
      <c r="AO43" s="372"/>
      <c r="AP43" s="372"/>
      <c r="AQ43" s="372"/>
      <c r="AR43" s="372"/>
      <c r="AS43" s="372"/>
    </row>
    <row r="44" spans="1:45" s="373" customFormat="1" ht="9.6" customHeight="1">
      <c r="A44" s="585"/>
      <c r="B44" s="368"/>
      <c r="C44" s="368"/>
      <c r="D44" s="368"/>
      <c r="E44" s="581"/>
      <c r="F44" s="368"/>
      <c r="G44" s="368"/>
      <c r="H44" s="368"/>
      <c r="I44" s="368"/>
      <c r="J44" s="581"/>
      <c r="K44" s="368"/>
      <c r="L44" s="368"/>
      <c r="M44" s="368"/>
      <c r="N44" s="370"/>
      <c r="O44" s="370"/>
      <c r="P44" s="370"/>
      <c r="Q44" s="370"/>
      <c r="R44" s="371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579"/>
      <c r="AJ44" s="579"/>
      <c r="AK44" s="579"/>
      <c r="AL44" s="372"/>
      <c r="AM44" s="372"/>
      <c r="AN44" s="372"/>
      <c r="AO44" s="372"/>
      <c r="AP44" s="372"/>
      <c r="AQ44" s="372"/>
      <c r="AR44" s="372"/>
      <c r="AS44" s="372"/>
    </row>
    <row r="45" spans="1:45" s="373" customFormat="1" ht="9.6" customHeight="1">
      <c r="A45" s="585"/>
      <c r="B45" s="581"/>
      <c r="C45" s="581"/>
      <c r="D45" s="581"/>
      <c r="E45" s="581"/>
      <c r="F45" s="368"/>
      <c r="G45" s="368"/>
      <c r="H45" s="372"/>
      <c r="I45" s="368"/>
      <c r="J45" s="581"/>
      <c r="K45" s="368"/>
      <c r="L45" s="368"/>
      <c r="M45" s="584"/>
      <c r="N45" s="581"/>
      <c r="O45" s="368"/>
      <c r="P45" s="370"/>
      <c r="Q45" s="370"/>
      <c r="R45" s="371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579"/>
      <c r="AJ45" s="579"/>
      <c r="AK45" s="579"/>
      <c r="AL45" s="372"/>
      <c r="AM45" s="372"/>
      <c r="AN45" s="372"/>
      <c r="AO45" s="372"/>
      <c r="AP45" s="372"/>
      <c r="AQ45" s="372"/>
      <c r="AR45" s="372"/>
      <c r="AS45" s="372"/>
    </row>
    <row r="46" spans="1:45" s="373" customFormat="1" ht="9.6" customHeight="1">
      <c r="A46" s="585"/>
      <c r="B46" s="368"/>
      <c r="C46" s="368"/>
      <c r="D46" s="368"/>
      <c r="E46" s="581"/>
      <c r="F46" s="368"/>
      <c r="G46" s="368"/>
      <c r="H46" s="368"/>
      <c r="I46" s="368"/>
      <c r="J46" s="581"/>
      <c r="K46" s="368"/>
      <c r="L46" s="368"/>
      <c r="M46" s="368"/>
      <c r="N46" s="370"/>
      <c r="O46" s="368"/>
      <c r="P46" s="370"/>
      <c r="Q46" s="370"/>
      <c r="R46" s="371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579"/>
      <c r="AJ46" s="579"/>
      <c r="AK46" s="579"/>
      <c r="AL46" s="372"/>
      <c r="AM46" s="372"/>
      <c r="AN46" s="372"/>
      <c r="AO46" s="372"/>
      <c r="AP46" s="372"/>
      <c r="AQ46" s="372"/>
      <c r="AR46" s="372"/>
      <c r="AS46" s="372"/>
    </row>
    <row r="47" spans="1:45" s="373" customFormat="1" ht="9.6" customHeight="1">
      <c r="A47" s="585"/>
      <c r="B47" s="581"/>
      <c r="C47" s="581"/>
      <c r="D47" s="581"/>
      <c r="E47" s="581"/>
      <c r="F47" s="368"/>
      <c r="G47" s="368"/>
      <c r="H47" s="372"/>
      <c r="I47" s="584"/>
      <c r="J47" s="581"/>
      <c r="K47" s="368"/>
      <c r="L47" s="368"/>
      <c r="M47" s="368"/>
      <c r="N47" s="370"/>
      <c r="O47" s="370"/>
      <c r="P47" s="370"/>
      <c r="Q47" s="370"/>
      <c r="R47" s="371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579"/>
      <c r="AJ47" s="579"/>
      <c r="AK47" s="579"/>
      <c r="AL47" s="372"/>
      <c r="AM47" s="372"/>
      <c r="AN47" s="372"/>
      <c r="AO47" s="372"/>
      <c r="AP47" s="372"/>
      <c r="AQ47" s="372"/>
      <c r="AR47" s="372"/>
      <c r="AS47" s="372"/>
    </row>
    <row r="48" spans="1:45" s="373" customFormat="1" ht="9.6" customHeight="1">
      <c r="A48" s="585"/>
      <c r="B48" s="368"/>
      <c r="C48" s="368"/>
      <c r="D48" s="368"/>
      <c r="E48" s="581"/>
      <c r="F48" s="368"/>
      <c r="G48" s="368"/>
      <c r="H48" s="368"/>
      <c r="I48" s="368"/>
      <c r="J48" s="581"/>
      <c r="K48" s="368"/>
      <c r="L48" s="586"/>
      <c r="M48" s="368"/>
      <c r="N48" s="370"/>
      <c r="O48" s="370"/>
      <c r="P48" s="370"/>
      <c r="Q48" s="370"/>
      <c r="R48" s="371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579"/>
      <c r="AJ48" s="579"/>
      <c r="AK48" s="579"/>
      <c r="AL48" s="372"/>
      <c r="AM48" s="372"/>
      <c r="AN48" s="372"/>
      <c r="AO48" s="372"/>
      <c r="AP48" s="372"/>
      <c r="AQ48" s="372"/>
      <c r="AR48" s="372"/>
      <c r="AS48" s="372"/>
    </row>
    <row r="49" spans="1:45" s="373" customFormat="1" ht="9.6" customHeight="1">
      <c r="A49" s="585"/>
      <c r="B49" s="581"/>
      <c r="C49" s="581"/>
      <c r="D49" s="581"/>
      <c r="E49" s="581"/>
      <c r="F49" s="368"/>
      <c r="G49" s="368"/>
      <c r="H49" s="372"/>
      <c r="I49" s="368"/>
      <c r="J49" s="581"/>
      <c r="K49" s="584"/>
      <c r="L49" s="581"/>
      <c r="M49" s="368"/>
      <c r="N49" s="370"/>
      <c r="O49" s="370"/>
      <c r="P49" s="370"/>
      <c r="Q49" s="370"/>
      <c r="R49" s="371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579"/>
      <c r="AJ49" s="579"/>
      <c r="AK49" s="579"/>
      <c r="AL49" s="372"/>
      <c r="AM49" s="372"/>
      <c r="AN49" s="372"/>
      <c r="AO49" s="372"/>
      <c r="AP49" s="372"/>
      <c r="AQ49" s="372"/>
      <c r="AR49" s="372"/>
      <c r="AS49" s="372"/>
    </row>
    <row r="50" spans="1:45" s="373" customFormat="1" ht="9.6" customHeight="1">
      <c r="A50" s="585"/>
      <c r="B50" s="368"/>
      <c r="C50" s="368"/>
      <c r="D50" s="368"/>
      <c r="E50" s="581"/>
      <c r="F50" s="368"/>
      <c r="G50" s="368"/>
      <c r="H50" s="368"/>
      <c r="I50" s="368"/>
      <c r="J50" s="581"/>
      <c r="K50" s="368"/>
      <c r="L50" s="368"/>
      <c r="M50" s="368"/>
      <c r="N50" s="370"/>
      <c r="O50" s="370"/>
      <c r="P50" s="370"/>
      <c r="Q50" s="370"/>
      <c r="R50" s="371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579"/>
      <c r="AJ50" s="579"/>
      <c r="AK50" s="579"/>
      <c r="AL50" s="372"/>
      <c r="AM50" s="372"/>
      <c r="AN50" s="372"/>
      <c r="AO50" s="372"/>
      <c r="AP50" s="372"/>
      <c r="AQ50" s="372"/>
      <c r="AR50" s="372"/>
      <c r="AS50" s="372"/>
    </row>
    <row r="51" spans="1:45" s="373" customFormat="1" ht="9.6" customHeight="1">
      <c r="A51" s="585"/>
      <c r="B51" s="581"/>
      <c r="C51" s="581"/>
      <c r="D51" s="581"/>
      <c r="E51" s="581"/>
      <c r="F51" s="368"/>
      <c r="G51" s="368"/>
      <c r="H51" s="372"/>
      <c r="I51" s="584"/>
      <c r="J51" s="581"/>
      <c r="K51" s="368"/>
      <c r="L51" s="368"/>
      <c r="M51" s="368"/>
      <c r="N51" s="370"/>
      <c r="O51" s="370"/>
      <c r="P51" s="370"/>
      <c r="Q51" s="370"/>
      <c r="R51" s="371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  <c r="AI51" s="579"/>
      <c r="AJ51" s="579"/>
      <c r="AK51" s="579"/>
      <c r="AL51" s="372"/>
      <c r="AM51" s="372"/>
      <c r="AN51" s="372"/>
      <c r="AO51" s="372"/>
      <c r="AP51" s="372"/>
      <c r="AQ51" s="372"/>
      <c r="AR51" s="372"/>
      <c r="AS51" s="372"/>
    </row>
    <row r="52" spans="1:45" s="373" customFormat="1" ht="9.6" customHeight="1">
      <c r="A52" s="583"/>
      <c r="B52" s="368"/>
      <c r="C52" s="368"/>
      <c r="D52" s="368"/>
      <c r="E52" s="581"/>
      <c r="F52" s="582"/>
      <c r="G52" s="582"/>
      <c r="H52" s="582"/>
      <c r="I52" s="582"/>
      <c r="J52" s="581"/>
      <c r="K52" s="368"/>
      <c r="L52" s="368"/>
      <c r="M52" s="368"/>
      <c r="N52" s="368"/>
      <c r="O52" s="368"/>
      <c r="P52" s="368"/>
      <c r="Q52" s="370"/>
      <c r="R52" s="371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579"/>
      <c r="AJ52" s="579"/>
      <c r="AK52" s="579"/>
      <c r="AL52" s="372"/>
      <c r="AM52" s="372"/>
      <c r="AN52" s="372"/>
      <c r="AO52" s="372"/>
      <c r="AP52" s="372"/>
      <c r="AQ52" s="372"/>
      <c r="AR52" s="372"/>
      <c r="AS52" s="372"/>
    </row>
    <row r="53" spans="1:45" s="413" customFormat="1" ht="6.75" customHeight="1">
      <c r="A53" s="407"/>
      <c r="B53" s="407"/>
      <c r="C53" s="407"/>
      <c r="D53" s="407"/>
      <c r="E53" s="407"/>
      <c r="F53" s="580"/>
      <c r="G53" s="580"/>
      <c r="H53" s="580"/>
      <c r="I53" s="580"/>
      <c r="J53" s="409"/>
      <c r="K53" s="410"/>
      <c r="L53" s="411"/>
      <c r="M53" s="410"/>
      <c r="N53" s="411"/>
      <c r="O53" s="410"/>
      <c r="P53" s="411"/>
      <c r="Q53" s="410"/>
      <c r="R53" s="411"/>
      <c r="S53" s="412"/>
      <c r="T53" s="412"/>
      <c r="U53" s="412"/>
      <c r="V53" s="412"/>
      <c r="W53" s="412"/>
      <c r="X53" s="412"/>
      <c r="Y53" s="412"/>
      <c r="Z53" s="412"/>
      <c r="AA53" s="412"/>
      <c r="AB53" s="412"/>
      <c r="AC53" s="412"/>
      <c r="AD53" s="412"/>
      <c r="AE53" s="412"/>
      <c r="AF53" s="412"/>
      <c r="AG53" s="412"/>
      <c r="AH53" s="412"/>
      <c r="AI53" s="579"/>
      <c r="AJ53" s="579"/>
      <c r="AK53" s="579"/>
      <c r="AL53" s="412"/>
      <c r="AM53" s="412"/>
      <c r="AN53" s="412"/>
      <c r="AO53" s="412"/>
      <c r="AP53" s="412"/>
      <c r="AQ53" s="412"/>
      <c r="AR53" s="412"/>
      <c r="AS53" s="412"/>
    </row>
    <row r="54" spans="1:45" s="427" customFormat="1" ht="10.5" customHeight="1">
      <c r="A54" s="415" t="s">
        <v>44</v>
      </c>
      <c r="B54" s="416"/>
      <c r="C54" s="416"/>
      <c r="D54" s="417"/>
      <c r="E54" s="418" t="s">
        <v>5</v>
      </c>
      <c r="F54" s="419" t="s">
        <v>46</v>
      </c>
      <c r="G54" s="418"/>
      <c r="H54" s="420"/>
      <c r="I54" s="421"/>
      <c r="J54" s="418" t="s">
        <v>5</v>
      </c>
      <c r="K54" s="419" t="s">
        <v>55</v>
      </c>
      <c r="L54" s="422"/>
      <c r="M54" s="419" t="s">
        <v>56</v>
      </c>
      <c r="N54" s="423"/>
      <c r="O54" s="424" t="s">
        <v>57</v>
      </c>
      <c r="P54" s="424"/>
      <c r="Q54" s="425"/>
      <c r="R54" s="426"/>
      <c r="T54" s="434"/>
      <c r="U54" s="434"/>
      <c r="V54" s="434"/>
      <c r="W54" s="434"/>
      <c r="X54" s="434"/>
      <c r="Y54" s="434"/>
      <c r="Z54" s="434"/>
      <c r="AA54" s="434"/>
      <c r="AB54" s="434"/>
      <c r="AC54" s="434"/>
      <c r="AD54" s="434"/>
      <c r="AE54" s="434"/>
      <c r="AF54" s="434"/>
      <c r="AG54" s="434"/>
      <c r="AH54" s="434"/>
      <c r="AI54" s="569"/>
      <c r="AJ54" s="569"/>
      <c r="AK54" s="569"/>
      <c r="AL54" s="434"/>
      <c r="AM54" s="434"/>
      <c r="AN54" s="434"/>
      <c r="AO54" s="434"/>
      <c r="AP54" s="434"/>
      <c r="AQ54" s="434"/>
      <c r="AR54" s="434"/>
      <c r="AS54" s="434"/>
    </row>
    <row r="55" spans="1:45" s="427" customFormat="1" ht="9" customHeight="1">
      <c r="A55" s="509" t="s">
        <v>45</v>
      </c>
      <c r="B55" s="505"/>
      <c r="C55" s="578"/>
      <c r="D55" s="508"/>
      <c r="E55" s="435">
        <v>1</v>
      </c>
      <c r="F55" s="434" t="str">
        <f>IF(E55&gt;$R$62,,UPPER(VLOOKUP(E55,'[1]1MD ELO (2)'!$A$7:$Q$134,2)))</f>
        <v/>
      </c>
      <c r="G55" s="435"/>
      <c r="H55" s="434"/>
      <c r="I55" s="436"/>
      <c r="J55" s="575" t="s">
        <v>6</v>
      </c>
      <c r="K55" s="573"/>
      <c r="L55" s="574"/>
      <c r="M55" s="573"/>
      <c r="N55" s="572"/>
      <c r="O55" s="500" t="s">
        <v>47</v>
      </c>
      <c r="P55" s="576"/>
      <c r="Q55" s="576"/>
      <c r="R55" s="572"/>
      <c r="T55" s="434"/>
      <c r="U55" s="434"/>
      <c r="V55" s="434"/>
      <c r="W55" s="434"/>
      <c r="X55" s="434"/>
      <c r="Y55" s="434"/>
      <c r="Z55" s="434"/>
      <c r="AA55" s="434"/>
      <c r="AB55" s="434"/>
      <c r="AC55" s="434"/>
      <c r="AD55" s="434"/>
      <c r="AE55" s="434"/>
      <c r="AF55" s="434"/>
      <c r="AG55" s="434"/>
      <c r="AH55" s="434"/>
      <c r="AI55" s="569"/>
      <c r="AJ55" s="569"/>
      <c r="AK55" s="569"/>
      <c r="AL55" s="434"/>
      <c r="AM55" s="434"/>
      <c r="AN55" s="434"/>
      <c r="AO55" s="434"/>
      <c r="AP55" s="434"/>
      <c r="AQ55" s="434"/>
      <c r="AR55" s="434"/>
      <c r="AS55" s="434"/>
    </row>
    <row r="56" spans="1:45" s="427" customFormat="1" ht="9" customHeight="1">
      <c r="A56" s="484" t="s">
        <v>54</v>
      </c>
      <c r="B56" s="486"/>
      <c r="C56" s="577"/>
      <c r="D56" s="502"/>
      <c r="E56" s="435">
        <v>2</v>
      </c>
      <c r="F56" s="434" t="str">
        <f>IF(E56&gt;$R$62,,UPPER(VLOOKUP(E56,'[1]1MD ELO (2)'!$A$7:$Q$134,2)))</f>
        <v/>
      </c>
      <c r="G56" s="435"/>
      <c r="H56" s="434"/>
      <c r="I56" s="436"/>
      <c r="J56" s="575" t="s">
        <v>7</v>
      </c>
      <c r="K56" s="573"/>
      <c r="L56" s="574"/>
      <c r="M56" s="573"/>
      <c r="N56" s="572"/>
      <c r="O56" s="470"/>
      <c r="P56" s="485"/>
      <c r="Q56" s="486"/>
      <c r="R56" s="570"/>
      <c r="T56" s="434"/>
      <c r="U56" s="434"/>
      <c r="V56" s="434"/>
      <c r="W56" s="434"/>
      <c r="X56" s="434"/>
      <c r="Y56" s="434"/>
      <c r="Z56" s="434"/>
      <c r="AA56" s="434"/>
      <c r="AB56" s="434"/>
      <c r="AC56" s="434"/>
      <c r="AD56" s="434"/>
      <c r="AE56" s="434"/>
      <c r="AF56" s="434"/>
      <c r="AG56" s="434"/>
      <c r="AH56" s="434"/>
      <c r="AI56" s="569"/>
      <c r="AJ56" s="569"/>
      <c r="AK56" s="569"/>
      <c r="AL56" s="434"/>
      <c r="AM56" s="434"/>
      <c r="AN56" s="434"/>
      <c r="AO56" s="434"/>
      <c r="AP56" s="434"/>
      <c r="AQ56" s="434"/>
      <c r="AR56" s="434"/>
      <c r="AS56" s="434"/>
    </row>
    <row r="57" spans="1:45" s="427" customFormat="1" ht="9" customHeight="1">
      <c r="A57" s="451"/>
      <c r="B57" s="452"/>
      <c r="C57" s="453"/>
      <c r="D57" s="454"/>
      <c r="E57" s="435"/>
      <c r="F57" s="434"/>
      <c r="G57" s="435"/>
      <c r="H57" s="434"/>
      <c r="I57" s="436"/>
      <c r="J57" s="575" t="s">
        <v>8</v>
      </c>
      <c r="K57" s="573"/>
      <c r="L57" s="574"/>
      <c r="M57" s="573"/>
      <c r="N57" s="572"/>
      <c r="O57" s="500" t="s">
        <v>48</v>
      </c>
      <c r="P57" s="576"/>
      <c r="Q57" s="576"/>
      <c r="R57" s="572"/>
      <c r="T57" s="434"/>
      <c r="U57" s="43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569"/>
      <c r="AJ57" s="569"/>
      <c r="AK57" s="569"/>
      <c r="AL57" s="434"/>
      <c r="AM57" s="434"/>
      <c r="AN57" s="434"/>
      <c r="AO57" s="434"/>
      <c r="AP57" s="434"/>
      <c r="AQ57" s="434"/>
      <c r="AR57" s="434"/>
      <c r="AS57" s="434"/>
    </row>
    <row r="58" spans="1:45" s="427" customFormat="1" ht="9" customHeight="1">
      <c r="A58" s="455"/>
      <c r="B58" s="456"/>
      <c r="C58" s="456"/>
      <c r="D58" s="457"/>
      <c r="E58" s="435"/>
      <c r="F58" s="434"/>
      <c r="G58" s="435"/>
      <c r="H58" s="434"/>
      <c r="I58" s="436"/>
      <c r="J58" s="575" t="s">
        <v>9</v>
      </c>
      <c r="K58" s="573"/>
      <c r="L58" s="574"/>
      <c r="M58" s="573"/>
      <c r="N58" s="572"/>
      <c r="O58" s="573"/>
      <c r="P58" s="574"/>
      <c r="Q58" s="573"/>
      <c r="R58" s="572"/>
      <c r="T58" s="434"/>
      <c r="U58" s="434"/>
      <c r="V58" s="434"/>
      <c r="W58" s="434"/>
      <c r="X58" s="434"/>
      <c r="Y58" s="434"/>
      <c r="Z58" s="434"/>
      <c r="AA58" s="434"/>
      <c r="AB58" s="434"/>
      <c r="AC58" s="434"/>
      <c r="AD58" s="434"/>
      <c r="AE58" s="434"/>
      <c r="AF58" s="434"/>
      <c r="AG58" s="434"/>
      <c r="AH58" s="434"/>
      <c r="AI58" s="569"/>
      <c r="AJ58" s="569"/>
      <c r="AK58" s="569"/>
      <c r="AL58" s="434"/>
      <c r="AM58" s="434"/>
      <c r="AN58" s="434"/>
      <c r="AO58" s="434"/>
      <c r="AP58" s="434"/>
      <c r="AQ58" s="434"/>
      <c r="AR58" s="434"/>
      <c r="AS58" s="434"/>
    </row>
    <row r="59" spans="1:45" s="427" customFormat="1" ht="9" customHeight="1">
      <c r="A59" s="458"/>
      <c r="B59" s="459"/>
      <c r="C59" s="459"/>
      <c r="D59" s="460"/>
      <c r="E59" s="435"/>
      <c r="F59" s="434"/>
      <c r="G59" s="435"/>
      <c r="H59" s="434"/>
      <c r="I59" s="436"/>
      <c r="J59" s="575" t="s">
        <v>10</v>
      </c>
      <c r="K59" s="573"/>
      <c r="L59" s="574"/>
      <c r="M59" s="573"/>
      <c r="N59" s="572"/>
      <c r="O59" s="486"/>
      <c r="P59" s="485"/>
      <c r="Q59" s="486"/>
      <c r="R59" s="570"/>
      <c r="T59" s="434"/>
      <c r="U59" s="434"/>
      <c r="V59" s="434"/>
      <c r="W59" s="434"/>
      <c r="X59" s="434"/>
      <c r="Y59" s="434"/>
      <c r="Z59" s="434"/>
      <c r="AA59" s="434"/>
      <c r="AB59" s="434"/>
      <c r="AC59" s="434"/>
      <c r="AD59" s="434"/>
      <c r="AE59" s="434"/>
      <c r="AF59" s="434"/>
      <c r="AG59" s="434"/>
      <c r="AH59" s="434"/>
      <c r="AI59" s="569"/>
      <c r="AJ59" s="569"/>
      <c r="AK59" s="569"/>
      <c r="AL59" s="434"/>
      <c r="AM59" s="434"/>
      <c r="AN59" s="434"/>
      <c r="AO59" s="434"/>
      <c r="AP59" s="434"/>
      <c r="AQ59" s="434"/>
      <c r="AR59" s="434"/>
      <c r="AS59" s="434"/>
    </row>
    <row r="60" spans="1:45" s="427" customFormat="1" ht="9" customHeight="1">
      <c r="A60" s="461"/>
      <c r="B60" s="462"/>
      <c r="C60" s="456"/>
      <c r="D60" s="457"/>
      <c r="E60" s="435"/>
      <c r="F60" s="434"/>
      <c r="G60" s="435"/>
      <c r="H60" s="434"/>
      <c r="I60" s="436"/>
      <c r="J60" s="575" t="s">
        <v>11</v>
      </c>
      <c r="K60" s="573"/>
      <c r="L60" s="574"/>
      <c r="M60" s="573"/>
      <c r="N60" s="572"/>
      <c r="O60" s="500" t="s">
        <v>34</v>
      </c>
      <c r="P60" s="576"/>
      <c r="Q60" s="576"/>
      <c r="R60" s="572"/>
      <c r="T60" s="434"/>
      <c r="U60" s="434"/>
      <c r="V60" s="434"/>
      <c r="W60" s="434"/>
      <c r="X60" s="434"/>
      <c r="Y60" s="434"/>
      <c r="Z60" s="434"/>
      <c r="AA60" s="434"/>
      <c r="AB60" s="434"/>
      <c r="AC60" s="434"/>
      <c r="AD60" s="434"/>
      <c r="AE60" s="434"/>
      <c r="AF60" s="434"/>
      <c r="AG60" s="434"/>
      <c r="AH60" s="434"/>
      <c r="AI60" s="569"/>
      <c r="AJ60" s="569"/>
      <c r="AK60" s="569"/>
      <c r="AL60" s="434"/>
      <c r="AM60" s="434"/>
      <c r="AN60" s="434"/>
      <c r="AO60" s="434"/>
      <c r="AP60" s="434"/>
      <c r="AQ60" s="434"/>
      <c r="AR60" s="434"/>
      <c r="AS60" s="434"/>
    </row>
    <row r="61" spans="1:45" s="427" customFormat="1" ht="9" customHeight="1">
      <c r="A61" s="461"/>
      <c r="B61" s="462"/>
      <c r="C61" s="463"/>
      <c r="D61" s="464"/>
      <c r="E61" s="435"/>
      <c r="F61" s="434"/>
      <c r="G61" s="435"/>
      <c r="H61" s="434"/>
      <c r="I61" s="436"/>
      <c r="J61" s="575" t="s">
        <v>12</v>
      </c>
      <c r="K61" s="573"/>
      <c r="L61" s="574"/>
      <c r="M61" s="573"/>
      <c r="N61" s="572"/>
      <c r="O61" s="573"/>
      <c r="P61" s="574"/>
      <c r="Q61" s="573"/>
      <c r="R61" s="572"/>
      <c r="T61" s="434"/>
      <c r="U61" s="434"/>
      <c r="V61" s="434"/>
      <c r="W61" s="434"/>
      <c r="X61" s="434"/>
      <c r="Y61" s="434"/>
      <c r="Z61" s="434"/>
      <c r="AA61" s="434"/>
      <c r="AB61" s="434"/>
      <c r="AC61" s="434"/>
      <c r="AD61" s="434"/>
      <c r="AE61" s="434"/>
      <c r="AF61" s="434"/>
      <c r="AG61" s="434"/>
      <c r="AH61" s="434"/>
      <c r="AI61" s="569"/>
      <c r="AJ61" s="569"/>
      <c r="AK61" s="569"/>
      <c r="AL61" s="434"/>
      <c r="AM61" s="434"/>
      <c r="AN61" s="434"/>
      <c r="AO61" s="434"/>
      <c r="AP61" s="434"/>
      <c r="AQ61" s="434"/>
      <c r="AR61" s="434"/>
      <c r="AS61" s="434"/>
    </row>
    <row r="62" spans="1:45" s="427" customFormat="1" ht="9" customHeight="1">
      <c r="A62" s="465"/>
      <c r="B62" s="466"/>
      <c r="C62" s="467"/>
      <c r="D62" s="468"/>
      <c r="E62" s="471"/>
      <c r="F62" s="470"/>
      <c r="G62" s="471"/>
      <c r="H62" s="470"/>
      <c r="I62" s="472"/>
      <c r="J62" s="571" t="s">
        <v>13</v>
      </c>
      <c r="K62" s="486"/>
      <c r="L62" s="485"/>
      <c r="M62" s="486"/>
      <c r="N62" s="570"/>
      <c r="O62" s="486" t="str">
        <f>R4</f>
        <v>Kádár László</v>
      </c>
      <c r="P62" s="485"/>
      <c r="Q62" s="486"/>
      <c r="R62" s="474">
        <f>MIN(4,'[1]1MD ELO (2)'!Q5)</f>
        <v>4</v>
      </c>
      <c r="T62" s="434"/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4"/>
      <c r="AH62" s="434"/>
      <c r="AI62" s="569"/>
      <c r="AJ62" s="569"/>
      <c r="AK62" s="569"/>
      <c r="AL62" s="434"/>
      <c r="AM62" s="434"/>
      <c r="AN62" s="434"/>
      <c r="AO62" s="434"/>
      <c r="AP62" s="434"/>
      <c r="AQ62" s="434"/>
      <c r="AR62" s="434"/>
      <c r="AS62" s="434"/>
    </row>
    <row r="63" spans="1:45">
      <c r="T63" s="518"/>
      <c r="U63" s="518"/>
      <c r="V63" s="518"/>
      <c r="W63" s="518"/>
      <c r="X63" s="518"/>
      <c r="Y63" s="518"/>
      <c r="Z63" s="518"/>
      <c r="AA63" s="518"/>
      <c r="AB63" s="518"/>
      <c r="AC63" s="518"/>
      <c r="AD63" s="518"/>
      <c r="AE63" s="518"/>
      <c r="AF63" s="518"/>
      <c r="AG63" s="518"/>
      <c r="AH63" s="518"/>
      <c r="AL63" s="518"/>
      <c r="AM63" s="518"/>
      <c r="AN63" s="518"/>
      <c r="AO63" s="518"/>
      <c r="AP63" s="518"/>
      <c r="AQ63" s="518"/>
      <c r="AR63" s="518"/>
      <c r="AS63" s="518"/>
    </row>
    <row r="64" spans="1:45">
      <c r="T64" s="518"/>
      <c r="U64" s="518"/>
      <c r="V64" s="518"/>
      <c r="W64" s="518"/>
      <c r="X64" s="518"/>
      <c r="Y64" s="518"/>
      <c r="Z64" s="518"/>
      <c r="AA64" s="518"/>
      <c r="AB64" s="518"/>
      <c r="AC64" s="518"/>
      <c r="AD64" s="518"/>
      <c r="AE64" s="518"/>
      <c r="AF64" s="518"/>
      <c r="AG64" s="518"/>
      <c r="AH64" s="518"/>
      <c r="AL64" s="518"/>
      <c r="AM64" s="518"/>
      <c r="AN64" s="518"/>
      <c r="AO64" s="518"/>
      <c r="AP64" s="518"/>
      <c r="AQ64" s="518"/>
      <c r="AR64" s="518"/>
      <c r="AS64" s="518"/>
    </row>
    <row r="65" spans="20:45" s="475" customFormat="1">
      <c r="T65" s="518"/>
      <c r="U65" s="518"/>
      <c r="V65" s="518"/>
      <c r="W65" s="518"/>
      <c r="X65" s="518"/>
      <c r="Y65" s="518"/>
      <c r="Z65" s="518"/>
      <c r="AA65" s="518"/>
      <c r="AB65" s="518"/>
      <c r="AC65" s="518"/>
      <c r="AD65" s="518"/>
      <c r="AE65" s="518"/>
      <c r="AF65" s="518"/>
      <c r="AG65" s="518"/>
      <c r="AH65" s="518"/>
      <c r="AI65" s="529"/>
      <c r="AJ65" s="529"/>
      <c r="AK65" s="529"/>
      <c r="AL65" s="518"/>
      <c r="AM65" s="518"/>
      <c r="AN65" s="518"/>
      <c r="AO65" s="518"/>
      <c r="AP65" s="518"/>
      <c r="AQ65" s="518"/>
      <c r="AR65" s="518"/>
      <c r="AS65" s="518"/>
    </row>
    <row r="66" spans="20:45" s="475" customFormat="1">
      <c r="T66" s="518"/>
      <c r="U66" s="518"/>
      <c r="V66" s="518"/>
      <c r="W66" s="518"/>
      <c r="X66" s="518"/>
      <c r="Y66" s="518"/>
      <c r="Z66" s="518"/>
      <c r="AA66" s="518"/>
      <c r="AB66" s="518"/>
      <c r="AC66" s="518"/>
      <c r="AD66" s="518"/>
      <c r="AE66" s="518"/>
      <c r="AF66" s="518"/>
      <c r="AG66" s="518"/>
      <c r="AH66" s="518"/>
      <c r="AI66" s="529"/>
      <c r="AJ66" s="529"/>
      <c r="AK66" s="529"/>
      <c r="AL66" s="518"/>
      <c r="AM66" s="518"/>
      <c r="AN66" s="518"/>
      <c r="AO66" s="518"/>
      <c r="AP66" s="518"/>
      <c r="AQ66" s="518"/>
      <c r="AR66" s="518"/>
      <c r="AS66" s="518"/>
    </row>
    <row r="67" spans="20:45" s="475" customFormat="1">
      <c r="T67" s="518"/>
      <c r="U67" s="518"/>
      <c r="V67" s="518"/>
      <c r="W67" s="518"/>
      <c r="X67" s="518"/>
      <c r="Y67" s="518"/>
      <c r="Z67" s="518"/>
      <c r="AA67" s="518"/>
      <c r="AB67" s="518"/>
      <c r="AC67" s="518"/>
      <c r="AD67" s="518"/>
      <c r="AE67" s="518"/>
      <c r="AF67" s="518"/>
      <c r="AG67" s="518"/>
      <c r="AH67" s="518"/>
      <c r="AI67" s="529"/>
      <c r="AJ67" s="529"/>
      <c r="AK67" s="529"/>
      <c r="AL67" s="518"/>
      <c r="AM67" s="518"/>
      <c r="AN67" s="518"/>
      <c r="AO67" s="518"/>
      <c r="AP67" s="518"/>
      <c r="AQ67" s="518"/>
      <c r="AR67" s="518"/>
      <c r="AS67" s="518"/>
    </row>
    <row r="68" spans="20:45" s="475" customFormat="1">
      <c r="T68" s="518"/>
      <c r="U68" s="518"/>
      <c r="V68" s="518"/>
      <c r="W68" s="518"/>
      <c r="X68" s="518"/>
      <c r="Y68" s="518"/>
      <c r="Z68" s="518"/>
      <c r="AA68" s="518"/>
      <c r="AB68" s="518"/>
      <c r="AC68" s="518"/>
      <c r="AD68" s="518"/>
      <c r="AE68" s="518"/>
      <c r="AF68" s="518"/>
      <c r="AG68" s="518"/>
      <c r="AH68" s="518"/>
      <c r="AI68" s="529"/>
      <c r="AJ68" s="529"/>
      <c r="AK68" s="529"/>
      <c r="AL68" s="518"/>
      <c r="AM68" s="518"/>
      <c r="AN68" s="518"/>
      <c r="AO68" s="518"/>
      <c r="AP68" s="518"/>
      <c r="AQ68" s="518"/>
      <c r="AR68" s="518"/>
      <c r="AS68" s="518"/>
    </row>
    <row r="69" spans="20:45" s="475" customFormat="1">
      <c r="T69" s="518"/>
      <c r="U69" s="518"/>
      <c r="V69" s="518"/>
      <c r="W69" s="518"/>
      <c r="X69" s="518"/>
      <c r="Y69" s="518"/>
      <c r="Z69" s="518"/>
      <c r="AA69" s="518"/>
      <c r="AB69" s="518"/>
      <c r="AC69" s="518"/>
      <c r="AD69" s="518"/>
      <c r="AE69" s="518"/>
      <c r="AF69" s="518"/>
      <c r="AG69" s="518"/>
      <c r="AH69" s="518"/>
      <c r="AI69" s="529"/>
      <c r="AJ69" s="529"/>
      <c r="AK69" s="529"/>
      <c r="AL69" s="518"/>
      <c r="AM69" s="518"/>
      <c r="AN69" s="518"/>
      <c r="AO69" s="518"/>
      <c r="AP69" s="518"/>
      <c r="AQ69" s="518"/>
      <c r="AR69" s="518"/>
      <c r="AS69" s="518"/>
    </row>
    <row r="70" spans="20:45" s="475" customFormat="1">
      <c r="T70" s="518"/>
      <c r="U70" s="518"/>
      <c r="V70" s="518"/>
      <c r="W70" s="518"/>
      <c r="X70" s="518"/>
      <c r="Y70" s="518"/>
      <c r="Z70" s="518"/>
      <c r="AA70" s="518"/>
      <c r="AB70" s="518"/>
      <c r="AC70" s="518"/>
      <c r="AD70" s="518"/>
      <c r="AE70" s="518"/>
      <c r="AF70" s="518"/>
      <c r="AG70" s="518"/>
      <c r="AH70" s="518"/>
      <c r="AI70" s="529"/>
      <c r="AJ70" s="529"/>
      <c r="AK70" s="529"/>
      <c r="AL70" s="518"/>
      <c r="AM70" s="518"/>
      <c r="AN70" s="518"/>
      <c r="AO70" s="518"/>
      <c r="AP70" s="518"/>
      <c r="AQ70" s="518"/>
      <c r="AR70" s="518"/>
      <c r="AS70" s="518"/>
    </row>
    <row r="71" spans="20:45" s="475" customFormat="1">
      <c r="T71" s="518"/>
      <c r="U71" s="518"/>
      <c r="V71" s="518"/>
      <c r="W71" s="518"/>
      <c r="X71" s="518"/>
      <c r="Y71" s="518"/>
      <c r="Z71" s="518"/>
      <c r="AA71" s="518"/>
      <c r="AB71" s="518"/>
      <c r="AC71" s="518"/>
      <c r="AD71" s="518"/>
      <c r="AE71" s="518"/>
      <c r="AF71" s="518"/>
      <c r="AG71" s="518"/>
      <c r="AH71" s="518"/>
      <c r="AI71" s="529"/>
      <c r="AJ71" s="529"/>
      <c r="AK71" s="529"/>
      <c r="AL71" s="518"/>
      <c r="AM71" s="518"/>
      <c r="AN71" s="518"/>
      <c r="AO71" s="518"/>
      <c r="AP71" s="518"/>
      <c r="AQ71" s="518"/>
      <c r="AR71" s="518"/>
      <c r="AS71" s="518"/>
    </row>
    <row r="72" spans="20:45" s="475" customFormat="1">
      <c r="T72" s="518"/>
      <c r="U72" s="518"/>
      <c r="V72" s="518"/>
      <c r="W72" s="518"/>
      <c r="X72" s="518"/>
      <c r="Y72" s="518"/>
      <c r="Z72" s="518"/>
      <c r="AA72" s="518"/>
      <c r="AB72" s="518"/>
      <c r="AC72" s="518"/>
      <c r="AD72" s="518"/>
      <c r="AE72" s="518"/>
      <c r="AF72" s="518"/>
      <c r="AG72" s="518"/>
      <c r="AH72" s="518"/>
      <c r="AI72" s="529"/>
      <c r="AJ72" s="529"/>
      <c r="AK72" s="529"/>
      <c r="AL72" s="518"/>
      <c r="AM72" s="518"/>
      <c r="AN72" s="518"/>
      <c r="AO72" s="518"/>
      <c r="AP72" s="518"/>
      <c r="AQ72" s="518"/>
      <c r="AR72" s="518"/>
      <c r="AS72" s="518"/>
    </row>
    <row r="73" spans="20:45" s="475" customFormat="1">
      <c r="T73" s="518"/>
      <c r="U73" s="518"/>
      <c r="V73" s="518"/>
      <c r="W73" s="518"/>
      <c r="X73" s="518"/>
      <c r="Y73" s="518"/>
      <c r="Z73" s="518"/>
      <c r="AA73" s="518"/>
      <c r="AB73" s="518"/>
      <c r="AC73" s="518"/>
      <c r="AD73" s="518"/>
      <c r="AE73" s="518"/>
      <c r="AF73" s="518"/>
      <c r="AG73" s="518"/>
      <c r="AH73" s="518"/>
      <c r="AI73" s="529"/>
      <c r="AJ73" s="529"/>
      <c r="AK73" s="529"/>
      <c r="AL73" s="518"/>
      <c r="AM73" s="518"/>
      <c r="AN73" s="518"/>
      <c r="AO73" s="518"/>
      <c r="AP73" s="518"/>
      <c r="AQ73" s="518"/>
      <c r="AR73" s="518"/>
      <c r="AS73" s="518"/>
    </row>
    <row r="74" spans="20:45" s="475" customFormat="1">
      <c r="T74" s="518"/>
      <c r="U74" s="518"/>
      <c r="V74" s="518"/>
      <c r="W74" s="518"/>
      <c r="X74" s="518"/>
      <c r="Y74" s="518"/>
      <c r="Z74" s="518"/>
      <c r="AA74" s="518"/>
      <c r="AB74" s="518"/>
      <c r="AC74" s="518"/>
      <c r="AD74" s="518"/>
      <c r="AE74" s="518"/>
      <c r="AF74" s="518"/>
      <c r="AG74" s="518"/>
      <c r="AH74" s="518"/>
      <c r="AI74" s="529"/>
      <c r="AJ74" s="529"/>
      <c r="AK74" s="529"/>
      <c r="AL74" s="518"/>
      <c r="AM74" s="518"/>
      <c r="AN74" s="518"/>
      <c r="AO74" s="518"/>
      <c r="AP74" s="518"/>
      <c r="AQ74" s="518"/>
      <c r="AR74" s="518"/>
      <c r="AS74" s="518"/>
    </row>
    <row r="75" spans="20:45" s="475" customFormat="1">
      <c r="T75" s="518"/>
      <c r="U75" s="518"/>
      <c r="V75" s="518"/>
      <c r="W75" s="518"/>
      <c r="X75" s="518"/>
      <c r="Y75" s="518"/>
      <c r="Z75" s="518"/>
      <c r="AA75" s="518"/>
      <c r="AB75" s="518"/>
      <c r="AC75" s="518"/>
      <c r="AD75" s="518"/>
      <c r="AE75" s="518"/>
      <c r="AF75" s="518"/>
      <c r="AG75" s="518"/>
      <c r="AH75" s="518"/>
      <c r="AI75" s="529"/>
      <c r="AJ75" s="529"/>
      <c r="AK75" s="529"/>
      <c r="AL75" s="518"/>
      <c r="AM75" s="518"/>
      <c r="AN75" s="518"/>
      <c r="AO75" s="518"/>
      <c r="AP75" s="518"/>
      <c r="AQ75" s="518"/>
      <c r="AR75" s="518"/>
      <c r="AS75" s="518"/>
    </row>
    <row r="76" spans="20:45" s="475" customFormat="1">
      <c r="T76" s="518"/>
      <c r="U76" s="518"/>
      <c r="V76" s="518"/>
      <c r="W76" s="518"/>
      <c r="X76" s="518"/>
      <c r="Y76" s="518"/>
      <c r="Z76" s="518"/>
      <c r="AA76" s="518"/>
      <c r="AB76" s="518"/>
      <c r="AC76" s="518"/>
      <c r="AD76" s="518"/>
      <c r="AE76" s="518"/>
      <c r="AF76" s="518"/>
      <c r="AG76" s="518"/>
      <c r="AH76" s="518"/>
      <c r="AI76" s="529"/>
      <c r="AJ76" s="529"/>
      <c r="AK76" s="529"/>
      <c r="AL76" s="518"/>
      <c r="AM76" s="518"/>
      <c r="AN76" s="518"/>
      <c r="AO76" s="518"/>
      <c r="AP76" s="518"/>
      <c r="AQ76" s="518"/>
      <c r="AR76" s="518"/>
      <c r="AS76" s="518"/>
    </row>
    <row r="77" spans="20:45" s="475" customFormat="1">
      <c r="T77" s="518"/>
      <c r="U77" s="518"/>
      <c r="V77" s="518"/>
      <c r="W77" s="518"/>
      <c r="X77" s="518"/>
      <c r="Y77" s="518"/>
      <c r="Z77" s="518"/>
      <c r="AA77" s="518"/>
      <c r="AB77" s="518"/>
      <c r="AC77" s="518"/>
      <c r="AD77" s="518"/>
      <c r="AE77" s="518"/>
      <c r="AF77" s="518"/>
      <c r="AG77" s="518"/>
      <c r="AH77" s="518"/>
      <c r="AI77" s="529"/>
      <c r="AJ77" s="529"/>
      <c r="AK77" s="529"/>
      <c r="AL77" s="518"/>
      <c r="AM77" s="518"/>
      <c r="AN77" s="518"/>
      <c r="AO77" s="518"/>
      <c r="AP77" s="518"/>
      <c r="AQ77" s="518"/>
      <c r="AR77" s="518"/>
      <c r="AS77" s="518"/>
    </row>
    <row r="78" spans="20:45" s="475" customFormat="1">
      <c r="T78" s="518"/>
      <c r="U78" s="518"/>
      <c r="V78" s="518"/>
      <c r="W78" s="518"/>
      <c r="X78" s="518"/>
      <c r="Y78" s="518"/>
      <c r="Z78" s="518"/>
      <c r="AA78" s="518"/>
      <c r="AB78" s="518"/>
      <c r="AC78" s="518"/>
      <c r="AD78" s="518"/>
      <c r="AE78" s="518"/>
      <c r="AF78" s="518"/>
      <c r="AG78" s="518"/>
      <c r="AH78" s="518"/>
      <c r="AI78" s="529"/>
      <c r="AJ78" s="529"/>
      <c r="AK78" s="529"/>
      <c r="AL78" s="518"/>
      <c r="AM78" s="518"/>
      <c r="AN78" s="518"/>
      <c r="AO78" s="518"/>
      <c r="AP78" s="518"/>
      <c r="AQ78" s="518"/>
      <c r="AR78" s="518"/>
      <c r="AS78" s="518"/>
    </row>
    <row r="79" spans="20:45" s="475" customFormat="1">
      <c r="T79" s="518"/>
      <c r="U79" s="518"/>
      <c r="V79" s="518"/>
      <c r="W79" s="518"/>
      <c r="X79" s="518"/>
      <c r="Y79" s="518"/>
      <c r="Z79" s="518"/>
      <c r="AA79" s="518"/>
      <c r="AB79" s="518"/>
      <c r="AC79" s="518"/>
      <c r="AD79" s="518"/>
      <c r="AE79" s="518"/>
      <c r="AF79" s="518"/>
      <c r="AG79" s="518"/>
      <c r="AH79" s="518"/>
      <c r="AI79" s="529"/>
      <c r="AJ79" s="529"/>
      <c r="AK79" s="529"/>
      <c r="AL79" s="518"/>
      <c r="AM79" s="518"/>
      <c r="AN79" s="518"/>
      <c r="AO79" s="518"/>
      <c r="AP79" s="518"/>
      <c r="AQ79" s="518"/>
      <c r="AR79" s="518"/>
      <c r="AS79" s="518"/>
    </row>
    <row r="80" spans="20:45" s="475" customFormat="1">
      <c r="T80" s="518"/>
      <c r="U80" s="518"/>
      <c r="V80" s="518"/>
      <c r="W80" s="518"/>
      <c r="X80" s="518"/>
      <c r="Y80" s="518"/>
      <c r="Z80" s="518"/>
      <c r="AA80" s="518"/>
      <c r="AB80" s="518"/>
      <c r="AC80" s="518"/>
      <c r="AD80" s="518"/>
      <c r="AE80" s="518"/>
      <c r="AF80" s="518"/>
      <c r="AG80" s="518"/>
      <c r="AH80" s="518"/>
      <c r="AI80" s="529"/>
      <c r="AJ80" s="529"/>
      <c r="AK80" s="529"/>
      <c r="AL80" s="518"/>
      <c r="AM80" s="518"/>
      <c r="AN80" s="518"/>
      <c r="AO80" s="518"/>
      <c r="AP80" s="518"/>
      <c r="AQ80" s="518"/>
      <c r="AR80" s="518"/>
      <c r="AS80" s="518"/>
    </row>
    <row r="81" spans="20:45" s="475" customFormat="1">
      <c r="T81" s="518"/>
      <c r="U81" s="518"/>
      <c r="V81" s="518"/>
      <c r="W81" s="518"/>
      <c r="X81" s="518"/>
      <c r="Y81" s="518"/>
      <c r="Z81" s="518"/>
      <c r="AA81" s="518"/>
      <c r="AB81" s="518"/>
      <c r="AC81" s="518"/>
      <c r="AD81" s="518"/>
      <c r="AE81" s="518"/>
      <c r="AF81" s="518"/>
      <c r="AG81" s="518"/>
      <c r="AH81" s="518"/>
      <c r="AI81" s="529"/>
      <c r="AJ81" s="529"/>
      <c r="AK81" s="529"/>
      <c r="AL81" s="518"/>
      <c r="AM81" s="518"/>
      <c r="AN81" s="518"/>
      <c r="AO81" s="518"/>
      <c r="AP81" s="518"/>
      <c r="AQ81" s="518"/>
      <c r="AR81" s="518"/>
      <c r="AS81" s="518"/>
    </row>
    <row r="82" spans="20:45" s="475" customFormat="1">
      <c r="T82" s="518"/>
      <c r="U82" s="518"/>
      <c r="V82" s="518"/>
      <c r="W82" s="518"/>
      <c r="X82" s="518"/>
      <c r="Y82" s="518"/>
      <c r="Z82" s="518"/>
      <c r="AA82" s="518"/>
      <c r="AB82" s="518"/>
      <c r="AC82" s="518"/>
      <c r="AD82" s="518"/>
      <c r="AE82" s="518"/>
      <c r="AF82" s="518"/>
      <c r="AG82" s="518"/>
      <c r="AH82" s="518"/>
      <c r="AI82" s="529"/>
      <c r="AJ82" s="529"/>
      <c r="AK82" s="529"/>
      <c r="AL82" s="518"/>
      <c r="AM82" s="518"/>
      <c r="AN82" s="518"/>
      <c r="AO82" s="518"/>
      <c r="AP82" s="518"/>
      <c r="AQ82" s="518"/>
      <c r="AR82" s="518"/>
      <c r="AS82" s="518"/>
    </row>
    <row r="83" spans="20:45" s="475" customFormat="1">
      <c r="T83" s="518"/>
      <c r="U83" s="518"/>
      <c r="V83" s="518"/>
      <c r="W83" s="518"/>
      <c r="X83" s="518"/>
      <c r="Y83" s="518"/>
      <c r="Z83" s="518"/>
      <c r="AA83" s="518"/>
      <c r="AB83" s="518"/>
      <c r="AC83" s="518"/>
      <c r="AD83" s="518"/>
      <c r="AE83" s="518"/>
      <c r="AF83" s="518"/>
      <c r="AG83" s="518"/>
      <c r="AH83" s="518"/>
      <c r="AI83" s="529"/>
      <c r="AJ83" s="529"/>
      <c r="AK83" s="529"/>
      <c r="AL83" s="518"/>
      <c r="AM83" s="518"/>
      <c r="AN83" s="518"/>
      <c r="AO83" s="518"/>
      <c r="AP83" s="518"/>
      <c r="AQ83" s="518"/>
      <c r="AR83" s="518"/>
      <c r="AS83" s="518"/>
    </row>
    <row r="84" spans="20:45" s="475" customFormat="1">
      <c r="T84" s="518"/>
      <c r="U84" s="518"/>
      <c r="V84" s="518"/>
      <c r="W84" s="518"/>
      <c r="X84" s="518"/>
      <c r="Y84" s="518"/>
      <c r="Z84" s="518"/>
      <c r="AA84" s="518"/>
      <c r="AB84" s="518"/>
      <c r="AC84" s="518"/>
      <c r="AD84" s="518"/>
      <c r="AE84" s="518"/>
      <c r="AF84" s="518"/>
      <c r="AG84" s="518"/>
      <c r="AH84" s="518"/>
      <c r="AI84" s="529"/>
      <c r="AJ84" s="529"/>
      <c r="AK84" s="529"/>
      <c r="AL84" s="518"/>
      <c r="AM84" s="518"/>
      <c r="AN84" s="518"/>
      <c r="AO84" s="518"/>
      <c r="AP84" s="518"/>
      <c r="AQ84" s="518"/>
      <c r="AR84" s="518"/>
      <c r="AS84" s="518"/>
    </row>
    <row r="85" spans="20:45" s="475" customFormat="1">
      <c r="T85" s="518"/>
      <c r="U85" s="518"/>
      <c r="V85" s="518"/>
      <c r="W85" s="518"/>
      <c r="X85" s="518"/>
      <c r="Y85" s="518"/>
      <c r="Z85" s="518"/>
      <c r="AA85" s="518"/>
      <c r="AB85" s="518"/>
      <c r="AC85" s="518"/>
      <c r="AD85" s="518"/>
      <c r="AE85" s="518"/>
      <c r="AF85" s="518"/>
      <c r="AG85" s="518"/>
      <c r="AH85" s="518"/>
      <c r="AI85" s="529"/>
      <c r="AJ85" s="529"/>
      <c r="AK85" s="529"/>
      <c r="AL85" s="518"/>
      <c r="AM85" s="518"/>
      <c r="AN85" s="518"/>
      <c r="AO85" s="518"/>
      <c r="AP85" s="518"/>
      <c r="AQ85" s="518"/>
      <c r="AR85" s="518"/>
      <c r="AS85" s="518"/>
    </row>
    <row r="86" spans="20:45" s="475" customFormat="1">
      <c r="T86" s="518"/>
      <c r="U86" s="518"/>
      <c r="V86" s="518"/>
      <c r="W86" s="518"/>
      <c r="X86" s="518"/>
      <c r="Y86" s="518"/>
      <c r="Z86" s="518"/>
      <c r="AA86" s="518"/>
      <c r="AB86" s="518"/>
      <c r="AC86" s="518"/>
      <c r="AD86" s="518"/>
      <c r="AE86" s="518"/>
      <c r="AF86" s="518"/>
      <c r="AG86" s="518"/>
      <c r="AH86" s="518"/>
      <c r="AI86" s="529"/>
      <c r="AJ86" s="529"/>
      <c r="AK86" s="529"/>
      <c r="AL86" s="518"/>
      <c r="AM86" s="518"/>
      <c r="AN86" s="518"/>
      <c r="AO86" s="518"/>
      <c r="AP86" s="518"/>
      <c r="AQ86" s="518"/>
      <c r="AR86" s="518"/>
      <c r="AS86" s="518"/>
    </row>
    <row r="87" spans="20:45" s="475" customFormat="1">
      <c r="T87" s="518"/>
      <c r="U87" s="518"/>
      <c r="V87" s="518"/>
      <c r="W87" s="518"/>
      <c r="X87" s="518"/>
      <c r="Y87" s="518"/>
      <c r="Z87" s="518"/>
      <c r="AA87" s="518"/>
      <c r="AB87" s="518"/>
      <c r="AC87" s="518"/>
      <c r="AD87" s="518"/>
      <c r="AE87" s="518"/>
      <c r="AF87" s="518"/>
      <c r="AG87" s="518"/>
      <c r="AH87" s="518"/>
      <c r="AI87" s="529"/>
      <c r="AJ87" s="529"/>
      <c r="AK87" s="529"/>
      <c r="AL87" s="518"/>
      <c r="AM87" s="518"/>
      <c r="AN87" s="518"/>
      <c r="AO87" s="518"/>
      <c r="AP87" s="518"/>
      <c r="AQ87" s="518"/>
      <c r="AR87" s="518"/>
      <c r="AS87" s="518"/>
    </row>
    <row r="88" spans="20:45" s="475" customFormat="1">
      <c r="T88" s="518"/>
      <c r="U88" s="518"/>
      <c r="V88" s="518"/>
      <c r="W88" s="518"/>
      <c r="X88" s="518"/>
      <c r="Y88" s="518"/>
      <c r="Z88" s="518"/>
      <c r="AA88" s="518"/>
      <c r="AB88" s="518"/>
      <c r="AC88" s="518"/>
      <c r="AD88" s="518"/>
      <c r="AE88" s="518"/>
      <c r="AF88" s="518"/>
      <c r="AG88" s="518"/>
      <c r="AH88" s="518"/>
      <c r="AI88" s="529"/>
      <c r="AJ88" s="529"/>
      <c r="AK88" s="529"/>
      <c r="AL88" s="518"/>
      <c r="AM88" s="518"/>
      <c r="AN88" s="518"/>
      <c r="AO88" s="518"/>
      <c r="AP88" s="518"/>
      <c r="AQ88" s="518"/>
      <c r="AR88" s="518"/>
      <c r="AS88" s="518"/>
    </row>
    <row r="89" spans="20:45" s="475" customFormat="1">
      <c r="T89" s="518"/>
      <c r="U89" s="518"/>
      <c r="V89" s="518"/>
      <c r="W89" s="518"/>
      <c r="X89" s="518"/>
      <c r="Y89" s="518"/>
      <c r="Z89" s="518"/>
      <c r="AA89" s="518"/>
      <c r="AB89" s="518"/>
      <c r="AC89" s="518"/>
      <c r="AD89" s="518"/>
      <c r="AE89" s="518"/>
      <c r="AF89" s="518"/>
      <c r="AG89" s="518"/>
      <c r="AH89" s="518"/>
      <c r="AI89" s="529"/>
      <c r="AJ89" s="529"/>
      <c r="AK89" s="529"/>
      <c r="AL89" s="518"/>
      <c r="AM89" s="518"/>
      <c r="AN89" s="518"/>
      <c r="AO89" s="518"/>
      <c r="AP89" s="518"/>
      <c r="AQ89" s="518"/>
      <c r="AR89" s="518"/>
      <c r="AS89" s="518"/>
    </row>
    <row r="90" spans="20:45" s="475" customFormat="1">
      <c r="T90" s="518"/>
      <c r="U90" s="518"/>
      <c r="V90" s="518"/>
      <c r="W90" s="518"/>
      <c r="X90" s="518"/>
      <c r="Y90" s="518"/>
      <c r="Z90" s="518"/>
      <c r="AA90" s="518"/>
      <c r="AB90" s="518"/>
      <c r="AC90" s="518"/>
      <c r="AD90" s="518"/>
      <c r="AE90" s="518"/>
      <c r="AF90" s="518"/>
      <c r="AG90" s="518"/>
      <c r="AH90" s="518"/>
      <c r="AI90" s="529"/>
      <c r="AJ90" s="529"/>
      <c r="AK90" s="529"/>
      <c r="AL90" s="518"/>
      <c r="AM90" s="518"/>
      <c r="AN90" s="518"/>
      <c r="AO90" s="518"/>
      <c r="AP90" s="518"/>
      <c r="AQ90" s="518"/>
      <c r="AR90" s="518"/>
      <c r="AS90" s="518"/>
    </row>
    <row r="91" spans="20:45" s="475" customFormat="1">
      <c r="T91" s="518"/>
      <c r="U91" s="518"/>
      <c r="V91" s="518"/>
      <c r="W91" s="518"/>
      <c r="X91" s="518"/>
      <c r="Y91" s="518"/>
      <c r="Z91" s="518"/>
      <c r="AA91" s="518"/>
      <c r="AB91" s="518"/>
      <c r="AC91" s="518"/>
      <c r="AD91" s="518"/>
      <c r="AE91" s="518"/>
      <c r="AF91" s="518"/>
      <c r="AG91" s="518"/>
      <c r="AH91" s="518"/>
      <c r="AI91" s="529"/>
      <c r="AJ91" s="529"/>
      <c r="AK91" s="529"/>
      <c r="AL91" s="518"/>
      <c r="AM91" s="518"/>
      <c r="AN91" s="518"/>
      <c r="AO91" s="518"/>
      <c r="AP91" s="518"/>
      <c r="AQ91" s="518"/>
      <c r="AR91" s="518"/>
      <c r="AS91" s="518"/>
    </row>
    <row r="92" spans="20:45" s="475" customFormat="1">
      <c r="T92" s="518"/>
      <c r="U92" s="518"/>
      <c r="V92" s="518"/>
      <c r="W92" s="518"/>
      <c r="X92" s="518"/>
      <c r="Y92" s="518"/>
      <c r="Z92" s="518"/>
      <c r="AA92" s="518"/>
      <c r="AB92" s="518"/>
      <c r="AC92" s="518"/>
      <c r="AD92" s="518"/>
      <c r="AE92" s="518"/>
      <c r="AF92" s="518"/>
      <c r="AG92" s="518"/>
      <c r="AH92" s="518"/>
      <c r="AI92" s="529"/>
      <c r="AJ92" s="529"/>
      <c r="AK92" s="529"/>
      <c r="AL92" s="518"/>
      <c r="AM92" s="518"/>
      <c r="AN92" s="518"/>
      <c r="AO92" s="518"/>
      <c r="AP92" s="518"/>
      <c r="AQ92" s="518"/>
      <c r="AR92" s="518"/>
      <c r="AS92" s="518"/>
    </row>
    <row r="93" spans="20:45" s="475" customFormat="1">
      <c r="T93" s="518"/>
      <c r="U93" s="518"/>
      <c r="V93" s="518"/>
      <c r="W93" s="518"/>
      <c r="X93" s="518"/>
      <c r="Y93" s="518"/>
      <c r="Z93" s="518"/>
      <c r="AA93" s="518"/>
      <c r="AB93" s="518"/>
      <c r="AC93" s="518"/>
      <c r="AD93" s="518"/>
      <c r="AE93" s="518"/>
      <c r="AF93" s="518"/>
      <c r="AG93" s="518"/>
      <c r="AH93" s="518"/>
      <c r="AI93" s="529"/>
      <c r="AJ93" s="529"/>
      <c r="AK93" s="529"/>
      <c r="AL93" s="518"/>
      <c r="AM93" s="518"/>
      <c r="AN93" s="518"/>
      <c r="AO93" s="518"/>
      <c r="AP93" s="518"/>
      <c r="AQ93" s="518"/>
      <c r="AR93" s="518"/>
      <c r="AS93" s="518"/>
    </row>
    <row r="94" spans="20:45" s="475" customFormat="1">
      <c r="T94" s="518"/>
      <c r="U94" s="518"/>
      <c r="V94" s="518"/>
      <c r="W94" s="518"/>
      <c r="X94" s="518"/>
      <c r="Y94" s="518"/>
      <c r="Z94" s="518"/>
      <c r="AA94" s="518"/>
      <c r="AB94" s="518"/>
      <c r="AC94" s="518"/>
      <c r="AD94" s="518"/>
      <c r="AE94" s="518"/>
      <c r="AF94" s="518"/>
      <c r="AG94" s="518"/>
      <c r="AH94" s="518"/>
      <c r="AI94" s="529"/>
      <c r="AJ94" s="529"/>
      <c r="AK94" s="529"/>
      <c r="AL94" s="518"/>
      <c r="AM94" s="518"/>
      <c r="AN94" s="518"/>
      <c r="AO94" s="518"/>
      <c r="AP94" s="518"/>
      <c r="AQ94" s="518"/>
      <c r="AR94" s="518"/>
      <c r="AS94" s="518"/>
    </row>
    <row r="95" spans="20:45" s="475" customFormat="1">
      <c r="T95" s="518"/>
      <c r="U95" s="518"/>
      <c r="V95" s="518"/>
      <c r="W95" s="518"/>
      <c r="X95" s="518"/>
      <c r="Y95" s="518"/>
      <c r="Z95" s="518"/>
      <c r="AA95" s="518"/>
      <c r="AB95" s="518"/>
      <c r="AC95" s="518"/>
      <c r="AD95" s="518"/>
      <c r="AE95" s="518"/>
      <c r="AF95" s="518"/>
      <c r="AG95" s="518"/>
      <c r="AH95" s="518"/>
      <c r="AI95" s="529"/>
      <c r="AJ95" s="529"/>
      <c r="AK95" s="529"/>
      <c r="AL95" s="518"/>
      <c r="AM95" s="518"/>
      <c r="AN95" s="518"/>
      <c r="AO95" s="518"/>
      <c r="AP95" s="518"/>
      <c r="AQ95" s="518"/>
      <c r="AR95" s="518"/>
      <c r="AS95" s="518"/>
    </row>
    <row r="96" spans="20:45" s="475" customFormat="1">
      <c r="T96" s="518"/>
      <c r="U96" s="518"/>
      <c r="V96" s="518"/>
      <c r="W96" s="518"/>
      <c r="X96" s="518"/>
      <c r="Y96" s="518"/>
      <c r="Z96" s="518"/>
      <c r="AA96" s="518"/>
      <c r="AB96" s="518"/>
      <c r="AC96" s="518"/>
      <c r="AD96" s="518"/>
      <c r="AE96" s="518"/>
      <c r="AF96" s="518"/>
      <c r="AG96" s="518"/>
      <c r="AH96" s="518"/>
      <c r="AI96" s="529"/>
      <c r="AJ96" s="529"/>
      <c r="AK96" s="529"/>
      <c r="AL96" s="518"/>
      <c r="AM96" s="518"/>
      <c r="AN96" s="518"/>
      <c r="AO96" s="518"/>
      <c r="AP96" s="518"/>
      <c r="AQ96" s="518"/>
      <c r="AR96" s="518"/>
      <c r="AS96" s="518"/>
    </row>
    <row r="97" spans="20:45" s="475" customFormat="1">
      <c r="T97" s="518"/>
      <c r="U97" s="518"/>
      <c r="V97" s="518"/>
      <c r="W97" s="518"/>
      <c r="X97" s="518"/>
      <c r="Y97" s="518"/>
      <c r="Z97" s="518"/>
      <c r="AA97" s="518"/>
      <c r="AB97" s="518"/>
      <c r="AC97" s="518"/>
      <c r="AD97" s="518"/>
      <c r="AE97" s="518"/>
      <c r="AF97" s="518"/>
      <c r="AG97" s="518"/>
      <c r="AH97" s="518"/>
      <c r="AI97" s="529"/>
      <c r="AJ97" s="529"/>
      <c r="AK97" s="529"/>
      <c r="AL97" s="518"/>
      <c r="AM97" s="518"/>
      <c r="AN97" s="518"/>
      <c r="AO97" s="518"/>
      <c r="AP97" s="518"/>
      <c r="AQ97" s="518"/>
      <c r="AR97" s="518"/>
      <c r="AS97" s="518"/>
    </row>
    <row r="98" spans="20:45" s="475" customFormat="1">
      <c r="T98" s="518"/>
      <c r="U98" s="518"/>
      <c r="V98" s="518"/>
      <c r="W98" s="518"/>
      <c r="X98" s="518"/>
      <c r="Y98" s="518"/>
      <c r="Z98" s="518"/>
      <c r="AA98" s="518"/>
      <c r="AB98" s="518"/>
      <c r="AC98" s="518"/>
      <c r="AD98" s="518"/>
      <c r="AE98" s="518"/>
      <c r="AF98" s="518"/>
      <c r="AG98" s="518"/>
      <c r="AH98" s="518"/>
      <c r="AI98" s="529"/>
      <c r="AJ98" s="529"/>
      <c r="AK98" s="529"/>
      <c r="AL98" s="518"/>
      <c r="AM98" s="518"/>
      <c r="AN98" s="518"/>
      <c r="AO98" s="518"/>
      <c r="AP98" s="518"/>
      <c r="AQ98" s="518"/>
      <c r="AR98" s="518"/>
      <c r="AS98" s="518"/>
    </row>
    <row r="99" spans="20:45" s="475" customFormat="1">
      <c r="T99" s="518"/>
      <c r="U99" s="518"/>
      <c r="V99" s="518"/>
      <c r="W99" s="518"/>
      <c r="X99" s="518"/>
      <c r="Y99" s="518"/>
      <c r="Z99" s="518"/>
      <c r="AA99" s="518"/>
      <c r="AB99" s="518"/>
      <c r="AC99" s="518"/>
      <c r="AD99" s="518"/>
      <c r="AE99" s="518"/>
      <c r="AF99" s="518"/>
      <c r="AG99" s="518"/>
      <c r="AH99" s="518"/>
      <c r="AI99" s="529"/>
      <c r="AJ99" s="529"/>
      <c r="AK99" s="529"/>
      <c r="AL99" s="518"/>
      <c r="AM99" s="518"/>
      <c r="AN99" s="518"/>
      <c r="AO99" s="518"/>
      <c r="AP99" s="518"/>
      <c r="AQ99" s="518"/>
      <c r="AR99" s="518"/>
      <c r="AS99" s="518"/>
    </row>
    <row r="100" spans="20:45" s="475" customFormat="1">
      <c r="T100" s="518"/>
      <c r="U100" s="518"/>
      <c r="V100" s="518"/>
      <c r="W100" s="518"/>
      <c r="X100" s="518"/>
      <c r="Y100" s="518"/>
      <c r="Z100" s="518"/>
      <c r="AA100" s="518"/>
      <c r="AB100" s="518"/>
      <c r="AC100" s="518"/>
      <c r="AD100" s="518"/>
      <c r="AE100" s="518"/>
      <c r="AF100" s="518"/>
      <c r="AG100" s="518"/>
      <c r="AH100" s="518"/>
      <c r="AI100" s="529"/>
      <c r="AJ100" s="529"/>
      <c r="AK100" s="529"/>
      <c r="AL100" s="518"/>
      <c r="AM100" s="518"/>
      <c r="AN100" s="518"/>
      <c r="AO100" s="518"/>
      <c r="AP100" s="518"/>
      <c r="AQ100" s="518"/>
      <c r="AR100" s="518"/>
      <c r="AS100" s="518"/>
    </row>
    <row r="101" spans="20:45" s="475" customFormat="1">
      <c r="T101" s="518"/>
      <c r="U101" s="518"/>
      <c r="V101" s="518"/>
      <c r="W101" s="518"/>
      <c r="X101" s="518"/>
      <c r="Y101" s="518"/>
      <c r="Z101" s="518"/>
      <c r="AA101" s="518"/>
      <c r="AB101" s="518"/>
      <c r="AC101" s="518"/>
      <c r="AD101" s="518"/>
      <c r="AE101" s="518"/>
      <c r="AF101" s="518"/>
      <c r="AG101" s="518"/>
      <c r="AH101" s="518"/>
      <c r="AI101" s="529"/>
      <c r="AJ101" s="529"/>
      <c r="AK101" s="529"/>
      <c r="AL101" s="518"/>
      <c r="AM101" s="518"/>
      <c r="AN101" s="518"/>
      <c r="AO101" s="518"/>
      <c r="AP101" s="518"/>
      <c r="AQ101" s="518"/>
      <c r="AR101" s="518"/>
      <c r="AS101" s="518"/>
    </row>
    <row r="102" spans="20:45" s="475" customFormat="1">
      <c r="T102" s="518"/>
      <c r="U102" s="518"/>
      <c r="V102" s="518"/>
      <c r="W102" s="518"/>
      <c r="X102" s="518"/>
      <c r="Y102" s="518"/>
      <c r="Z102" s="518"/>
      <c r="AA102" s="518"/>
      <c r="AB102" s="518"/>
      <c r="AC102" s="518"/>
      <c r="AD102" s="518"/>
      <c r="AE102" s="518"/>
      <c r="AF102" s="518"/>
      <c r="AG102" s="518"/>
      <c r="AH102" s="518"/>
      <c r="AI102" s="529"/>
      <c r="AJ102" s="529"/>
      <c r="AK102" s="529"/>
      <c r="AL102" s="518"/>
      <c r="AM102" s="518"/>
      <c r="AN102" s="518"/>
      <c r="AO102" s="518"/>
      <c r="AP102" s="518"/>
      <c r="AQ102" s="518"/>
      <c r="AR102" s="518"/>
      <c r="AS102" s="518"/>
    </row>
    <row r="103" spans="20:45" s="475" customFormat="1">
      <c r="T103" s="518"/>
      <c r="U103" s="518"/>
      <c r="V103" s="518"/>
      <c r="W103" s="518"/>
      <c r="X103" s="518"/>
      <c r="Y103" s="518"/>
      <c r="Z103" s="518"/>
      <c r="AA103" s="518"/>
      <c r="AB103" s="518"/>
      <c r="AC103" s="518"/>
      <c r="AD103" s="518"/>
      <c r="AE103" s="518"/>
      <c r="AF103" s="518"/>
      <c r="AG103" s="518"/>
      <c r="AH103" s="518"/>
      <c r="AI103" s="529"/>
      <c r="AJ103" s="529"/>
      <c r="AK103" s="529"/>
      <c r="AL103" s="518"/>
      <c r="AM103" s="518"/>
      <c r="AN103" s="518"/>
      <c r="AO103" s="518"/>
      <c r="AP103" s="518"/>
      <c r="AQ103" s="518"/>
      <c r="AR103" s="518"/>
      <c r="AS103" s="518"/>
    </row>
    <row r="104" spans="20:45" s="475" customFormat="1">
      <c r="T104" s="518"/>
      <c r="U104" s="518"/>
      <c r="V104" s="518"/>
      <c r="W104" s="518"/>
      <c r="X104" s="518"/>
      <c r="Y104" s="518"/>
      <c r="Z104" s="518"/>
      <c r="AA104" s="518"/>
      <c r="AB104" s="518"/>
      <c r="AC104" s="518"/>
      <c r="AD104" s="518"/>
      <c r="AE104" s="518"/>
      <c r="AF104" s="518"/>
      <c r="AG104" s="518"/>
      <c r="AH104" s="518"/>
      <c r="AI104" s="529"/>
      <c r="AJ104" s="529"/>
      <c r="AK104" s="529"/>
      <c r="AL104" s="518"/>
      <c r="AM104" s="518"/>
      <c r="AN104" s="518"/>
      <c r="AO104" s="518"/>
      <c r="AP104" s="518"/>
      <c r="AQ104" s="518"/>
      <c r="AR104" s="518"/>
      <c r="AS104" s="518"/>
    </row>
    <row r="105" spans="20:45" s="475" customFormat="1">
      <c r="T105" s="518"/>
      <c r="U105" s="518"/>
      <c r="V105" s="518"/>
      <c r="W105" s="518"/>
      <c r="X105" s="518"/>
      <c r="Y105" s="518"/>
      <c r="Z105" s="518"/>
      <c r="AA105" s="518"/>
      <c r="AB105" s="518"/>
      <c r="AC105" s="518"/>
      <c r="AD105" s="518"/>
      <c r="AE105" s="518"/>
      <c r="AF105" s="518"/>
      <c r="AG105" s="518"/>
      <c r="AH105" s="518"/>
      <c r="AI105" s="529"/>
      <c r="AJ105" s="529"/>
      <c r="AK105" s="529"/>
      <c r="AL105" s="518"/>
      <c r="AM105" s="518"/>
      <c r="AN105" s="518"/>
      <c r="AO105" s="518"/>
      <c r="AP105" s="518"/>
      <c r="AQ105" s="518"/>
      <c r="AR105" s="518"/>
      <c r="AS105" s="518"/>
    </row>
    <row r="106" spans="20:45" s="475" customFormat="1">
      <c r="T106" s="518"/>
      <c r="U106" s="518"/>
      <c r="V106" s="518"/>
      <c r="W106" s="518"/>
      <c r="X106" s="518"/>
      <c r="Y106" s="518"/>
      <c r="Z106" s="518"/>
      <c r="AA106" s="518"/>
      <c r="AB106" s="518"/>
      <c r="AC106" s="518"/>
      <c r="AD106" s="518"/>
      <c r="AE106" s="518"/>
      <c r="AF106" s="518"/>
      <c r="AG106" s="518"/>
      <c r="AH106" s="518"/>
      <c r="AI106" s="529"/>
      <c r="AJ106" s="529"/>
      <c r="AK106" s="529"/>
      <c r="AL106" s="518"/>
      <c r="AM106" s="518"/>
      <c r="AN106" s="518"/>
      <c r="AO106" s="518"/>
      <c r="AP106" s="518"/>
      <c r="AQ106" s="518"/>
      <c r="AR106" s="518"/>
      <c r="AS106" s="518"/>
    </row>
    <row r="107" spans="20:45" s="475" customFormat="1">
      <c r="T107" s="518"/>
      <c r="U107" s="518"/>
      <c r="V107" s="518"/>
      <c r="W107" s="518"/>
      <c r="X107" s="518"/>
      <c r="Y107" s="518"/>
      <c r="Z107" s="518"/>
      <c r="AA107" s="518"/>
      <c r="AB107" s="518"/>
      <c r="AC107" s="518"/>
      <c r="AD107" s="518"/>
      <c r="AE107" s="518"/>
      <c r="AF107" s="518"/>
      <c r="AG107" s="518"/>
      <c r="AH107" s="518"/>
      <c r="AI107" s="529"/>
      <c r="AJ107" s="529"/>
      <c r="AK107" s="529"/>
      <c r="AL107" s="518"/>
      <c r="AM107" s="518"/>
      <c r="AN107" s="518"/>
      <c r="AO107" s="518"/>
      <c r="AP107" s="518"/>
      <c r="AQ107" s="518"/>
      <c r="AR107" s="518"/>
      <c r="AS107" s="518"/>
    </row>
    <row r="108" spans="20:45" s="475" customFormat="1">
      <c r="T108" s="518"/>
      <c r="U108" s="518"/>
      <c r="V108" s="518"/>
      <c r="W108" s="518"/>
      <c r="X108" s="518"/>
      <c r="Y108" s="518"/>
      <c r="Z108" s="518"/>
      <c r="AA108" s="518"/>
      <c r="AB108" s="518"/>
      <c r="AC108" s="518"/>
      <c r="AD108" s="518"/>
      <c r="AE108" s="518"/>
      <c r="AF108" s="518"/>
      <c r="AG108" s="518"/>
      <c r="AH108" s="518"/>
      <c r="AI108" s="529"/>
      <c r="AJ108" s="529"/>
      <c r="AK108" s="529"/>
      <c r="AL108" s="518"/>
      <c r="AM108" s="518"/>
      <c r="AN108" s="518"/>
      <c r="AO108" s="518"/>
      <c r="AP108" s="518"/>
      <c r="AQ108" s="518"/>
      <c r="AR108" s="518"/>
      <c r="AS108" s="518"/>
    </row>
    <row r="109" spans="20:45" s="475" customFormat="1">
      <c r="T109" s="518"/>
      <c r="U109" s="518"/>
      <c r="V109" s="518"/>
      <c r="W109" s="518"/>
      <c r="X109" s="518"/>
      <c r="Y109" s="518"/>
      <c r="Z109" s="518"/>
      <c r="AA109" s="518"/>
      <c r="AB109" s="518"/>
      <c r="AC109" s="518"/>
      <c r="AD109" s="518"/>
      <c r="AE109" s="518"/>
      <c r="AF109" s="518"/>
      <c r="AG109" s="518"/>
      <c r="AH109" s="518"/>
      <c r="AI109" s="529"/>
      <c r="AJ109" s="529"/>
      <c r="AK109" s="529"/>
      <c r="AL109" s="518"/>
      <c r="AM109" s="518"/>
      <c r="AN109" s="518"/>
      <c r="AO109" s="518"/>
      <c r="AP109" s="518"/>
      <c r="AQ109" s="518"/>
      <c r="AR109" s="518"/>
      <c r="AS109" s="518"/>
    </row>
    <row r="110" spans="20:45" s="475" customFormat="1">
      <c r="T110" s="518"/>
      <c r="U110" s="518"/>
      <c r="V110" s="518"/>
      <c r="W110" s="518"/>
      <c r="X110" s="518"/>
      <c r="Y110" s="518"/>
      <c r="Z110" s="518"/>
      <c r="AA110" s="518"/>
      <c r="AB110" s="518"/>
      <c r="AC110" s="518"/>
      <c r="AD110" s="518"/>
      <c r="AE110" s="518"/>
      <c r="AF110" s="518"/>
      <c r="AG110" s="518"/>
      <c r="AH110" s="518"/>
      <c r="AI110" s="529"/>
      <c r="AJ110" s="529"/>
      <c r="AK110" s="529"/>
      <c r="AL110" s="518"/>
      <c r="AM110" s="518"/>
      <c r="AN110" s="518"/>
      <c r="AO110" s="518"/>
      <c r="AP110" s="518"/>
      <c r="AQ110" s="518"/>
      <c r="AR110" s="518"/>
      <c r="AS110" s="518"/>
    </row>
    <row r="111" spans="20:45" s="475" customFormat="1">
      <c r="T111" s="518"/>
      <c r="U111" s="518"/>
      <c r="V111" s="518"/>
      <c r="W111" s="518"/>
      <c r="X111" s="518"/>
      <c r="Y111" s="518"/>
      <c r="Z111" s="518"/>
      <c r="AA111" s="518"/>
      <c r="AB111" s="518"/>
      <c r="AC111" s="518"/>
      <c r="AD111" s="518"/>
      <c r="AE111" s="518"/>
      <c r="AF111" s="518"/>
      <c r="AG111" s="518"/>
      <c r="AH111" s="518"/>
      <c r="AI111" s="529"/>
      <c r="AJ111" s="529"/>
      <c r="AK111" s="529"/>
      <c r="AL111" s="518"/>
      <c r="AM111" s="518"/>
      <c r="AN111" s="518"/>
      <c r="AO111" s="518"/>
      <c r="AP111" s="518"/>
      <c r="AQ111" s="518"/>
      <c r="AR111" s="518"/>
      <c r="AS111" s="518"/>
    </row>
    <row r="112" spans="20:45" s="475" customFormat="1">
      <c r="T112" s="518"/>
      <c r="U112" s="518"/>
      <c r="V112" s="518"/>
      <c r="W112" s="518"/>
      <c r="X112" s="518"/>
      <c r="Y112" s="518"/>
      <c r="Z112" s="518"/>
      <c r="AA112" s="518"/>
      <c r="AB112" s="518"/>
      <c r="AC112" s="518"/>
      <c r="AD112" s="518"/>
      <c r="AE112" s="518"/>
      <c r="AF112" s="518"/>
      <c r="AG112" s="518"/>
      <c r="AH112" s="518"/>
      <c r="AI112" s="529"/>
      <c r="AJ112" s="529"/>
      <c r="AK112" s="529"/>
      <c r="AL112" s="518"/>
      <c r="AM112" s="518"/>
      <c r="AN112" s="518"/>
      <c r="AO112" s="518"/>
      <c r="AP112" s="518"/>
      <c r="AQ112" s="518"/>
      <c r="AR112" s="518"/>
      <c r="AS112" s="518"/>
    </row>
    <row r="113" spans="20:45" s="475" customFormat="1">
      <c r="T113" s="518"/>
      <c r="U113" s="518"/>
      <c r="V113" s="518"/>
      <c r="W113" s="518"/>
      <c r="X113" s="518"/>
      <c r="Y113" s="518"/>
      <c r="Z113" s="518"/>
      <c r="AA113" s="518"/>
      <c r="AB113" s="518"/>
      <c r="AC113" s="518"/>
      <c r="AD113" s="518"/>
      <c r="AE113" s="518"/>
      <c r="AF113" s="518"/>
      <c r="AG113" s="518"/>
      <c r="AH113" s="518"/>
      <c r="AI113" s="529"/>
      <c r="AJ113" s="529"/>
      <c r="AK113" s="529"/>
      <c r="AL113" s="518"/>
      <c r="AM113" s="518"/>
      <c r="AN113" s="518"/>
      <c r="AO113" s="518"/>
      <c r="AP113" s="518"/>
      <c r="AQ113" s="518"/>
      <c r="AR113" s="518"/>
      <c r="AS113" s="518"/>
    </row>
    <row r="114" spans="20:45" s="475" customFormat="1">
      <c r="T114" s="518"/>
      <c r="U114" s="518"/>
      <c r="V114" s="518"/>
      <c r="W114" s="518"/>
      <c r="X114" s="518"/>
      <c r="Y114" s="518"/>
      <c r="Z114" s="518"/>
      <c r="AA114" s="518"/>
      <c r="AB114" s="518"/>
      <c r="AC114" s="518"/>
      <c r="AD114" s="518"/>
      <c r="AE114" s="518"/>
      <c r="AF114" s="518"/>
      <c r="AG114" s="518"/>
      <c r="AH114" s="518"/>
      <c r="AI114" s="529"/>
      <c r="AJ114" s="529"/>
      <c r="AK114" s="529"/>
      <c r="AL114" s="518"/>
      <c r="AM114" s="518"/>
      <c r="AN114" s="518"/>
      <c r="AO114" s="518"/>
      <c r="AP114" s="518"/>
      <c r="AQ114" s="518"/>
      <c r="AR114" s="518"/>
      <c r="AS114" s="518"/>
    </row>
    <row r="115" spans="20:45" s="475" customFormat="1">
      <c r="T115" s="518"/>
      <c r="U115" s="518"/>
      <c r="V115" s="518"/>
      <c r="W115" s="518"/>
      <c r="X115" s="518"/>
      <c r="Y115" s="518"/>
      <c r="Z115" s="518"/>
      <c r="AA115" s="518"/>
      <c r="AB115" s="518"/>
      <c r="AC115" s="518"/>
      <c r="AD115" s="518"/>
      <c r="AE115" s="518"/>
      <c r="AF115" s="518"/>
      <c r="AG115" s="518"/>
      <c r="AH115" s="518"/>
      <c r="AI115" s="529"/>
      <c r="AJ115" s="529"/>
      <c r="AK115" s="529"/>
      <c r="AL115" s="518"/>
      <c r="AM115" s="518"/>
      <c r="AN115" s="518"/>
      <c r="AO115" s="518"/>
      <c r="AP115" s="518"/>
      <c r="AQ115" s="518"/>
      <c r="AR115" s="518"/>
      <c r="AS115" s="518"/>
    </row>
    <row r="116" spans="20:45" s="475" customFormat="1">
      <c r="T116" s="518"/>
      <c r="U116" s="518"/>
      <c r="V116" s="518"/>
      <c r="W116" s="518"/>
      <c r="X116" s="518"/>
      <c r="Y116" s="518"/>
      <c r="Z116" s="518"/>
      <c r="AA116" s="518"/>
      <c r="AB116" s="518"/>
      <c r="AC116" s="518"/>
      <c r="AD116" s="518"/>
      <c r="AE116" s="518"/>
      <c r="AF116" s="518"/>
      <c r="AG116" s="518"/>
      <c r="AH116" s="518"/>
      <c r="AI116" s="529"/>
      <c r="AJ116" s="529"/>
      <c r="AK116" s="529"/>
      <c r="AL116" s="518"/>
      <c r="AM116" s="518"/>
      <c r="AN116" s="518"/>
      <c r="AO116" s="518"/>
      <c r="AP116" s="518"/>
      <c r="AQ116" s="518"/>
      <c r="AR116" s="518"/>
      <c r="AS116" s="518"/>
    </row>
    <row r="117" spans="20:45" s="475" customFormat="1">
      <c r="T117" s="518"/>
      <c r="U117" s="518"/>
      <c r="V117" s="518"/>
      <c r="W117" s="518"/>
      <c r="X117" s="518"/>
      <c r="Y117" s="518"/>
      <c r="Z117" s="518"/>
      <c r="AA117" s="518"/>
      <c r="AB117" s="518"/>
      <c r="AC117" s="518"/>
      <c r="AD117" s="518"/>
      <c r="AE117" s="518"/>
      <c r="AF117" s="518"/>
      <c r="AG117" s="518"/>
      <c r="AH117" s="518"/>
      <c r="AI117" s="529"/>
      <c r="AJ117" s="529"/>
      <c r="AK117" s="529"/>
      <c r="AL117" s="518"/>
      <c r="AM117" s="518"/>
      <c r="AN117" s="518"/>
      <c r="AO117" s="518"/>
      <c r="AP117" s="518"/>
      <c r="AQ117" s="518"/>
      <c r="AR117" s="518"/>
      <c r="AS117" s="518"/>
    </row>
    <row r="118" spans="20:45" s="475" customFormat="1">
      <c r="T118" s="518"/>
      <c r="U118" s="518"/>
      <c r="V118" s="518"/>
      <c r="W118" s="518"/>
      <c r="X118" s="518"/>
      <c r="Y118" s="518"/>
      <c r="Z118" s="518"/>
      <c r="AA118" s="518"/>
      <c r="AB118" s="518"/>
      <c r="AC118" s="518"/>
      <c r="AD118" s="518"/>
      <c r="AE118" s="518"/>
      <c r="AF118" s="518"/>
      <c r="AG118" s="518"/>
      <c r="AH118" s="518"/>
      <c r="AI118" s="529"/>
      <c r="AJ118" s="529"/>
      <c r="AK118" s="529"/>
      <c r="AL118" s="518"/>
      <c r="AM118" s="518"/>
      <c r="AN118" s="518"/>
      <c r="AO118" s="518"/>
      <c r="AP118" s="518"/>
      <c r="AQ118" s="518"/>
      <c r="AR118" s="518"/>
      <c r="AS118" s="518"/>
    </row>
    <row r="119" spans="20:45" s="475" customFormat="1">
      <c r="T119" s="518"/>
      <c r="U119" s="518"/>
      <c r="V119" s="518"/>
      <c r="W119" s="518"/>
      <c r="X119" s="518"/>
      <c r="Y119" s="518"/>
      <c r="Z119" s="518"/>
      <c r="AA119" s="518"/>
      <c r="AB119" s="518"/>
      <c r="AC119" s="518"/>
      <c r="AD119" s="518"/>
      <c r="AE119" s="518"/>
      <c r="AF119" s="518"/>
      <c r="AG119" s="518"/>
      <c r="AH119" s="518"/>
      <c r="AI119" s="529"/>
      <c r="AJ119" s="529"/>
      <c r="AK119" s="529"/>
      <c r="AL119" s="518"/>
      <c r="AM119" s="518"/>
      <c r="AN119" s="518"/>
      <c r="AO119" s="518"/>
      <c r="AP119" s="518"/>
      <c r="AQ119" s="518"/>
      <c r="AR119" s="518"/>
      <c r="AS119" s="518"/>
    </row>
    <row r="120" spans="20:45" s="475" customFormat="1">
      <c r="T120" s="518"/>
      <c r="U120" s="518"/>
      <c r="V120" s="518"/>
      <c r="W120" s="518"/>
      <c r="X120" s="518"/>
      <c r="Y120" s="518"/>
      <c r="Z120" s="518"/>
      <c r="AA120" s="518"/>
      <c r="AB120" s="518"/>
      <c r="AC120" s="518"/>
      <c r="AD120" s="518"/>
      <c r="AE120" s="518"/>
      <c r="AF120" s="518"/>
      <c r="AG120" s="518"/>
      <c r="AH120" s="518"/>
      <c r="AI120" s="529"/>
      <c r="AJ120" s="529"/>
      <c r="AK120" s="529"/>
      <c r="AL120" s="518"/>
      <c r="AM120" s="518"/>
      <c r="AN120" s="518"/>
      <c r="AO120" s="518"/>
      <c r="AP120" s="518"/>
      <c r="AQ120" s="518"/>
      <c r="AR120" s="518"/>
      <c r="AS120" s="518"/>
    </row>
    <row r="121" spans="20:45" s="475" customFormat="1">
      <c r="T121" s="518"/>
      <c r="U121" s="518"/>
      <c r="V121" s="518"/>
      <c r="W121" s="518"/>
      <c r="X121" s="518"/>
      <c r="Y121" s="518"/>
      <c r="Z121" s="518"/>
      <c r="AA121" s="518"/>
      <c r="AB121" s="518"/>
      <c r="AC121" s="518"/>
      <c r="AD121" s="518"/>
      <c r="AE121" s="518"/>
      <c r="AF121" s="518"/>
      <c r="AG121" s="518"/>
      <c r="AH121" s="518"/>
      <c r="AI121" s="529"/>
      <c r="AJ121" s="529"/>
      <c r="AK121" s="529"/>
      <c r="AL121" s="518"/>
      <c r="AM121" s="518"/>
      <c r="AN121" s="518"/>
      <c r="AO121" s="518"/>
      <c r="AP121" s="518"/>
      <c r="AQ121" s="518"/>
      <c r="AR121" s="518"/>
      <c r="AS121" s="518"/>
    </row>
    <row r="122" spans="20:45" s="475" customFormat="1">
      <c r="T122" s="518"/>
      <c r="U122" s="518"/>
      <c r="V122" s="518"/>
      <c r="W122" s="518"/>
      <c r="X122" s="518"/>
      <c r="Y122" s="518"/>
      <c r="Z122" s="518"/>
      <c r="AA122" s="518"/>
      <c r="AB122" s="518"/>
      <c r="AC122" s="518"/>
      <c r="AD122" s="518"/>
      <c r="AE122" s="518"/>
      <c r="AF122" s="518"/>
      <c r="AG122" s="518"/>
      <c r="AH122" s="518"/>
      <c r="AI122" s="529"/>
      <c r="AJ122" s="529"/>
      <c r="AK122" s="529"/>
      <c r="AL122" s="518"/>
      <c r="AM122" s="518"/>
      <c r="AN122" s="518"/>
      <c r="AO122" s="518"/>
      <c r="AP122" s="518"/>
      <c r="AQ122" s="518"/>
      <c r="AR122" s="518"/>
      <c r="AS122" s="518"/>
    </row>
    <row r="123" spans="20:45" s="475" customFormat="1">
      <c r="T123" s="518"/>
      <c r="U123" s="518"/>
      <c r="V123" s="518"/>
      <c r="W123" s="518"/>
      <c r="X123" s="518"/>
      <c r="Y123" s="518"/>
      <c r="Z123" s="518"/>
      <c r="AA123" s="518"/>
      <c r="AB123" s="518"/>
      <c r="AC123" s="518"/>
      <c r="AD123" s="518"/>
      <c r="AE123" s="518"/>
      <c r="AF123" s="518"/>
      <c r="AG123" s="518"/>
      <c r="AH123" s="518"/>
      <c r="AI123" s="529"/>
      <c r="AJ123" s="529"/>
      <c r="AK123" s="529"/>
      <c r="AL123" s="518"/>
      <c r="AM123" s="518"/>
      <c r="AN123" s="518"/>
      <c r="AO123" s="518"/>
      <c r="AP123" s="518"/>
      <c r="AQ123" s="518"/>
      <c r="AR123" s="518"/>
      <c r="AS123" s="518"/>
    </row>
    <row r="124" spans="20:45" s="475" customFormat="1">
      <c r="T124" s="518"/>
      <c r="U124" s="518"/>
      <c r="V124" s="518"/>
      <c r="W124" s="518"/>
      <c r="X124" s="518"/>
      <c r="Y124" s="518"/>
      <c r="Z124" s="518"/>
      <c r="AA124" s="518"/>
      <c r="AB124" s="518"/>
      <c r="AC124" s="518"/>
      <c r="AD124" s="518"/>
      <c r="AE124" s="518"/>
      <c r="AF124" s="518"/>
      <c r="AG124" s="518"/>
      <c r="AH124" s="518"/>
      <c r="AI124" s="529"/>
      <c r="AJ124" s="529"/>
      <c r="AK124" s="529"/>
      <c r="AL124" s="518"/>
      <c r="AM124" s="518"/>
      <c r="AN124" s="518"/>
      <c r="AO124" s="518"/>
      <c r="AP124" s="518"/>
      <c r="AQ124" s="518"/>
      <c r="AR124" s="518"/>
      <c r="AS124" s="518"/>
    </row>
    <row r="125" spans="20:45" s="475" customFormat="1">
      <c r="T125" s="518"/>
      <c r="U125" s="518"/>
      <c r="V125" s="518"/>
      <c r="W125" s="518"/>
      <c r="X125" s="518"/>
      <c r="Y125" s="518"/>
      <c r="Z125" s="518"/>
      <c r="AA125" s="518"/>
      <c r="AB125" s="518"/>
      <c r="AC125" s="518"/>
      <c r="AD125" s="518"/>
      <c r="AE125" s="518"/>
      <c r="AF125" s="518"/>
      <c r="AG125" s="518"/>
      <c r="AH125" s="518"/>
      <c r="AI125" s="529"/>
      <c r="AJ125" s="529"/>
      <c r="AK125" s="529"/>
      <c r="AL125" s="518"/>
      <c r="AM125" s="518"/>
      <c r="AN125" s="518"/>
      <c r="AO125" s="518"/>
      <c r="AP125" s="518"/>
      <c r="AQ125" s="518"/>
      <c r="AR125" s="518"/>
      <c r="AS125" s="518"/>
    </row>
    <row r="126" spans="20:45" s="475" customFormat="1">
      <c r="T126" s="518"/>
      <c r="U126" s="518"/>
      <c r="V126" s="518"/>
      <c r="W126" s="518"/>
      <c r="X126" s="518"/>
      <c r="Y126" s="518"/>
      <c r="Z126" s="518"/>
      <c r="AA126" s="518"/>
      <c r="AB126" s="518"/>
      <c r="AC126" s="518"/>
      <c r="AD126" s="518"/>
      <c r="AE126" s="518"/>
      <c r="AF126" s="518"/>
      <c r="AG126" s="518"/>
      <c r="AH126" s="518"/>
      <c r="AI126" s="529"/>
      <c r="AJ126" s="529"/>
      <c r="AK126" s="529"/>
      <c r="AL126" s="518"/>
      <c r="AM126" s="518"/>
      <c r="AN126" s="518"/>
      <c r="AO126" s="518"/>
      <c r="AP126" s="518"/>
      <c r="AQ126" s="518"/>
      <c r="AR126" s="518"/>
      <c r="AS126" s="518"/>
    </row>
    <row r="127" spans="20:45" s="475" customFormat="1">
      <c r="T127" s="518"/>
      <c r="U127" s="518"/>
      <c r="V127" s="518"/>
      <c r="W127" s="518"/>
      <c r="X127" s="518"/>
      <c r="Y127" s="518"/>
      <c r="Z127" s="518"/>
      <c r="AA127" s="518"/>
      <c r="AB127" s="518"/>
      <c r="AC127" s="518"/>
      <c r="AD127" s="518"/>
      <c r="AE127" s="518"/>
      <c r="AF127" s="518"/>
      <c r="AG127" s="518"/>
      <c r="AH127" s="518"/>
      <c r="AI127" s="529"/>
      <c r="AJ127" s="529"/>
      <c r="AK127" s="529"/>
      <c r="AL127" s="518"/>
      <c r="AM127" s="518"/>
      <c r="AN127" s="518"/>
      <c r="AO127" s="518"/>
      <c r="AP127" s="518"/>
      <c r="AQ127" s="518"/>
      <c r="AR127" s="518"/>
      <c r="AS127" s="518"/>
    </row>
    <row r="128" spans="20:45" s="475" customFormat="1">
      <c r="T128" s="518"/>
      <c r="U128" s="518"/>
      <c r="V128" s="518"/>
      <c r="W128" s="518"/>
      <c r="X128" s="518"/>
      <c r="Y128" s="518"/>
      <c r="Z128" s="518"/>
      <c r="AA128" s="518"/>
      <c r="AB128" s="518"/>
      <c r="AC128" s="518"/>
      <c r="AD128" s="518"/>
      <c r="AE128" s="518"/>
      <c r="AF128" s="518"/>
      <c r="AG128" s="518"/>
      <c r="AH128" s="518"/>
      <c r="AI128" s="529"/>
      <c r="AJ128" s="529"/>
      <c r="AK128" s="529"/>
      <c r="AL128" s="518"/>
      <c r="AM128" s="518"/>
      <c r="AN128" s="518"/>
      <c r="AO128" s="518"/>
      <c r="AP128" s="518"/>
      <c r="AQ128" s="518"/>
      <c r="AR128" s="518"/>
      <c r="AS128" s="518"/>
    </row>
    <row r="129" spans="20:45" s="475" customFormat="1">
      <c r="T129" s="518"/>
      <c r="U129" s="518"/>
      <c r="V129" s="518"/>
      <c r="W129" s="518"/>
      <c r="X129" s="518"/>
      <c r="Y129" s="518"/>
      <c r="Z129" s="518"/>
      <c r="AA129" s="518"/>
      <c r="AB129" s="518"/>
      <c r="AC129" s="518"/>
      <c r="AD129" s="518"/>
      <c r="AE129" s="518"/>
      <c r="AF129" s="518"/>
      <c r="AG129" s="518"/>
      <c r="AH129" s="518"/>
      <c r="AI129" s="529"/>
      <c r="AJ129" s="529"/>
      <c r="AK129" s="529"/>
      <c r="AL129" s="518"/>
      <c r="AM129" s="518"/>
      <c r="AN129" s="518"/>
      <c r="AO129" s="518"/>
      <c r="AP129" s="518"/>
      <c r="AQ129" s="518"/>
      <c r="AR129" s="518"/>
      <c r="AS129" s="518"/>
    </row>
    <row r="130" spans="20:45" s="475" customFormat="1">
      <c r="T130" s="518"/>
      <c r="U130" s="518"/>
      <c r="V130" s="518"/>
      <c r="W130" s="518"/>
      <c r="X130" s="518"/>
      <c r="Y130" s="518"/>
      <c r="Z130" s="518"/>
      <c r="AA130" s="518"/>
      <c r="AB130" s="518"/>
      <c r="AC130" s="518"/>
      <c r="AD130" s="518"/>
      <c r="AE130" s="518"/>
      <c r="AF130" s="518"/>
      <c r="AG130" s="518"/>
      <c r="AH130" s="518"/>
      <c r="AI130" s="529"/>
      <c r="AJ130" s="529"/>
      <c r="AK130" s="529"/>
      <c r="AL130" s="518"/>
      <c r="AM130" s="518"/>
      <c r="AN130" s="518"/>
      <c r="AO130" s="518"/>
      <c r="AP130" s="518"/>
      <c r="AQ130" s="518"/>
      <c r="AR130" s="518"/>
      <c r="AS130" s="518"/>
    </row>
    <row r="131" spans="20:45" s="475" customFormat="1">
      <c r="T131" s="518"/>
      <c r="U131" s="518"/>
      <c r="V131" s="518"/>
      <c r="W131" s="518"/>
      <c r="X131" s="518"/>
      <c r="Y131" s="518"/>
      <c r="Z131" s="518"/>
      <c r="AA131" s="518"/>
      <c r="AB131" s="518"/>
      <c r="AC131" s="518"/>
      <c r="AD131" s="518"/>
      <c r="AE131" s="518"/>
      <c r="AF131" s="518"/>
      <c r="AG131" s="518"/>
      <c r="AH131" s="518"/>
      <c r="AI131" s="529"/>
      <c r="AJ131" s="529"/>
      <c r="AK131" s="529"/>
      <c r="AL131" s="518"/>
      <c r="AM131" s="518"/>
      <c r="AN131" s="518"/>
      <c r="AO131" s="518"/>
      <c r="AP131" s="518"/>
      <c r="AQ131" s="518"/>
      <c r="AR131" s="518"/>
      <c r="AS131" s="518"/>
    </row>
    <row r="132" spans="20:45" s="475" customFormat="1">
      <c r="T132" s="518"/>
      <c r="U132" s="518"/>
      <c r="V132" s="518"/>
      <c r="W132" s="518"/>
      <c r="X132" s="518"/>
      <c r="Y132" s="518"/>
      <c r="Z132" s="518"/>
      <c r="AA132" s="518"/>
      <c r="AB132" s="518"/>
      <c r="AC132" s="518"/>
      <c r="AD132" s="518"/>
      <c r="AE132" s="518"/>
      <c r="AF132" s="518"/>
      <c r="AG132" s="518"/>
      <c r="AH132" s="518"/>
      <c r="AI132" s="529"/>
      <c r="AJ132" s="529"/>
      <c r="AK132" s="529"/>
      <c r="AL132" s="518"/>
      <c r="AM132" s="518"/>
      <c r="AN132" s="518"/>
      <c r="AO132" s="518"/>
      <c r="AP132" s="518"/>
      <c r="AQ132" s="518"/>
      <c r="AR132" s="518"/>
      <c r="AS132" s="518"/>
    </row>
    <row r="133" spans="20:45" s="475" customFormat="1">
      <c r="T133" s="518"/>
      <c r="U133" s="518"/>
      <c r="V133" s="518"/>
      <c r="W133" s="518"/>
      <c r="X133" s="518"/>
      <c r="Y133" s="518"/>
      <c r="Z133" s="518"/>
      <c r="AA133" s="518"/>
      <c r="AB133" s="518"/>
      <c r="AC133" s="518"/>
      <c r="AD133" s="518"/>
      <c r="AE133" s="518"/>
      <c r="AF133" s="518"/>
      <c r="AG133" s="518"/>
      <c r="AH133" s="518"/>
      <c r="AI133" s="529"/>
      <c r="AJ133" s="529"/>
      <c r="AK133" s="529"/>
      <c r="AL133" s="518"/>
      <c r="AM133" s="518"/>
      <c r="AN133" s="518"/>
      <c r="AO133" s="518"/>
      <c r="AP133" s="518"/>
      <c r="AQ133" s="518"/>
      <c r="AR133" s="518"/>
      <c r="AS133" s="518"/>
    </row>
    <row r="134" spans="20:45" s="475" customFormat="1">
      <c r="T134" s="518"/>
      <c r="U134" s="518"/>
      <c r="V134" s="518"/>
      <c r="W134" s="518"/>
      <c r="X134" s="518"/>
      <c r="Y134" s="518"/>
      <c r="Z134" s="518"/>
      <c r="AA134" s="518"/>
      <c r="AB134" s="518"/>
      <c r="AC134" s="518"/>
      <c r="AD134" s="518"/>
      <c r="AE134" s="518"/>
      <c r="AF134" s="518"/>
      <c r="AG134" s="518"/>
      <c r="AH134" s="518"/>
      <c r="AI134" s="529"/>
      <c r="AJ134" s="529"/>
      <c r="AK134" s="529"/>
      <c r="AL134" s="518"/>
      <c r="AM134" s="518"/>
      <c r="AN134" s="518"/>
      <c r="AO134" s="518"/>
      <c r="AP134" s="518"/>
      <c r="AQ134" s="518"/>
      <c r="AR134" s="518"/>
      <c r="AS134" s="518"/>
    </row>
    <row r="135" spans="20:45" s="475" customFormat="1">
      <c r="T135" s="518"/>
      <c r="U135" s="518"/>
      <c r="V135" s="518"/>
      <c r="W135" s="518"/>
      <c r="X135" s="518"/>
      <c r="Y135" s="518"/>
      <c r="Z135" s="518"/>
      <c r="AA135" s="518"/>
      <c r="AB135" s="518"/>
      <c r="AC135" s="518"/>
      <c r="AD135" s="518"/>
      <c r="AE135" s="518"/>
      <c r="AF135" s="518"/>
      <c r="AG135" s="518"/>
      <c r="AH135" s="518"/>
      <c r="AI135" s="529"/>
      <c r="AJ135" s="529"/>
      <c r="AK135" s="529"/>
      <c r="AL135" s="518"/>
      <c r="AM135" s="518"/>
      <c r="AN135" s="518"/>
      <c r="AO135" s="518"/>
      <c r="AP135" s="518"/>
      <c r="AQ135" s="518"/>
      <c r="AR135" s="518"/>
      <c r="AS135" s="518"/>
    </row>
    <row r="136" spans="20:45" s="475" customFormat="1">
      <c r="T136" s="518"/>
      <c r="U136" s="518"/>
      <c r="V136" s="518"/>
      <c r="W136" s="518"/>
      <c r="X136" s="518"/>
      <c r="Y136" s="518"/>
      <c r="Z136" s="518"/>
      <c r="AA136" s="518"/>
      <c r="AB136" s="518"/>
      <c r="AC136" s="518"/>
      <c r="AD136" s="518"/>
      <c r="AE136" s="518"/>
      <c r="AF136" s="518"/>
      <c r="AG136" s="518"/>
      <c r="AH136" s="518"/>
      <c r="AI136" s="529"/>
      <c r="AJ136" s="529"/>
      <c r="AK136" s="529"/>
      <c r="AL136" s="518"/>
      <c r="AM136" s="518"/>
      <c r="AN136" s="518"/>
      <c r="AO136" s="518"/>
      <c r="AP136" s="518"/>
      <c r="AQ136" s="518"/>
      <c r="AR136" s="518"/>
      <c r="AS136" s="518"/>
    </row>
    <row r="137" spans="20:45" s="475" customFormat="1">
      <c r="T137" s="518"/>
      <c r="U137" s="518"/>
      <c r="V137" s="518"/>
      <c r="W137" s="518"/>
      <c r="X137" s="518"/>
      <c r="Y137" s="518"/>
      <c r="Z137" s="518"/>
      <c r="AA137" s="518"/>
      <c r="AB137" s="518"/>
      <c r="AC137" s="518"/>
      <c r="AD137" s="518"/>
      <c r="AE137" s="518"/>
      <c r="AF137" s="518"/>
      <c r="AG137" s="518"/>
      <c r="AH137" s="518"/>
      <c r="AI137" s="529"/>
      <c r="AJ137" s="529"/>
      <c r="AK137" s="529"/>
      <c r="AL137" s="518"/>
      <c r="AM137" s="518"/>
      <c r="AN137" s="518"/>
      <c r="AO137" s="518"/>
      <c r="AP137" s="518"/>
      <c r="AQ137" s="518"/>
      <c r="AR137" s="518"/>
      <c r="AS137" s="518"/>
    </row>
    <row r="138" spans="20:45" s="475" customFormat="1">
      <c r="T138" s="518"/>
      <c r="U138" s="518"/>
      <c r="V138" s="518"/>
      <c r="W138" s="518"/>
      <c r="X138" s="518"/>
      <c r="Y138" s="518"/>
      <c r="Z138" s="518"/>
      <c r="AA138" s="518"/>
      <c r="AB138" s="518"/>
      <c r="AC138" s="518"/>
      <c r="AD138" s="518"/>
      <c r="AE138" s="518"/>
      <c r="AF138" s="518"/>
      <c r="AG138" s="518"/>
      <c r="AH138" s="518"/>
      <c r="AI138" s="529"/>
      <c r="AJ138" s="529"/>
      <c r="AK138" s="529"/>
      <c r="AL138" s="518"/>
      <c r="AM138" s="518"/>
      <c r="AN138" s="518"/>
      <c r="AO138" s="518"/>
      <c r="AP138" s="518"/>
      <c r="AQ138" s="518"/>
      <c r="AR138" s="518"/>
      <c r="AS138" s="518"/>
    </row>
    <row r="139" spans="20:45" s="475" customFormat="1">
      <c r="T139" s="518"/>
      <c r="U139" s="518"/>
      <c r="V139" s="518"/>
      <c r="W139" s="518"/>
      <c r="X139" s="518"/>
      <c r="Y139" s="518"/>
      <c r="Z139" s="518"/>
      <c r="AA139" s="518"/>
      <c r="AB139" s="518"/>
      <c r="AC139" s="518"/>
      <c r="AD139" s="518"/>
      <c r="AE139" s="518"/>
      <c r="AF139" s="518"/>
      <c r="AG139" s="518"/>
      <c r="AH139" s="518"/>
      <c r="AI139" s="529"/>
      <c r="AJ139" s="529"/>
      <c r="AK139" s="529"/>
      <c r="AL139" s="518"/>
      <c r="AM139" s="518"/>
      <c r="AN139" s="518"/>
      <c r="AO139" s="518"/>
      <c r="AP139" s="518"/>
      <c r="AQ139" s="518"/>
      <c r="AR139" s="518"/>
      <c r="AS139" s="518"/>
    </row>
    <row r="140" spans="20:45" s="475" customFormat="1"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29"/>
      <c r="AJ140" s="529"/>
      <c r="AK140" s="529"/>
      <c r="AL140" s="518"/>
      <c r="AM140" s="518"/>
      <c r="AN140" s="518"/>
      <c r="AO140" s="518"/>
      <c r="AP140" s="518"/>
      <c r="AQ140" s="518"/>
      <c r="AR140" s="518"/>
      <c r="AS140" s="518"/>
    </row>
  </sheetData>
  <mergeCells count="1">
    <mergeCell ref="A4:C4"/>
  </mergeCells>
  <conditionalFormatting sqref="G50:I50 G34:I34 G36:I36 G22:I22 G24:I24 G26:I26 G28:I28 G30:I30 G32:I32 H21 G38:I38 G40:I40 G42:I42 G44:I44 G46:I46 G48:I48 H7 H9 H11 H13 H15 H17 H19">
    <cfRule type="expression" dxfId="108" priority="17" stopIfTrue="1">
      <formula>AND($E7&lt;9,$C7&gt;0)</formula>
    </cfRule>
  </conditionalFormatting>
  <conditionalFormatting sqref="I23 I43 K33 I31 K41 I51 I39 K49 I47 K10 M29 M45 I27 K25 I35 I8 I12 I16 I20 K18 M14">
    <cfRule type="expression" dxfId="107" priority="14" stopIfTrue="1">
      <formula>AND($O$1="CU",I8="Umpire")</formula>
    </cfRule>
    <cfRule type="expression" dxfId="106" priority="15" stopIfTrue="1">
      <formula>AND($O$1="CU",I8&lt;&gt;"Umpire",J8&lt;&gt;"")</formula>
    </cfRule>
    <cfRule type="expression" dxfId="105" priority="16" stopIfTrue="1">
      <formula>AND($O$1="CU",I8&lt;&gt;"Umpire")</formula>
    </cfRule>
  </conditionalFormatting>
  <conditionalFormatting sqref="E36 E30 E28 E26 E24 E22 E52 E50 E32 E48 E46 E44 E42 E40 E38 E34">
    <cfRule type="expression" dxfId="104" priority="13" stopIfTrue="1">
      <formula>AND($E22&lt;9,$C22&gt;0)</formula>
    </cfRule>
  </conditionalFormatting>
  <conditionalFormatting sqref="F38 F40 F42 F44 F46 F48 F50 F36 F22 F24 F26 F28 F30 F32 F34">
    <cfRule type="cellIs" dxfId="103" priority="11" stopIfTrue="1" operator="equal">
      <formula>"Bye"</formula>
    </cfRule>
    <cfRule type="expression" dxfId="102" priority="12" stopIfTrue="1">
      <formula>AND($E22&lt;9,$C22&gt;0)</formula>
    </cfRule>
  </conditionalFormatting>
  <conditionalFormatting sqref="M10 M18 O45 M41 M49 O14 O29 M25 M33 K8 K12 K16 K20 K39 K43 K47 K51 K23 K27 K31 K35">
    <cfRule type="expression" dxfId="101" priority="9" stopIfTrue="1">
      <formula>J8="as"</formula>
    </cfRule>
    <cfRule type="expression" dxfId="100" priority="10" stopIfTrue="1">
      <formula>J8="bs"</formula>
    </cfRule>
  </conditionalFormatting>
  <conditionalFormatting sqref="B40 B42 B44 B46 B48 B50 B52 B24 B26 B28 B30 B32 B34 B36 B38 B22">
    <cfRule type="cellIs" dxfId="99" priority="7" stopIfTrue="1" operator="equal">
      <formula>"QA"</formula>
    </cfRule>
    <cfRule type="cellIs" dxfId="98" priority="8" stopIfTrue="1" operator="equal">
      <formula>"DA"</formula>
    </cfRule>
  </conditionalFormatting>
  <conditionalFormatting sqref="R62 J8 J12 J16 J20 N14 L10 L18">
    <cfRule type="expression" dxfId="97" priority="6" stopIfTrue="1">
      <formula>$O$1="CU"</formula>
    </cfRule>
  </conditionalFormatting>
  <conditionalFormatting sqref="E21 E7">
    <cfRule type="expression" dxfId="96" priority="5" stopIfTrue="1">
      <formula>$E7&lt;5</formula>
    </cfRule>
  </conditionalFormatting>
  <conditionalFormatting sqref="F19 F21 F9 F17 F15 F13 F11 F7">
    <cfRule type="cellIs" dxfId="95" priority="4" stopIfTrue="1" operator="equal">
      <formula>"Bye"</formula>
    </cfRule>
  </conditionalFormatting>
  <conditionalFormatting sqref="O16">
    <cfRule type="expression" dxfId="94" priority="1" stopIfTrue="1">
      <formula>AND($O$1="CU",O16="Umpire")</formula>
    </cfRule>
    <cfRule type="expression" dxfId="93" priority="2" stopIfTrue="1">
      <formula>AND($O$1="CU",O16&lt;&gt;"Umpire",P16&lt;&gt;"")</formula>
    </cfRule>
    <cfRule type="expression" dxfId="92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C17" sqref="C17"/>
    </sheetView>
  </sheetViews>
  <sheetFormatPr defaultRowHeight="12.75"/>
  <cols>
    <col min="1" max="1" width="3.85546875" customWidth="1"/>
    <col min="2" max="2" width="16.5703125" customWidth="1"/>
    <col min="3" max="3" width="14" customWidth="1"/>
    <col min="4" max="4" width="13.85546875" style="39" customWidth="1"/>
    <col min="5" max="5" width="12.140625" style="292" customWidth="1"/>
    <col min="6" max="6" width="6.140625" style="88" hidden="1" customWidth="1"/>
    <col min="7" max="7" width="29.85546875" style="88" customWidth="1"/>
    <col min="8" max="8" width="7.7109375" style="39" customWidth="1"/>
    <col min="9" max="13" width="7.42578125" style="39" hidden="1" customWidth="1"/>
    <col min="14" max="15" width="7.42578125" style="39" customWidth="1"/>
    <col min="16" max="16" width="7.42578125" style="39" hidden="1" customWidth="1"/>
    <col min="17" max="17" width="7.42578125" style="39" customWidth="1"/>
  </cols>
  <sheetData>
    <row r="1" spans="1:17" ht="26.25">
      <c r="A1" s="141" t="str">
        <f>Altalanos!$A$6</f>
        <v>MEFOB 2022</v>
      </c>
      <c r="B1" s="83"/>
      <c r="C1" s="83"/>
      <c r="D1" s="136"/>
      <c r="E1" s="159" t="s">
        <v>53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5" thickBot="1">
      <c r="B2" s="85" t="s">
        <v>52</v>
      </c>
      <c r="C2" s="305" t="str">
        <f>Altalanos!$C$8</f>
        <v>Profi női</v>
      </c>
      <c r="D2" s="99"/>
      <c r="E2" s="159" t="s">
        <v>35</v>
      </c>
      <c r="F2" s="89"/>
      <c r="G2" s="89"/>
      <c r="H2" s="284"/>
      <c r="I2" s="284"/>
      <c r="J2" s="84"/>
      <c r="K2" s="84"/>
      <c r="L2" s="84"/>
      <c r="M2" s="84"/>
      <c r="N2" s="93"/>
      <c r="O2" s="79"/>
      <c r="P2" s="79"/>
      <c r="Q2" s="93"/>
    </row>
    <row r="3" spans="1:17" s="2" customFormat="1" ht="13.5" thickBot="1">
      <c r="A3" s="277" t="s">
        <v>51</v>
      </c>
      <c r="B3" s="282"/>
      <c r="C3" s="282"/>
      <c r="D3" s="282"/>
      <c r="E3" s="282"/>
      <c r="F3" s="282"/>
      <c r="G3" s="282"/>
      <c r="H3" s="282"/>
      <c r="I3" s="283"/>
      <c r="J3" s="94"/>
      <c r="K3" s="100"/>
      <c r="L3" s="100"/>
      <c r="M3" s="100"/>
      <c r="N3" s="177" t="s">
        <v>34</v>
      </c>
      <c r="O3" s="95"/>
      <c r="P3" s="101"/>
      <c r="Q3" s="160"/>
    </row>
    <row r="4" spans="1:17" s="2" customFormat="1">
      <c r="A4" s="49" t="s">
        <v>25</v>
      </c>
      <c r="B4" s="49"/>
      <c r="C4" s="47" t="s">
        <v>22</v>
      </c>
      <c r="D4" s="49" t="s">
        <v>30</v>
      </c>
      <c r="E4" s="80"/>
      <c r="G4" s="102"/>
      <c r="H4" s="294" t="s">
        <v>31</v>
      </c>
      <c r="I4" s="289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5" thickBot="1">
      <c r="A5" s="153" t="str">
        <f>Altalanos!$A$10</f>
        <v>2022.05.21-22.</v>
      </c>
      <c r="B5" s="153"/>
      <c r="C5" s="86" t="str">
        <f>Altalanos!$C$10</f>
        <v>Miskolc</v>
      </c>
      <c r="D5" s="87" t="str">
        <f>Altalanos!$D$10</f>
        <v xml:space="preserve">  </v>
      </c>
      <c r="E5" s="87"/>
      <c r="F5" s="87"/>
      <c r="G5" s="87"/>
      <c r="H5" s="174" t="str">
        <f>Altalanos!$E$10</f>
        <v>Kádár László</v>
      </c>
      <c r="I5" s="295"/>
      <c r="J5" s="106"/>
      <c r="K5" s="81"/>
      <c r="L5" s="81"/>
      <c r="M5" s="81"/>
      <c r="N5" s="106"/>
      <c r="O5" s="87"/>
      <c r="P5" s="87"/>
      <c r="Q5" s="298"/>
    </row>
    <row r="6" spans="1:17" ht="30" customHeight="1" thickBot="1">
      <c r="A6" s="139" t="s">
        <v>36</v>
      </c>
      <c r="B6" s="96" t="s">
        <v>28</v>
      </c>
      <c r="C6" s="96" t="s">
        <v>29</v>
      </c>
      <c r="D6" s="96" t="s">
        <v>32</v>
      </c>
      <c r="E6" s="97" t="s">
        <v>33</v>
      </c>
      <c r="F6" s="97" t="s">
        <v>37</v>
      </c>
      <c r="G6" s="97" t="s">
        <v>106</v>
      </c>
      <c r="H6" s="285" t="s">
        <v>38</v>
      </c>
      <c r="I6" s="286"/>
      <c r="J6" s="143" t="s">
        <v>17</v>
      </c>
      <c r="K6" s="98" t="s">
        <v>15</v>
      </c>
      <c r="L6" s="145" t="s">
        <v>1</v>
      </c>
      <c r="M6" s="116" t="s">
        <v>16</v>
      </c>
      <c r="N6" s="166" t="s">
        <v>49</v>
      </c>
      <c r="O6" s="157" t="s">
        <v>39</v>
      </c>
      <c r="P6" s="158" t="s">
        <v>2</v>
      </c>
      <c r="Q6" s="97" t="s">
        <v>40</v>
      </c>
    </row>
    <row r="7" spans="1:17" s="11" customFormat="1" ht="18.95" customHeight="1">
      <c r="A7" s="147">
        <v>1</v>
      </c>
      <c r="B7" s="308" t="s">
        <v>147</v>
      </c>
      <c r="C7" s="90" t="s">
        <v>148</v>
      </c>
      <c r="D7" s="91"/>
      <c r="E7" s="162"/>
      <c r="F7" s="278"/>
      <c r="G7" s="279"/>
      <c r="H7" s="91"/>
      <c r="I7" s="91"/>
      <c r="J7" s="144"/>
      <c r="K7" s="142"/>
      <c r="L7" s="146"/>
      <c r="M7" s="142"/>
      <c r="N7" s="137"/>
      <c r="O7" s="302"/>
      <c r="P7" s="108"/>
      <c r="Q7" s="92"/>
    </row>
    <row r="8" spans="1:17" s="11" customFormat="1" ht="18.95" customHeight="1">
      <c r="A8" s="147">
        <v>2</v>
      </c>
      <c r="B8" s="308" t="s">
        <v>149</v>
      </c>
      <c r="C8" s="90" t="s">
        <v>150</v>
      </c>
      <c r="D8" s="91"/>
      <c r="E8" s="162"/>
      <c r="F8" s="280"/>
      <c r="G8" s="281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95" customHeight="1">
      <c r="A9" s="147">
        <v>3</v>
      </c>
      <c r="B9" s="308" t="s">
        <v>152</v>
      </c>
      <c r="C9" s="90" t="s">
        <v>151</v>
      </c>
      <c r="D9" s="91"/>
      <c r="E9" s="162"/>
      <c r="F9" s="280"/>
      <c r="G9" s="281"/>
      <c r="H9" s="91"/>
      <c r="I9" s="91"/>
      <c r="J9" s="144"/>
      <c r="K9" s="142"/>
      <c r="L9" s="146"/>
      <c r="M9" s="142"/>
      <c r="N9" s="137"/>
      <c r="O9" s="91"/>
      <c r="P9" s="291"/>
      <c r="Q9" s="167"/>
    </row>
    <row r="10" spans="1:17" s="11" customFormat="1" ht="18.95" customHeight="1">
      <c r="A10" s="147">
        <v>4</v>
      </c>
      <c r="B10" s="308"/>
      <c r="C10" s="90"/>
      <c r="D10" s="91"/>
      <c r="E10" s="162"/>
      <c r="F10" s="280"/>
      <c r="G10" s="281"/>
      <c r="H10" s="91"/>
      <c r="I10" s="91"/>
      <c r="J10" s="144"/>
      <c r="K10" s="142"/>
      <c r="L10" s="146"/>
      <c r="M10" s="142"/>
      <c r="N10" s="137"/>
      <c r="O10" s="91"/>
      <c r="P10" s="290"/>
      <c r="Q10" s="287"/>
    </row>
    <row r="11" spans="1:17" s="11" customFormat="1" ht="18.95" customHeight="1">
      <c r="A11" s="147">
        <v>5</v>
      </c>
      <c r="B11" s="90"/>
      <c r="C11" s="90"/>
      <c r="D11" s="91"/>
      <c r="E11" s="162"/>
      <c r="F11" s="280"/>
      <c r="G11" s="281"/>
      <c r="H11" s="91"/>
      <c r="I11" s="91"/>
      <c r="J11" s="144"/>
      <c r="K11" s="142"/>
      <c r="L11" s="146"/>
      <c r="M11" s="142"/>
      <c r="N11" s="137"/>
      <c r="O11" s="91"/>
      <c r="P11" s="290"/>
      <c r="Q11" s="287"/>
    </row>
    <row r="12" spans="1:17" s="11" customFormat="1" ht="18.95" customHeight="1">
      <c r="A12" s="147">
        <v>6</v>
      </c>
      <c r="B12" s="90"/>
      <c r="C12" s="90"/>
      <c r="D12" s="91"/>
      <c r="E12" s="162"/>
      <c r="F12" s="280"/>
      <c r="G12" s="281"/>
      <c r="H12" s="91"/>
      <c r="I12" s="91"/>
      <c r="J12" s="144"/>
      <c r="K12" s="142"/>
      <c r="L12" s="146"/>
      <c r="M12" s="142"/>
      <c r="N12" s="137"/>
      <c r="O12" s="91"/>
      <c r="P12" s="290"/>
      <c r="Q12" s="287"/>
    </row>
    <row r="13" spans="1:17" s="11" customFormat="1" ht="18.95" customHeight="1">
      <c r="A13" s="147">
        <v>7</v>
      </c>
      <c r="B13" s="90"/>
      <c r="C13" s="90"/>
      <c r="D13" s="91"/>
      <c r="E13" s="162"/>
      <c r="F13" s="280"/>
      <c r="G13" s="281"/>
      <c r="H13" s="91"/>
      <c r="I13" s="91"/>
      <c r="J13" s="144"/>
      <c r="K13" s="142"/>
      <c r="L13" s="146"/>
      <c r="M13" s="142"/>
      <c r="N13" s="137"/>
      <c r="O13" s="91"/>
      <c r="P13" s="290"/>
      <c r="Q13" s="287"/>
    </row>
    <row r="14" spans="1:17" s="11" customFormat="1" ht="18.95" customHeight="1">
      <c r="A14" s="147">
        <v>8</v>
      </c>
      <c r="B14" s="90"/>
      <c r="C14" s="90"/>
      <c r="D14" s="91"/>
      <c r="E14" s="162"/>
      <c r="F14" s="280"/>
      <c r="G14" s="281"/>
      <c r="H14" s="91"/>
      <c r="I14" s="91"/>
      <c r="J14" s="144"/>
      <c r="K14" s="142"/>
      <c r="L14" s="146"/>
      <c r="M14" s="142"/>
      <c r="N14" s="137"/>
      <c r="O14" s="91"/>
      <c r="P14" s="290"/>
      <c r="Q14" s="287"/>
    </row>
    <row r="15" spans="1:17" s="11" customFormat="1" ht="18.95" customHeight="1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95" customHeight="1">
      <c r="A16" s="147">
        <v>10</v>
      </c>
      <c r="B16" s="301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95" customHeight="1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95" customHeight="1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95" customHeight="1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95" customHeight="1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95" customHeight="1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95" customHeight="1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95" customHeight="1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95" customHeight="1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95" customHeight="1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95" customHeight="1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95" customHeight="1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95" customHeight="1">
      <c r="A28" s="147">
        <v>22</v>
      </c>
      <c r="B28" s="90"/>
      <c r="C28" s="90"/>
      <c r="D28" s="91"/>
      <c r="E28" s="303"/>
      <c r="F28" s="296"/>
      <c r="G28" s="297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95" customHeight="1">
      <c r="A29" s="147">
        <v>23</v>
      </c>
      <c r="B29" s="90"/>
      <c r="C29" s="90"/>
      <c r="D29" s="91"/>
      <c r="E29" s="304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95" customHeight="1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95" customHeight="1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95" customHeight="1">
      <c r="A32" s="147">
        <v>26</v>
      </c>
      <c r="B32" s="90"/>
      <c r="C32" s="90"/>
      <c r="D32" s="91"/>
      <c r="E32" s="293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95" customHeight="1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95" customHeight="1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95" customHeight="1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95" customHeight="1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95" customHeight="1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95" customHeight="1">
      <c r="A38" s="147">
        <v>32</v>
      </c>
      <c r="B38" s="90"/>
      <c r="C38" s="90"/>
      <c r="D38" s="91"/>
      <c r="E38" s="162"/>
      <c r="F38" s="107"/>
      <c r="G38" s="107"/>
      <c r="H38" s="288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95" customHeight="1">
      <c r="A39" s="147">
        <v>33</v>
      </c>
      <c r="B39" s="90"/>
      <c r="C39" s="90"/>
      <c r="D39" s="91"/>
      <c r="E39" s="162"/>
      <c r="F39" s="107"/>
      <c r="G39" s="107"/>
      <c r="H39" s="288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95" customHeight="1">
      <c r="A40" s="147">
        <v>34</v>
      </c>
      <c r="B40" s="90"/>
      <c r="C40" s="90"/>
      <c r="D40" s="91"/>
      <c r="E40" s="162"/>
      <c r="F40" s="107"/>
      <c r="G40" s="107"/>
      <c r="H40" s="288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95" customHeight="1">
      <c r="A41" s="147">
        <v>35</v>
      </c>
      <c r="B41" s="90"/>
      <c r="C41" s="90"/>
      <c r="D41" s="91"/>
      <c r="E41" s="162"/>
      <c r="F41" s="107"/>
      <c r="G41" s="107"/>
      <c r="H41" s="288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95" customHeight="1">
      <c r="A42" s="147">
        <v>36</v>
      </c>
      <c r="B42" s="90"/>
      <c r="C42" s="90"/>
      <c r="D42" s="91"/>
      <c r="E42" s="162"/>
      <c r="F42" s="107"/>
      <c r="G42" s="107"/>
      <c r="H42" s="288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95" customHeight="1">
      <c r="A43" s="147">
        <v>37</v>
      </c>
      <c r="B43" s="90"/>
      <c r="C43" s="90"/>
      <c r="D43" s="91"/>
      <c r="E43" s="162"/>
      <c r="F43" s="107"/>
      <c r="G43" s="107"/>
      <c r="H43" s="288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95" customHeight="1">
      <c r="A44" s="147">
        <v>38</v>
      </c>
      <c r="B44" s="90"/>
      <c r="C44" s="90"/>
      <c r="D44" s="91"/>
      <c r="E44" s="162"/>
      <c r="F44" s="107"/>
      <c r="G44" s="107"/>
      <c r="H44" s="288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95" customHeight="1">
      <c r="A45" s="147">
        <v>39</v>
      </c>
      <c r="B45" s="90"/>
      <c r="C45" s="90"/>
      <c r="D45" s="91"/>
      <c r="E45" s="162"/>
      <c r="F45" s="107"/>
      <c r="G45" s="107"/>
      <c r="H45" s="288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95" customHeight="1">
      <c r="A46" s="147">
        <v>40</v>
      </c>
      <c r="B46" s="90"/>
      <c r="C46" s="90"/>
      <c r="D46" s="91"/>
      <c r="E46" s="162"/>
      <c r="F46" s="107"/>
      <c r="G46" s="107"/>
      <c r="H46" s="288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95" customHeight="1">
      <c r="A47" s="147">
        <v>41</v>
      </c>
      <c r="B47" s="90"/>
      <c r="C47" s="90"/>
      <c r="D47" s="91"/>
      <c r="E47" s="162"/>
      <c r="F47" s="107"/>
      <c r="G47" s="107"/>
      <c r="H47" s="288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95" customHeight="1">
      <c r="A48" s="147">
        <v>42</v>
      </c>
      <c r="B48" s="90"/>
      <c r="C48" s="90"/>
      <c r="D48" s="91"/>
      <c r="E48" s="162"/>
      <c r="F48" s="107"/>
      <c r="G48" s="107"/>
      <c r="H48" s="288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95" customHeight="1">
      <c r="A49" s="147">
        <v>43</v>
      </c>
      <c r="B49" s="90"/>
      <c r="C49" s="90"/>
      <c r="D49" s="91"/>
      <c r="E49" s="162"/>
      <c r="F49" s="107"/>
      <c r="G49" s="107"/>
      <c r="H49" s="288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95" customHeight="1">
      <c r="A50" s="147">
        <v>44</v>
      </c>
      <c r="B50" s="90"/>
      <c r="C50" s="90"/>
      <c r="D50" s="91"/>
      <c r="E50" s="162"/>
      <c r="F50" s="107"/>
      <c r="G50" s="107"/>
      <c r="H50" s="288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95" customHeight="1">
      <c r="A51" s="147">
        <v>45</v>
      </c>
      <c r="B51" s="90"/>
      <c r="C51" s="90"/>
      <c r="D51" s="91"/>
      <c r="E51" s="162"/>
      <c r="F51" s="107"/>
      <c r="G51" s="107"/>
      <c r="H51" s="288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95" customHeight="1">
      <c r="A52" s="147">
        <v>46</v>
      </c>
      <c r="B52" s="90"/>
      <c r="C52" s="90"/>
      <c r="D52" s="91"/>
      <c r="E52" s="162"/>
      <c r="F52" s="107"/>
      <c r="G52" s="107"/>
      <c r="H52" s="288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95" customHeight="1">
      <c r="A53" s="147">
        <v>47</v>
      </c>
      <c r="B53" s="90"/>
      <c r="C53" s="90"/>
      <c r="D53" s="91"/>
      <c r="E53" s="162"/>
      <c r="F53" s="107"/>
      <c r="G53" s="107"/>
      <c r="H53" s="288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95" customHeight="1">
      <c r="A54" s="147">
        <v>48</v>
      </c>
      <c r="B54" s="90"/>
      <c r="C54" s="90"/>
      <c r="D54" s="91"/>
      <c r="E54" s="162"/>
      <c r="F54" s="107"/>
      <c r="G54" s="107"/>
      <c r="H54" s="288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95" customHeight="1">
      <c r="A55" s="147">
        <v>49</v>
      </c>
      <c r="B55" s="90"/>
      <c r="C55" s="90"/>
      <c r="D55" s="91"/>
      <c r="E55" s="162"/>
      <c r="F55" s="107"/>
      <c r="G55" s="107"/>
      <c r="H55" s="288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95" customHeight="1">
      <c r="A56" s="147">
        <v>50</v>
      </c>
      <c r="B56" s="90"/>
      <c r="C56" s="90"/>
      <c r="D56" s="91"/>
      <c r="E56" s="162"/>
      <c r="F56" s="107"/>
      <c r="G56" s="107"/>
      <c r="H56" s="288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95" customHeight="1">
      <c r="A57" s="147">
        <v>51</v>
      </c>
      <c r="B57" s="90"/>
      <c r="C57" s="90"/>
      <c r="D57" s="91"/>
      <c r="E57" s="162"/>
      <c r="F57" s="107"/>
      <c r="G57" s="107"/>
      <c r="H57" s="288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95" customHeight="1">
      <c r="A58" s="147">
        <v>52</v>
      </c>
      <c r="B58" s="90"/>
      <c r="C58" s="90"/>
      <c r="D58" s="91"/>
      <c r="E58" s="162"/>
      <c r="F58" s="107"/>
      <c r="G58" s="107"/>
      <c r="H58" s="288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95" customHeight="1">
      <c r="A59" s="147">
        <v>53</v>
      </c>
      <c r="B59" s="90"/>
      <c r="C59" s="90"/>
      <c r="D59" s="91"/>
      <c r="E59" s="162"/>
      <c r="F59" s="107"/>
      <c r="G59" s="107"/>
      <c r="H59" s="288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95" customHeight="1">
      <c r="A60" s="147">
        <v>54</v>
      </c>
      <c r="B60" s="90"/>
      <c r="C60" s="90"/>
      <c r="D60" s="91"/>
      <c r="E60" s="162"/>
      <c r="F60" s="107"/>
      <c r="G60" s="107"/>
      <c r="H60" s="288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95" customHeight="1">
      <c r="A61" s="147">
        <v>55</v>
      </c>
      <c r="B61" s="90"/>
      <c r="C61" s="90"/>
      <c r="D61" s="91"/>
      <c r="E61" s="162"/>
      <c r="F61" s="107"/>
      <c r="G61" s="107"/>
      <c r="H61" s="288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95" customHeight="1">
      <c r="A62" s="147">
        <v>56</v>
      </c>
      <c r="B62" s="90"/>
      <c r="C62" s="90"/>
      <c r="D62" s="91"/>
      <c r="E62" s="162"/>
      <c r="F62" s="107"/>
      <c r="G62" s="107"/>
      <c r="H62" s="288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95" customHeight="1">
      <c r="A63" s="147">
        <v>57</v>
      </c>
      <c r="B63" s="90"/>
      <c r="C63" s="90"/>
      <c r="D63" s="91"/>
      <c r="E63" s="162"/>
      <c r="F63" s="107"/>
      <c r="G63" s="107"/>
      <c r="H63" s="288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95" customHeight="1">
      <c r="A64" s="147">
        <v>58</v>
      </c>
      <c r="B64" s="90"/>
      <c r="C64" s="90"/>
      <c r="D64" s="91"/>
      <c r="E64" s="162"/>
      <c r="F64" s="107"/>
      <c r="G64" s="107"/>
      <c r="H64" s="288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95" customHeight="1">
      <c r="A65" s="147">
        <v>59</v>
      </c>
      <c r="B65" s="90"/>
      <c r="C65" s="90"/>
      <c r="D65" s="91"/>
      <c r="E65" s="162"/>
      <c r="F65" s="107"/>
      <c r="G65" s="107"/>
      <c r="H65" s="288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95" customHeight="1">
      <c r="A66" s="147">
        <v>60</v>
      </c>
      <c r="B66" s="90"/>
      <c r="C66" s="90"/>
      <c r="D66" s="91"/>
      <c r="E66" s="162"/>
      <c r="F66" s="107"/>
      <c r="G66" s="107"/>
      <c r="H66" s="288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95" customHeight="1">
      <c r="A67" s="147">
        <v>61</v>
      </c>
      <c r="B67" s="90"/>
      <c r="C67" s="90"/>
      <c r="D67" s="91"/>
      <c r="E67" s="162"/>
      <c r="F67" s="107"/>
      <c r="G67" s="107"/>
      <c r="H67" s="288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95" customHeight="1">
      <c r="A68" s="147">
        <v>62</v>
      </c>
      <c r="B68" s="90"/>
      <c r="C68" s="90"/>
      <c r="D68" s="91"/>
      <c r="E68" s="162"/>
      <c r="F68" s="107"/>
      <c r="G68" s="107"/>
      <c r="H68" s="288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95" customHeight="1">
      <c r="A69" s="147">
        <v>63</v>
      </c>
      <c r="B69" s="90"/>
      <c r="C69" s="90"/>
      <c r="D69" s="91"/>
      <c r="E69" s="162"/>
      <c r="F69" s="107"/>
      <c r="G69" s="107"/>
      <c r="H69" s="288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95" customHeight="1">
      <c r="A70" s="147">
        <v>64</v>
      </c>
      <c r="B70" s="90"/>
      <c r="C70" s="90"/>
      <c r="D70" s="91"/>
      <c r="E70" s="162"/>
      <c r="F70" s="107"/>
      <c r="G70" s="107"/>
      <c r="H70" s="288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95" customHeight="1">
      <c r="A71" s="147">
        <v>65</v>
      </c>
      <c r="B71" s="90"/>
      <c r="C71" s="90"/>
      <c r="D71" s="91"/>
      <c r="E71" s="162"/>
      <c r="F71" s="107"/>
      <c r="G71" s="107"/>
      <c r="H71" s="288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95" customHeight="1">
      <c r="A72" s="147">
        <v>66</v>
      </c>
      <c r="B72" s="90"/>
      <c r="C72" s="90"/>
      <c r="D72" s="91"/>
      <c r="E72" s="162"/>
      <c r="F72" s="107"/>
      <c r="G72" s="107"/>
      <c r="H72" s="288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95" customHeight="1">
      <c r="A73" s="147">
        <v>67</v>
      </c>
      <c r="B73" s="90"/>
      <c r="C73" s="90"/>
      <c r="D73" s="91"/>
      <c r="E73" s="162"/>
      <c r="F73" s="107"/>
      <c r="G73" s="107"/>
      <c r="H73" s="288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95" customHeight="1">
      <c r="A74" s="147">
        <v>68</v>
      </c>
      <c r="B74" s="90"/>
      <c r="C74" s="90"/>
      <c r="D74" s="91"/>
      <c r="E74" s="162"/>
      <c r="F74" s="107"/>
      <c r="G74" s="107"/>
      <c r="H74" s="288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95" customHeight="1">
      <c r="A75" s="147">
        <v>69</v>
      </c>
      <c r="B75" s="90"/>
      <c r="C75" s="90"/>
      <c r="D75" s="91"/>
      <c r="E75" s="162"/>
      <c r="F75" s="107"/>
      <c r="G75" s="107"/>
      <c r="H75" s="288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95" customHeight="1">
      <c r="A76" s="147">
        <v>70</v>
      </c>
      <c r="B76" s="90"/>
      <c r="C76" s="90"/>
      <c r="D76" s="91"/>
      <c r="E76" s="162"/>
      <c r="F76" s="107"/>
      <c r="G76" s="107"/>
      <c r="H76" s="288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95" customHeight="1">
      <c r="A77" s="147">
        <v>71</v>
      </c>
      <c r="B77" s="90"/>
      <c r="C77" s="90"/>
      <c r="D77" s="91"/>
      <c r="E77" s="162"/>
      <c r="F77" s="107"/>
      <c r="G77" s="107"/>
      <c r="H77" s="288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95" customHeight="1">
      <c r="A78" s="147">
        <v>72</v>
      </c>
      <c r="B78" s="90"/>
      <c r="C78" s="90"/>
      <c r="D78" s="91"/>
      <c r="E78" s="162"/>
      <c r="F78" s="107"/>
      <c r="G78" s="107"/>
      <c r="H78" s="288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95" customHeight="1">
      <c r="A79" s="147">
        <v>73</v>
      </c>
      <c r="B79" s="90"/>
      <c r="C79" s="90"/>
      <c r="D79" s="91"/>
      <c r="E79" s="162"/>
      <c r="F79" s="107"/>
      <c r="G79" s="107"/>
      <c r="H79" s="288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95" customHeight="1">
      <c r="A80" s="147">
        <v>74</v>
      </c>
      <c r="B80" s="90"/>
      <c r="C80" s="90"/>
      <c r="D80" s="91"/>
      <c r="E80" s="162"/>
      <c r="F80" s="107"/>
      <c r="G80" s="107"/>
      <c r="H80" s="288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95" customHeight="1">
      <c r="A81" s="147">
        <v>75</v>
      </c>
      <c r="B81" s="90"/>
      <c r="C81" s="90"/>
      <c r="D81" s="91"/>
      <c r="E81" s="162"/>
      <c r="F81" s="107"/>
      <c r="G81" s="107"/>
      <c r="H81" s="288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95" customHeight="1">
      <c r="A82" s="147">
        <v>76</v>
      </c>
      <c r="B82" s="90"/>
      <c r="C82" s="90"/>
      <c r="D82" s="91"/>
      <c r="E82" s="162"/>
      <c r="F82" s="107"/>
      <c r="G82" s="107"/>
      <c r="H82" s="288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95" customHeight="1">
      <c r="A83" s="147">
        <v>77</v>
      </c>
      <c r="B83" s="90"/>
      <c r="C83" s="90"/>
      <c r="D83" s="91"/>
      <c r="E83" s="162"/>
      <c r="F83" s="107"/>
      <c r="G83" s="107"/>
      <c r="H83" s="288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95" customHeight="1">
      <c r="A84" s="147">
        <v>78</v>
      </c>
      <c r="B84" s="90"/>
      <c r="C84" s="90"/>
      <c r="D84" s="91"/>
      <c r="E84" s="162"/>
      <c r="F84" s="107"/>
      <c r="G84" s="107"/>
      <c r="H84" s="288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95" customHeight="1">
      <c r="A85" s="147">
        <v>79</v>
      </c>
      <c r="B85" s="90"/>
      <c r="C85" s="90"/>
      <c r="D85" s="91"/>
      <c r="E85" s="162"/>
      <c r="F85" s="107"/>
      <c r="G85" s="107"/>
      <c r="H85" s="288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95" customHeight="1">
      <c r="A86" s="147">
        <v>80</v>
      </c>
      <c r="B86" s="90"/>
      <c r="C86" s="90"/>
      <c r="D86" s="91"/>
      <c r="E86" s="162"/>
      <c r="F86" s="107"/>
      <c r="G86" s="107"/>
      <c r="H86" s="288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95" customHeight="1">
      <c r="A87" s="147">
        <v>81</v>
      </c>
      <c r="B87" s="90"/>
      <c r="C87" s="90"/>
      <c r="D87" s="91"/>
      <c r="E87" s="162"/>
      <c r="F87" s="107"/>
      <c r="G87" s="107"/>
      <c r="H87" s="288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95" customHeight="1">
      <c r="A88" s="147">
        <v>82</v>
      </c>
      <c r="B88" s="90"/>
      <c r="C88" s="90"/>
      <c r="D88" s="91"/>
      <c r="E88" s="162"/>
      <c r="F88" s="107"/>
      <c r="G88" s="107"/>
      <c r="H88" s="288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95" customHeight="1">
      <c r="A89" s="147">
        <v>83</v>
      </c>
      <c r="B89" s="90"/>
      <c r="C89" s="90"/>
      <c r="D89" s="91"/>
      <c r="E89" s="162"/>
      <c r="F89" s="107"/>
      <c r="G89" s="107"/>
      <c r="H89" s="288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95" customHeight="1">
      <c r="A90" s="147">
        <v>84</v>
      </c>
      <c r="B90" s="90"/>
      <c r="C90" s="90"/>
      <c r="D90" s="91"/>
      <c r="E90" s="162"/>
      <c r="F90" s="107"/>
      <c r="G90" s="107"/>
      <c r="H90" s="288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95" customHeight="1">
      <c r="A91" s="147">
        <v>85</v>
      </c>
      <c r="B91" s="90"/>
      <c r="C91" s="90"/>
      <c r="D91" s="91"/>
      <c r="E91" s="162"/>
      <c r="F91" s="107"/>
      <c r="G91" s="107"/>
      <c r="H91" s="288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95" customHeight="1">
      <c r="A92" s="147">
        <v>86</v>
      </c>
      <c r="B92" s="90"/>
      <c r="C92" s="90"/>
      <c r="D92" s="91"/>
      <c r="E92" s="162"/>
      <c r="F92" s="107"/>
      <c r="G92" s="107"/>
      <c r="H92" s="288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95" customHeight="1">
      <c r="A93" s="147">
        <v>87</v>
      </c>
      <c r="B93" s="90"/>
      <c r="C93" s="90"/>
      <c r="D93" s="91"/>
      <c r="E93" s="162"/>
      <c r="F93" s="107"/>
      <c r="G93" s="107"/>
      <c r="H93" s="288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95" customHeight="1">
      <c r="A94" s="147">
        <v>88</v>
      </c>
      <c r="B94" s="90"/>
      <c r="C94" s="90"/>
      <c r="D94" s="91"/>
      <c r="E94" s="162"/>
      <c r="F94" s="107"/>
      <c r="G94" s="107"/>
      <c r="H94" s="288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95" customHeight="1">
      <c r="A95" s="147">
        <v>89</v>
      </c>
      <c r="B95" s="90"/>
      <c r="C95" s="90"/>
      <c r="D95" s="91"/>
      <c r="E95" s="162"/>
      <c r="F95" s="107"/>
      <c r="G95" s="107"/>
      <c r="H95" s="288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95" customHeight="1">
      <c r="A96" s="147">
        <v>90</v>
      </c>
      <c r="B96" s="90"/>
      <c r="C96" s="90"/>
      <c r="D96" s="91"/>
      <c r="E96" s="162"/>
      <c r="F96" s="107"/>
      <c r="G96" s="107"/>
      <c r="H96" s="288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95" customHeight="1">
      <c r="A97" s="147">
        <v>91</v>
      </c>
      <c r="B97" s="90"/>
      <c r="C97" s="90"/>
      <c r="D97" s="91"/>
      <c r="E97" s="162"/>
      <c r="F97" s="107"/>
      <c r="G97" s="107"/>
      <c r="H97" s="288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95" customHeight="1">
      <c r="A98" s="147">
        <v>92</v>
      </c>
      <c r="B98" s="90"/>
      <c r="C98" s="90"/>
      <c r="D98" s="91"/>
      <c r="E98" s="162"/>
      <c r="F98" s="107"/>
      <c r="G98" s="107"/>
      <c r="H98" s="288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95" customHeight="1">
      <c r="A99" s="147">
        <v>93</v>
      </c>
      <c r="B99" s="90"/>
      <c r="C99" s="90"/>
      <c r="D99" s="91"/>
      <c r="E99" s="162"/>
      <c r="F99" s="107"/>
      <c r="G99" s="107"/>
      <c r="H99" s="288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95" customHeight="1">
      <c r="A100" s="147">
        <v>94</v>
      </c>
      <c r="B100" s="90"/>
      <c r="C100" s="90"/>
      <c r="D100" s="91"/>
      <c r="E100" s="162"/>
      <c r="F100" s="107"/>
      <c r="G100" s="107"/>
      <c r="H100" s="288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95" customHeight="1">
      <c r="A101" s="147">
        <v>95</v>
      </c>
      <c r="B101" s="90"/>
      <c r="C101" s="90"/>
      <c r="D101" s="91"/>
      <c r="E101" s="162"/>
      <c r="F101" s="107"/>
      <c r="G101" s="107"/>
      <c r="H101" s="288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95" customHeight="1">
      <c r="A102" s="147">
        <v>96</v>
      </c>
      <c r="B102" s="90"/>
      <c r="C102" s="90"/>
      <c r="D102" s="91"/>
      <c r="E102" s="162"/>
      <c r="F102" s="107"/>
      <c r="G102" s="107"/>
      <c r="H102" s="288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95" customHeight="1">
      <c r="A103" s="147">
        <v>97</v>
      </c>
      <c r="B103" s="90"/>
      <c r="C103" s="90"/>
      <c r="D103" s="91"/>
      <c r="E103" s="162"/>
      <c r="F103" s="107"/>
      <c r="G103" s="107"/>
      <c r="H103" s="288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95" customHeight="1">
      <c r="A104" s="147">
        <v>98</v>
      </c>
      <c r="B104" s="90"/>
      <c r="C104" s="90"/>
      <c r="D104" s="91"/>
      <c r="E104" s="162"/>
      <c r="F104" s="107"/>
      <c r="G104" s="107"/>
      <c r="H104" s="288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95" customHeight="1">
      <c r="A105" s="147">
        <v>99</v>
      </c>
      <c r="B105" s="90"/>
      <c r="C105" s="90"/>
      <c r="D105" s="91"/>
      <c r="E105" s="162"/>
      <c r="F105" s="107"/>
      <c r="G105" s="107"/>
      <c r="H105" s="288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95" customHeight="1">
      <c r="A106" s="147">
        <v>100</v>
      </c>
      <c r="B106" s="90"/>
      <c r="C106" s="90"/>
      <c r="D106" s="91"/>
      <c r="E106" s="162"/>
      <c r="F106" s="107"/>
      <c r="G106" s="107"/>
      <c r="H106" s="288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95" customHeight="1">
      <c r="A107" s="147">
        <v>101</v>
      </c>
      <c r="B107" s="90"/>
      <c r="C107" s="90"/>
      <c r="D107" s="91"/>
      <c r="E107" s="162"/>
      <c r="F107" s="107"/>
      <c r="G107" s="107"/>
      <c r="H107" s="288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95" customHeight="1">
      <c r="A108" s="147">
        <v>102</v>
      </c>
      <c r="B108" s="90"/>
      <c r="C108" s="90"/>
      <c r="D108" s="91"/>
      <c r="E108" s="162"/>
      <c r="F108" s="107"/>
      <c r="G108" s="107"/>
      <c r="H108" s="288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95" customHeight="1">
      <c r="A109" s="147">
        <v>103</v>
      </c>
      <c r="B109" s="90"/>
      <c r="C109" s="90"/>
      <c r="D109" s="91"/>
      <c r="E109" s="162"/>
      <c r="F109" s="107"/>
      <c r="G109" s="107"/>
      <c r="H109" s="288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95" customHeight="1">
      <c r="A110" s="147">
        <v>104</v>
      </c>
      <c r="B110" s="90"/>
      <c r="C110" s="90"/>
      <c r="D110" s="91"/>
      <c r="E110" s="162"/>
      <c r="F110" s="107"/>
      <c r="G110" s="107"/>
      <c r="H110" s="288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95" customHeight="1">
      <c r="A111" s="147">
        <v>105</v>
      </c>
      <c r="B111" s="90"/>
      <c r="C111" s="90"/>
      <c r="D111" s="91"/>
      <c r="E111" s="162"/>
      <c r="F111" s="107"/>
      <c r="G111" s="107"/>
      <c r="H111" s="288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95" customHeight="1">
      <c r="A112" s="147">
        <v>106</v>
      </c>
      <c r="B112" s="90"/>
      <c r="C112" s="90"/>
      <c r="D112" s="91"/>
      <c r="E112" s="162"/>
      <c r="F112" s="107"/>
      <c r="G112" s="107"/>
      <c r="H112" s="288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95" customHeight="1">
      <c r="A113" s="147">
        <v>107</v>
      </c>
      <c r="B113" s="90"/>
      <c r="C113" s="90"/>
      <c r="D113" s="91"/>
      <c r="E113" s="162"/>
      <c r="F113" s="107"/>
      <c r="G113" s="107"/>
      <c r="H113" s="288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95" customHeight="1">
      <c r="A114" s="147">
        <v>108</v>
      </c>
      <c r="B114" s="90"/>
      <c r="C114" s="90"/>
      <c r="D114" s="91"/>
      <c r="E114" s="162"/>
      <c r="F114" s="107"/>
      <c r="G114" s="107"/>
      <c r="H114" s="288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95" customHeight="1">
      <c r="A115" s="147">
        <v>109</v>
      </c>
      <c r="B115" s="90"/>
      <c r="C115" s="90"/>
      <c r="D115" s="91"/>
      <c r="E115" s="162"/>
      <c r="F115" s="107"/>
      <c r="G115" s="107"/>
      <c r="H115" s="288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95" customHeight="1">
      <c r="A116" s="147">
        <v>110</v>
      </c>
      <c r="B116" s="90"/>
      <c r="C116" s="90"/>
      <c r="D116" s="91"/>
      <c r="E116" s="162"/>
      <c r="F116" s="107"/>
      <c r="G116" s="107"/>
      <c r="H116" s="288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95" customHeight="1">
      <c r="A117" s="147">
        <v>111</v>
      </c>
      <c r="B117" s="90"/>
      <c r="C117" s="90"/>
      <c r="D117" s="91"/>
      <c r="E117" s="162"/>
      <c r="F117" s="107"/>
      <c r="G117" s="107"/>
      <c r="H117" s="288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95" customHeight="1">
      <c r="A118" s="147">
        <v>112</v>
      </c>
      <c r="B118" s="90"/>
      <c r="C118" s="90"/>
      <c r="D118" s="91"/>
      <c r="E118" s="162"/>
      <c r="F118" s="107"/>
      <c r="G118" s="107"/>
      <c r="H118" s="288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95" customHeight="1">
      <c r="A119" s="147">
        <v>113</v>
      </c>
      <c r="B119" s="90"/>
      <c r="C119" s="90"/>
      <c r="D119" s="91"/>
      <c r="E119" s="162"/>
      <c r="F119" s="107"/>
      <c r="G119" s="107"/>
      <c r="H119" s="288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95" customHeight="1">
      <c r="A120" s="147">
        <v>114</v>
      </c>
      <c r="B120" s="90"/>
      <c r="C120" s="90"/>
      <c r="D120" s="91"/>
      <c r="E120" s="162"/>
      <c r="F120" s="107"/>
      <c r="G120" s="107"/>
      <c r="H120" s="288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95" customHeight="1">
      <c r="A121" s="147">
        <v>115</v>
      </c>
      <c r="B121" s="90"/>
      <c r="C121" s="90"/>
      <c r="D121" s="91"/>
      <c r="E121" s="162"/>
      <c r="F121" s="107"/>
      <c r="G121" s="107"/>
      <c r="H121" s="288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95" customHeight="1">
      <c r="A122" s="147">
        <v>116</v>
      </c>
      <c r="B122" s="90"/>
      <c r="C122" s="90"/>
      <c r="D122" s="91"/>
      <c r="E122" s="162"/>
      <c r="F122" s="107"/>
      <c r="G122" s="107"/>
      <c r="H122" s="288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95" customHeight="1">
      <c r="A123" s="147">
        <v>117</v>
      </c>
      <c r="B123" s="90"/>
      <c r="C123" s="90"/>
      <c r="D123" s="91"/>
      <c r="E123" s="162"/>
      <c r="F123" s="107"/>
      <c r="G123" s="107"/>
      <c r="H123" s="288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95" customHeight="1">
      <c r="A124" s="147">
        <v>118</v>
      </c>
      <c r="B124" s="90"/>
      <c r="C124" s="90"/>
      <c r="D124" s="91"/>
      <c r="E124" s="162"/>
      <c r="F124" s="107"/>
      <c r="G124" s="107"/>
      <c r="H124" s="288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95" customHeight="1">
      <c r="A125" s="147">
        <v>119</v>
      </c>
      <c r="B125" s="90"/>
      <c r="C125" s="90"/>
      <c r="D125" s="91"/>
      <c r="E125" s="162"/>
      <c r="F125" s="107"/>
      <c r="G125" s="107"/>
      <c r="H125" s="288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95" customHeight="1">
      <c r="A126" s="147">
        <v>120</v>
      </c>
      <c r="B126" s="90"/>
      <c r="C126" s="90"/>
      <c r="D126" s="91"/>
      <c r="E126" s="162"/>
      <c r="F126" s="107"/>
      <c r="G126" s="107"/>
      <c r="H126" s="288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95" customHeight="1">
      <c r="A127" s="147">
        <v>121</v>
      </c>
      <c r="B127" s="90"/>
      <c r="C127" s="90"/>
      <c r="D127" s="91"/>
      <c r="E127" s="162"/>
      <c r="F127" s="107"/>
      <c r="G127" s="107"/>
      <c r="H127" s="288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95" customHeight="1">
      <c r="A128" s="147">
        <v>122</v>
      </c>
      <c r="B128" s="90"/>
      <c r="C128" s="90"/>
      <c r="D128" s="91"/>
      <c r="E128" s="162"/>
      <c r="F128" s="107"/>
      <c r="G128" s="107"/>
      <c r="H128" s="288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95" customHeight="1">
      <c r="A129" s="147">
        <v>123</v>
      </c>
      <c r="B129" s="90"/>
      <c r="C129" s="90"/>
      <c r="D129" s="91"/>
      <c r="E129" s="162"/>
      <c r="F129" s="107"/>
      <c r="G129" s="107"/>
      <c r="H129" s="288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95" customHeight="1">
      <c r="A130" s="147">
        <v>124</v>
      </c>
      <c r="B130" s="90"/>
      <c r="C130" s="90"/>
      <c r="D130" s="91"/>
      <c r="E130" s="162"/>
      <c r="F130" s="107"/>
      <c r="G130" s="107"/>
      <c r="H130" s="288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95" customHeight="1">
      <c r="A131" s="147">
        <v>125</v>
      </c>
      <c r="B131" s="90"/>
      <c r="C131" s="90"/>
      <c r="D131" s="91"/>
      <c r="E131" s="162"/>
      <c r="F131" s="107"/>
      <c r="G131" s="107"/>
      <c r="H131" s="288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95" customHeight="1">
      <c r="A132" s="147">
        <v>126</v>
      </c>
      <c r="B132" s="90"/>
      <c r="C132" s="90"/>
      <c r="D132" s="91"/>
      <c r="E132" s="162"/>
      <c r="F132" s="107"/>
      <c r="G132" s="107"/>
      <c r="H132" s="288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95" customHeight="1">
      <c r="A133" s="147">
        <v>127</v>
      </c>
      <c r="B133" s="90"/>
      <c r="C133" s="90"/>
      <c r="D133" s="91"/>
      <c r="E133" s="162"/>
      <c r="F133" s="107"/>
      <c r="G133" s="107"/>
      <c r="H133" s="288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95" customHeight="1">
      <c r="A134" s="147">
        <v>128</v>
      </c>
      <c r="B134" s="90"/>
      <c r="C134" s="90"/>
      <c r="D134" s="91"/>
      <c r="E134" s="162"/>
      <c r="F134" s="107"/>
      <c r="G134" s="107"/>
      <c r="H134" s="288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1"/>
      <c r="P134" s="172">
        <f t="shared" si="5"/>
        <v>999</v>
      </c>
      <c r="Q134" s="173"/>
    </row>
    <row r="135" spans="1:17">
      <c r="A135" s="147">
        <v>129</v>
      </c>
      <c r="B135" s="90"/>
      <c r="C135" s="90"/>
      <c r="D135" s="91"/>
      <c r="E135" s="162"/>
      <c r="F135" s="107"/>
      <c r="G135" s="107"/>
      <c r="H135" s="288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140"/>
      <c r="P135" s="108">
        <f t="shared" si="5"/>
        <v>999</v>
      </c>
      <c r="Q135" s="92"/>
    </row>
    <row r="136" spans="1:17">
      <c r="A136" s="147">
        <v>130</v>
      </c>
      <c r="B136" s="90"/>
      <c r="C136" s="90"/>
      <c r="D136" s="91"/>
      <c r="E136" s="162"/>
      <c r="F136" s="107"/>
      <c r="G136" s="107"/>
      <c r="H136" s="288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140"/>
      <c r="P136" s="108">
        <f t="shared" si="5"/>
        <v>999</v>
      </c>
      <c r="Q136" s="92"/>
    </row>
    <row r="137" spans="1:17">
      <c r="A137" s="147">
        <v>131</v>
      </c>
      <c r="B137" s="90"/>
      <c r="C137" s="90"/>
      <c r="D137" s="91"/>
      <c r="E137" s="162"/>
      <c r="F137" s="107"/>
      <c r="G137" s="107"/>
      <c r="H137" s="288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140"/>
      <c r="P137" s="108">
        <f t="shared" si="5"/>
        <v>999</v>
      </c>
      <c r="Q137" s="92"/>
    </row>
    <row r="138" spans="1:17">
      <c r="A138" s="147">
        <v>132</v>
      </c>
      <c r="B138" s="90"/>
      <c r="C138" s="90"/>
      <c r="D138" s="91"/>
      <c r="E138" s="162"/>
      <c r="F138" s="107"/>
      <c r="G138" s="107"/>
      <c r="H138" s="288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140"/>
      <c r="P138" s="108">
        <f t="shared" si="5"/>
        <v>999</v>
      </c>
      <c r="Q138" s="92"/>
    </row>
    <row r="139" spans="1:17">
      <c r="A139" s="147">
        <v>133</v>
      </c>
      <c r="B139" s="90"/>
      <c r="C139" s="90"/>
      <c r="D139" s="91"/>
      <c r="E139" s="162"/>
      <c r="F139" s="107"/>
      <c r="G139" s="107"/>
      <c r="H139" s="288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140"/>
      <c r="P139" s="108">
        <f t="shared" si="5"/>
        <v>999</v>
      </c>
      <c r="Q139" s="92"/>
    </row>
    <row r="140" spans="1:17">
      <c r="A140" s="147">
        <v>134</v>
      </c>
      <c r="B140" s="90"/>
      <c r="C140" s="90"/>
      <c r="D140" s="91"/>
      <c r="E140" s="162"/>
      <c r="F140" s="107"/>
      <c r="G140" s="107"/>
      <c r="H140" s="288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140"/>
      <c r="P140" s="108">
        <f t="shared" si="5"/>
        <v>999</v>
      </c>
      <c r="Q140" s="92"/>
    </row>
    <row r="141" spans="1:17">
      <c r="A141" s="147">
        <v>135</v>
      </c>
      <c r="B141" s="90"/>
      <c r="C141" s="90"/>
      <c r="D141" s="91"/>
      <c r="E141" s="162"/>
      <c r="F141" s="107"/>
      <c r="G141" s="107"/>
      <c r="H141" s="288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1"/>
      <c r="P141" s="172">
        <f t="shared" si="5"/>
        <v>999</v>
      </c>
      <c r="Q141" s="173"/>
    </row>
    <row r="142" spans="1:17">
      <c r="A142" s="147">
        <v>136</v>
      </c>
      <c r="B142" s="90"/>
      <c r="C142" s="90"/>
      <c r="D142" s="91"/>
      <c r="E142" s="162"/>
      <c r="F142" s="107"/>
      <c r="G142" s="107"/>
      <c r="H142" s="288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140"/>
      <c r="P142" s="108">
        <f t="shared" si="5"/>
        <v>999</v>
      </c>
      <c r="Q142" s="92"/>
    </row>
    <row r="143" spans="1:17">
      <c r="A143" s="147">
        <v>137</v>
      </c>
      <c r="B143" s="90"/>
      <c r="C143" s="90"/>
      <c r="D143" s="91"/>
      <c r="E143" s="162"/>
      <c r="F143" s="107"/>
      <c r="G143" s="107"/>
      <c r="H143" s="288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140"/>
      <c r="P143" s="108">
        <f t="shared" si="5"/>
        <v>999</v>
      </c>
      <c r="Q143" s="92"/>
    </row>
    <row r="144" spans="1:17">
      <c r="A144" s="147">
        <v>138</v>
      </c>
      <c r="B144" s="90"/>
      <c r="C144" s="90"/>
      <c r="D144" s="91"/>
      <c r="E144" s="162"/>
      <c r="F144" s="107"/>
      <c r="G144" s="107"/>
      <c r="H144" s="288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140"/>
      <c r="P144" s="108">
        <f t="shared" si="5"/>
        <v>999</v>
      </c>
      <c r="Q144" s="92"/>
    </row>
    <row r="145" spans="1:17">
      <c r="A145" s="147">
        <v>139</v>
      </c>
      <c r="B145" s="90"/>
      <c r="C145" s="90"/>
      <c r="D145" s="91"/>
      <c r="E145" s="162"/>
      <c r="F145" s="107"/>
      <c r="G145" s="107"/>
      <c r="H145" s="288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140"/>
      <c r="P145" s="108">
        <f t="shared" si="5"/>
        <v>999</v>
      </c>
      <c r="Q145" s="92"/>
    </row>
    <row r="146" spans="1:17">
      <c r="A146" s="147">
        <v>140</v>
      </c>
      <c r="B146" s="90"/>
      <c r="C146" s="90"/>
      <c r="D146" s="91"/>
      <c r="E146" s="162"/>
      <c r="F146" s="107"/>
      <c r="G146" s="107"/>
      <c r="H146" s="288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140"/>
      <c r="P146" s="108">
        <f t="shared" si="5"/>
        <v>999</v>
      </c>
      <c r="Q146" s="92"/>
    </row>
    <row r="147" spans="1:17">
      <c r="A147" s="147">
        <v>141</v>
      </c>
      <c r="B147" s="90"/>
      <c r="C147" s="90"/>
      <c r="D147" s="91"/>
      <c r="E147" s="162"/>
      <c r="F147" s="107"/>
      <c r="G147" s="107"/>
      <c r="H147" s="288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140"/>
      <c r="P147" s="108">
        <f t="shared" si="5"/>
        <v>999</v>
      </c>
      <c r="Q147" s="92"/>
    </row>
    <row r="148" spans="1:17">
      <c r="A148" s="147">
        <v>142</v>
      </c>
      <c r="B148" s="90"/>
      <c r="C148" s="90"/>
      <c r="D148" s="91"/>
      <c r="E148" s="162"/>
      <c r="F148" s="107"/>
      <c r="G148" s="107"/>
      <c r="H148" s="288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1"/>
      <c r="P148" s="172">
        <f t="shared" si="5"/>
        <v>999</v>
      </c>
      <c r="Q148" s="173"/>
    </row>
    <row r="149" spans="1:17">
      <c r="A149" s="147">
        <v>143</v>
      </c>
      <c r="B149" s="90"/>
      <c r="C149" s="90"/>
      <c r="D149" s="91"/>
      <c r="E149" s="162"/>
      <c r="F149" s="107"/>
      <c r="G149" s="107"/>
      <c r="H149" s="288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140"/>
      <c r="P149" s="108">
        <f t="shared" si="5"/>
        <v>999</v>
      </c>
      <c r="Q149" s="92"/>
    </row>
    <row r="150" spans="1:17">
      <c r="A150" s="147">
        <v>144</v>
      </c>
      <c r="B150" s="90"/>
      <c r="C150" s="90"/>
      <c r="D150" s="91"/>
      <c r="E150" s="162"/>
      <c r="F150" s="107"/>
      <c r="G150" s="107"/>
      <c r="H150" s="288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140"/>
      <c r="P150" s="108">
        <f t="shared" si="5"/>
        <v>999</v>
      </c>
      <c r="Q150" s="92"/>
    </row>
    <row r="151" spans="1:17">
      <c r="A151" s="147">
        <v>145</v>
      </c>
      <c r="B151" s="90"/>
      <c r="C151" s="90"/>
      <c r="D151" s="91"/>
      <c r="E151" s="162"/>
      <c r="F151" s="107"/>
      <c r="G151" s="107"/>
      <c r="H151" s="288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140"/>
      <c r="P151" s="108">
        <f t="shared" si="5"/>
        <v>999</v>
      </c>
      <c r="Q151" s="92"/>
    </row>
    <row r="152" spans="1:17">
      <c r="A152" s="147">
        <v>146</v>
      </c>
      <c r="B152" s="90"/>
      <c r="C152" s="90"/>
      <c r="D152" s="91"/>
      <c r="E152" s="162"/>
      <c r="F152" s="107"/>
      <c r="G152" s="107"/>
      <c r="H152" s="288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140"/>
      <c r="P152" s="108">
        <f t="shared" si="5"/>
        <v>999</v>
      </c>
      <c r="Q152" s="92"/>
    </row>
    <row r="153" spans="1:17">
      <c r="A153" s="147">
        <v>147</v>
      </c>
      <c r="B153" s="90"/>
      <c r="C153" s="90"/>
      <c r="D153" s="91"/>
      <c r="E153" s="162"/>
      <c r="F153" s="107"/>
      <c r="G153" s="107"/>
      <c r="H153" s="288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140"/>
      <c r="P153" s="108">
        <f t="shared" si="5"/>
        <v>999</v>
      </c>
      <c r="Q153" s="92"/>
    </row>
    <row r="154" spans="1:17">
      <c r="A154" s="147">
        <v>148</v>
      </c>
      <c r="B154" s="90"/>
      <c r="C154" s="90"/>
      <c r="D154" s="91"/>
      <c r="E154" s="162"/>
      <c r="F154" s="107"/>
      <c r="G154" s="107"/>
      <c r="H154" s="288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140"/>
      <c r="P154" s="108">
        <f t="shared" si="5"/>
        <v>999</v>
      </c>
      <c r="Q154" s="92"/>
    </row>
    <row r="155" spans="1:17">
      <c r="A155" s="147">
        <v>149</v>
      </c>
      <c r="B155" s="90"/>
      <c r="C155" s="90"/>
      <c r="D155" s="91"/>
      <c r="E155" s="162"/>
      <c r="F155" s="107"/>
      <c r="G155" s="107"/>
      <c r="H155" s="288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140"/>
      <c r="P155" s="108">
        <f t="shared" si="5"/>
        <v>999</v>
      </c>
      <c r="Q155" s="92"/>
    </row>
    <row r="156" spans="1:17">
      <c r="A156" s="147">
        <v>150</v>
      </c>
      <c r="B156" s="90"/>
      <c r="C156" s="90"/>
      <c r="D156" s="91"/>
      <c r="E156" s="162"/>
      <c r="F156" s="107"/>
      <c r="G156" s="107"/>
      <c r="H156" s="288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91" priority="20" stopIfTrue="1">
      <formula>AND(ROUNDDOWN(($A$4-E7)/365.25,0)&lt;=13,G7&lt;&gt;"OK")</formula>
    </cfRule>
    <cfRule type="expression" dxfId="90" priority="21" stopIfTrue="1">
      <formula>AND(ROUNDDOWN(($A$4-E7)/365.25,0)&lt;=14,G7&lt;&gt;"OK")</formula>
    </cfRule>
    <cfRule type="expression" dxfId="89" priority="22" stopIfTrue="1">
      <formula>AND(ROUNDDOWN(($A$4-E7)/365.25,0)&lt;=17,G7&lt;&gt;"OK")</formula>
    </cfRule>
  </conditionalFormatting>
  <conditionalFormatting sqref="J7:J156">
    <cfRule type="cellIs" dxfId="88" priority="19" stopIfTrue="1" operator="equal">
      <formula>"Z"</formula>
    </cfRule>
  </conditionalFormatting>
  <conditionalFormatting sqref="A7:D156">
    <cfRule type="expression" dxfId="87" priority="18" stopIfTrue="1">
      <formula>$Q7&gt;=1</formula>
    </cfRule>
  </conditionalFormatting>
  <conditionalFormatting sqref="E7:E14">
    <cfRule type="expression" dxfId="86" priority="15" stopIfTrue="1">
      <formula>AND(ROUNDDOWN(($A$4-E7)/365.25,0)&lt;=13,G7&lt;&gt;"OK")</formula>
    </cfRule>
    <cfRule type="expression" dxfId="85" priority="16" stopIfTrue="1">
      <formula>AND(ROUNDDOWN(($A$4-E7)/365.25,0)&lt;=14,G7&lt;&gt;"OK")</formula>
    </cfRule>
    <cfRule type="expression" dxfId="84" priority="17" stopIfTrue="1">
      <formula>AND(ROUNDDOWN(($A$4-E7)/365.25,0)&lt;=17,G7&lt;&gt;"OK")</formula>
    </cfRule>
  </conditionalFormatting>
  <conditionalFormatting sqref="J7:J14">
    <cfRule type="cellIs" dxfId="83" priority="14" stopIfTrue="1" operator="equal">
      <formula>"Z"</formula>
    </cfRule>
  </conditionalFormatting>
  <conditionalFormatting sqref="B7:D14">
    <cfRule type="expression" dxfId="82" priority="13" stopIfTrue="1">
      <formula>$Q7&gt;=1</formula>
    </cfRule>
  </conditionalFormatting>
  <conditionalFormatting sqref="E7:E14">
    <cfRule type="expression" dxfId="81" priority="10" stopIfTrue="1">
      <formula>AND(ROUNDDOWN(($A$4-E7)/365.25,0)&lt;=13,G7&lt;&gt;"OK")</formula>
    </cfRule>
    <cfRule type="expression" dxfId="80" priority="11" stopIfTrue="1">
      <formula>AND(ROUNDDOWN(($A$4-E7)/365.25,0)&lt;=14,G7&lt;&gt;"OK")</formula>
    </cfRule>
    <cfRule type="expression" dxfId="79" priority="12" stopIfTrue="1">
      <formula>AND(ROUNDDOWN(($A$4-E7)/365.25,0)&lt;=17,G7&lt;&gt;"OK")</formula>
    </cfRule>
  </conditionalFormatting>
  <conditionalFormatting sqref="B7:D14">
    <cfRule type="expression" dxfId="78" priority="9" stopIfTrue="1">
      <formula>$Q7&gt;=1</formula>
    </cfRule>
  </conditionalFormatting>
  <conditionalFormatting sqref="E7:E27 E29:E37">
    <cfRule type="expression" dxfId="77" priority="6" stopIfTrue="1">
      <formula>AND(ROUNDDOWN(($A$4-E7)/365.25,0)&lt;=13,G7&lt;&gt;"OK")</formula>
    </cfRule>
    <cfRule type="expression" dxfId="76" priority="7" stopIfTrue="1">
      <formula>AND(ROUNDDOWN(($A$4-E7)/365.25,0)&lt;=14,G7&lt;&gt;"OK")</formula>
    </cfRule>
    <cfRule type="expression" dxfId="75" priority="8" stopIfTrue="1">
      <formula>AND(ROUNDDOWN(($A$4-E7)/365.25,0)&lt;=17,G7&lt;&gt;"OK")</formula>
    </cfRule>
  </conditionalFormatting>
  <conditionalFormatting sqref="B7:D37">
    <cfRule type="expression" dxfId="74" priority="5" stopIfTrue="1">
      <formula>$Q7&gt;=1</formula>
    </cfRule>
  </conditionalFormatting>
  <conditionalFormatting sqref="B7">
    <cfRule type="expression" dxfId="73" priority="4" stopIfTrue="1">
      <formula>$Q7&gt;=1</formula>
    </cfRule>
  </conditionalFormatting>
  <conditionalFormatting sqref="B7">
    <cfRule type="expression" dxfId="72" priority="3" stopIfTrue="1">
      <formula>$Q7&gt;=1</formula>
    </cfRule>
  </conditionalFormatting>
  <conditionalFormatting sqref="B7">
    <cfRule type="expression" dxfId="71" priority="2" stopIfTrue="1">
      <formula>$Q7&gt;=1</formula>
    </cfRule>
  </conditionalFormatting>
  <conditionalFormatting sqref="B7">
    <cfRule type="expression" dxfId="70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Munka23">
    <tabColor indexed="11"/>
  </sheetPr>
  <dimension ref="A1:AK43"/>
  <sheetViews>
    <sheetView workbookViewId="0">
      <selection activeCell="L13" sqref="L13"/>
    </sheetView>
  </sheetViews>
  <sheetFormatPr defaultRowHeight="12.75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8.42578125" customWidth="1"/>
    <col min="11" max="13" width="8.5703125" customWidth="1"/>
    <col min="15" max="15" width="5.5703125" customWidth="1"/>
    <col min="16" max="16" width="4.5703125" customWidth="1"/>
    <col min="17" max="17" width="11.7109375" customWidth="1"/>
    <col min="25" max="25" width="10.28515625" style="262" hidden="1" customWidth="1"/>
    <col min="26" max="37" width="0" style="262" hidden="1" customWidth="1"/>
  </cols>
  <sheetData>
    <row r="1" spans="1:37" ht="26.25">
      <c r="A1" s="689" t="str">
        <f>Altalanos!$A$6</f>
        <v>MEFOB 2022</v>
      </c>
      <c r="B1" s="689"/>
      <c r="C1" s="689"/>
      <c r="D1" s="689"/>
      <c r="E1" s="689"/>
      <c r="F1" s="689"/>
      <c r="G1" s="178"/>
      <c r="H1" s="181" t="s">
        <v>53</v>
      </c>
      <c r="I1" s="179"/>
      <c r="J1" s="180"/>
      <c r="L1" s="182"/>
      <c r="M1" s="206"/>
      <c r="N1" s="208"/>
      <c r="O1" s="208" t="s">
        <v>14</v>
      </c>
      <c r="P1" s="208"/>
      <c r="Q1" s="209"/>
      <c r="R1" s="208"/>
      <c r="S1" s="210"/>
      <c r="Y1"/>
      <c r="Z1"/>
      <c r="AA1"/>
      <c r="AB1" s="270" t="e">
        <f>IF(Y5=1,CONCATENATE(VLOOKUP(Y3,AA16:AH27,2)),CONCATENATE(VLOOKUP(Y3,AA2:AK13,2)))</f>
        <v>#N/A</v>
      </c>
      <c r="AC1" s="270" t="e">
        <f>IF(Y5=1,CONCATENATE(VLOOKUP(Y3,AA16:AK27,3)),CONCATENATE(VLOOKUP(Y3,AA2:AK13,3)))</f>
        <v>#N/A</v>
      </c>
      <c r="AD1" s="270" t="e">
        <f>IF(Y5=1,CONCATENATE(VLOOKUP(Y3,AA16:AK27,4)),CONCATENATE(VLOOKUP(Y3,AA2:AK13,4)))</f>
        <v>#N/A</v>
      </c>
      <c r="AE1" s="270" t="e">
        <f>IF(Y5=1,CONCATENATE(VLOOKUP(Y3,AA16:AK27,5)),CONCATENATE(VLOOKUP(Y3,AA2:AK13,5)))</f>
        <v>#N/A</v>
      </c>
      <c r="AF1" s="270" t="e">
        <f>IF(Y5=1,CONCATENATE(VLOOKUP(Y3,AA16:AK27,6)),CONCATENATE(VLOOKUP(Y3,AA2:AK13,6)))</f>
        <v>#N/A</v>
      </c>
      <c r="AG1" s="270" t="e">
        <f>IF(Y5=1,CONCATENATE(VLOOKUP(Y3,AA16:AK27,7)),CONCATENATE(VLOOKUP(Y3,AA2:AK13,7)))</f>
        <v>#N/A</v>
      </c>
      <c r="AH1" s="270" t="e">
        <f>IF(Y5=1,CONCATENATE(VLOOKUP(Y3,AA16:AK27,8)),CONCATENATE(VLOOKUP(Y3,AA2:AK13,8)))</f>
        <v>#N/A</v>
      </c>
      <c r="AI1" s="270" t="e">
        <f>IF(Y5=1,CONCATENATE(VLOOKUP(Y3,AA16:AK27,9)),CONCATENATE(VLOOKUP(Y3,AA2:AK13,9)))</f>
        <v>#N/A</v>
      </c>
      <c r="AJ1" s="270" t="e">
        <f>IF(Y5=1,CONCATENATE(VLOOKUP(Y3,AA16:AK27,10)),CONCATENATE(VLOOKUP(Y3,AA2:AK13,10)))</f>
        <v>#N/A</v>
      </c>
      <c r="AK1" s="270" t="e">
        <f>IF(Y5=1,CONCATENATE(VLOOKUP(Y3,AA16:AK27,11)),CONCATENATE(VLOOKUP(Y3,AA2:AK13,11)))</f>
        <v>#N/A</v>
      </c>
    </row>
    <row r="2" spans="1:37">
      <c r="A2" s="183" t="s">
        <v>52</v>
      </c>
      <c r="B2" s="184"/>
      <c r="C2" s="184"/>
      <c r="D2" s="184"/>
      <c r="E2" s="306" t="str">
        <f>Altalanos!$C$8</f>
        <v>Profi női</v>
      </c>
      <c r="F2" s="184"/>
      <c r="G2" s="185"/>
      <c r="H2" s="186"/>
      <c r="I2" s="186"/>
      <c r="J2" s="187"/>
      <c r="K2" s="182"/>
      <c r="L2" s="182"/>
      <c r="M2" s="207"/>
      <c r="N2" s="211"/>
      <c r="O2" s="212"/>
      <c r="P2" s="211"/>
      <c r="Q2" s="212"/>
      <c r="R2" s="211"/>
      <c r="S2" s="210"/>
      <c r="Y2" s="264"/>
      <c r="Z2" s="263"/>
      <c r="AA2" s="263" t="s">
        <v>66</v>
      </c>
      <c r="AB2" s="268">
        <v>150</v>
      </c>
      <c r="AC2" s="268">
        <v>120</v>
      </c>
      <c r="AD2" s="268">
        <v>100</v>
      </c>
      <c r="AE2" s="268">
        <v>80</v>
      </c>
      <c r="AF2" s="268">
        <v>70</v>
      </c>
      <c r="AG2" s="268">
        <v>60</v>
      </c>
      <c r="AH2" s="268">
        <v>55</v>
      </c>
      <c r="AI2" s="268">
        <v>50</v>
      </c>
      <c r="AJ2" s="268">
        <v>45</v>
      </c>
      <c r="AK2" s="268">
        <v>40</v>
      </c>
    </row>
    <row r="3" spans="1:37">
      <c r="A3" s="49" t="s">
        <v>25</v>
      </c>
      <c r="B3" s="49"/>
      <c r="C3" s="49"/>
      <c r="D3" s="49"/>
      <c r="E3" s="49" t="s">
        <v>22</v>
      </c>
      <c r="F3" s="49"/>
      <c r="G3" s="49"/>
      <c r="H3" s="49" t="s">
        <v>30</v>
      </c>
      <c r="I3" s="49"/>
      <c r="J3" s="109"/>
      <c r="K3" s="49"/>
      <c r="L3" s="50" t="s">
        <v>31</v>
      </c>
      <c r="M3" s="49"/>
      <c r="N3" s="214"/>
      <c r="O3" s="213"/>
      <c r="P3" s="214"/>
      <c r="Q3" s="254" t="s">
        <v>78</v>
      </c>
      <c r="R3" s="255" t="s">
        <v>84</v>
      </c>
      <c r="S3" s="210"/>
      <c r="Y3" s="263">
        <f>IF(H4="OB","A",IF(H4="IX","W",H4))</f>
        <v>0</v>
      </c>
      <c r="Z3" s="263"/>
      <c r="AA3" s="263" t="s">
        <v>87</v>
      </c>
      <c r="AB3" s="268">
        <v>120</v>
      </c>
      <c r="AC3" s="268">
        <v>90</v>
      </c>
      <c r="AD3" s="268">
        <v>65</v>
      </c>
      <c r="AE3" s="268">
        <v>55</v>
      </c>
      <c r="AF3" s="268">
        <v>50</v>
      </c>
      <c r="AG3" s="268">
        <v>45</v>
      </c>
      <c r="AH3" s="268">
        <v>40</v>
      </c>
      <c r="AI3" s="268">
        <v>35</v>
      </c>
      <c r="AJ3" s="268">
        <v>25</v>
      </c>
      <c r="AK3" s="268">
        <v>20</v>
      </c>
    </row>
    <row r="4" spans="1:37" ht="13.5" thickBot="1">
      <c r="A4" s="690" t="str">
        <f>Altalanos!$A$10</f>
        <v>2022.05.21-22.</v>
      </c>
      <c r="B4" s="690"/>
      <c r="C4" s="690"/>
      <c r="D4" s="188"/>
      <c r="E4" s="189" t="str">
        <f>Altalanos!$C$10</f>
        <v>Miskolc</v>
      </c>
      <c r="F4" s="189"/>
      <c r="G4" s="189"/>
      <c r="H4" s="191"/>
      <c r="I4" s="189"/>
      <c r="J4" s="190"/>
      <c r="K4" s="191"/>
      <c r="L4" s="192" t="str">
        <f>Altalanos!$E$10</f>
        <v>Kádár László</v>
      </c>
      <c r="M4" s="191"/>
      <c r="N4" s="215"/>
      <c r="O4" s="216"/>
      <c r="P4" s="215"/>
      <c r="Q4" s="256" t="s">
        <v>85</v>
      </c>
      <c r="R4" s="257" t="s">
        <v>80</v>
      </c>
      <c r="S4" s="210"/>
      <c r="Y4" s="263"/>
      <c r="Z4" s="263"/>
      <c r="AA4" s="263" t="s">
        <v>88</v>
      </c>
      <c r="AB4" s="268">
        <v>90</v>
      </c>
      <c r="AC4" s="268">
        <v>60</v>
      </c>
      <c r="AD4" s="268">
        <v>45</v>
      </c>
      <c r="AE4" s="268">
        <v>34</v>
      </c>
      <c r="AF4" s="268">
        <v>27</v>
      </c>
      <c r="AG4" s="268">
        <v>22</v>
      </c>
      <c r="AH4" s="268">
        <v>18</v>
      </c>
      <c r="AI4" s="268">
        <v>15</v>
      </c>
      <c r="AJ4" s="268">
        <v>12</v>
      </c>
      <c r="AK4" s="268">
        <v>9</v>
      </c>
    </row>
    <row r="5" spans="1:37">
      <c r="A5" s="31"/>
      <c r="B5" s="31" t="s">
        <v>50</v>
      </c>
      <c r="C5" s="203" t="s">
        <v>64</v>
      </c>
      <c r="D5" s="31" t="s">
        <v>44</v>
      </c>
      <c r="E5" s="31" t="s">
        <v>69</v>
      </c>
      <c r="F5" s="31"/>
      <c r="G5" s="31" t="s">
        <v>29</v>
      </c>
      <c r="H5" s="31"/>
      <c r="I5" s="31" t="s">
        <v>32</v>
      </c>
      <c r="J5" s="31"/>
      <c r="K5" s="247" t="s">
        <v>70</v>
      </c>
      <c r="L5" s="247" t="s">
        <v>71</v>
      </c>
      <c r="M5" s="247" t="s">
        <v>72</v>
      </c>
      <c r="N5" s="210"/>
      <c r="O5" s="210"/>
      <c r="P5" s="210"/>
      <c r="Q5" s="258" t="s">
        <v>86</v>
      </c>
      <c r="R5" s="259" t="s">
        <v>82</v>
      </c>
      <c r="S5" s="210"/>
      <c r="Y5" s="263">
        <f>IF(OR(Altalanos!$A$8="F1",Altalanos!$A$8="F2",Altalanos!$A$8="N1",Altalanos!$A$8="N2"),1,2)</f>
        <v>2</v>
      </c>
      <c r="Z5" s="263"/>
      <c r="AA5" s="263" t="s">
        <v>89</v>
      </c>
      <c r="AB5" s="268">
        <v>60</v>
      </c>
      <c r="AC5" s="268">
        <v>40</v>
      </c>
      <c r="AD5" s="268">
        <v>30</v>
      </c>
      <c r="AE5" s="268">
        <v>20</v>
      </c>
      <c r="AF5" s="268">
        <v>18</v>
      </c>
      <c r="AG5" s="268">
        <v>15</v>
      </c>
      <c r="AH5" s="268">
        <v>12</v>
      </c>
      <c r="AI5" s="268">
        <v>10</v>
      </c>
      <c r="AJ5" s="268">
        <v>8</v>
      </c>
      <c r="AK5" s="268">
        <v>6</v>
      </c>
    </row>
    <row r="6" spans="1:37">
      <c r="A6" s="194"/>
      <c r="B6" s="194"/>
      <c r="C6" s="246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210"/>
      <c r="O6" s="210"/>
      <c r="P6" s="210"/>
      <c r="Q6" s="210"/>
      <c r="R6" s="210"/>
      <c r="S6" s="210"/>
      <c r="Y6" s="263"/>
      <c r="Z6" s="263"/>
      <c r="AA6" s="263" t="s">
        <v>90</v>
      </c>
      <c r="AB6" s="268">
        <v>40</v>
      </c>
      <c r="AC6" s="268">
        <v>25</v>
      </c>
      <c r="AD6" s="268">
        <v>18</v>
      </c>
      <c r="AE6" s="268">
        <v>13</v>
      </c>
      <c r="AF6" s="268">
        <v>10</v>
      </c>
      <c r="AG6" s="268">
        <v>8</v>
      </c>
      <c r="AH6" s="268">
        <v>6</v>
      </c>
      <c r="AI6" s="268">
        <v>5</v>
      </c>
      <c r="AJ6" s="268">
        <v>4</v>
      </c>
      <c r="AK6" s="268">
        <v>3</v>
      </c>
    </row>
    <row r="7" spans="1:37">
      <c r="A7" s="217" t="s">
        <v>66</v>
      </c>
      <c r="B7" s="248">
        <v>1</v>
      </c>
      <c r="C7" s="204">
        <f>IF($B7="","",VLOOKUP($B7,N!$A$7:$O$22,5))</f>
        <v>0</v>
      </c>
      <c r="D7" s="204">
        <f>IF($B7="","",VLOOKUP($B7,N!$A$7:$O$22,15))</f>
        <v>0</v>
      </c>
      <c r="E7" s="202" t="str">
        <f>UPPER(IF($B7="","",VLOOKUP($B7,N!$A$7:$O$22,2)))</f>
        <v xml:space="preserve">MARIA </v>
      </c>
      <c r="F7" s="205"/>
      <c r="G7" s="202" t="str">
        <f>IF($B7="","",VLOOKUP($B7,N!$A$7:$O$22,3))</f>
        <v>Judith Castillo</v>
      </c>
      <c r="H7" s="205"/>
      <c r="I7" s="202">
        <f>IF($B7="","",VLOOKUP($B7,N!$A$7:$O$22,4))</f>
        <v>0</v>
      </c>
      <c r="J7" s="194"/>
      <c r="K7" s="637" t="s">
        <v>181</v>
      </c>
      <c r="L7" s="265"/>
      <c r="M7" s="272"/>
      <c r="N7" s="210"/>
      <c r="O7" s="210"/>
      <c r="P7" s="210"/>
      <c r="Q7" s="210"/>
      <c r="R7" s="210"/>
      <c r="S7" s="210"/>
      <c r="Y7" s="263"/>
      <c r="Z7" s="263"/>
      <c r="AA7" s="263" t="s">
        <v>91</v>
      </c>
      <c r="AB7" s="268">
        <v>25</v>
      </c>
      <c r="AC7" s="268">
        <v>15</v>
      </c>
      <c r="AD7" s="268">
        <v>13</v>
      </c>
      <c r="AE7" s="268">
        <v>8</v>
      </c>
      <c r="AF7" s="268">
        <v>6</v>
      </c>
      <c r="AG7" s="268">
        <v>4</v>
      </c>
      <c r="AH7" s="268">
        <v>3</v>
      </c>
      <c r="AI7" s="268">
        <v>2</v>
      </c>
      <c r="AJ7" s="268">
        <v>1</v>
      </c>
      <c r="AK7" s="268">
        <v>0</v>
      </c>
    </row>
    <row r="8" spans="1:37">
      <c r="A8" s="217"/>
      <c r="B8" s="249"/>
      <c r="C8" s="218"/>
      <c r="D8" s="218"/>
      <c r="E8" s="218"/>
      <c r="F8" s="218"/>
      <c r="G8" s="218"/>
      <c r="H8" s="218"/>
      <c r="I8" s="218"/>
      <c r="J8" s="194"/>
      <c r="K8" s="217"/>
      <c r="L8" s="217"/>
      <c r="M8" s="273"/>
      <c r="N8" s="210"/>
      <c r="O8" s="210"/>
      <c r="P8" s="210"/>
      <c r="Q8" s="210"/>
      <c r="R8" s="210"/>
      <c r="S8" s="210"/>
      <c r="Y8" s="263"/>
      <c r="Z8" s="263"/>
      <c r="AA8" s="263" t="s">
        <v>92</v>
      </c>
      <c r="AB8" s="268">
        <v>15</v>
      </c>
      <c r="AC8" s="268">
        <v>10</v>
      </c>
      <c r="AD8" s="268">
        <v>7</v>
      </c>
      <c r="AE8" s="268">
        <v>5</v>
      </c>
      <c r="AF8" s="268">
        <v>4</v>
      </c>
      <c r="AG8" s="268">
        <v>3</v>
      </c>
      <c r="AH8" s="268">
        <v>2</v>
      </c>
      <c r="AI8" s="268">
        <v>1</v>
      </c>
      <c r="AJ8" s="268">
        <v>0</v>
      </c>
      <c r="AK8" s="268">
        <v>0</v>
      </c>
    </row>
    <row r="9" spans="1:37">
      <c r="A9" s="217" t="s">
        <v>67</v>
      </c>
      <c r="B9" s="248">
        <v>2</v>
      </c>
      <c r="C9" s="204">
        <f>IF($B9="","",VLOOKUP($B9,N!$A$7:$O$22,5))</f>
        <v>0</v>
      </c>
      <c r="D9" s="204">
        <f>IF($B9="","",VLOOKUP($B9,N!$A$7:$O$22,15))</f>
        <v>0</v>
      </c>
      <c r="E9" s="202" t="str">
        <f>UPPER(IF($B9="","",VLOOKUP($B9,N!$A$7:$O$22,2)))</f>
        <v xml:space="preserve">HOLLÓSY </v>
      </c>
      <c r="F9" s="205"/>
      <c r="G9" s="202" t="str">
        <f>IF($B9="","",VLOOKUP($B9,N!$A$7:$O$22,3))</f>
        <v>Laura</v>
      </c>
      <c r="H9" s="205"/>
      <c r="I9" s="202">
        <f>IF($B9="","",VLOOKUP($B9,N!$A$7:$O$22,4))</f>
        <v>0</v>
      </c>
      <c r="J9" s="194"/>
      <c r="K9" s="637" t="s">
        <v>183</v>
      </c>
      <c r="L9" s="265"/>
      <c r="M9" s="272"/>
      <c r="N9" s="210"/>
      <c r="O9" s="210"/>
      <c r="P9" s="210"/>
      <c r="Q9" s="210"/>
      <c r="R9" s="210"/>
      <c r="S9" s="210"/>
      <c r="Y9" s="263"/>
      <c r="Z9" s="263"/>
      <c r="AA9" s="263" t="s">
        <v>93</v>
      </c>
      <c r="AB9" s="268">
        <v>10</v>
      </c>
      <c r="AC9" s="268">
        <v>6</v>
      </c>
      <c r="AD9" s="268">
        <v>4</v>
      </c>
      <c r="AE9" s="268">
        <v>2</v>
      </c>
      <c r="AF9" s="268">
        <v>1</v>
      </c>
      <c r="AG9" s="268">
        <v>0</v>
      </c>
      <c r="AH9" s="268">
        <v>0</v>
      </c>
      <c r="AI9" s="268">
        <v>0</v>
      </c>
      <c r="AJ9" s="268">
        <v>0</v>
      </c>
      <c r="AK9" s="268">
        <v>0</v>
      </c>
    </row>
    <row r="10" spans="1:37">
      <c r="A10" s="217"/>
      <c r="B10" s="249"/>
      <c r="C10" s="218"/>
      <c r="D10" s="218"/>
      <c r="E10" s="218"/>
      <c r="F10" s="218"/>
      <c r="G10" s="218"/>
      <c r="H10" s="218"/>
      <c r="I10" s="218"/>
      <c r="J10" s="194"/>
      <c r="K10" s="217"/>
      <c r="L10" s="217"/>
      <c r="M10" s="273"/>
      <c r="N10" s="210"/>
      <c r="O10" s="210"/>
      <c r="P10" s="210"/>
      <c r="Q10" s="210"/>
      <c r="R10" s="210"/>
      <c r="S10" s="210"/>
      <c r="Y10" s="263"/>
      <c r="Z10" s="263"/>
      <c r="AA10" s="263" t="s">
        <v>94</v>
      </c>
      <c r="AB10" s="268">
        <v>6</v>
      </c>
      <c r="AC10" s="268">
        <v>3</v>
      </c>
      <c r="AD10" s="268">
        <v>2</v>
      </c>
      <c r="AE10" s="268">
        <v>1</v>
      </c>
      <c r="AF10" s="268">
        <v>0</v>
      </c>
      <c r="AG10" s="268">
        <v>0</v>
      </c>
      <c r="AH10" s="268">
        <v>0</v>
      </c>
      <c r="AI10" s="268">
        <v>0</v>
      </c>
      <c r="AJ10" s="268">
        <v>0</v>
      </c>
      <c r="AK10" s="268">
        <v>0</v>
      </c>
    </row>
    <row r="11" spans="1:37">
      <c r="A11" s="217" t="s">
        <v>68</v>
      </c>
      <c r="B11" s="248">
        <v>3</v>
      </c>
      <c r="C11" s="204">
        <f>IF($B11="","",VLOOKUP($B11,N!$A$7:$O$22,5))</f>
        <v>0</v>
      </c>
      <c r="D11" s="204">
        <f>IF($B11="","",VLOOKUP($B11,N!$A$7:$O$22,15))</f>
        <v>0</v>
      </c>
      <c r="E11" s="202" t="str">
        <f>UPPER(IF($B11="","",VLOOKUP($B11,N!$A$7:$O$22,2)))</f>
        <v xml:space="preserve">KERESZTES </v>
      </c>
      <c r="F11" s="205"/>
      <c r="G11" s="202" t="str">
        <f>IF($B11="","",VLOOKUP($B11,N!$A$7:$O$22,3))</f>
        <v>Paloma</v>
      </c>
      <c r="H11" s="205"/>
      <c r="I11" s="202">
        <f>IF($B11="","",VLOOKUP($B11,N!$A$7:$O$22,4))</f>
        <v>0</v>
      </c>
      <c r="J11" s="194"/>
      <c r="K11" s="637" t="s">
        <v>182</v>
      </c>
      <c r="L11" s="265"/>
      <c r="M11" s="272"/>
      <c r="N11" s="210"/>
      <c r="O11" s="210"/>
      <c r="P11" s="210"/>
      <c r="Q11" s="210"/>
      <c r="R11" s="210"/>
      <c r="S11" s="210"/>
      <c r="Y11" s="263"/>
      <c r="Z11" s="263"/>
      <c r="AA11" s="263" t="s">
        <v>99</v>
      </c>
      <c r="AB11" s="268">
        <v>3</v>
      </c>
      <c r="AC11" s="268">
        <v>2</v>
      </c>
      <c r="AD11" s="268">
        <v>1</v>
      </c>
      <c r="AE11" s="268">
        <v>0</v>
      </c>
      <c r="AF11" s="268">
        <v>0</v>
      </c>
      <c r="AG11" s="268">
        <v>0</v>
      </c>
      <c r="AH11" s="268">
        <v>0</v>
      </c>
      <c r="AI11" s="268">
        <v>0</v>
      </c>
      <c r="AJ11" s="268">
        <v>0</v>
      </c>
      <c r="AK11" s="268">
        <v>0</v>
      </c>
    </row>
    <row r="12" spans="1:37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Y12" s="263"/>
      <c r="Z12" s="263"/>
      <c r="AA12" s="263" t="s">
        <v>95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</row>
    <row r="13" spans="1:37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Y13" s="263"/>
      <c r="Z13" s="263"/>
      <c r="AA13" s="263" t="s">
        <v>96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</row>
    <row r="14" spans="1:37">
      <c r="A14" s="194"/>
      <c r="B14" s="194"/>
      <c r="C14" s="194"/>
      <c r="D14" s="636"/>
      <c r="E14" s="636"/>
      <c r="F14" s="636"/>
      <c r="G14" s="636"/>
      <c r="H14" s="636"/>
      <c r="I14" s="636"/>
      <c r="J14" s="636"/>
      <c r="K14" s="194"/>
      <c r="L14" s="194"/>
      <c r="M14" s="194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</row>
    <row r="15" spans="1:37">
      <c r="A15" s="194"/>
      <c r="B15" s="194"/>
      <c r="C15" s="194"/>
      <c r="D15" s="636"/>
      <c r="E15" s="636"/>
      <c r="F15" s="636"/>
      <c r="G15" s="636"/>
      <c r="H15" s="636"/>
      <c r="I15" s="636"/>
      <c r="J15" s="636"/>
      <c r="K15" s="194"/>
      <c r="L15" s="194"/>
      <c r="M15" s="194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</row>
    <row r="16" spans="1:37">
      <c r="A16" s="194"/>
      <c r="B16" s="194"/>
      <c r="C16" s="194"/>
      <c r="D16" s="636"/>
      <c r="E16" s="636"/>
      <c r="F16" s="636"/>
      <c r="G16" s="636"/>
      <c r="H16" s="636"/>
      <c r="I16" s="636"/>
      <c r="J16" s="636"/>
      <c r="K16" s="194"/>
      <c r="L16" s="194"/>
      <c r="M16" s="194"/>
      <c r="Y16" s="263"/>
      <c r="Z16" s="263"/>
      <c r="AA16" s="263" t="s">
        <v>66</v>
      </c>
      <c r="AB16" s="263">
        <v>300</v>
      </c>
      <c r="AC16" s="263">
        <v>250</v>
      </c>
      <c r="AD16" s="263">
        <v>220</v>
      </c>
      <c r="AE16" s="263">
        <v>180</v>
      </c>
      <c r="AF16" s="263">
        <v>160</v>
      </c>
      <c r="AG16" s="263">
        <v>150</v>
      </c>
      <c r="AH16" s="263">
        <v>140</v>
      </c>
      <c r="AI16" s="263">
        <v>130</v>
      </c>
      <c r="AJ16" s="263">
        <v>120</v>
      </c>
      <c r="AK16" s="263">
        <v>110</v>
      </c>
    </row>
    <row r="17" spans="1:37">
      <c r="A17" s="194"/>
      <c r="B17" s="194"/>
      <c r="C17" s="194"/>
      <c r="D17" s="636"/>
      <c r="E17" s="636"/>
      <c r="F17" s="636"/>
      <c r="G17" s="636"/>
      <c r="H17" s="636"/>
      <c r="I17" s="636"/>
      <c r="J17" s="636"/>
      <c r="K17" s="194"/>
      <c r="L17" s="194"/>
      <c r="M17" s="194"/>
      <c r="Y17" s="263"/>
      <c r="Z17" s="263"/>
      <c r="AA17" s="263" t="s">
        <v>87</v>
      </c>
      <c r="AB17" s="263">
        <v>250</v>
      </c>
      <c r="AC17" s="263">
        <v>200</v>
      </c>
      <c r="AD17" s="263">
        <v>160</v>
      </c>
      <c r="AE17" s="263">
        <v>140</v>
      </c>
      <c r="AF17" s="263">
        <v>120</v>
      </c>
      <c r="AG17" s="263">
        <v>110</v>
      </c>
      <c r="AH17" s="263">
        <v>100</v>
      </c>
      <c r="AI17" s="263">
        <v>90</v>
      </c>
      <c r="AJ17" s="263">
        <v>80</v>
      </c>
      <c r="AK17" s="263">
        <v>70</v>
      </c>
    </row>
    <row r="18" spans="1:37" ht="18.75" customHeight="1">
      <c r="A18" s="194"/>
      <c r="B18" s="691"/>
      <c r="C18" s="691"/>
      <c r="D18" s="688" t="str">
        <f>E7</f>
        <v xml:space="preserve">MARIA </v>
      </c>
      <c r="E18" s="688"/>
      <c r="F18" s="688" t="str">
        <f>E9</f>
        <v xml:space="preserve">HOLLÓSY </v>
      </c>
      <c r="G18" s="688"/>
      <c r="H18" s="688" t="str">
        <f>E11</f>
        <v xml:space="preserve">KERESZTES </v>
      </c>
      <c r="I18" s="688"/>
      <c r="J18" s="636"/>
      <c r="K18" s="194"/>
      <c r="L18" s="194"/>
      <c r="M18" s="194"/>
      <c r="Y18" s="263"/>
      <c r="Z18" s="263"/>
      <c r="AA18" s="263" t="s">
        <v>88</v>
      </c>
      <c r="AB18" s="263">
        <v>200</v>
      </c>
      <c r="AC18" s="263">
        <v>150</v>
      </c>
      <c r="AD18" s="263">
        <v>130</v>
      </c>
      <c r="AE18" s="263">
        <v>110</v>
      </c>
      <c r="AF18" s="263">
        <v>95</v>
      </c>
      <c r="AG18" s="263">
        <v>80</v>
      </c>
      <c r="AH18" s="263">
        <v>70</v>
      </c>
      <c r="AI18" s="263">
        <v>60</v>
      </c>
      <c r="AJ18" s="263">
        <v>55</v>
      </c>
      <c r="AK18" s="263">
        <v>50</v>
      </c>
    </row>
    <row r="19" spans="1:37" ht="18.75" customHeight="1">
      <c r="A19" s="253" t="s">
        <v>66</v>
      </c>
      <c r="B19" s="683" t="str">
        <f>E7</f>
        <v xml:space="preserve">MARIA </v>
      </c>
      <c r="C19" s="683"/>
      <c r="D19" s="684"/>
      <c r="E19" s="684"/>
      <c r="F19" s="685" t="s">
        <v>163</v>
      </c>
      <c r="G19" s="686"/>
      <c r="H19" s="685" t="s">
        <v>200</v>
      </c>
      <c r="I19" s="686"/>
      <c r="J19" s="636"/>
      <c r="K19" s="194"/>
      <c r="L19" s="194"/>
      <c r="M19" s="194"/>
      <c r="Y19" s="263"/>
      <c r="Z19" s="263"/>
      <c r="AA19" s="263" t="s">
        <v>89</v>
      </c>
      <c r="AB19" s="263">
        <v>150</v>
      </c>
      <c r="AC19" s="263">
        <v>120</v>
      </c>
      <c r="AD19" s="263">
        <v>100</v>
      </c>
      <c r="AE19" s="263">
        <v>80</v>
      </c>
      <c r="AF19" s="263">
        <v>70</v>
      </c>
      <c r="AG19" s="263">
        <v>60</v>
      </c>
      <c r="AH19" s="263">
        <v>55</v>
      </c>
      <c r="AI19" s="263">
        <v>50</v>
      </c>
      <c r="AJ19" s="263">
        <v>45</v>
      </c>
      <c r="AK19" s="263">
        <v>40</v>
      </c>
    </row>
    <row r="20" spans="1:37" ht="18.75" customHeight="1">
      <c r="A20" s="253" t="s">
        <v>67</v>
      </c>
      <c r="B20" s="683" t="str">
        <f>E9</f>
        <v xml:space="preserve">HOLLÓSY </v>
      </c>
      <c r="C20" s="683"/>
      <c r="D20" s="685" t="s">
        <v>176</v>
      </c>
      <c r="E20" s="686"/>
      <c r="F20" s="684"/>
      <c r="G20" s="684"/>
      <c r="H20" s="685" t="s">
        <v>174</v>
      </c>
      <c r="I20" s="686"/>
      <c r="J20" s="636"/>
      <c r="K20" s="194"/>
      <c r="L20" s="194"/>
      <c r="M20" s="194"/>
      <c r="Y20" s="263"/>
      <c r="Z20" s="263"/>
      <c r="AA20" s="263" t="s">
        <v>90</v>
      </c>
      <c r="AB20" s="263">
        <v>120</v>
      </c>
      <c r="AC20" s="263">
        <v>90</v>
      </c>
      <c r="AD20" s="263">
        <v>65</v>
      </c>
      <c r="AE20" s="263">
        <v>55</v>
      </c>
      <c r="AF20" s="263">
        <v>50</v>
      </c>
      <c r="AG20" s="263">
        <v>45</v>
      </c>
      <c r="AH20" s="263">
        <v>40</v>
      </c>
      <c r="AI20" s="263">
        <v>35</v>
      </c>
      <c r="AJ20" s="263">
        <v>25</v>
      </c>
      <c r="AK20" s="263">
        <v>20</v>
      </c>
    </row>
    <row r="21" spans="1:37" ht="18.75" customHeight="1">
      <c r="A21" s="253" t="s">
        <v>68</v>
      </c>
      <c r="B21" s="683" t="str">
        <f>E11</f>
        <v xml:space="preserve">KERESZTES </v>
      </c>
      <c r="C21" s="683"/>
      <c r="D21" s="685" t="s">
        <v>171</v>
      </c>
      <c r="E21" s="686"/>
      <c r="F21" s="685" t="s">
        <v>164</v>
      </c>
      <c r="G21" s="686"/>
      <c r="H21" s="684"/>
      <c r="I21" s="684"/>
      <c r="J21" s="636"/>
      <c r="K21" s="194"/>
      <c r="L21" s="194"/>
      <c r="M21" s="194"/>
      <c r="Y21" s="263"/>
      <c r="Z21" s="263"/>
      <c r="AA21" s="263" t="s">
        <v>91</v>
      </c>
      <c r="AB21" s="263">
        <v>90</v>
      </c>
      <c r="AC21" s="263">
        <v>60</v>
      </c>
      <c r="AD21" s="263">
        <v>45</v>
      </c>
      <c r="AE21" s="263">
        <v>34</v>
      </c>
      <c r="AF21" s="263">
        <v>27</v>
      </c>
      <c r="AG21" s="263">
        <v>22</v>
      </c>
      <c r="AH21" s="263">
        <v>18</v>
      </c>
      <c r="AI21" s="263">
        <v>15</v>
      </c>
      <c r="AJ21" s="263">
        <v>12</v>
      </c>
      <c r="AK21" s="263">
        <v>9</v>
      </c>
    </row>
    <row r="22" spans="1:37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Y22" s="263"/>
      <c r="Z22" s="263"/>
      <c r="AA22" s="263" t="s">
        <v>92</v>
      </c>
      <c r="AB22" s="263">
        <v>60</v>
      </c>
      <c r="AC22" s="263">
        <v>40</v>
      </c>
      <c r="AD22" s="263">
        <v>30</v>
      </c>
      <c r="AE22" s="263">
        <v>20</v>
      </c>
      <c r="AF22" s="263">
        <v>18</v>
      </c>
      <c r="AG22" s="263">
        <v>15</v>
      </c>
      <c r="AH22" s="263">
        <v>12</v>
      </c>
      <c r="AI22" s="263">
        <v>10</v>
      </c>
      <c r="AJ22" s="263">
        <v>8</v>
      </c>
      <c r="AK22" s="263">
        <v>6</v>
      </c>
    </row>
    <row r="23" spans="1:37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Y23" s="263"/>
      <c r="Z23" s="263"/>
      <c r="AA23" s="263" t="s">
        <v>93</v>
      </c>
      <c r="AB23" s="263">
        <v>40</v>
      </c>
      <c r="AC23" s="263">
        <v>25</v>
      </c>
      <c r="AD23" s="263">
        <v>18</v>
      </c>
      <c r="AE23" s="263">
        <v>13</v>
      </c>
      <c r="AF23" s="263">
        <v>8</v>
      </c>
      <c r="AG23" s="263">
        <v>7</v>
      </c>
      <c r="AH23" s="263">
        <v>6</v>
      </c>
      <c r="AI23" s="263">
        <v>5</v>
      </c>
      <c r="AJ23" s="263">
        <v>4</v>
      </c>
      <c r="AK23" s="263">
        <v>3</v>
      </c>
    </row>
    <row r="24" spans="1:37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Y24" s="263"/>
      <c r="Z24" s="263"/>
      <c r="AA24" s="263" t="s">
        <v>94</v>
      </c>
      <c r="AB24" s="263">
        <v>25</v>
      </c>
      <c r="AC24" s="263">
        <v>15</v>
      </c>
      <c r="AD24" s="263">
        <v>13</v>
      </c>
      <c r="AE24" s="263">
        <v>7</v>
      </c>
      <c r="AF24" s="263">
        <v>6</v>
      </c>
      <c r="AG24" s="263">
        <v>5</v>
      </c>
      <c r="AH24" s="263">
        <v>4</v>
      </c>
      <c r="AI24" s="263">
        <v>3</v>
      </c>
      <c r="AJ24" s="263">
        <v>2</v>
      </c>
      <c r="AK24" s="263">
        <v>1</v>
      </c>
    </row>
    <row r="25" spans="1:37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Y25" s="263"/>
      <c r="Z25" s="263"/>
      <c r="AA25" s="263" t="s">
        <v>99</v>
      </c>
      <c r="AB25" s="263">
        <v>15</v>
      </c>
      <c r="AC25" s="263">
        <v>10</v>
      </c>
      <c r="AD25" s="263">
        <v>8</v>
      </c>
      <c r="AE25" s="263">
        <v>4</v>
      </c>
      <c r="AF25" s="263">
        <v>3</v>
      </c>
      <c r="AG25" s="263">
        <v>2</v>
      </c>
      <c r="AH25" s="263">
        <v>1</v>
      </c>
      <c r="AI25" s="263">
        <v>0</v>
      </c>
      <c r="AJ25" s="263">
        <v>0</v>
      </c>
      <c r="AK25" s="263">
        <v>0</v>
      </c>
    </row>
    <row r="26" spans="1:37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Y26" s="263"/>
      <c r="Z26" s="263"/>
      <c r="AA26" s="263" t="s">
        <v>95</v>
      </c>
      <c r="AB26" s="263">
        <v>10</v>
      </c>
      <c r="AC26" s="263">
        <v>6</v>
      </c>
      <c r="AD26" s="263">
        <v>4</v>
      </c>
      <c r="AE26" s="263">
        <v>2</v>
      </c>
      <c r="AF26" s="263">
        <v>1</v>
      </c>
      <c r="AG26" s="263">
        <v>0</v>
      </c>
      <c r="AH26" s="263">
        <v>0</v>
      </c>
      <c r="AI26" s="263">
        <v>0</v>
      </c>
      <c r="AJ26" s="263">
        <v>0</v>
      </c>
      <c r="AK26" s="263">
        <v>0</v>
      </c>
    </row>
    <row r="27" spans="1:37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Y27" s="263"/>
      <c r="Z27" s="263"/>
      <c r="AA27" s="263" t="s">
        <v>96</v>
      </c>
      <c r="AB27" s="263">
        <v>3</v>
      </c>
      <c r="AC27" s="263">
        <v>2</v>
      </c>
      <c r="AD27" s="263">
        <v>1</v>
      </c>
      <c r="AE27" s="263">
        <v>0</v>
      </c>
      <c r="AF27" s="263">
        <v>0</v>
      </c>
      <c r="AG27" s="263">
        <v>0</v>
      </c>
      <c r="AH27" s="263">
        <v>0</v>
      </c>
      <c r="AI27" s="263">
        <v>0</v>
      </c>
      <c r="AJ27" s="263">
        <v>0</v>
      </c>
      <c r="AK27" s="263">
        <v>0</v>
      </c>
    </row>
    <row r="28" spans="1:37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</row>
    <row r="29" spans="1:37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37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</row>
    <row r="31" spans="1:37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</row>
    <row r="32" spans="1:37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3"/>
      <c r="M32" s="193"/>
      <c r="O32" s="210"/>
      <c r="P32" s="210"/>
      <c r="Q32" s="210"/>
      <c r="R32" s="210"/>
      <c r="S32" s="210"/>
    </row>
    <row r="33" spans="1:19">
      <c r="A33" s="110" t="s">
        <v>44</v>
      </c>
      <c r="B33" s="111"/>
      <c r="C33" s="165"/>
      <c r="D33" s="225" t="s">
        <v>5</v>
      </c>
      <c r="E33" s="226" t="s">
        <v>46</v>
      </c>
      <c r="F33" s="244"/>
      <c r="G33" s="225" t="s">
        <v>5</v>
      </c>
      <c r="H33" s="226" t="s">
        <v>55</v>
      </c>
      <c r="I33" s="119"/>
      <c r="J33" s="226" t="s">
        <v>56</v>
      </c>
      <c r="K33" s="118" t="s">
        <v>57</v>
      </c>
      <c r="L33" s="31"/>
      <c r="M33" s="300"/>
      <c r="N33" s="299"/>
      <c r="O33" s="210"/>
      <c r="P33" s="219"/>
      <c r="Q33" s="219"/>
      <c r="R33" s="220"/>
      <c r="S33" s="210"/>
    </row>
    <row r="34" spans="1:19">
      <c r="A34" s="197" t="s">
        <v>45</v>
      </c>
      <c r="B34" s="198"/>
      <c r="C34" s="199"/>
      <c r="D34" s="227"/>
      <c r="E34" s="687"/>
      <c r="F34" s="687"/>
      <c r="G34" s="238" t="s">
        <v>6</v>
      </c>
      <c r="H34" s="198"/>
      <c r="I34" s="228"/>
      <c r="J34" s="239"/>
      <c r="K34" s="195" t="s">
        <v>47</v>
      </c>
      <c r="L34" s="245"/>
      <c r="M34" s="233"/>
      <c r="O34" s="210"/>
      <c r="P34" s="221"/>
      <c r="Q34" s="221"/>
      <c r="R34" s="222"/>
      <c r="S34" s="210"/>
    </row>
    <row r="35" spans="1:19">
      <c r="A35" s="200" t="s">
        <v>54</v>
      </c>
      <c r="B35" s="117"/>
      <c r="C35" s="201"/>
      <c r="D35" s="230"/>
      <c r="E35" s="682"/>
      <c r="F35" s="682"/>
      <c r="G35" s="240" t="s">
        <v>7</v>
      </c>
      <c r="H35" s="231"/>
      <c r="I35" s="232"/>
      <c r="J35" s="82"/>
      <c r="K35" s="242"/>
      <c r="L35" s="193"/>
      <c r="M35" s="237"/>
      <c r="O35" s="210"/>
      <c r="P35" s="222"/>
      <c r="Q35" s="223"/>
      <c r="R35" s="222"/>
      <c r="S35" s="210"/>
    </row>
    <row r="36" spans="1:19">
      <c r="A36" s="132"/>
      <c r="B36" s="133"/>
      <c r="C36" s="134"/>
      <c r="D36" s="230"/>
      <c r="E36" s="234"/>
      <c r="F36" s="235"/>
      <c r="G36" s="240" t="s">
        <v>8</v>
      </c>
      <c r="H36" s="231"/>
      <c r="I36" s="232"/>
      <c r="J36" s="82"/>
      <c r="K36" s="195" t="s">
        <v>48</v>
      </c>
      <c r="L36" s="245"/>
      <c r="M36" s="229"/>
      <c r="O36" s="210"/>
      <c r="P36" s="221"/>
      <c r="Q36" s="221"/>
      <c r="R36" s="222"/>
      <c r="S36" s="210"/>
    </row>
    <row r="37" spans="1:19">
      <c r="A37" s="112"/>
      <c r="B37" s="163"/>
      <c r="C37" s="113"/>
      <c r="D37" s="230"/>
      <c r="E37" s="234"/>
      <c r="F37" s="235"/>
      <c r="G37" s="240" t="s">
        <v>9</v>
      </c>
      <c r="H37" s="231"/>
      <c r="I37" s="232"/>
      <c r="J37" s="82"/>
      <c r="K37" s="243"/>
      <c r="L37" s="235"/>
      <c r="M37" s="233"/>
      <c r="O37" s="210"/>
      <c r="P37" s="222"/>
      <c r="Q37" s="223"/>
      <c r="R37" s="222"/>
      <c r="S37" s="210"/>
    </row>
    <row r="38" spans="1:19">
      <c r="A38" s="121"/>
      <c r="B38" s="135"/>
      <c r="C38" s="164"/>
      <c r="D38" s="230"/>
      <c r="E38" s="234"/>
      <c r="F38" s="235"/>
      <c r="G38" s="240" t="s">
        <v>10</v>
      </c>
      <c r="H38" s="231"/>
      <c r="I38" s="232"/>
      <c r="J38" s="82"/>
      <c r="K38" s="200"/>
      <c r="L38" s="193"/>
      <c r="M38" s="237"/>
      <c r="O38" s="210"/>
      <c r="P38" s="222"/>
      <c r="Q38" s="223"/>
      <c r="R38" s="222"/>
      <c r="S38" s="210"/>
    </row>
    <row r="39" spans="1:19">
      <c r="A39" s="122"/>
      <c r="B39" s="138"/>
      <c r="C39" s="113"/>
      <c r="D39" s="230"/>
      <c r="E39" s="234"/>
      <c r="F39" s="235"/>
      <c r="G39" s="240" t="s">
        <v>11</v>
      </c>
      <c r="H39" s="231"/>
      <c r="I39" s="232"/>
      <c r="J39" s="82"/>
      <c r="K39" s="195" t="s">
        <v>34</v>
      </c>
      <c r="L39" s="245"/>
      <c r="M39" s="229"/>
      <c r="O39" s="210"/>
      <c r="P39" s="221"/>
      <c r="Q39" s="221"/>
      <c r="R39" s="222"/>
      <c r="S39" s="210"/>
    </row>
    <row r="40" spans="1:19">
      <c r="A40" s="122"/>
      <c r="B40" s="138"/>
      <c r="C40" s="130"/>
      <c r="D40" s="230"/>
      <c r="E40" s="234"/>
      <c r="F40" s="235"/>
      <c r="G40" s="240" t="s">
        <v>12</v>
      </c>
      <c r="H40" s="231"/>
      <c r="I40" s="232"/>
      <c r="J40" s="82"/>
      <c r="K40" s="243"/>
      <c r="L40" s="235"/>
      <c r="M40" s="233"/>
      <c r="O40" s="210"/>
      <c r="P40" s="222"/>
      <c r="Q40" s="223"/>
      <c r="R40" s="222"/>
      <c r="S40" s="210"/>
    </row>
    <row r="41" spans="1:19">
      <c r="A41" s="123"/>
      <c r="B41" s="120"/>
      <c r="C41" s="131"/>
      <c r="D41" s="236"/>
      <c r="E41" s="114"/>
      <c r="F41" s="193"/>
      <c r="G41" s="241" t="s">
        <v>13</v>
      </c>
      <c r="H41" s="117"/>
      <c r="I41" s="196"/>
      <c r="J41" s="115"/>
      <c r="K41" s="200" t="str">
        <f>L4</f>
        <v>Kádár László</v>
      </c>
      <c r="L41" s="193"/>
      <c r="M41" s="237"/>
      <c r="O41" s="210"/>
      <c r="P41" s="222"/>
      <c r="Q41" s="223"/>
      <c r="R41" s="224"/>
      <c r="S41" s="210"/>
    </row>
    <row r="42" spans="1:19">
      <c r="O42" s="210"/>
      <c r="P42" s="210"/>
      <c r="Q42" s="210"/>
      <c r="R42" s="210"/>
      <c r="S42" s="210"/>
    </row>
    <row r="43" spans="1:19">
      <c r="O43" s="210"/>
      <c r="P43" s="210"/>
      <c r="Q43" s="210"/>
      <c r="R43" s="210"/>
      <c r="S43" s="210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69" priority="2" stopIfTrue="1" operator="equal">
      <formula>"Bye"</formula>
    </cfRule>
  </conditionalFormatting>
  <conditionalFormatting sqref="R41">
    <cfRule type="expression" dxfId="6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Munka8">
    <tabColor indexed="17"/>
  </sheetPr>
  <dimension ref="A1:S46"/>
  <sheetViews>
    <sheetView workbookViewId="0">
      <selection activeCell="K18" sqref="K18"/>
    </sheetView>
  </sheetViews>
  <sheetFormatPr defaultRowHeight="12.75"/>
  <cols>
    <col min="1" max="1" width="5.42578125" style="475" customWidth="1"/>
    <col min="2" max="2" width="4.42578125" style="475" customWidth="1"/>
    <col min="3" max="3" width="8.28515625" style="475" customWidth="1"/>
    <col min="4" max="4" width="7.140625" style="475" customWidth="1"/>
    <col min="5" max="5" width="9.28515625" style="475" customWidth="1"/>
    <col min="6" max="6" width="7.140625" style="475" customWidth="1"/>
    <col min="7" max="7" width="9.28515625" style="475" customWidth="1"/>
    <col min="8" max="8" width="7.140625" style="475" customWidth="1"/>
    <col min="9" max="9" width="9.28515625" style="475" customWidth="1"/>
    <col min="10" max="10" width="7.85546875" style="475" customWidth="1"/>
    <col min="11" max="13" width="8.5703125" style="475" customWidth="1"/>
    <col min="14" max="16" width="9.140625" style="475"/>
    <col min="17" max="17" width="12" style="475" customWidth="1"/>
    <col min="18" max="256" width="9.140625" style="475"/>
    <col min="257" max="257" width="5.42578125" style="475" customWidth="1"/>
    <col min="258" max="258" width="4.42578125" style="475" customWidth="1"/>
    <col min="259" max="259" width="8.28515625" style="475" customWidth="1"/>
    <col min="260" max="260" width="7.140625" style="475" customWidth="1"/>
    <col min="261" max="261" width="9.28515625" style="475" customWidth="1"/>
    <col min="262" max="262" width="7.140625" style="475" customWidth="1"/>
    <col min="263" max="263" width="9.28515625" style="475" customWidth="1"/>
    <col min="264" max="264" width="7.140625" style="475" customWidth="1"/>
    <col min="265" max="265" width="9.28515625" style="475" customWidth="1"/>
    <col min="266" max="266" width="7.85546875" style="475" customWidth="1"/>
    <col min="267" max="269" width="8.5703125" style="475" customWidth="1"/>
    <col min="270" max="272" width="9.140625" style="475"/>
    <col min="273" max="273" width="12" style="475" customWidth="1"/>
    <col min="274" max="512" width="9.140625" style="475"/>
    <col min="513" max="513" width="5.42578125" style="475" customWidth="1"/>
    <col min="514" max="514" width="4.42578125" style="475" customWidth="1"/>
    <col min="515" max="515" width="8.28515625" style="475" customWidth="1"/>
    <col min="516" max="516" width="7.140625" style="475" customWidth="1"/>
    <col min="517" max="517" width="9.28515625" style="475" customWidth="1"/>
    <col min="518" max="518" width="7.140625" style="475" customWidth="1"/>
    <col min="519" max="519" width="9.28515625" style="475" customWidth="1"/>
    <col min="520" max="520" width="7.140625" style="475" customWidth="1"/>
    <col min="521" max="521" width="9.28515625" style="475" customWidth="1"/>
    <col min="522" max="522" width="7.85546875" style="475" customWidth="1"/>
    <col min="523" max="525" width="8.5703125" style="475" customWidth="1"/>
    <col min="526" max="528" width="9.140625" style="475"/>
    <col min="529" max="529" width="12" style="475" customWidth="1"/>
    <col min="530" max="768" width="9.140625" style="475"/>
    <col min="769" max="769" width="5.42578125" style="475" customWidth="1"/>
    <col min="770" max="770" width="4.42578125" style="475" customWidth="1"/>
    <col min="771" max="771" width="8.28515625" style="475" customWidth="1"/>
    <col min="772" max="772" width="7.140625" style="475" customWidth="1"/>
    <col min="773" max="773" width="9.28515625" style="475" customWidth="1"/>
    <col min="774" max="774" width="7.140625" style="475" customWidth="1"/>
    <col min="775" max="775" width="9.28515625" style="475" customWidth="1"/>
    <col min="776" max="776" width="7.140625" style="475" customWidth="1"/>
    <col min="777" max="777" width="9.28515625" style="475" customWidth="1"/>
    <col min="778" max="778" width="7.85546875" style="475" customWidth="1"/>
    <col min="779" max="781" width="8.5703125" style="475" customWidth="1"/>
    <col min="782" max="784" width="9.140625" style="475"/>
    <col min="785" max="785" width="12" style="475" customWidth="1"/>
    <col min="786" max="1024" width="9.140625" style="475"/>
    <col min="1025" max="1025" width="5.42578125" style="475" customWidth="1"/>
    <col min="1026" max="1026" width="4.42578125" style="475" customWidth="1"/>
    <col min="1027" max="1027" width="8.28515625" style="475" customWidth="1"/>
    <col min="1028" max="1028" width="7.140625" style="475" customWidth="1"/>
    <col min="1029" max="1029" width="9.28515625" style="475" customWidth="1"/>
    <col min="1030" max="1030" width="7.140625" style="475" customWidth="1"/>
    <col min="1031" max="1031" width="9.28515625" style="475" customWidth="1"/>
    <col min="1032" max="1032" width="7.140625" style="475" customWidth="1"/>
    <col min="1033" max="1033" width="9.28515625" style="475" customWidth="1"/>
    <col min="1034" max="1034" width="7.85546875" style="475" customWidth="1"/>
    <col min="1035" max="1037" width="8.5703125" style="475" customWidth="1"/>
    <col min="1038" max="1040" width="9.140625" style="475"/>
    <col min="1041" max="1041" width="12" style="475" customWidth="1"/>
    <col min="1042" max="1280" width="9.140625" style="475"/>
    <col min="1281" max="1281" width="5.42578125" style="475" customWidth="1"/>
    <col min="1282" max="1282" width="4.42578125" style="475" customWidth="1"/>
    <col min="1283" max="1283" width="8.28515625" style="475" customWidth="1"/>
    <col min="1284" max="1284" width="7.140625" style="475" customWidth="1"/>
    <col min="1285" max="1285" width="9.28515625" style="475" customWidth="1"/>
    <col min="1286" max="1286" width="7.140625" style="475" customWidth="1"/>
    <col min="1287" max="1287" width="9.28515625" style="475" customWidth="1"/>
    <col min="1288" max="1288" width="7.140625" style="475" customWidth="1"/>
    <col min="1289" max="1289" width="9.28515625" style="475" customWidth="1"/>
    <col min="1290" max="1290" width="7.85546875" style="475" customWidth="1"/>
    <col min="1291" max="1293" width="8.5703125" style="475" customWidth="1"/>
    <col min="1294" max="1296" width="9.140625" style="475"/>
    <col min="1297" max="1297" width="12" style="475" customWidth="1"/>
    <col min="1298" max="1536" width="9.140625" style="475"/>
    <col min="1537" max="1537" width="5.42578125" style="475" customWidth="1"/>
    <col min="1538" max="1538" width="4.42578125" style="475" customWidth="1"/>
    <col min="1539" max="1539" width="8.28515625" style="475" customWidth="1"/>
    <col min="1540" max="1540" width="7.140625" style="475" customWidth="1"/>
    <col min="1541" max="1541" width="9.28515625" style="475" customWidth="1"/>
    <col min="1542" max="1542" width="7.140625" style="475" customWidth="1"/>
    <col min="1543" max="1543" width="9.28515625" style="475" customWidth="1"/>
    <col min="1544" max="1544" width="7.140625" style="475" customWidth="1"/>
    <col min="1545" max="1545" width="9.28515625" style="475" customWidth="1"/>
    <col min="1546" max="1546" width="7.85546875" style="475" customWidth="1"/>
    <col min="1547" max="1549" width="8.5703125" style="475" customWidth="1"/>
    <col min="1550" max="1552" width="9.140625" style="475"/>
    <col min="1553" max="1553" width="12" style="475" customWidth="1"/>
    <col min="1554" max="1792" width="9.140625" style="475"/>
    <col min="1793" max="1793" width="5.42578125" style="475" customWidth="1"/>
    <col min="1794" max="1794" width="4.42578125" style="475" customWidth="1"/>
    <col min="1795" max="1795" width="8.28515625" style="475" customWidth="1"/>
    <col min="1796" max="1796" width="7.140625" style="475" customWidth="1"/>
    <col min="1797" max="1797" width="9.28515625" style="475" customWidth="1"/>
    <col min="1798" max="1798" width="7.140625" style="475" customWidth="1"/>
    <col min="1799" max="1799" width="9.28515625" style="475" customWidth="1"/>
    <col min="1800" max="1800" width="7.140625" style="475" customWidth="1"/>
    <col min="1801" max="1801" width="9.28515625" style="475" customWidth="1"/>
    <col min="1802" max="1802" width="7.85546875" style="475" customWidth="1"/>
    <col min="1803" max="1805" width="8.5703125" style="475" customWidth="1"/>
    <col min="1806" max="1808" width="9.140625" style="475"/>
    <col min="1809" max="1809" width="12" style="475" customWidth="1"/>
    <col min="1810" max="2048" width="9.140625" style="475"/>
    <col min="2049" max="2049" width="5.42578125" style="475" customWidth="1"/>
    <col min="2050" max="2050" width="4.42578125" style="475" customWidth="1"/>
    <col min="2051" max="2051" width="8.28515625" style="475" customWidth="1"/>
    <col min="2052" max="2052" width="7.140625" style="475" customWidth="1"/>
    <col min="2053" max="2053" width="9.28515625" style="475" customWidth="1"/>
    <col min="2054" max="2054" width="7.140625" style="475" customWidth="1"/>
    <col min="2055" max="2055" width="9.28515625" style="475" customWidth="1"/>
    <col min="2056" max="2056" width="7.140625" style="475" customWidth="1"/>
    <col min="2057" max="2057" width="9.28515625" style="475" customWidth="1"/>
    <col min="2058" max="2058" width="7.85546875" style="475" customWidth="1"/>
    <col min="2059" max="2061" width="8.5703125" style="475" customWidth="1"/>
    <col min="2062" max="2064" width="9.140625" style="475"/>
    <col min="2065" max="2065" width="12" style="475" customWidth="1"/>
    <col min="2066" max="2304" width="9.140625" style="475"/>
    <col min="2305" max="2305" width="5.42578125" style="475" customWidth="1"/>
    <col min="2306" max="2306" width="4.42578125" style="475" customWidth="1"/>
    <col min="2307" max="2307" width="8.28515625" style="475" customWidth="1"/>
    <col min="2308" max="2308" width="7.140625" style="475" customWidth="1"/>
    <col min="2309" max="2309" width="9.28515625" style="475" customWidth="1"/>
    <col min="2310" max="2310" width="7.140625" style="475" customWidth="1"/>
    <col min="2311" max="2311" width="9.28515625" style="475" customWidth="1"/>
    <col min="2312" max="2312" width="7.140625" style="475" customWidth="1"/>
    <col min="2313" max="2313" width="9.28515625" style="475" customWidth="1"/>
    <col min="2314" max="2314" width="7.85546875" style="475" customWidth="1"/>
    <col min="2315" max="2317" width="8.5703125" style="475" customWidth="1"/>
    <col min="2318" max="2320" width="9.140625" style="475"/>
    <col min="2321" max="2321" width="12" style="475" customWidth="1"/>
    <col min="2322" max="2560" width="9.140625" style="475"/>
    <col min="2561" max="2561" width="5.42578125" style="475" customWidth="1"/>
    <col min="2562" max="2562" width="4.42578125" style="475" customWidth="1"/>
    <col min="2563" max="2563" width="8.28515625" style="475" customWidth="1"/>
    <col min="2564" max="2564" width="7.140625" style="475" customWidth="1"/>
    <col min="2565" max="2565" width="9.28515625" style="475" customWidth="1"/>
    <col min="2566" max="2566" width="7.140625" style="475" customWidth="1"/>
    <col min="2567" max="2567" width="9.28515625" style="475" customWidth="1"/>
    <col min="2568" max="2568" width="7.140625" style="475" customWidth="1"/>
    <col min="2569" max="2569" width="9.28515625" style="475" customWidth="1"/>
    <col min="2570" max="2570" width="7.85546875" style="475" customWidth="1"/>
    <col min="2571" max="2573" width="8.5703125" style="475" customWidth="1"/>
    <col min="2574" max="2576" width="9.140625" style="475"/>
    <col min="2577" max="2577" width="12" style="475" customWidth="1"/>
    <col min="2578" max="2816" width="9.140625" style="475"/>
    <col min="2817" max="2817" width="5.42578125" style="475" customWidth="1"/>
    <col min="2818" max="2818" width="4.42578125" style="475" customWidth="1"/>
    <col min="2819" max="2819" width="8.28515625" style="475" customWidth="1"/>
    <col min="2820" max="2820" width="7.140625" style="475" customWidth="1"/>
    <col min="2821" max="2821" width="9.28515625" style="475" customWidth="1"/>
    <col min="2822" max="2822" width="7.140625" style="475" customWidth="1"/>
    <col min="2823" max="2823" width="9.28515625" style="475" customWidth="1"/>
    <col min="2824" max="2824" width="7.140625" style="475" customWidth="1"/>
    <col min="2825" max="2825" width="9.28515625" style="475" customWidth="1"/>
    <col min="2826" max="2826" width="7.85546875" style="475" customWidth="1"/>
    <col min="2827" max="2829" width="8.5703125" style="475" customWidth="1"/>
    <col min="2830" max="2832" width="9.140625" style="475"/>
    <col min="2833" max="2833" width="12" style="475" customWidth="1"/>
    <col min="2834" max="3072" width="9.140625" style="475"/>
    <col min="3073" max="3073" width="5.42578125" style="475" customWidth="1"/>
    <col min="3074" max="3074" width="4.42578125" style="475" customWidth="1"/>
    <col min="3075" max="3075" width="8.28515625" style="475" customWidth="1"/>
    <col min="3076" max="3076" width="7.140625" style="475" customWidth="1"/>
    <col min="3077" max="3077" width="9.28515625" style="475" customWidth="1"/>
    <col min="3078" max="3078" width="7.140625" style="475" customWidth="1"/>
    <col min="3079" max="3079" width="9.28515625" style="475" customWidth="1"/>
    <col min="3080" max="3080" width="7.140625" style="475" customWidth="1"/>
    <col min="3081" max="3081" width="9.28515625" style="475" customWidth="1"/>
    <col min="3082" max="3082" width="7.85546875" style="475" customWidth="1"/>
    <col min="3083" max="3085" width="8.5703125" style="475" customWidth="1"/>
    <col min="3086" max="3088" width="9.140625" style="475"/>
    <col min="3089" max="3089" width="12" style="475" customWidth="1"/>
    <col min="3090" max="3328" width="9.140625" style="475"/>
    <col min="3329" max="3329" width="5.42578125" style="475" customWidth="1"/>
    <col min="3330" max="3330" width="4.42578125" style="475" customWidth="1"/>
    <col min="3331" max="3331" width="8.28515625" style="475" customWidth="1"/>
    <col min="3332" max="3332" width="7.140625" style="475" customWidth="1"/>
    <col min="3333" max="3333" width="9.28515625" style="475" customWidth="1"/>
    <col min="3334" max="3334" width="7.140625" style="475" customWidth="1"/>
    <col min="3335" max="3335" width="9.28515625" style="475" customWidth="1"/>
    <col min="3336" max="3336" width="7.140625" style="475" customWidth="1"/>
    <col min="3337" max="3337" width="9.28515625" style="475" customWidth="1"/>
    <col min="3338" max="3338" width="7.85546875" style="475" customWidth="1"/>
    <col min="3339" max="3341" width="8.5703125" style="475" customWidth="1"/>
    <col min="3342" max="3344" width="9.140625" style="475"/>
    <col min="3345" max="3345" width="12" style="475" customWidth="1"/>
    <col min="3346" max="3584" width="9.140625" style="475"/>
    <col min="3585" max="3585" width="5.42578125" style="475" customWidth="1"/>
    <col min="3586" max="3586" width="4.42578125" style="475" customWidth="1"/>
    <col min="3587" max="3587" width="8.28515625" style="475" customWidth="1"/>
    <col min="3588" max="3588" width="7.140625" style="475" customWidth="1"/>
    <col min="3589" max="3589" width="9.28515625" style="475" customWidth="1"/>
    <col min="3590" max="3590" width="7.140625" style="475" customWidth="1"/>
    <col min="3591" max="3591" width="9.28515625" style="475" customWidth="1"/>
    <col min="3592" max="3592" width="7.140625" style="475" customWidth="1"/>
    <col min="3593" max="3593" width="9.28515625" style="475" customWidth="1"/>
    <col min="3594" max="3594" width="7.85546875" style="475" customWidth="1"/>
    <col min="3595" max="3597" width="8.5703125" style="475" customWidth="1"/>
    <col min="3598" max="3600" width="9.140625" style="475"/>
    <col min="3601" max="3601" width="12" style="475" customWidth="1"/>
    <col min="3602" max="3840" width="9.140625" style="475"/>
    <col min="3841" max="3841" width="5.42578125" style="475" customWidth="1"/>
    <col min="3842" max="3842" width="4.42578125" style="475" customWidth="1"/>
    <col min="3843" max="3843" width="8.28515625" style="475" customWidth="1"/>
    <col min="3844" max="3844" width="7.140625" style="475" customWidth="1"/>
    <col min="3845" max="3845" width="9.28515625" style="475" customWidth="1"/>
    <col min="3846" max="3846" width="7.140625" style="475" customWidth="1"/>
    <col min="3847" max="3847" width="9.28515625" style="475" customWidth="1"/>
    <col min="3848" max="3848" width="7.140625" style="475" customWidth="1"/>
    <col min="3849" max="3849" width="9.28515625" style="475" customWidth="1"/>
    <col min="3850" max="3850" width="7.85546875" style="475" customWidth="1"/>
    <col min="3851" max="3853" width="8.5703125" style="475" customWidth="1"/>
    <col min="3854" max="3856" width="9.140625" style="475"/>
    <col min="3857" max="3857" width="12" style="475" customWidth="1"/>
    <col min="3858" max="4096" width="9.140625" style="475"/>
    <col min="4097" max="4097" width="5.42578125" style="475" customWidth="1"/>
    <col min="4098" max="4098" width="4.42578125" style="475" customWidth="1"/>
    <col min="4099" max="4099" width="8.28515625" style="475" customWidth="1"/>
    <col min="4100" max="4100" width="7.140625" style="475" customWidth="1"/>
    <col min="4101" max="4101" width="9.28515625" style="475" customWidth="1"/>
    <col min="4102" max="4102" width="7.140625" style="475" customWidth="1"/>
    <col min="4103" max="4103" width="9.28515625" style="475" customWidth="1"/>
    <col min="4104" max="4104" width="7.140625" style="475" customWidth="1"/>
    <col min="4105" max="4105" width="9.28515625" style="475" customWidth="1"/>
    <col min="4106" max="4106" width="7.85546875" style="475" customWidth="1"/>
    <col min="4107" max="4109" width="8.5703125" style="475" customWidth="1"/>
    <col min="4110" max="4112" width="9.140625" style="475"/>
    <col min="4113" max="4113" width="12" style="475" customWidth="1"/>
    <col min="4114" max="4352" width="9.140625" style="475"/>
    <col min="4353" max="4353" width="5.42578125" style="475" customWidth="1"/>
    <col min="4354" max="4354" width="4.42578125" style="475" customWidth="1"/>
    <col min="4355" max="4355" width="8.28515625" style="475" customWidth="1"/>
    <col min="4356" max="4356" width="7.140625" style="475" customWidth="1"/>
    <col min="4357" max="4357" width="9.28515625" style="475" customWidth="1"/>
    <col min="4358" max="4358" width="7.140625" style="475" customWidth="1"/>
    <col min="4359" max="4359" width="9.28515625" style="475" customWidth="1"/>
    <col min="4360" max="4360" width="7.140625" style="475" customWidth="1"/>
    <col min="4361" max="4361" width="9.28515625" style="475" customWidth="1"/>
    <col min="4362" max="4362" width="7.85546875" style="475" customWidth="1"/>
    <col min="4363" max="4365" width="8.5703125" style="475" customWidth="1"/>
    <col min="4366" max="4368" width="9.140625" style="475"/>
    <col min="4369" max="4369" width="12" style="475" customWidth="1"/>
    <col min="4370" max="4608" width="9.140625" style="475"/>
    <col min="4609" max="4609" width="5.42578125" style="475" customWidth="1"/>
    <col min="4610" max="4610" width="4.42578125" style="475" customWidth="1"/>
    <col min="4611" max="4611" width="8.28515625" style="475" customWidth="1"/>
    <col min="4612" max="4612" width="7.140625" style="475" customWidth="1"/>
    <col min="4613" max="4613" width="9.28515625" style="475" customWidth="1"/>
    <col min="4614" max="4614" width="7.140625" style="475" customWidth="1"/>
    <col min="4615" max="4615" width="9.28515625" style="475" customWidth="1"/>
    <col min="4616" max="4616" width="7.140625" style="475" customWidth="1"/>
    <col min="4617" max="4617" width="9.28515625" style="475" customWidth="1"/>
    <col min="4618" max="4618" width="7.85546875" style="475" customWidth="1"/>
    <col min="4619" max="4621" width="8.5703125" style="475" customWidth="1"/>
    <col min="4622" max="4624" width="9.140625" style="475"/>
    <col min="4625" max="4625" width="12" style="475" customWidth="1"/>
    <col min="4626" max="4864" width="9.140625" style="475"/>
    <col min="4865" max="4865" width="5.42578125" style="475" customWidth="1"/>
    <col min="4866" max="4866" width="4.42578125" style="475" customWidth="1"/>
    <col min="4867" max="4867" width="8.28515625" style="475" customWidth="1"/>
    <col min="4868" max="4868" width="7.140625" style="475" customWidth="1"/>
    <col min="4869" max="4869" width="9.28515625" style="475" customWidth="1"/>
    <col min="4870" max="4870" width="7.140625" style="475" customWidth="1"/>
    <col min="4871" max="4871" width="9.28515625" style="475" customWidth="1"/>
    <col min="4872" max="4872" width="7.140625" style="475" customWidth="1"/>
    <col min="4873" max="4873" width="9.28515625" style="475" customWidth="1"/>
    <col min="4874" max="4874" width="7.85546875" style="475" customWidth="1"/>
    <col min="4875" max="4877" width="8.5703125" style="475" customWidth="1"/>
    <col min="4878" max="4880" width="9.140625" style="475"/>
    <col min="4881" max="4881" width="12" style="475" customWidth="1"/>
    <col min="4882" max="5120" width="9.140625" style="475"/>
    <col min="5121" max="5121" width="5.42578125" style="475" customWidth="1"/>
    <col min="5122" max="5122" width="4.42578125" style="475" customWidth="1"/>
    <col min="5123" max="5123" width="8.28515625" style="475" customWidth="1"/>
    <col min="5124" max="5124" width="7.140625" style="475" customWidth="1"/>
    <col min="5125" max="5125" width="9.28515625" style="475" customWidth="1"/>
    <col min="5126" max="5126" width="7.140625" style="475" customWidth="1"/>
    <col min="5127" max="5127" width="9.28515625" style="475" customWidth="1"/>
    <col min="5128" max="5128" width="7.140625" style="475" customWidth="1"/>
    <col min="5129" max="5129" width="9.28515625" style="475" customWidth="1"/>
    <col min="5130" max="5130" width="7.85546875" style="475" customWidth="1"/>
    <col min="5131" max="5133" width="8.5703125" style="475" customWidth="1"/>
    <col min="5134" max="5136" width="9.140625" style="475"/>
    <col min="5137" max="5137" width="12" style="475" customWidth="1"/>
    <col min="5138" max="5376" width="9.140625" style="475"/>
    <col min="5377" max="5377" width="5.42578125" style="475" customWidth="1"/>
    <col min="5378" max="5378" width="4.42578125" style="475" customWidth="1"/>
    <col min="5379" max="5379" width="8.28515625" style="475" customWidth="1"/>
    <col min="5380" max="5380" width="7.140625" style="475" customWidth="1"/>
    <col min="5381" max="5381" width="9.28515625" style="475" customWidth="1"/>
    <col min="5382" max="5382" width="7.140625" style="475" customWidth="1"/>
    <col min="5383" max="5383" width="9.28515625" style="475" customWidth="1"/>
    <col min="5384" max="5384" width="7.140625" style="475" customWidth="1"/>
    <col min="5385" max="5385" width="9.28515625" style="475" customWidth="1"/>
    <col min="5386" max="5386" width="7.85546875" style="475" customWidth="1"/>
    <col min="5387" max="5389" width="8.5703125" style="475" customWidth="1"/>
    <col min="5390" max="5392" width="9.140625" style="475"/>
    <col min="5393" max="5393" width="12" style="475" customWidth="1"/>
    <col min="5394" max="5632" width="9.140625" style="475"/>
    <col min="5633" max="5633" width="5.42578125" style="475" customWidth="1"/>
    <col min="5634" max="5634" width="4.42578125" style="475" customWidth="1"/>
    <col min="5635" max="5635" width="8.28515625" style="475" customWidth="1"/>
    <col min="5636" max="5636" width="7.140625" style="475" customWidth="1"/>
    <col min="5637" max="5637" width="9.28515625" style="475" customWidth="1"/>
    <col min="5638" max="5638" width="7.140625" style="475" customWidth="1"/>
    <col min="5639" max="5639" width="9.28515625" style="475" customWidth="1"/>
    <col min="5640" max="5640" width="7.140625" style="475" customWidth="1"/>
    <col min="5641" max="5641" width="9.28515625" style="475" customWidth="1"/>
    <col min="5642" max="5642" width="7.85546875" style="475" customWidth="1"/>
    <col min="5643" max="5645" width="8.5703125" style="475" customWidth="1"/>
    <col min="5646" max="5648" width="9.140625" style="475"/>
    <col min="5649" max="5649" width="12" style="475" customWidth="1"/>
    <col min="5650" max="5888" width="9.140625" style="475"/>
    <col min="5889" max="5889" width="5.42578125" style="475" customWidth="1"/>
    <col min="5890" max="5890" width="4.42578125" style="475" customWidth="1"/>
    <col min="5891" max="5891" width="8.28515625" style="475" customWidth="1"/>
    <col min="5892" max="5892" width="7.140625" style="475" customWidth="1"/>
    <col min="5893" max="5893" width="9.28515625" style="475" customWidth="1"/>
    <col min="5894" max="5894" width="7.140625" style="475" customWidth="1"/>
    <col min="5895" max="5895" width="9.28515625" style="475" customWidth="1"/>
    <col min="5896" max="5896" width="7.140625" style="475" customWidth="1"/>
    <col min="5897" max="5897" width="9.28515625" style="475" customWidth="1"/>
    <col min="5898" max="5898" width="7.85546875" style="475" customWidth="1"/>
    <col min="5899" max="5901" width="8.5703125" style="475" customWidth="1"/>
    <col min="5902" max="5904" width="9.140625" style="475"/>
    <col min="5905" max="5905" width="12" style="475" customWidth="1"/>
    <col min="5906" max="6144" width="9.140625" style="475"/>
    <col min="6145" max="6145" width="5.42578125" style="475" customWidth="1"/>
    <col min="6146" max="6146" width="4.42578125" style="475" customWidth="1"/>
    <col min="6147" max="6147" width="8.28515625" style="475" customWidth="1"/>
    <col min="6148" max="6148" width="7.140625" style="475" customWidth="1"/>
    <col min="6149" max="6149" width="9.28515625" style="475" customWidth="1"/>
    <col min="6150" max="6150" width="7.140625" style="475" customWidth="1"/>
    <col min="6151" max="6151" width="9.28515625" style="475" customWidth="1"/>
    <col min="6152" max="6152" width="7.140625" style="475" customWidth="1"/>
    <col min="6153" max="6153" width="9.28515625" style="475" customWidth="1"/>
    <col min="6154" max="6154" width="7.85546875" style="475" customWidth="1"/>
    <col min="6155" max="6157" width="8.5703125" style="475" customWidth="1"/>
    <col min="6158" max="6160" width="9.140625" style="475"/>
    <col min="6161" max="6161" width="12" style="475" customWidth="1"/>
    <col min="6162" max="6400" width="9.140625" style="475"/>
    <col min="6401" max="6401" width="5.42578125" style="475" customWidth="1"/>
    <col min="6402" max="6402" width="4.42578125" style="475" customWidth="1"/>
    <col min="6403" max="6403" width="8.28515625" style="475" customWidth="1"/>
    <col min="6404" max="6404" width="7.140625" style="475" customWidth="1"/>
    <col min="6405" max="6405" width="9.28515625" style="475" customWidth="1"/>
    <col min="6406" max="6406" width="7.140625" style="475" customWidth="1"/>
    <col min="6407" max="6407" width="9.28515625" style="475" customWidth="1"/>
    <col min="6408" max="6408" width="7.140625" style="475" customWidth="1"/>
    <col min="6409" max="6409" width="9.28515625" style="475" customWidth="1"/>
    <col min="6410" max="6410" width="7.85546875" style="475" customWidth="1"/>
    <col min="6411" max="6413" width="8.5703125" style="475" customWidth="1"/>
    <col min="6414" max="6416" width="9.140625" style="475"/>
    <col min="6417" max="6417" width="12" style="475" customWidth="1"/>
    <col min="6418" max="6656" width="9.140625" style="475"/>
    <col min="6657" max="6657" width="5.42578125" style="475" customWidth="1"/>
    <col min="6658" max="6658" width="4.42578125" style="475" customWidth="1"/>
    <col min="6659" max="6659" width="8.28515625" style="475" customWidth="1"/>
    <col min="6660" max="6660" width="7.140625" style="475" customWidth="1"/>
    <col min="6661" max="6661" width="9.28515625" style="475" customWidth="1"/>
    <col min="6662" max="6662" width="7.140625" style="475" customWidth="1"/>
    <col min="6663" max="6663" width="9.28515625" style="475" customWidth="1"/>
    <col min="6664" max="6664" width="7.140625" style="475" customWidth="1"/>
    <col min="6665" max="6665" width="9.28515625" style="475" customWidth="1"/>
    <col min="6666" max="6666" width="7.85546875" style="475" customWidth="1"/>
    <col min="6667" max="6669" width="8.5703125" style="475" customWidth="1"/>
    <col min="6670" max="6672" width="9.140625" style="475"/>
    <col min="6673" max="6673" width="12" style="475" customWidth="1"/>
    <col min="6674" max="6912" width="9.140625" style="475"/>
    <col min="6913" max="6913" width="5.42578125" style="475" customWidth="1"/>
    <col min="6914" max="6914" width="4.42578125" style="475" customWidth="1"/>
    <col min="6915" max="6915" width="8.28515625" style="475" customWidth="1"/>
    <col min="6916" max="6916" width="7.140625" style="475" customWidth="1"/>
    <col min="6917" max="6917" width="9.28515625" style="475" customWidth="1"/>
    <col min="6918" max="6918" width="7.140625" style="475" customWidth="1"/>
    <col min="6919" max="6919" width="9.28515625" style="475" customWidth="1"/>
    <col min="6920" max="6920" width="7.140625" style="475" customWidth="1"/>
    <col min="6921" max="6921" width="9.28515625" style="475" customWidth="1"/>
    <col min="6922" max="6922" width="7.85546875" style="475" customWidth="1"/>
    <col min="6923" max="6925" width="8.5703125" style="475" customWidth="1"/>
    <col min="6926" max="6928" width="9.140625" style="475"/>
    <col min="6929" max="6929" width="12" style="475" customWidth="1"/>
    <col min="6930" max="7168" width="9.140625" style="475"/>
    <col min="7169" max="7169" width="5.42578125" style="475" customWidth="1"/>
    <col min="7170" max="7170" width="4.42578125" style="475" customWidth="1"/>
    <col min="7171" max="7171" width="8.28515625" style="475" customWidth="1"/>
    <col min="7172" max="7172" width="7.140625" style="475" customWidth="1"/>
    <col min="7173" max="7173" width="9.28515625" style="475" customWidth="1"/>
    <col min="7174" max="7174" width="7.140625" style="475" customWidth="1"/>
    <col min="7175" max="7175" width="9.28515625" style="475" customWidth="1"/>
    <col min="7176" max="7176" width="7.140625" style="475" customWidth="1"/>
    <col min="7177" max="7177" width="9.28515625" style="475" customWidth="1"/>
    <col min="7178" max="7178" width="7.85546875" style="475" customWidth="1"/>
    <col min="7179" max="7181" width="8.5703125" style="475" customWidth="1"/>
    <col min="7182" max="7184" width="9.140625" style="475"/>
    <col min="7185" max="7185" width="12" style="475" customWidth="1"/>
    <col min="7186" max="7424" width="9.140625" style="475"/>
    <col min="7425" max="7425" width="5.42578125" style="475" customWidth="1"/>
    <col min="7426" max="7426" width="4.42578125" style="475" customWidth="1"/>
    <col min="7427" max="7427" width="8.28515625" style="475" customWidth="1"/>
    <col min="7428" max="7428" width="7.140625" style="475" customWidth="1"/>
    <col min="7429" max="7429" width="9.28515625" style="475" customWidth="1"/>
    <col min="7430" max="7430" width="7.140625" style="475" customWidth="1"/>
    <col min="7431" max="7431" width="9.28515625" style="475" customWidth="1"/>
    <col min="7432" max="7432" width="7.140625" style="475" customWidth="1"/>
    <col min="7433" max="7433" width="9.28515625" style="475" customWidth="1"/>
    <col min="7434" max="7434" width="7.85546875" style="475" customWidth="1"/>
    <col min="7435" max="7437" width="8.5703125" style="475" customWidth="1"/>
    <col min="7438" max="7440" width="9.140625" style="475"/>
    <col min="7441" max="7441" width="12" style="475" customWidth="1"/>
    <col min="7442" max="7680" width="9.140625" style="475"/>
    <col min="7681" max="7681" width="5.42578125" style="475" customWidth="1"/>
    <col min="7682" max="7682" width="4.42578125" style="475" customWidth="1"/>
    <col min="7683" max="7683" width="8.28515625" style="475" customWidth="1"/>
    <col min="7684" max="7684" width="7.140625" style="475" customWidth="1"/>
    <col min="7685" max="7685" width="9.28515625" style="475" customWidth="1"/>
    <col min="7686" max="7686" width="7.140625" style="475" customWidth="1"/>
    <col min="7687" max="7687" width="9.28515625" style="475" customWidth="1"/>
    <col min="7688" max="7688" width="7.140625" style="475" customWidth="1"/>
    <col min="7689" max="7689" width="9.28515625" style="475" customWidth="1"/>
    <col min="7690" max="7690" width="7.85546875" style="475" customWidth="1"/>
    <col min="7691" max="7693" width="8.5703125" style="475" customWidth="1"/>
    <col min="7694" max="7696" width="9.140625" style="475"/>
    <col min="7697" max="7697" width="12" style="475" customWidth="1"/>
    <col min="7698" max="7936" width="9.140625" style="475"/>
    <col min="7937" max="7937" width="5.42578125" style="475" customWidth="1"/>
    <col min="7938" max="7938" width="4.42578125" style="475" customWidth="1"/>
    <col min="7939" max="7939" width="8.28515625" style="475" customWidth="1"/>
    <col min="7940" max="7940" width="7.140625" style="475" customWidth="1"/>
    <col min="7941" max="7941" width="9.28515625" style="475" customWidth="1"/>
    <col min="7942" max="7942" width="7.140625" style="475" customWidth="1"/>
    <col min="7943" max="7943" width="9.28515625" style="475" customWidth="1"/>
    <col min="7944" max="7944" width="7.140625" style="475" customWidth="1"/>
    <col min="7945" max="7945" width="9.28515625" style="475" customWidth="1"/>
    <col min="7946" max="7946" width="7.85546875" style="475" customWidth="1"/>
    <col min="7947" max="7949" width="8.5703125" style="475" customWidth="1"/>
    <col min="7950" max="7952" width="9.140625" style="475"/>
    <col min="7953" max="7953" width="12" style="475" customWidth="1"/>
    <col min="7954" max="8192" width="9.140625" style="475"/>
    <col min="8193" max="8193" width="5.42578125" style="475" customWidth="1"/>
    <col min="8194" max="8194" width="4.42578125" style="475" customWidth="1"/>
    <col min="8195" max="8195" width="8.28515625" style="475" customWidth="1"/>
    <col min="8196" max="8196" width="7.140625" style="475" customWidth="1"/>
    <col min="8197" max="8197" width="9.28515625" style="475" customWidth="1"/>
    <col min="8198" max="8198" width="7.140625" style="475" customWidth="1"/>
    <col min="8199" max="8199" width="9.28515625" style="475" customWidth="1"/>
    <col min="8200" max="8200" width="7.140625" style="475" customWidth="1"/>
    <col min="8201" max="8201" width="9.28515625" style="475" customWidth="1"/>
    <col min="8202" max="8202" width="7.85546875" style="475" customWidth="1"/>
    <col min="8203" max="8205" width="8.5703125" style="475" customWidth="1"/>
    <col min="8206" max="8208" width="9.140625" style="475"/>
    <col min="8209" max="8209" width="12" style="475" customWidth="1"/>
    <col min="8210" max="8448" width="9.140625" style="475"/>
    <col min="8449" max="8449" width="5.42578125" style="475" customWidth="1"/>
    <col min="8450" max="8450" width="4.42578125" style="475" customWidth="1"/>
    <col min="8451" max="8451" width="8.28515625" style="475" customWidth="1"/>
    <col min="8452" max="8452" width="7.140625" style="475" customWidth="1"/>
    <col min="8453" max="8453" width="9.28515625" style="475" customWidth="1"/>
    <col min="8454" max="8454" width="7.140625" style="475" customWidth="1"/>
    <col min="8455" max="8455" width="9.28515625" style="475" customWidth="1"/>
    <col min="8456" max="8456" width="7.140625" style="475" customWidth="1"/>
    <col min="8457" max="8457" width="9.28515625" style="475" customWidth="1"/>
    <col min="8458" max="8458" width="7.85546875" style="475" customWidth="1"/>
    <col min="8459" max="8461" width="8.5703125" style="475" customWidth="1"/>
    <col min="8462" max="8464" width="9.140625" style="475"/>
    <col min="8465" max="8465" width="12" style="475" customWidth="1"/>
    <col min="8466" max="8704" width="9.140625" style="475"/>
    <col min="8705" max="8705" width="5.42578125" style="475" customWidth="1"/>
    <col min="8706" max="8706" width="4.42578125" style="475" customWidth="1"/>
    <col min="8707" max="8707" width="8.28515625" style="475" customWidth="1"/>
    <col min="8708" max="8708" width="7.140625" style="475" customWidth="1"/>
    <col min="8709" max="8709" width="9.28515625" style="475" customWidth="1"/>
    <col min="8710" max="8710" width="7.140625" style="475" customWidth="1"/>
    <col min="8711" max="8711" width="9.28515625" style="475" customWidth="1"/>
    <col min="8712" max="8712" width="7.140625" style="475" customWidth="1"/>
    <col min="8713" max="8713" width="9.28515625" style="475" customWidth="1"/>
    <col min="8714" max="8714" width="7.85546875" style="475" customWidth="1"/>
    <col min="8715" max="8717" width="8.5703125" style="475" customWidth="1"/>
    <col min="8718" max="8720" width="9.140625" style="475"/>
    <col min="8721" max="8721" width="12" style="475" customWidth="1"/>
    <col min="8722" max="8960" width="9.140625" style="475"/>
    <col min="8961" max="8961" width="5.42578125" style="475" customWidth="1"/>
    <col min="8962" max="8962" width="4.42578125" style="475" customWidth="1"/>
    <col min="8963" max="8963" width="8.28515625" style="475" customWidth="1"/>
    <col min="8964" max="8964" width="7.140625" style="475" customWidth="1"/>
    <col min="8965" max="8965" width="9.28515625" style="475" customWidth="1"/>
    <col min="8966" max="8966" width="7.140625" style="475" customWidth="1"/>
    <col min="8967" max="8967" width="9.28515625" style="475" customWidth="1"/>
    <col min="8968" max="8968" width="7.140625" style="475" customWidth="1"/>
    <col min="8969" max="8969" width="9.28515625" style="475" customWidth="1"/>
    <col min="8970" max="8970" width="7.85546875" style="475" customWidth="1"/>
    <col min="8971" max="8973" width="8.5703125" style="475" customWidth="1"/>
    <col min="8974" max="8976" width="9.140625" style="475"/>
    <col min="8977" max="8977" width="12" style="475" customWidth="1"/>
    <col min="8978" max="9216" width="9.140625" style="475"/>
    <col min="9217" max="9217" width="5.42578125" style="475" customWidth="1"/>
    <col min="9218" max="9218" width="4.42578125" style="475" customWidth="1"/>
    <col min="9219" max="9219" width="8.28515625" style="475" customWidth="1"/>
    <col min="9220" max="9220" width="7.140625" style="475" customWidth="1"/>
    <col min="9221" max="9221" width="9.28515625" style="475" customWidth="1"/>
    <col min="9222" max="9222" width="7.140625" style="475" customWidth="1"/>
    <col min="9223" max="9223" width="9.28515625" style="475" customWidth="1"/>
    <col min="9224" max="9224" width="7.140625" style="475" customWidth="1"/>
    <col min="9225" max="9225" width="9.28515625" style="475" customWidth="1"/>
    <col min="9226" max="9226" width="7.85546875" style="475" customWidth="1"/>
    <col min="9227" max="9229" width="8.5703125" style="475" customWidth="1"/>
    <col min="9230" max="9232" width="9.140625" style="475"/>
    <col min="9233" max="9233" width="12" style="475" customWidth="1"/>
    <col min="9234" max="9472" width="9.140625" style="475"/>
    <col min="9473" max="9473" width="5.42578125" style="475" customWidth="1"/>
    <col min="9474" max="9474" width="4.42578125" style="475" customWidth="1"/>
    <col min="9475" max="9475" width="8.28515625" style="475" customWidth="1"/>
    <col min="9476" max="9476" width="7.140625" style="475" customWidth="1"/>
    <col min="9477" max="9477" width="9.28515625" style="475" customWidth="1"/>
    <col min="9478" max="9478" width="7.140625" style="475" customWidth="1"/>
    <col min="9479" max="9479" width="9.28515625" style="475" customWidth="1"/>
    <col min="9480" max="9480" width="7.140625" style="475" customWidth="1"/>
    <col min="9481" max="9481" width="9.28515625" style="475" customWidth="1"/>
    <col min="9482" max="9482" width="7.85546875" style="475" customWidth="1"/>
    <col min="9483" max="9485" width="8.5703125" style="475" customWidth="1"/>
    <col min="9486" max="9488" width="9.140625" style="475"/>
    <col min="9489" max="9489" width="12" style="475" customWidth="1"/>
    <col min="9490" max="9728" width="9.140625" style="475"/>
    <col min="9729" max="9729" width="5.42578125" style="475" customWidth="1"/>
    <col min="9730" max="9730" width="4.42578125" style="475" customWidth="1"/>
    <col min="9731" max="9731" width="8.28515625" style="475" customWidth="1"/>
    <col min="9732" max="9732" width="7.140625" style="475" customWidth="1"/>
    <col min="9733" max="9733" width="9.28515625" style="475" customWidth="1"/>
    <col min="9734" max="9734" width="7.140625" style="475" customWidth="1"/>
    <col min="9735" max="9735" width="9.28515625" style="475" customWidth="1"/>
    <col min="9736" max="9736" width="7.140625" style="475" customWidth="1"/>
    <col min="9737" max="9737" width="9.28515625" style="475" customWidth="1"/>
    <col min="9738" max="9738" width="7.85546875" style="475" customWidth="1"/>
    <col min="9739" max="9741" width="8.5703125" style="475" customWidth="1"/>
    <col min="9742" max="9744" width="9.140625" style="475"/>
    <col min="9745" max="9745" width="12" style="475" customWidth="1"/>
    <col min="9746" max="9984" width="9.140625" style="475"/>
    <col min="9985" max="9985" width="5.42578125" style="475" customWidth="1"/>
    <col min="9986" max="9986" width="4.42578125" style="475" customWidth="1"/>
    <col min="9987" max="9987" width="8.28515625" style="475" customWidth="1"/>
    <col min="9988" max="9988" width="7.140625" style="475" customWidth="1"/>
    <col min="9989" max="9989" width="9.28515625" style="475" customWidth="1"/>
    <col min="9990" max="9990" width="7.140625" style="475" customWidth="1"/>
    <col min="9991" max="9991" width="9.28515625" style="475" customWidth="1"/>
    <col min="9992" max="9992" width="7.140625" style="475" customWidth="1"/>
    <col min="9993" max="9993" width="9.28515625" style="475" customWidth="1"/>
    <col min="9994" max="9994" width="7.85546875" style="475" customWidth="1"/>
    <col min="9995" max="9997" width="8.5703125" style="475" customWidth="1"/>
    <col min="9998" max="10000" width="9.140625" style="475"/>
    <col min="10001" max="10001" width="12" style="475" customWidth="1"/>
    <col min="10002" max="10240" width="9.140625" style="475"/>
    <col min="10241" max="10241" width="5.42578125" style="475" customWidth="1"/>
    <col min="10242" max="10242" width="4.42578125" style="475" customWidth="1"/>
    <col min="10243" max="10243" width="8.28515625" style="475" customWidth="1"/>
    <col min="10244" max="10244" width="7.140625" style="475" customWidth="1"/>
    <col min="10245" max="10245" width="9.28515625" style="475" customWidth="1"/>
    <col min="10246" max="10246" width="7.140625" style="475" customWidth="1"/>
    <col min="10247" max="10247" width="9.28515625" style="475" customWidth="1"/>
    <col min="10248" max="10248" width="7.140625" style="475" customWidth="1"/>
    <col min="10249" max="10249" width="9.28515625" style="475" customWidth="1"/>
    <col min="10250" max="10250" width="7.85546875" style="475" customWidth="1"/>
    <col min="10251" max="10253" width="8.5703125" style="475" customWidth="1"/>
    <col min="10254" max="10256" width="9.140625" style="475"/>
    <col min="10257" max="10257" width="12" style="475" customWidth="1"/>
    <col min="10258" max="10496" width="9.140625" style="475"/>
    <col min="10497" max="10497" width="5.42578125" style="475" customWidth="1"/>
    <col min="10498" max="10498" width="4.42578125" style="475" customWidth="1"/>
    <col min="10499" max="10499" width="8.28515625" style="475" customWidth="1"/>
    <col min="10500" max="10500" width="7.140625" style="475" customWidth="1"/>
    <col min="10501" max="10501" width="9.28515625" style="475" customWidth="1"/>
    <col min="10502" max="10502" width="7.140625" style="475" customWidth="1"/>
    <col min="10503" max="10503" width="9.28515625" style="475" customWidth="1"/>
    <col min="10504" max="10504" width="7.140625" style="475" customWidth="1"/>
    <col min="10505" max="10505" width="9.28515625" style="475" customWidth="1"/>
    <col min="10506" max="10506" width="7.85546875" style="475" customWidth="1"/>
    <col min="10507" max="10509" width="8.5703125" style="475" customWidth="1"/>
    <col min="10510" max="10512" width="9.140625" style="475"/>
    <col min="10513" max="10513" width="12" style="475" customWidth="1"/>
    <col min="10514" max="10752" width="9.140625" style="475"/>
    <col min="10753" max="10753" width="5.42578125" style="475" customWidth="1"/>
    <col min="10754" max="10754" width="4.42578125" style="475" customWidth="1"/>
    <col min="10755" max="10755" width="8.28515625" style="475" customWidth="1"/>
    <col min="10756" max="10756" width="7.140625" style="475" customWidth="1"/>
    <col min="10757" max="10757" width="9.28515625" style="475" customWidth="1"/>
    <col min="10758" max="10758" width="7.140625" style="475" customWidth="1"/>
    <col min="10759" max="10759" width="9.28515625" style="475" customWidth="1"/>
    <col min="10760" max="10760" width="7.140625" style="475" customWidth="1"/>
    <col min="10761" max="10761" width="9.28515625" style="475" customWidth="1"/>
    <col min="10762" max="10762" width="7.85546875" style="475" customWidth="1"/>
    <col min="10763" max="10765" width="8.5703125" style="475" customWidth="1"/>
    <col min="10766" max="10768" width="9.140625" style="475"/>
    <col min="10769" max="10769" width="12" style="475" customWidth="1"/>
    <col min="10770" max="11008" width="9.140625" style="475"/>
    <col min="11009" max="11009" width="5.42578125" style="475" customWidth="1"/>
    <col min="11010" max="11010" width="4.42578125" style="475" customWidth="1"/>
    <col min="11011" max="11011" width="8.28515625" style="475" customWidth="1"/>
    <col min="11012" max="11012" width="7.140625" style="475" customWidth="1"/>
    <col min="11013" max="11013" width="9.28515625" style="475" customWidth="1"/>
    <col min="11014" max="11014" width="7.140625" style="475" customWidth="1"/>
    <col min="11015" max="11015" width="9.28515625" style="475" customWidth="1"/>
    <col min="11016" max="11016" width="7.140625" style="475" customWidth="1"/>
    <col min="11017" max="11017" width="9.28515625" style="475" customWidth="1"/>
    <col min="11018" max="11018" width="7.85546875" style="475" customWidth="1"/>
    <col min="11019" max="11021" width="8.5703125" style="475" customWidth="1"/>
    <col min="11022" max="11024" width="9.140625" style="475"/>
    <col min="11025" max="11025" width="12" style="475" customWidth="1"/>
    <col min="11026" max="11264" width="9.140625" style="475"/>
    <col min="11265" max="11265" width="5.42578125" style="475" customWidth="1"/>
    <col min="11266" max="11266" width="4.42578125" style="475" customWidth="1"/>
    <col min="11267" max="11267" width="8.28515625" style="475" customWidth="1"/>
    <col min="11268" max="11268" width="7.140625" style="475" customWidth="1"/>
    <col min="11269" max="11269" width="9.28515625" style="475" customWidth="1"/>
    <col min="11270" max="11270" width="7.140625" style="475" customWidth="1"/>
    <col min="11271" max="11271" width="9.28515625" style="475" customWidth="1"/>
    <col min="11272" max="11272" width="7.140625" style="475" customWidth="1"/>
    <col min="11273" max="11273" width="9.28515625" style="475" customWidth="1"/>
    <col min="11274" max="11274" width="7.85546875" style="475" customWidth="1"/>
    <col min="11275" max="11277" width="8.5703125" style="475" customWidth="1"/>
    <col min="11278" max="11280" width="9.140625" style="475"/>
    <col min="11281" max="11281" width="12" style="475" customWidth="1"/>
    <col min="11282" max="11520" width="9.140625" style="475"/>
    <col min="11521" max="11521" width="5.42578125" style="475" customWidth="1"/>
    <col min="11522" max="11522" width="4.42578125" style="475" customWidth="1"/>
    <col min="11523" max="11523" width="8.28515625" style="475" customWidth="1"/>
    <col min="11524" max="11524" width="7.140625" style="475" customWidth="1"/>
    <col min="11525" max="11525" width="9.28515625" style="475" customWidth="1"/>
    <col min="11526" max="11526" width="7.140625" style="475" customWidth="1"/>
    <col min="11527" max="11527" width="9.28515625" style="475" customWidth="1"/>
    <col min="11528" max="11528" width="7.140625" style="475" customWidth="1"/>
    <col min="11529" max="11529" width="9.28515625" style="475" customWidth="1"/>
    <col min="11530" max="11530" width="7.85546875" style="475" customWidth="1"/>
    <col min="11531" max="11533" width="8.5703125" style="475" customWidth="1"/>
    <col min="11534" max="11536" width="9.140625" style="475"/>
    <col min="11537" max="11537" width="12" style="475" customWidth="1"/>
    <col min="11538" max="11776" width="9.140625" style="475"/>
    <col min="11777" max="11777" width="5.42578125" style="475" customWidth="1"/>
    <col min="11778" max="11778" width="4.42578125" style="475" customWidth="1"/>
    <col min="11779" max="11779" width="8.28515625" style="475" customWidth="1"/>
    <col min="11780" max="11780" width="7.140625" style="475" customWidth="1"/>
    <col min="11781" max="11781" width="9.28515625" style="475" customWidth="1"/>
    <col min="11782" max="11782" width="7.140625" style="475" customWidth="1"/>
    <col min="11783" max="11783" width="9.28515625" style="475" customWidth="1"/>
    <col min="11784" max="11784" width="7.140625" style="475" customWidth="1"/>
    <col min="11785" max="11785" width="9.28515625" style="475" customWidth="1"/>
    <col min="11786" max="11786" width="7.85546875" style="475" customWidth="1"/>
    <col min="11787" max="11789" width="8.5703125" style="475" customWidth="1"/>
    <col min="11790" max="11792" width="9.140625" style="475"/>
    <col min="11793" max="11793" width="12" style="475" customWidth="1"/>
    <col min="11794" max="12032" width="9.140625" style="475"/>
    <col min="12033" max="12033" width="5.42578125" style="475" customWidth="1"/>
    <col min="12034" max="12034" width="4.42578125" style="475" customWidth="1"/>
    <col min="12035" max="12035" width="8.28515625" style="475" customWidth="1"/>
    <col min="12036" max="12036" width="7.140625" style="475" customWidth="1"/>
    <col min="12037" max="12037" width="9.28515625" style="475" customWidth="1"/>
    <col min="12038" max="12038" width="7.140625" style="475" customWidth="1"/>
    <col min="12039" max="12039" width="9.28515625" style="475" customWidth="1"/>
    <col min="12040" max="12040" width="7.140625" style="475" customWidth="1"/>
    <col min="12041" max="12041" width="9.28515625" style="475" customWidth="1"/>
    <col min="12042" max="12042" width="7.85546875" style="475" customWidth="1"/>
    <col min="12043" max="12045" width="8.5703125" style="475" customWidth="1"/>
    <col min="12046" max="12048" width="9.140625" style="475"/>
    <col min="12049" max="12049" width="12" style="475" customWidth="1"/>
    <col min="12050" max="12288" width="9.140625" style="475"/>
    <col min="12289" max="12289" width="5.42578125" style="475" customWidth="1"/>
    <col min="12290" max="12290" width="4.42578125" style="475" customWidth="1"/>
    <col min="12291" max="12291" width="8.28515625" style="475" customWidth="1"/>
    <col min="12292" max="12292" width="7.140625" style="475" customWidth="1"/>
    <col min="12293" max="12293" width="9.28515625" style="475" customWidth="1"/>
    <col min="12294" max="12294" width="7.140625" style="475" customWidth="1"/>
    <col min="12295" max="12295" width="9.28515625" style="475" customWidth="1"/>
    <col min="12296" max="12296" width="7.140625" style="475" customWidth="1"/>
    <col min="12297" max="12297" width="9.28515625" style="475" customWidth="1"/>
    <col min="12298" max="12298" width="7.85546875" style="475" customWidth="1"/>
    <col min="12299" max="12301" width="8.5703125" style="475" customWidth="1"/>
    <col min="12302" max="12304" width="9.140625" style="475"/>
    <col min="12305" max="12305" width="12" style="475" customWidth="1"/>
    <col min="12306" max="12544" width="9.140625" style="475"/>
    <col min="12545" max="12545" width="5.42578125" style="475" customWidth="1"/>
    <col min="12546" max="12546" width="4.42578125" style="475" customWidth="1"/>
    <col min="12547" max="12547" width="8.28515625" style="475" customWidth="1"/>
    <col min="12548" max="12548" width="7.140625" style="475" customWidth="1"/>
    <col min="12549" max="12549" width="9.28515625" style="475" customWidth="1"/>
    <col min="12550" max="12550" width="7.140625" style="475" customWidth="1"/>
    <col min="12551" max="12551" width="9.28515625" style="475" customWidth="1"/>
    <col min="12552" max="12552" width="7.140625" style="475" customWidth="1"/>
    <col min="12553" max="12553" width="9.28515625" style="475" customWidth="1"/>
    <col min="12554" max="12554" width="7.85546875" style="475" customWidth="1"/>
    <col min="12555" max="12557" width="8.5703125" style="475" customWidth="1"/>
    <col min="12558" max="12560" width="9.140625" style="475"/>
    <col min="12561" max="12561" width="12" style="475" customWidth="1"/>
    <col min="12562" max="12800" width="9.140625" style="475"/>
    <col min="12801" max="12801" width="5.42578125" style="475" customWidth="1"/>
    <col min="12802" max="12802" width="4.42578125" style="475" customWidth="1"/>
    <col min="12803" max="12803" width="8.28515625" style="475" customWidth="1"/>
    <col min="12804" max="12804" width="7.140625" style="475" customWidth="1"/>
    <col min="12805" max="12805" width="9.28515625" style="475" customWidth="1"/>
    <col min="12806" max="12806" width="7.140625" style="475" customWidth="1"/>
    <col min="12807" max="12807" width="9.28515625" style="475" customWidth="1"/>
    <col min="12808" max="12808" width="7.140625" style="475" customWidth="1"/>
    <col min="12809" max="12809" width="9.28515625" style="475" customWidth="1"/>
    <col min="12810" max="12810" width="7.85546875" style="475" customWidth="1"/>
    <col min="12811" max="12813" width="8.5703125" style="475" customWidth="1"/>
    <col min="12814" max="12816" width="9.140625" style="475"/>
    <col min="12817" max="12817" width="12" style="475" customWidth="1"/>
    <col min="12818" max="13056" width="9.140625" style="475"/>
    <col min="13057" max="13057" width="5.42578125" style="475" customWidth="1"/>
    <col min="13058" max="13058" width="4.42578125" style="475" customWidth="1"/>
    <col min="13059" max="13059" width="8.28515625" style="475" customWidth="1"/>
    <col min="13060" max="13060" width="7.140625" style="475" customWidth="1"/>
    <col min="13061" max="13061" width="9.28515625" style="475" customWidth="1"/>
    <col min="13062" max="13062" width="7.140625" style="475" customWidth="1"/>
    <col min="13063" max="13063" width="9.28515625" style="475" customWidth="1"/>
    <col min="13064" max="13064" width="7.140625" style="475" customWidth="1"/>
    <col min="13065" max="13065" width="9.28515625" style="475" customWidth="1"/>
    <col min="13066" max="13066" width="7.85546875" style="475" customWidth="1"/>
    <col min="13067" max="13069" width="8.5703125" style="475" customWidth="1"/>
    <col min="13070" max="13072" width="9.140625" style="475"/>
    <col min="13073" max="13073" width="12" style="475" customWidth="1"/>
    <col min="13074" max="13312" width="9.140625" style="475"/>
    <col min="13313" max="13313" width="5.42578125" style="475" customWidth="1"/>
    <col min="13314" max="13314" width="4.42578125" style="475" customWidth="1"/>
    <col min="13315" max="13315" width="8.28515625" style="475" customWidth="1"/>
    <col min="13316" max="13316" width="7.140625" style="475" customWidth="1"/>
    <col min="13317" max="13317" width="9.28515625" style="475" customWidth="1"/>
    <col min="13318" max="13318" width="7.140625" style="475" customWidth="1"/>
    <col min="13319" max="13319" width="9.28515625" style="475" customWidth="1"/>
    <col min="13320" max="13320" width="7.140625" style="475" customWidth="1"/>
    <col min="13321" max="13321" width="9.28515625" style="475" customWidth="1"/>
    <col min="13322" max="13322" width="7.85546875" style="475" customWidth="1"/>
    <col min="13323" max="13325" width="8.5703125" style="475" customWidth="1"/>
    <col min="13326" max="13328" width="9.140625" style="475"/>
    <col min="13329" max="13329" width="12" style="475" customWidth="1"/>
    <col min="13330" max="13568" width="9.140625" style="475"/>
    <col min="13569" max="13569" width="5.42578125" style="475" customWidth="1"/>
    <col min="13570" max="13570" width="4.42578125" style="475" customWidth="1"/>
    <col min="13571" max="13571" width="8.28515625" style="475" customWidth="1"/>
    <col min="13572" max="13572" width="7.140625" style="475" customWidth="1"/>
    <col min="13573" max="13573" width="9.28515625" style="475" customWidth="1"/>
    <col min="13574" max="13574" width="7.140625" style="475" customWidth="1"/>
    <col min="13575" max="13575" width="9.28515625" style="475" customWidth="1"/>
    <col min="13576" max="13576" width="7.140625" style="475" customWidth="1"/>
    <col min="13577" max="13577" width="9.28515625" style="475" customWidth="1"/>
    <col min="13578" max="13578" width="7.85546875" style="475" customWidth="1"/>
    <col min="13579" max="13581" width="8.5703125" style="475" customWidth="1"/>
    <col min="13582" max="13584" width="9.140625" style="475"/>
    <col min="13585" max="13585" width="12" style="475" customWidth="1"/>
    <col min="13586" max="13824" width="9.140625" style="475"/>
    <col min="13825" max="13825" width="5.42578125" style="475" customWidth="1"/>
    <col min="13826" max="13826" width="4.42578125" style="475" customWidth="1"/>
    <col min="13827" max="13827" width="8.28515625" style="475" customWidth="1"/>
    <col min="13828" max="13828" width="7.140625" style="475" customWidth="1"/>
    <col min="13829" max="13829" width="9.28515625" style="475" customWidth="1"/>
    <col min="13830" max="13830" width="7.140625" style="475" customWidth="1"/>
    <col min="13831" max="13831" width="9.28515625" style="475" customWidth="1"/>
    <col min="13832" max="13832" width="7.140625" style="475" customWidth="1"/>
    <col min="13833" max="13833" width="9.28515625" style="475" customWidth="1"/>
    <col min="13834" max="13834" width="7.85546875" style="475" customWidth="1"/>
    <col min="13835" max="13837" width="8.5703125" style="475" customWidth="1"/>
    <col min="13838" max="13840" width="9.140625" style="475"/>
    <col min="13841" max="13841" width="12" style="475" customWidth="1"/>
    <col min="13842" max="14080" width="9.140625" style="475"/>
    <col min="14081" max="14081" width="5.42578125" style="475" customWidth="1"/>
    <col min="14082" max="14082" width="4.42578125" style="475" customWidth="1"/>
    <col min="14083" max="14083" width="8.28515625" style="475" customWidth="1"/>
    <col min="14084" max="14084" width="7.140625" style="475" customWidth="1"/>
    <col min="14085" max="14085" width="9.28515625" style="475" customWidth="1"/>
    <col min="14086" max="14086" width="7.140625" style="475" customWidth="1"/>
    <col min="14087" max="14087" width="9.28515625" style="475" customWidth="1"/>
    <col min="14088" max="14088" width="7.140625" style="475" customWidth="1"/>
    <col min="14089" max="14089" width="9.28515625" style="475" customWidth="1"/>
    <col min="14090" max="14090" width="7.85546875" style="475" customWidth="1"/>
    <col min="14091" max="14093" width="8.5703125" style="475" customWidth="1"/>
    <col min="14094" max="14096" width="9.140625" style="475"/>
    <col min="14097" max="14097" width="12" style="475" customWidth="1"/>
    <col min="14098" max="14336" width="9.140625" style="475"/>
    <col min="14337" max="14337" width="5.42578125" style="475" customWidth="1"/>
    <col min="14338" max="14338" width="4.42578125" style="475" customWidth="1"/>
    <col min="14339" max="14339" width="8.28515625" style="475" customWidth="1"/>
    <col min="14340" max="14340" width="7.140625" style="475" customWidth="1"/>
    <col min="14341" max="14341" width="9.28515625" style="475" customWidth="1"/>
    <col min="14342" max="14342" width="7.140625" style="475" customWidth="1"/>
    <col min="14343" max="14343" width="9.28515625" style="475" customWidth="1"/>
    <col min="14344" max="14344" width="7.140625" style="475" customWidth="1"/>
    <col min="14345" max="14345" width="9.28515625" style="475" customWidth="1"/>
    <col min="14346" max="14346" width="7.85546875" style="475" customWidth="1"/>
    <col min="14347" max="14349" width="8.5703125" style="475" customWidth="1"/>
    <col min="14350" max="14352" width="9.140625" style="475"/>
    <col min="14353" max="14353" width="12" style="475" customWidth="1"/>
    <col min="14354" max="14592" width="9.140625" style="475"/>
    <col min="14593" max="14593" width="5.42578125" style="475" customWidth="1"/>
    <col min="14594" max="14594" width="4.42578125" style="475" customWidth="1"/>
    <col min="14595" max="14595" width="8.28515625" style="475" customWidth="1"/>
    <col min="14596" max="14596" width="7.140625" style="475" customWidth="1"/>
    <col min="14597" max="14597" width="9.28515625" style="475" customWidth="1"/>
    <col min="14598" max="14598" width="7.140625" style="475" customWidth="1"/>
    <col min="14599" max="14599" width="9.28515625" style="475" customWidth="1"/>
    <col min="14600" max="14600" width="7.140625" style="475" customWidth="1"/>
    <col min="14601" max="14601" width="9.28515625" style="475" customWidth="1"/>
    <col min="14602" max="14602" width="7.85546875" style="475" customWidth="1"/>
    <col min="14603" max="14605" width="8.5703125" style="475" customWidth="1"/>
    <col min="14606" max="14608" width="9.140625" style="475"/>
    <col min="14609" max="14609" width="12" style="475" customWidth="1"/>
    <col min="14610" max="14848" width="9.140625" style="475"/>
    <col min="14849" max="14849" width="5.42578125" style="475" customWidth="1"/>
    <col min="14850" max="14850" width="4.42578125" style="475" customWidth="1"/>
    <col min="14851" max="14851" width="8.28515625" style="475" customWidth="1"/>
    <col min="14852" max="14852" width="7.140625" style="475" customWidth="1"/>
    <col min="14853" max="14853" width="9.28515625" style="475" customWidth="1"/>
    <col min="14854" max="14854" width="7.140625" style="475" customWidth="1"/>
    <col min="14855" max="14855" width="9.28515625" style="475" customWidth="1"/>
    <col min="14856" max="14856" width="7.140625" style="475" customWidth="1"/>
    <col min="14857" max="14857" width="9.28515625" style="475" customWidth="1"/>
    <col min="14858" max="14858" width="7.85546875" style="475" customWidth="1"/>
    <col min="14859" max="14861" width="8.5703125" style="475" customWidth="1"/>
    <col min="14862" max="14864" width="9.140625" style="475"/>
    <col min="14865" max="14865" width="12" style="475" customWidth="1"/>
    <col min="14866" max="15104" width="9.140625" style="475"/>
    <col min="15105" max="15105" width="5.42578125" style="475" customWidth="1"/>
    <col min="15106" max="15106" width="4.42578125" style="475" customWidth="1"/>
    <col min="15107" max="15107" width="8.28515625" style="475" customWidth="1"/>
    <col min="15108" max="15108" width="7.140625" style="475" customWidth="1"/>
    <col min="15109" max="15109" width="9.28515625" style="475" customWidth="1"/>
    <col min="15110" max="15110" width="7.140625" style="475" customWidth="1"/>
    <col min="15111" max="15111" width="9.28515625" style="475" customWidth="1"/>
    <col min="15112" max="15112" width="7.140625" style="475" customWidth="1"/>
    <col min="15113" max="15113" width="9.28515625" style="475" customWidth="1"/>
    <col min="15114" max="15114" width="7.85546875" style="475" customWidth="1"/>
    <col min="15115" max="15117" width="8.5703125" style="475" customWidth="1"/>
    <col min="15118" max="15120" width="9.140625" style="475"/>
    <col min="15121" max="15121" width="12" style="475" customWidth="1"/>
    <col min="15122" max="15360" width="9.140625" style="475"/>
    <col min="15361" max="15361" width="5.42578125" style="475" customWidth="1"/>
    <col min="15362" max="15362" width="4.42578125" style="475" customWidth="1"/>
    <col min="15363" max="15363" width="8.28515625" style="475" customWidth="1"/>
    <col min="15364" max="15364" width="7.140625" style="475" customWidth="1"/>
    <col min="15365" max="15365" width="9.28515625" style="475" customWidth="1"/>
    <col min="15366" max="15366" width="7.140625" style="475" customWidth="1"/>
    <col min="15367" max="15367" width="9.28515625" style="475" customWidth="1"/>
    <col min="15368" max="15368" width="7.140625" style="475" customWidth="1"/>
    <col min="15369" max="15369" width="9.28515625" style="475" customWidth="1"/>
    <col min="15370" max="15370" width="7.85546875" style="475" customWidth="1"/>
    <col min="15371" max="15373" width="8.5703125" style="475" customWidth="1"/>
    <col min="15374" max="15376" width="9.140625" style="475"/>
    <col min="15377" max="15377" width="12" style="475" customWidth="1"/>
    <col min="15378" max="15616" width="9.140625" style="475"/>
    <col min="15617" max="15617" width="5.42578125" style="475" customWidth="1"/>
    <col min="15618" max="15618" width="4.42578125" style="475" customWidth="1"/>
    <col min="15619" max="15619" width="8.28515625" style="475" customWidth="1"/>
    <col min="15620" max="15620" width="7.140625" style="475" customWidth="1"/>
    <col min="15621" max="15621" width="9.28515625" style="475" customWidth="1"/>
    <col min="15622" max="15622" width="7.140625" style="475" customWidth="1"/>
    <col min="15623" max="15623" width="9.28515625" style="475" customWidth="1"/>
    <col min="15624" max="15624" width="7.140625" style="475" customWidth="1"/>
    <col min="15625" max="15625" width="9.28515625" style="475" customWidth="1"/>
    <col min="15626" max="15626" width="7.85546875" style="475" customWidth="1"/>
    <col min="15627" max="15629" width="8.5703125" style="475" customWidth="1"/>
    <col min="15630" max="15632" width="9.140625" style="475"/>
    <col min="15633" max="15633" width="12" style="475" customWidth="1"/>
    <col min="15634" max="15872" width="9.140625" style="475"/>
    <col min="15873" max="15873" width="5.42578125" style="475" customWidth="1"/>
    <col min="15874" max="15874" width="4.42578125" style="475" customWidth="1"/>
    <col min="15875" max="15875" width="8.28515625" style="475" customWidth="1"/>
    <col min="15876" max="15876" width="7.140625" style="475" customWidth="1"/>
    <col min="15877" max="15877" width="9.28515625" style="475" customWidth="1"/>
    <col min="15878" max="15878" width="7.140625" style="475" customWidth="1"/>
    <col min="15879" max="15879" width="9.28515625" style="475" customWidth="1"/>
    <col min="15880" max="15880" width="7.140625" style="475" customWidth="1"/>
    <col min="15881" max="15881" width="9.28515625" style="475" customWidth="1"/>
    <col min="15882" max="15882" width="7.85546875" style="475" customWidth="1"/>
    <col min="15883" max="15885" width="8.5703125" style="475" customWidth="1"/>
    <col min="15886" max="15888" width="9.140625" style="475"/>
    <col min="15889" max="15889" width="12" style="475" customWidth="1"/>
    <col min="15890" max="16128" width="9.140625" style="475"/>
    <col min="16129" max="16129" width="5.42578125" style="475" customWidth="1"/>
    <col min="16130" max="16130" width="4.42578125" style="475" customWidth="1"/>
    <col min="16131" max="16131" width="8.28515625" style="475" customWidth="1"/>
    <col min="16132" max="16132" width="7.140625" style="475" customWidth="1"/>
    <col min="16133" max="16133" width="9.28515625" style="475" customWidth="1"/>
    <col min="16134" max="16134" width="7.140625" style="475" customWidth="1"/>
    <col min="16135" max="16135" width="9.28515625" style="475" customWidth="1"/>
    <col min="16136" max="16136" width="7.140625" style="475" customWidth="1"/>
    <col min="16137" max="16137" width="9.28515625" style="475" customWidth="1"/>
    <col min="16138" max="16138" width="7.85546875" style="475" customWidth="1"/>
    <col min="16139" max="16141" width="8.5703125" style="475" customWidth="1"/>
    <col min="16142" max="16144" width="9.140625" style="475"/>
    <col min="16145" max="16145" width="12" style="475" customWidth="1"/>
    <col min="16146" max="16384" width="9.140625" style="475"/>
  </cols>
  <sheetData>
    <row r="1" spans="1:19" ht="26.25">
      <c r="A1" s="678" t="s">
        <v>107</v>
      </c>
      <c r="B1" s="678"/>
      <c r="C1" s="678"/>
      <c r="D1" s="678"/>
      <c r="E1" s="678"/>
      <c r="F1" s="678"/>
      <c r="G1" s="568"/>
      <c r="H1" s="567" t="s">
        <v>192</v>
      </c>
      <c r="I1" s="566"/>
      <c r="J1" s="565"/>
      <c r="L1" s="556"/>
      <c r="M1" s="564"/>
      <c r="N1" s="562"/>
      <c r="O1" s="562" t="s">
        <v>14</v>
      </c>
      <c r="P1" s="562"/>
      <c r="Q1" s="563"/>
      <c r="R1" s="562"/>
      <c r="S1" s="478"/>
    </row>
    <row r="2" spans="1:19">
      <c r="A2" s="561" t="s">
        <v>52</v>
      </c>
      <c r="B2" s="560"/>
      <c r="C2" s="560"/>
      <c r="D2" s="560"/>
      <c r="E2" s="560" t="s">
        <v>193</v>
      </c>
      <c r="F2" s="560"/>
      <c r="G2" s="559"/>
      <c r="H2" s="558"/>
      <c r="I2" s="558"/>
      <c r="J2" s="557"/>
      <c r="K2" s="556"/>
      <c r="L2" s="556"/>
      <c r="M2" s="555"/>
      <c r="N2" s="553"/>
      <c r="O2" s="554"/>
      <c r="P2" s="553"/>
      <c r="Q2" s="550" t="s">
        <v>78</v>
      </c>
      <c r="R2" s="549" t="s">
        <v>84</v>
      </c>
      <c r="S2" s="549" t="s">
        <v>79</v>
      </c>
    </row>
    <row r="3" spans="1:19">
      <c r="A3" s="331" t="s">
        <v>25</v>
      </c>
      <c r="B3" s="331"/>
      <c r="C3" s="331"/>
      <c r="D3" s="331"/>
      <c r="E3" s="331" t="s">
        <v>22</v>
      </c>
      <c r="F3" s="331"/>
      <c r="G3" s="331"/>
      <c r="H3" s="331" t="s">
        <v>30</v>
      </c>
      <c r="I3" s="331"/>
      <c r="J3" s="332"/>
      <c r="K3" s="331"/>
      <c r="L3" s="333" t="s">
        <v>31</v>
      </c>
      <c r="M3" s="331"/>
      <c r="N3" s="551"/>
      <c r="O3" s="552"/>
      <c r="P3" s="551"/>
      <c r="Q3" s="539" t="s">
        <v>85</v>
      </c>
      <c r="R3" s="538" t="s">
        <v>80</v>
      </c>
      <c r="S3" s="538" t="s">
        <v>81</v>
      </c>
    </row>
    <row r="4" spans="1:19" ht="13.5" thickBot="1">
      <c r="A4" s="679" t="s">
        <v>194</v>
      </c>
      <c r="B4" s="679"/>
      <c r="C4" s="679"/>
      <c r="D4" s="638"/>
      <c r="E4" s="546" t="s">
        <v>113</v>
      </c>
      <c r="F4" s="546"/>
      <c r="G4" s="546"/>
      <c r="H4" s="544"/>
      <c r="I4" s="546"/>
      <c r="J4" s="545"/>
      <c r="K4" s="544"/>
      <c r="L4" s="542" t="s">
        <v>114</v>
      </c>
      <c r="M4" s="544"/>
      <c r="N4" s="540"/>
      <c r="O4" s="541"/>
      <c r="P4" s="540"/>
      <c r="Q4" s="535" t="s">
        <v>86</v>
      </c>
      <c r="R4" s="534" t="s">
        <v>82</v>
      </c>
      <c r="S4" s="534" t="s">
        <v>83</v>
      </c>
    </row>
    <row r="5" spans="1:19">
      <c r="A5" s="513"/>
      <c r="B5" s="513" t="s">
        <v>50</v>
      </c>
      <c r="C5" s="537" t="s">
        <v>64</v>
      </c>
      <c r="D5" s="513" t="s">
        <v>44</v>
      </c>
      <c r="E5" s="513" t="s">
        <v>69</v>
      </c>
      <c r="F5" s="513"/>
      <c r="G5" s="513" t="s">
        <v>29</v>
      </c>
      <c r="H5" s="513"/>
      <c r="I5" s="513" t="s">
        <v>32</v>
      </c>
      <c r="J5" s="513"/>
      <c r="K5" s="536" t="s">
        <v>70</v>
      </c>
      <c r="L5" s="536" t="s">
        <v>71</v>
      </c>
      <c r="M5" s="536"/>
      <c r="N5" s="478"/>
      <c r="O5" s="478"/>
      <c r="P5" s="478"/>
      <c r="Q5" s="478"/>
      <c r="R5" s="478"/>
      <c r="S5" s="478"/>
    </row>
    <row r="6" spans="1:19">
      <c r="A6" s="518"/>
      <c r="B6" s="518"/>
      <c r="C6" s="529"/>
      <c r="D6" s="518"/>
      <c r="E6" s="518"/>
      <c r="F6" s="518"/>
      <c r="G6" s="518"/>
      <c r="H6" s="518"/>
      <c r="I6" s="518"/>
      <c r="J6" s="518"/>
      <c r="K6" s="644"/>
      <c r="L6" s="644"/>
      <c r="M6" s="644"/>
      <c r="N6" s="478"/>
      <c r="O6" s="478"/>
      <c r="P6" s="478"/>
      <c r="Q6" s="478"/>
      <c r="R6" s="478"/>
      <c r="S6" s="478"/>
    </row>
    <row r="7" spans="1:19">
      <c r="A7" s="518"/>
      <c r="B7" s="518"/>
      <c r="C7" s="599">
        <f>IF($B8="","",VLOOKUP($B8,'[2]PR N'!$A$7:$P$22,5))</f>
        <v>0</v>
      </c>
      <c r="D7" s="692">
        <f>IF($B8="","",VLOOKUP($B8,'[2]PR N'!$A$7:$P$23,15))</f>
        <v>0</v>
      </c>
      <c r="E7" s="597" t="str">
        <f>UPPER(IF($B8="","",VLOOKUP($B8,'[2]PR N'!$A$7:$P$22,2)))</f>
        <v>PLASEK</v>
      </c>
      <c r="F7" s="641"/>
      <c r="G7" s="597" t="str">
        <f>IF($B8="","",VLOOKUP($B8,'[2]PR N'!$A$7:$P$22,3))</f>
        <v>Lilla</v>
      </c>
      <c r="H7" s="641"/>
      <c r="I7" s="597">
        <f>IF($B8="","",VLOOKUP($B8,'[2]PR N'!$A$7:$P$22,4))</f>
        <v>0</v>
      </c>
      <c r="J7" s="518"/>
      <c r="K7" s="518"/>
      <c r="L7" s="518"/>
      <c r="M7" s="518"/>
      <c r="N7" s="478"/>
      <c r="O7" s="478"/>
      <c r="P7" s="478"/>
      <c r="Q7" s="478"/>
      <c r="R7" s="478"/>
      <c r="S7" s="478"/>
    </row>
    <row r="8" spans="1:19">
      <c r="A8" s="527" t="s">
        <v>66</v>
      </c>
      <c r="B8" s="526">
        <v>1</v>
      </c>
      <c r="C8" s="599">
        <f>IF($B8="","",VLOOKUP($B8,'[2]PR N'!$A$7:$P$22,11))</f>
        <v>0</v>
      </c>
      <c r="D8" s="693"/>
      <c r="E8" s="597" t="str">
        <f>UPPER(IF($B8="","",VLOOKUP($B8,'[2]PR N'!$A$7:$P$22,8)))</f>
        <v>KERESZTES</v>
      </c>
      <c r="F8" s="641"/>
      <c r="G8" s="597" t="str">
        <f>IF($B8="","",VLOOKUP($B8,'[2]PR N'!$A$7:$P$22,9))</f>
        <v>Paloma</v>
      </c>
      <c r="H8" s="641"/>
      <c r="I8" s="597">
        <f>IF($B8="","",VLOOKUP($B8,'[2]PR N'!$A$7:$P$22,10))</f>
        <v>0</v>
      </c>
      <c r="J8" s="518"/>
      <c r="K8" s="483" t="s">
        <v>182</v>
      </c>
      <c r="L8" s="645"/>
      <c r="M8" s="490"/>
      <c r="N8" s="478"/>
      <c r="O8" s="478"/>
      <c r="P8" s="478"/>
      <c r="Q8" s="478"/>
      <c r="R8" s="478"/>
      <c r="S8" s="478"/>
    </row>
    <row r="9" spans="1:19">
      <c r="A9" s="527"/>
      <c r="B9" s="531"/>
      <c r="C9" s="604"/>
      <c r="D9" s="604"/>
      <c r="E9" s="646"/>
      <c r="F9" s="647"/>
      <c r="G9" s="646"/>
      <c r="H9" s="647"/>
      <c r="I9" s="646"/>
      <c r="J9" s="518"/>
      <c r="K9" s="490"/>
      <c r="L9" s="490"/>
      <c r="M9" s="490"/>
      <c r="N9" s="478"/>
      <c r="O9" s="478"/>
      <c r="P9" s="478"/>
      <c r="Q9" s="478"/>
      <c r="R9" s="478"/>
      <c r="S9" s="478"/>
    </row>
    <row r="10" spans="1:19">
      <c r="A10" s="527"/>
      <c r="B10" s="531"/>
      <c r="C10" s="599">
        <f>IF($B11="","",VLOOKUP($B11,'[2]PR N'!$A$7:$P$22,5))</f>
        <v>0</v>
      </c>
      <c r="D10" s="692">
        <f>IF($B11="","",VLOOKUP($B11,'[2]PR N'!$A$7:$P$23,15))</f>
        <v>0</v>
      </c>
      <c r="E10" s="597" t="str">
        <f>UPPER(IF($B11="","",VLOOKUP($B11,'[2]PR N'!$A$7:$P$22,2)))</f>
        <v>SZENDREI</v>
      </c>
      <c r="F10" s="641"/>
      <c r="G10" s="597" t="str">
        <f>IF($B11="","",VLOOKUP($B11,'[2]PR N'!$A$7:$P$22,3))</f>
        <v>Eszter</v>
      </c>
      <c r="H10" s="641"/>
      <c r="I10" s="597">
        <f>IF($B11="","",VLOOKUP($B11,'[2]PR N'!$A$7:$P$22,4))</f>
        <v>0</v>
      </c>
      <c r="J10" s="518"/>
      <c r="K10" s="518"/>
      <c r="L10" s="518"/>
      <c r="M10" s="490"/>
      <c r="N10" s="478"/>
      <c r="O10" s="478"/>
      <c r="P10" s="478"/>
      <c r="Q10" s="478"/>
      <c r="R10" s="478"/>
      <c r="S10" s="478"/>
    </row>
    <row r="11" spans="1:19">
      <c r="A11" s="527" t="s">
        <v>67</v>
      </c>
      <c r="B11" s="526">
        <v>2</v>
      </c>
      <c r="C11" s="599">
        <f>IF($B11="","",VLOOKUP($B11,'[2]PR N'!$A$7:$P$22,11))</f>
        <v>0</v>
      </c>
      <c r="D11" s="693"/>
      <c r="E11" s="597" t="str">
        <f>UPPER(IF($B11="","",VLOOKUP($B11,'[2]PR N'!$A$7:$P$22,8)))</f>
        <v>SZABÓ</v>
      </c>
      <c r="F11" s="641"/>
      <c r="G11" s="597" t="str">
        <f>IF($B11="","",VLOOKUP($B11,'[2]PR N'!$A$7:$P$22,9))</f>
        <v>Luca</v>
      </c>
      <c r="H11" s="641"/>
      <c r="I11" s="597">
        <f>IF($B11="","",VLOOKUP($B11,'[2]PR N'!$A$7:$P$22,10))</f>
        <v>0</v>
      </c>
      <c r="J11" s="518"/>
      <c r="K11" s="483"/>
      <c r="L11" s="645"/>
      <c r="M11" s="490"/>
      <c r="N11" s="478"/>
      <c r="O11" s="478"/>
      <c r="P11" s="478"/>
      <c r="Q11" s="478"/>
      <c r="R11" s="478"/>
      <c r="S11" s="478"/>
    </row>
    <row r="12" spans="1:19">
      <c r="A12" s="527"/>
      <c r="B12" s="531"/>
      <c r="C12" s="604"/>
      <c r="D12" s="604"/>
      <c r="E12" s="646"/>
      <c r="F12" s="647"/>
      <c r="G12" s="646"/>
      <c r="H12" s="647"/>
      <c r="I12" s="646"/>
      <c r="J12" s="518"/>
      <c r="K12" s="490"/>
      <c r="L12" s="490"/>
      <c r="M12" s="490"/>
      <c r="N12" s="478"/>
      <c r="O12" s="478"/>
      <c r="P12" s="478"/>
      <c r="Q12" s="478"/>
      <c r="R12" s="478"/>
      <c r="S12" s="478"/>
    </row>
    <row r="13" spans="1:19">
      <c r="A13" s="527"/>
      <c r="B13" s="531"/>
      <c r="C13" s="599">
        <f>IF($B14="","",VLOOKUP($B14,'[2]PR N'!$A$7:$P$22,5))</f>
        <v>0</v>
      </c>
      <c r="D13" s="692">
        <f>IF($B14="","",VLOOKUP($B14,'[2]PR N'!$A$7:$P$23,15))</f>
        <v>0</v>
      </c>
      <c r="E13" s="597" t="str">
        <f>UPPER(IF($B14="","",VLOOKUP($B14,'[2]PR N'!$A$7:$P$22,2)))</f>
        <v>BARTA-BONCZ</v>
      </c>
      <c r="F13" s="641"/>
      <c r="G13" s="597" t="str">
        <f>IF($B14="","",VLOOKUP($B14,'[2]PR N'!$A$7:$P$22,3))</f>
        <v>Nóra</v>
      </c>
      <c r="H13" s="641"/>
      <c r="I13" s="597">
        <f>IF($B14="","",VLOOKUP($B14,'[2]PR N'!$A$7:$P$22,4))</f>
        <v>0</v>
      </c>
      <c r="J13" s="518"/>
      <c r="K13" s="518"/>
      <c r="L13" s="518"/>
      <c r="M13" s="490"/>
      <c r="N13" s="478"/>
      <c r="O13" s="478"/>
      <c r="P13" s="478"/>
      <c r="Q13" s="478"/>
      <c r="R13" s="478"/>
      <c r="S13" s="478"/>
    </row>
    <row r="14" spans="1:19">
      <c r="A14" s="527" t="s">
        <v>68</v>
      </c>
      <c r="B14" s="526">
        <v>3</v>
      </c>
      <c r="C14" s="599">
        <f>IF($B14="","",VLOOKUP($B14,'[2]PR N'!$A$7:$P$22,11))</f>
        <v>0</v>
      </c>
      <c r="D14" s="693"/>
      <c r="E14" s="597" t="str">
        <f>UPPER(IF($B14="","",VLOOKUP($B14,'[2]PR N'!$A$7:$P$22,8)))</f>
        <v>MARIA</v>
      </c>
      <c r="F14" s="641"/>
      <c r="G14" s="597" t="str">
        <f>IF($B14="","",VLOOKUP($B14,'[2]PR N'!$A$7:$P$22,9))</f>
        <v>Judith Castillo</v>
      </c>
      <c r="H14" s="641"/>
      <c r="I14" s="597">
        <f>IF($B14="","",VLOOKUP($B14,'[2]PR N'!$A$7:$P$22,10))</f>
        <v>0</v>
      </c>
      <c r="J14" s="518"/>
      <c r="K14" s="483" t="s">
        <v>183</v>
      </c>
      <c r="L14" s="645"/>
      <c r="M14" s="490"/>
      <c r="N14" s="478"/>
      <c r="O14" s="478"/>
      <c r="P14" s="478"/>
      <c r="Q14" s="478"/>
      <c r="R14" s="478"/>
      <c r="S14" s="478"/>
    </row>
    <row r="15" spans="1:19">
      <c r="A15" s="527"/>
      <c r="B15" s="531"/>
      <c r="C15" s="604"/>
      <c r="D15" s="604"/>
      <c r="E15" s="646"/>
      <c r="F15" s="647"/>
      <c r="G15" s="646"/>
      <c r="H15" s="647"/>
      <c r="I15" s="646"/>
      <c r="J15" s="518"/>
      <c r="K15" s="490"/>
      <c r="L15" s="490"/>
      <c r="M15" s="518"/>
    </row>
    <row r="16" spans="1:19">
      <c r="A16" s="527"/>
      <c r="B16" s="531"/>
      <c r="C16" s="599">
        <f>IF($B17="","",VLOOKUP($B17,'[2]PR N'!$A$7:$P$22,5))</f>
        <v>0</v>
      </c>
      <c r="D16" s="692">
        <f>IF($B17="","",VLOOKUP($B17,'[2]PR N'!$A$7:$P$23,15))</f>
        <v>0</v>
      </c>
      <c r="E16" s="597" t="str">
        <f>UPPER(IF($B17="","",VLOOKUP($B17,'[2]PR N'!$A$7:$P$22,2)))</f>
        <v>AGÁRDY</v>
      </c>
      <c r="F16" s="641"/>
      <c r="G16" s="597" t="str">
        <f>IF($B17="","",VLOOKUP($B17,'[2]PR N'!$A$7:$P$22,3))</f>
        <v>Anna</v>
      </c>
      <c r="H16" s="641"/>
      <c r="I16" s="597">
        <f>IF($B17="","",VLOOKUP($B17,'[2]PR N'!$A$7:$P$22,4))</f>
        <v>0</v>
      </c>
      <c r="J16" s="518"/>
      <c r="K16" s="518"/>
      <c r="L16" s="518"/>
      <c r="M16" s="518"/>
    </row>
    <row r="17" spans="1:13">
      <c r="A17" s="527" t="s">
        <v>73</v>
      </c>
      <c r="B17" s="526">
        <v>4</v>
      </c>
      <c r="C17" s="599">
        <f>IF($B17="","",VLOOKUP($B17,'[2]PR N'!$A$7:$P$22,11))</f>
        <v>0</v>
      </c>
      <c r="D17" s="693"/>
      <c r="E17" s="597" t="str">
        <f>UPPER(IF($B17="","",VLOOKUP($B17,'[2]PR N'!$A$7:$P$22,8)))</f>
        <v>SÁNDOR</v>
      </c>
      <c r="F17" s="641"/>
      <c r="G17" s="597" t="str">
        <f>IF($B17="","",VLOOKUP($B17,'[2]PR N'!$A$7:$P$22,9))</f>
        <v>Alexandra</v>
      </c>
      <c r="H17" s="641"/>
      <c r="I17" s="597">
        <f>IF($B17="","",VLOOKUP($B17,'[2]PR N'!$A$7:$P$22,10))</f>
        <v>0</v>
      </c>
      <c r="J17" s="518"/>
      <c r="K17" s="483" t="s">
        <v>181</v>
      </c>
      <c r="L17" s="645"/>
      <c r="M17" s="518"/>
    </row>
    <row r="18" spans="1:13">
      <c r="A18" s="518"/>
      <c r="B18" s="518"/>
      <c r="C18" s="518"/>
      <c r="D18" s="518"/>
      <c r="E18" s="518"/>
      <c r="F18" s="518"/>
      <c r="G18" s="518"/>
      <c r="H18" s="518"/>
      <c r="I18" s="518"/>
      <c r="J18" s="518"/>
      <c r="K18" s="518"/>
      <c r="L18" s="518"/>
      <c r="M18" s="518"/>
    </row>
    <row r="19" spans="1:13">
      <c r="A19" s="518"/>
      <c r="B19" s="518"/>
      <c r="C19" s="518"/>
      <c r="D19" s="518"/>
      <c r="E19" s="518"/>
      <c r="F19" s="518"/>
      <c r="G19" s="518"/>
      <c r="H19" s="518"/>
      <c r="I19" s="518"/>
      <c r="J19" s="518"/>
      <c r="K19" s="518"/>
      <c r="L19" s="518"/>
      <c r="M19" s="518"/>
    </row>
    <row r="20" spans="1:13">
      <c r="A20" s="518"/>
      <c r="B20" s="518"/>
      <c r="C20" s="518"/>
      <c r="D20" s="518"/>
      <c r="E20" s="518"/>
      <c r="F20" s="518"/>
      <c r="G20" s="518"/>
      <c r="H20" s="518"/>
      <c r="I20" s="518"/>
      <c r="J20" s="518"/>
      <c r="K20" s="518"/>
      <c r="L20" s="518"/>
      <c r="M20" s="518"/>
    </row>
    <row r="21" spans="1:13" ht="18.75" customHeight="1">
      <c r="A21" s="518"/>
      <c r="B21" s="680"/>
      <c r="C21" s="680"/>
      <c r="D21" s="670" t="str">
        <f>CONCATENATE(E7,"/",E8)</f>
        <v>PLASEK/KERESZTES</v>
      </c>
      <c r="E21" s="670"/>
      <c r="F21" s="670" t="str">
        <f>CONCATENATE(E10,"/",E11)</f>
        <v>SZENDREI/SZABÓ</v>
      </c>
      <c r="G21" s="670"/>
      <c r="H21" s="670" t="str">
        <f>CONCATENATE(E13,"/",E14)</f>
        <v>BARTA-BONCZ/MARIA</v>
      </c>
      <c r="I21" s="670"/>
      <c r="J21" s="670" t="str">
        <f>CONCATENATE(E16,"/",E17)</f>
        <v>AGÁRDY/SÁNDOR</v>
      </c>
      <c r="K21" s="670"/>
      <c r="L21" s="518"/>
      <c r="M21" s="518"/>
    </row>
    <row r="22" spans="1:13" ht="18.75" customHeight="1">
      <c r="A22" s="519" t="s">
        <v>66</v>
      </c>
      <c r="B22" s="676" t="str">
        <f>CONCATENATE(E7,"/",E8)</f>
        <v>PLASEK/KERESZTES</v>
      </c>
      <c r="C22" s="676"/>
      <c r="D22" s="673"/>
      <c r="E22" s="673"/>
      <c r="F22" s="671" t="s">
        <v>207</v>
      </c>
      <c r="G22" s="671"/>
      <c r="H22" s="671" t="s">
        <v>178</v>
      </c>
      <c r="I22" s="671"/>
      <c r="J22" s="671" t="s">
        <v>178</v>
      </c>
      <c r="K22" s="671"/>
      <c r="L22" s="518"/>
      <c r="M22" s="518"/>
    </row>
    <row r="23" spans="1:13" ht="18.75" customHeight="1">
      <c r="A23" s="519" t="s">
        <v>67</v>
      </c>
      <c r="B23" s="676" t="str">
        <f>CONCATENATE(E10,"/",E11)</f>
        <v>SZENDREI/SZABÓ</v>
      </c>
      <c r="C23" s="676"/>
      <c r="D23" s="671" t="s">
        <v>180</v>
      </c>
      <c r="E23" s="671"/>
      <c r="F23" s="673"/>
      <c r="G23" s="673"/>
      <c r="H23" s="671" t="s">
        <v>180</v>
      </c>
      <c r="I23" s="671"/>
      <c r="J23" s="671" t="s">
        <v>206</v>
      </c>
      <c r="K23" s="671"/>
      <c r="L23" s="518"/>
      <c r="M23" s="518"/>
    </row>
    <row r="24" spans="1:13" ht="18.75" customHeight="1">
      <c r="A24" s="519" t="s">
        <v>68</v>
      </c>
      <c r="B24" s="676" t="str">
        <f>CONCATENATE(E13,"/",E14)</f>
        <v>BARTA-BONCZ/MARIA</v>
      </c>
      <c r="C24" s="676"/>
      <c r="D24" s="671" t="s">
        <v>177</v>
      </c>
      <c r="E24" s="671"/>
      <c r="F24" s="671" t="s">
        <v>179</v>
      </c>
      <c r="G24" s="671"/>
      <c r="H24" s="673"/>
      <c r="I24" s="673"/>
      <c r="J24" s="671" t="s">
        <v>208</v>
      </c>
      <c r="K24" s="671"/>
      <c r="L24" s="518"/>
      <c r="M24" s="518"/>
    </row>
    <row r="25" spans="1:13" ht="17.25" customHeight="1">
      <c r="A25" s="519" t="s">
        <v>73</v>
      </c>
      <c r="B25" s="676" t="str">
        <f>CONCATENATE(E16,"/",E17)</f>
        <v>AGÁRDY/SÁNDOR</v>
      </c>
      <c r="C25" s="676"/>
      <c r="D25" s="671" t="s">
        <v>177</v>
      </c>
      <c r="E25" s="671"/>
      <c r="F25" s="671" t="s">
        <v>203</v>
      </c>
      <c r="G25" s="671"/>
      <c r="H25" s="671" t="s">
        <v>209</v>
      </c>
      <c r="I25" s="671"/>
      <c r="J25" s="673"/>
      <c r="K25" s="673"/>
      <c r="L25" s="518"/>
      <c r="M25" s="518"/>
    </row>
    <row r="26" spans="1:13">
      <c r="A26" s="518"/>
      <c r="B26" s="518"/>
      <c r="C26" s="518"/>
      <c r="D26" s="656"/>
      <c r="E26" s="656"/>
      <c r="F26" s="656"/>
      <c r="G26" s="656"/>
      <c r="H26" s="656"/>
      <c r="I26" s="656"/>
      <c r="J26" s="656"/>
      <c r="K26" s="656"/>
      <c r="L26" s="518"/>
      <c r="M26" s="518"/>
    </row>
    <row r="27" spans="1:13">
      <c r="A27" s="518"/>
      <c r="B27" s="518"/>
      <c r="C27" s="518"/>
      <c r="D27" s="518"/>
      <c r="E27" s="518"/>
      <c r="F27" s="518"/>
      <c r="G27" s="518"/>
      <c r="H27" s="518"/>
      <c r="I27" s="518"/>
      <c r="J27" s="518"/>
      <c r="K27" s="518"/>
      <c r="L27" s="518"/>
      <c r="M27" s="518"/>
    </row>
    <row r="28" spans="1:13">
      <c r="A28" s="518"/>
      <c r="B28" s="518"/>
      <c r="C28" s="518"/>
      <c r="D28" s="518"/>
      <c r="E28" s="518"/>
      <c r="F28" s="518"/>
      <c r="G28" s="518"/>
      <c r="H28" s="518"/>
      <c r="I28" s="518"/>
      <c r="J28" s="518"/>
      <c r="K28" s="518"/>
      <c r="L28" s="518"/>
      <c r="M28" s="518"/>
    </row>
    <row r="29" spans="1:13">
      <c r="A29" s="518"/>
      <c r="B29" s="518"/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</row>
    <row r="30" spans="1:13">
      <c r="A30" s="518"/>
      <c r="B30" s="518"/>
      <c r="C30" s="518"/>
      <c r="D30" s="518"/>
      <c r="E30" s="518"/>
      <c r="F30" s="518"/>
      <c r="G30" s="518"/>
      <c r="H30" s="518"/>
      <c r="I30" s="518"/>
      <c r="J30" s="518"/>
      <c r="K30" s="518"/>
      <c r="L30" s="518"/>
      <c r="M30" s="518"/>
    </row>
    <row r="31" spans="1:13">
      <c r="A31" s="518"/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</row>
    <row r="32" spans="1:13">
      <c r="A32" s="518"/>
      <c r="B32" s="518"/>
      <c r="C32" s="518"/>
      <c r="D32" s="518"/>
      <c r="E32" s="518"/>
      <c r="F32" s="518"/>
      <c r="G32" s="518"/>
      <c r="H32" s="518"/>
      <c r="I32" s="518"/>
      <c r="J32" s="518"/>
      <c r="K32" s="518"/>
      <c r="L32" s="518"/>
      <c r="M32" s="518"/>
    </row>
    <row r="33" spans="1:19">
      <c r="A33" s="518"/>
      <c r="B33" s="518"/>
      <c r="C33" s="518"/>
      <c r="D33" s="518"/>
      <c r="E33" s="518"/>
      <c r="F33" s="518"/>
      <c r="G33" s="518"/>
      <c r="H33" s="518"/>
      <c r="I33" s="518"/>
      <c r="J33" s="518"/>
      <c r="K33" s="518"/>
      <c r="L33" s="518"/>
      <c r="M33" s="518"/>
    </row>
    <row r="34" spans="1:19">
      <c r="A34" s="518"/>
      <c r="B34" s="518"/>
      <c r="C34" s="518"/>
      <c r="D34" s="518"/>
      <c r="E34" s="518"/>
      <c r="F34" s="518"/>
      <c r="G34" s="518"/>
      <c r="H34" s="518"/>
      <c r="I34" s="518"/>
      <c r="J34" s="518"/>
      <c r="K34" s="518"/>
      <c r="L34" s="518"/>
      <c r="M34" s="518"/>
    </row>
    <row r="35" spans="1:19">
      <c r="A35" s="518"/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483"/>
      <c r="M35" s="518"/>
      <c r="O35" s="478"/>
      <c r="P35" s="478"/>
      <c r="Q35" s="478"/>
      <c r="R35" s="478"/>
      <c r="S35" s="478"/>
    </row>
    <row r="36" spans="1:19">
      <c r="A36" s="415" t="s">
        <v>44</v>
      </c>
      <c r="B36" s="416"/>
      <c r="C36" s="417"/>
      <c r="D36" s="517" t="s">
        <v>5</v>
      </c>
      <c r="E36" s="515" t="s">
        <v>46</v>
      </c>
      <c r="F36" s="512"/>
      <c r="G36" s="517" t="s">
        <v>5</v>
      </c>
      <c r="H36" s="515" t="s">
        <v>55</v>
      </c>
      <c r="I36" s="516"/>
      <c r="J36" s="515" t="s">
        <v>56</v>
      </c>
      <c r="K36" s="514" t="s">
        <v>57</v>
      </c>
      <c r="L36" s="513"/>
      <c r="M36" s="512"/>
      <c r="O36" s="478"/>
      <c r="P36" s="511"/>
      <c r="Q36" s="511"/>
      <c r="R36" s="510"/>
      <c r="S36" s="478"/>
    </row>
    <row r="37" spans="1:19">
      <c r="A37" s="509" t="s">
        <v>45</v>
      </c>
      <c r="B37" s="505"/>
      <c r="C37" s="508"/>
      <c r="D37" s="507"/>
      <c r="E37" s="677"/>
      <c r="F37" s="677"/>
      <c r="G37" s="506" t="s">
        <v>6</v>
      </c>
      <c r="H37" s="505"/>
      <c r="I37" s="504"/>
      <c r="J37" s="503"/>
      <c r="K37" s="500" t="s">
        <v>47</v>
      </c>
      <c r="L37" s="499"/>
      <c r="M37" s="498"/>
      <c r="O37" s="478"/>
      <c r="P37" s="497"/>
      <c r="Q37" s="497"/>
      <c r="R37" s="481"/>
      <c r="S37" s="478"/>
    </row>
    <row r="38" spans="1:19">
      <c r="A38" s="484" t="s">
        <v>54</v>
      </c>
      <c r="B38" s="486"/>
      <c r="C38" s="502"/>
      <c r="D38" s="496"/>
      <c r="E38" s="674"/>
      <c r="F38" s="674"/>
      <c r="G38" s="494"/>
      <c r="H38" s="493"/>
      <c r="I38" s="492"/>
      <c r="J38" s="436"/>
      <c r="K38" s="501"/>
      <c r="L38" s="483"/>
      <c r="M38" s="482"/>
      <c r="O38" s="478"/>
      <c r="P38" s="481"/>
      <c r="Q38" s="480"/>
      <c r="R38" s="481"/>
      <c r="S38" s="478"/>
    </row>
    <row r="39" spans="1:19">
      <c r="A39" s="451"/>
      <c r="B39" s="452"/>
      <c r="C39" s="454"/>
      <c r="D39" s="496"/>
      <c r="E39" s="495"/>
      <c r="F39" s="490"/>
      <c r="G39" s="494" t="s">
        <v>7</v>
      </c>
      <c r="H39" s="493"/>
      <c r="I39" s="492"/>
      <c r="J39" s="436"/>
      <c r="K39" s="500" t="s">
        <v>48</v>
      </c>
      <c r="L39" s="499"/>
      <c r="M39" s="498"/>
      <c r="O39" s="478"/>
      <c r="P39" s="497"/>
      <c r="Q39" s="497"/>
      <c r="R39" s="481"/>
      <c r="S39" s="478"/>
    </row>
    <row r="40" spans="1:19">
      <c r="A40" s="455"/>
      <c r="B40" s="456"/>
      <c r="C40" s="457"/>
      <c r="D40" s="496"/>
      <c r="E40" s="495"/>
      <c r="F40" s="490"/>
      <c r="G40" s="494"/>
      <c r="H40" s="493"/>
      <c r="I40" s="492"/>
      <c r="J40" s="436"/>
      <c r="K40" s="491"/>
      <c r="L40" s="490"/>
      <c r="M40" s="489"/>
      <c r="O40" s="478"/>
      <c r="P40" s="481"/>
      <c r="Q40" s="480"/>
      <c r="R40" s="481"/>
      <c r="S40" s="478"/>
    </row>
    <row r="41" spans="1:19">
      <c r="A41" s="458"/>
      <c r="B41" s="459"/>
      <c r="C41" s="460"/>
      <c r="D41" s="496"/>
      <c r="E41" s="495"/>
      <c r="F41" s="490"/>
      <c r="G41" s="494" t="s">
        <v>8</v>
      </c>
      <c r="H41" s="493"/>
      <c r="I41" s="492"/>
      <c r="J41" s="436"/>
      <c r="K41" s="484"/>
      <c r="L41" s="483"/>
      <c r="M41" s="482"/>
      <c r="O41" s="478"/>
      <c r="P41" s="481"/>
      <c r="Q41" s="480"/>
      <c r="R41" s="481"/>
      <c r="S41" s="478"/>
    </row>
    <row r="42" spans="1:19">
      <c r="A42" s="461"/>
      <c r="B42" s="462"/>
      <c r="C42" s="457"/>
      <c r="D42" s="496"/>
      <c r="E42" s="495"/>
      <c r="F42" s="490"/>
      <c r="G42" s="494"/>
      <c r="H42" s="493"/>
      <c r="I42" s="492"/>
      <c r="J42" s="436"/>
      <c r="K42" s="500" t="s">
        <v>34</v>
      </c>
      <c r="L42" s="499"/>
      <c r="M42" s="498"/>
      <c r="O42" s="478"/>
      <c r="P42" s="497"/>
      <c r="Q42" s="497"/>
      <c r="R42" s="481"/>
      <c r="S42" s="478"/>
    </row>
    <row r="43" spans="1:19">
      <c r="A43" s="461"/>
      <c r="B43" s="462"/>
      <c r="C43" s="464"/>
      <c r="D43" s="496"/>
      <c r="E43" s="495"/>
      <c r="F43" s="490"/>
      <c r="G43" s="494" t="s">
        <v>9</v>
      </c>
      <c r="H43" s="493"/>
      <c r="I43" s="492"/>
      <c r="J43" s="436"/>
      <c r="K43" s="491"/>
      <c r="L43" s="490"/>
      <c r="M43" s="489"/>
      <c r="O43" s="478"/>
      <c r="P43" s="481"/>
      <c r="Q43" s="480"/>
      <c r="R43" s="481"/>
      <c r="S43" s="478"/>
    </row>
    <row r="44" spans="1:19">
      <c r="A44" s="465"/>
      <c r="B44" s="466"/>
      <c r="C44" s="468"/>
      <c r="D44" s="488"/>
      <c r="E44" s="470"/>
      <c r="F44" s="483"/>
      <c r="G44" s="487"/>
      <c r="H44" s="486"/>
      <c r="I44" s="485"/>
      <c r="J44" s="472"/>
      <c r="K44" s="484" t="str">
        <f>L4</f>
        <v>Kádár László</v>
      </c>
      <c r="L44" s="483"/>
      <c r="M44" s="482"/>
      <c r="O44" s="478"/>
      <c r="P44" s="481"/>
      <c r="Q44" s="480"/>
      <c r="R44" s="479"/>
      <c r="S44" s="478"/>
    </row>
    <row r="45" spans="1:19">
      <c r="O45" s="478"/>
      <c r="P45" s="478"/>
      <c r="Q45" s="478"/>
      <c r="R45" s="478"/>
      <c r="S45" s="478"/>
    </row>
    <row r="46" spans="1:19">
      <c r="O46" s="478"/>
      <c r="P46" s="478"/>
      <c r="Q46" s="478"/>
      <c r="R46" s="478"/>
      <c r="S46" s="478"/>
    </row>
  </sheetData>
  <mergeCells count="33">
    <mergeCell ref="E38:F38"/>
    <mergeCell ref="B25:C25"/>
    <mergeCell ref="D25:E25"/>
    <mergeCell ref="F25:G25"/>
    <mergeCell ref="H25:I25"/>
    <mergeCell ref="J25:K25"/>
    <mergeCell ref="E37:F37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D16:D17"/>
    <mergeCell ref="A1:F1"/>
    <mergeCell ref="A4:C4"/>
    <mergeCell ref="D7:D8"/>
    <mergeCell ref="D10:D11"/>
    <mergeCell ref="D13:D14"/>
  </mergeCells>
  <conditionalFormatting sqref="E7:E17">
    <cfRule type="cellIs" dxfId="67" priority="2" stopIfTrue="1" operator="equal">
      <formula>"Bye"</formula>
    </cfRule>
  </conditionalFormatting>
  <conditionalFormatting sqref="R44">
    <cfRule type="expression" dxfId="6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G16" sqref="G16"/>
    </sheetView>
  </sheetViews>
  <sheetFormatPr defaultRowHeight="12.75"/>
  <cols>
    <col min="1" max="1" width="3.85546875" customWidth="1"/>
    <col min="2" max="2" width="14" customWidth="1"/>
    <col min="3" max="3" width="12.42578125" customWidth="1"/>
    <col min="4" max="4" width="10.140625" style="39" customWidth="1"/>
    <col min="5" max="5" width="12.140625" style="292" customWidth="1"/>
    <col min="6" max="6" width="6.140625" style="88" hidden="1" customWidth="1"/>
    <col min="7" max="7" width="31.42578125" style="88" customWidth="1"/>
    <col min="8" max="8" width="7.7109375" style="39" customWidth="1"/>
    <col min="9" max="13" width="7.42578125" style="39" hidden="1" customWidth="1"/>
    <col min="14" max="15" width="7.42578125" style="39" customWidth="1"/>
    <col min="16" max="16" width="7.42578125" style="39" hidden="1" customWidth="1"/>
    <col min="17" max="17" width="7.42578125" style="39" customWidth="1"/>
  </cols>
  <sheetData>
    <row r="1" spans="1:17" ht="26.25">
      <c r="A1" s="141" t="str">
        <f>Altalanos!$A$6</f>
        <v>MEFOB 2022</v>
      </c>
      <c r="B1" s="83"/>
      <c r="C1" s="83"/>
      <c r="D1" s="136"/>
      <c r="E1" s="159" t="s">
        <v>53</v>
      </c>
      <c r="F1" s="148"/>
      <c r="G1" s="149"/>
      <c r="H1" s="150"/>
      <c r="I1" s="150"/>
      <c r="J1" s="151"/>
      <c r="K1" s="151"/>
      <c r="L1" s="151"/>
      <c r="M1" s="151"/>
      <c r="N1" s="151"/>
      <c r="O1" s="151"/>
      <c r="P1" s="151"/>
      <c r="Q1" s="152"/>
    </row>
    <row r="2" spans="1:17" ht="13.5" thickBot="1">
      <c r="B2" s="85" t="s">
        <v>52</v>
      </c>
      <c r="C2" s="305" t="str">
        <f>Altalanos!$D$8</f>
        <v>Amatőr női</v>
      </c>
      <c r="D2" s="99"/>
      <c r="E2" s="159" t="s">
        <v>35</v>
      </c>
      <c r="F2" s="89"/>
      <c r="G2" s="89"/>
      <c r="H2" s="284"/>
      <c r="I2" s="284"/>
      <c r="J2" s="84"/>
      <c r="K2" s="84"/>
      <c r="L2" s="84"/>
      <c r="M2" s="84"/>
      <c r="N2" s="93"/>
      <c r="O2" s="79"/>
      <c r="P2" s="79"/>
      <c r="Q2" s="93"/>
    </row>
    <row r="3" spans="1:17" s="2" customFormat="1" ht="13.5" thickBot="1">
      <c r="A3" s="277" t="s">
        <v>51</v>
      </c>
      <c r="B3" s="282"/>
      <c r="C3" s="282"/>
      <c r="D3" s="282"/>
      <c r="E3" s="282"/>
      <c r="F3" s="282"/>
      <c r="G3" s="282"/>
      <c r="H3" s="282"/>
      <c r="I3" s="283"/>
      <c r="J3" s="94"/>
      <c r="K3" s="100"/>
      <c r="L3" s="100"/>
      <c r="M3" s="100"/>
      <c r="N3" s="177" t="s">
        <v>34</v>
      </c>
      <c r="O3" s="95"/>
      <c r="P3" s="101"/>
      <c r="Q3" s="160"/>
    </row>
    <row r="4" spans="1:17" s="2" customFormat="1">
      <c r="A4" s="49" t="s">
        <v>25</v>
      </c>
      <c r="B4" s="49"/>
      <c r="C4" s="47" t="s">
        <v>22</v>
      </c>
      <c r="D4" s="49" t="s">
        <v>30</v>
      </c>
      <c r="E4" s="80"/>
      <c r="G4" s="102"/>
      <c r="H4" s="294" t="s">
        <v>31</v>
      </c>
      <c r="I4" s="289"/>
      <c r="J4" s="103"/>
      <c r="K4" s="104"/>
      <c r="L4" s="104"/>
      <c r="M4" s="104"/>
      <c r="N4" s="103"/>
      <c r="O4" s="161"/>
      <c r="P4" s="161"/>
      <c r="Q4" s="105"/>
    </row>
    <row r="5" spans="1:17" s="2" customFormat="1" ht="13.5" thickBot="1">
      <c r="A5" s="153" t="str">
        <f>Altalanos!$A$10</f>
        <v>2022.05.21-22.</v>
      </c>
      <c r="B5" s="153"/>
      <c r="C5" s="86" t="str">
        <f>Altalanos!$C$10</f>
        <v>Miskolc</v>
      </c>
      <c r="D5" s="87" t="str">
        <f>Altalanos!$D$10</f>
        <v xml:space="preserve">  </v>
      </c>
      <c r="E5" s="87"/>
      <c r="F5" s="87"/>
      <c r="G5" s="87"/>
      <c r="H5" s="174" t="str">
        <f>Altalanos!$E$10</f>
        <v>Kádár László</v>
      </c>
      <c r="I5" s="295"/>
      <c r="J5" s="106"/>
      <c r="K5" s="81"/>
      <c r="L5" s="81"/>
      <c r="M5" s="81"/>
      <c r="N5" s="106"/>
      <c r="O5" s="87"/>
      <c r="P5" s="87"/>
      <c r="Q5" s="298"/>
    </row>
    <row r="6" spans="1:17" ht="30" customHeight="1" thickBot="1">
      <c r="A6" s="139" t="s">
        <v>36</v>
      </c>
      <c r="B6" s="96" t="s">
        <v>28</v>
      </c>
      <c r="C6" s="96" t="s">
        <v>29</v>
      </c>
      <c r="D6" s="96" t="s">
        <v>32</v>
      </c>
      <c r="E6" s="97" t="s">
        <v>33</v>
      </c>
      <c r="F6" s="97" t="s">
        <v>37</v>
      </c>
      <c r="G6" s="97" t="s">
        <v>106</v>
      </c>
      <c r="H6" s="285" t="s">
        <v>38</v>
      </c>
      <c r="I6" s="286"/>
      <c r="J6" s="143" t="s">
        <v>17</v>
      </c>
      <c r="K6" s="98" t="s">
        <v>15</v>
      </c>
      <c r="L6" s="145" t="s">
        <v>1</v>
      </c>
      <c r="M6" s="116" t="s">
        <v>16</v>
      </c>
      <c r="N6" s="166" t="s">
        <v>49</v>
      </c>
      <c r="O6" s="157" t="s">
        <v>39</v>
      </c>
      <c r="P6" s="158" t="s">
        <v>2</v>
      </c>
      <c r="Q6" s="97" t="s">
        <v>40</v>
      </c>
    </row>
    <row r="7" spans="1:17" s="11" customFormat="1" ht="18.95" customHeight="1">
      <c r="A7" s="147">
        <v>1</v>
      </c>
      <c r="B7" s="308" t="s">
        <v>115</v>
      </c>
      <c r="C7" s="90"/>
      <c r="D7" s="91"/>
      <c r="E7" s="162"/>
      <c r="F7" s="278"/>
      <c r="G7" s="279"/>
      <c r="H7" s="91"/>
      <c r="I7" s="91"/>
      <c r="J7" s="144"/>
      <c r="K7" s="142"/>
      <c r="L7" s="146"/>
      <c r="M7" s="142"/>
      <c r="N7" s="137"/>
      <c r="O7" s="302"/>
      <c r="P7" s="108"/>
      <c r="Q7" s="92"/>
    </row>
    <row r="8" spans="1:17" s="11" customFormat="1" ht="18.95" customHeight="1">
      <c r="A8" s="147">
        <v>2</v>
      </c>
      <c r="B8" s="308" t="s">
        <v>116</v>
      </c>
      <c r="C8" s="90"/>
      <c r="D8" s="91"/>
      <c r="E8" s="162"/>
      <c r="F8" s="280"/>
      <c r="G8" s="281"/>
      <c r="H8" s="91"/>
      <c r="I8" s="91"/>
      <c r="J8" s="144"/>
      <c r="K8" s="142"/>
      <c r="L8" s="146"/>
      <c r="M8" s="142"/>
      <c r="N8" s="137"/>
      <c r="O8" s="91"/>
      <c r="P8" s="108"/>
      <c r="Q8" s="92"/>
    </row>
    <row r="9" spans="1:17" s="11" customFormat="1" ht="18.95" customHeight="1">
      <c r="A9" s="147">
        <v>3</v>
      </c>
      <c r="B9" s="308" t="s">
        <v>117</v>
      </c>
      <c r="C9" s="90"/>
      <c r="D9" s="91"/>
      <c r="E9" s="162"/>
      <c r="F9" s="280"/>
      <c r="G9" s="281"/>
      <c r="H9" s="91"/>
      <c r="I9" s="91"/>
      <c r="J9" s="144"/>
      <c r="K9" s="142"/>
      <c r="L9" s="146"/>
      <c r="M9" s="142"/>
      <c r="N9" s="137"/>
      <c r="O9" s="91"/>
      <c r="P9" s="291"/>
      <c r="Q9" s="167"/>
    </row>
    <row r="10" spans="1:17" s="11" customFormat="1" ht="18.95" customHeight="1">
      <c r="A10" s="147">
        <v>4</v>
      </c>
      <c r="B10" s="308" t="s">
        <v>118</v>
      </c>
      <c r="C10" s="90"/>
      <c r="D10" s="91"/>
      <c r="E10" s="162"/>
      <c r="F10" s="280"/>
      <c r="G10" s="281"/>
      <c r="H10" s="91"/>
      <c r="I10" s="91"/>
      <c r="J10" s="144"/>
      <c r="K10" s="142"/>
      <c r="L10" s="146"/>
      <c r="M10" s="142"/>
      <c r="N10" s="137"/>
      <c r="O10" s="91"/>
      <c r="P10" s="290"/>
      <c r="Q10" s="287"/>
    </row>
    <row r="11" spans="1:17" s="11" customFormat="1" ht="18.95" customHeight="1">
      <c r="A11" s="147">
        <v>5</v>
      </c>
      <c r="C11" s="90"/>
      <c r="D11" s="91"/>
      <c r="E11" s="162"/>
      <c r="F11" s="280"/>
      <c r="G11" s="281"/>
      <c r="H11" s="91"/>
      <c r="I11" s="91"/>
      <c r="J11" s="144"/>
      <c r="K11" s="142"/>
      <c r="L11" s="146"/>
      <c r="M11" s="142"/>
      <c r="N11" s="137"/>
      <c r="O11" s="91"/>
      <c r="P11" s="290"/>
      <c r="Q11" s="287"/>
    </row>
    <row r="12" spans="1:17" s="11" customFormat="1" ht="18.95" customHeight="1">
      <c r="A12" s="147">
        <v>6</v>
      </c>
      <c r="C12" s="90"/>
      <c r="D12" s="91"/>
      <c r="E12" s="162"/>
      <c r="F12" s="280"/>
      <c r="G12" s="281"/>
      <c r="H12" s="91"/>
      <c r="I12" s="91"/>
      <c r="J12" s="144"/>
      <c r="K12" s="142"/>
      <c r="L12" s="146"/>
      <c r="M12" s="142"/>
      <c r="N12" s="137"/>
      <c r="O12" s="91"/>
      <c r="P12" s="290"/>
      <c r="Q12" s="287"/>
    </row>
    <row r="13" spans="1:17" s="11" customFormat="1" ht="18.95" customHeight="1">
      <c r="A13" s="147">
        <v>7</v>
      </c>
      <c r="C13" s="90"/>
      <c r="D13" s="91"/>
      <c r="E13" s="162"/>
      <c r="F13" s="280"/>
      <c r="G13" s="281"/>
      <c r="H13" s="91"/>
      <c r="I13" s="91"/>
      <c r="J13" s="144"/>
      <c r="K13" s="142"/>
      <c r="L13" s="146"/>
      <c r="M13" s="142"/>
      <c r="N13" s="137"/>
      <c r="O13" s="91"/>
      <c r="P13" s="290"/>
      <c r="Q13" s="287"/>
    </row>
    <row r="14" spans="1:17" s="11" customFormat="1" ht="18.95" customHeight="1">
      <c r="A14" s="147">
        <v>8</v>
      </c>
      <c r="B14" s="90"/>
      <c r="C14" s="90"/>
      <c r="D14" s="91"/>
      <c r="E14" s="162"/>
      <c r="F14" s="280"/>
      <c r="G14" s="281"/>
      <c r="H14" s="91"/>
      <c r="I14" s="91"/>
      <c r="J14" s="144"/>
      <c r="K14" s="142"/>
      <c r="L14" s="146"/>
      <c r="M14" s="142"/>
      <c r="N14" s="137"/>
      <c r="O14" s="91"/>
      <c r="P14" s="290"/>
      <c r="Q14" s="287"/>
    </row>
    <row r="15" spans="1:17" s="11" customFormat="1" ht="18.95" customHeight="1">
      <c r="A15" s="147">
        <v>9</v>
      </c>
      <c r="B15" s="90"/>
      <c r="C15" s="90"/>
      <c r="D15" s="91"/>
      <c r="E15" s="162"/>
      <c r="F15" s="107"/>
      <c r="G15" s="107"/>
      <c r="H15" s="91"/>
      <c r="I15" s="91"/>
      <c r="J15" s="144"/>
      <c r="K15" s="142"/>
      <c r="L15" s="146"/>
      <c r="M15" s="170"/>
      <c r="N15" s="137"/>
      <c r="O15" s="91"/>
      <c r="P15" s="92"/>
      <c r="Q15" s="92"/>
    </row>
    <row r="16" spans="1:17" s="11" customFormat="1" ht="18.95" customHeight="1">
      <c r="A16" s="147">
        <v>10</v>
      </c>
      <c r="B16" s="301"/>
      <c r="C16" s="90"/>
      <c r="D16" s="91"/>
      <c r="E16" s="162"/>
      <c r="F16" s="107"/>
      <c r="G16" s="107"/>
      <c r="H16" s="91"/>
      <c r="I16" s="91"/>
      <c r="J16" s="144"/>
      <c r="K16" s="142"/>
      <c r="L16" s="146"/>
      <c r="M16" s="170"/>
      <c r="N16" s="137"/>
      <c r="O16" s="91"/>
      <c r="P16" s="108"/>
      <c r="Q16" s="92"/>
    </row>
    <row r="17" spans="1:17" s="11" customFormat="1" ht="18.95" customHeight="1">
      <c r="A17" s="147">
        <v>11</v>
      </c>
      <c r="B17" s="90"/>
      <c r="C17" s="90"/>
      <c r="D17" s="91"/>
      <c r="E17" s="162"/>
      <c r="F17" s="107"/>
      <c r="G17" s="107"/>
      <c r="H17" s="91"/>
      <c r="I17" s="91"/>
      <c r="J17" s="144"/>
      <c r="K17" s="142"/>
      <c r="L17" s="146"/>
      <c r="M17" s="170"/>
      <c r="N17" s="137"/>
      <c r="O17" s="91"/>
      <c r="P17" s="108"/>
      <c r="Q17" s="92"/>
    </row>
    <row r="18" spans="1:17" s="11" customFormat="1" ht="18.95" customHeight="1">
      <c r="A18" s="147">
        <v>12</v>
      </c>
      <c r="B18" s="90"/>
      <c r="C18" s="90"/>
      <c r="D18" s="91"/>
      <c r="E18" s="162"/>
      <c r="F18" s="107"/>
      <c r="G18" s="107"/>
      <c r="H18" s="91"/>
      <c r="I18" s="91"/>
      <c r="J18" s="144"/>
      <c r="K18" s="142"/>
      <c r="L18" s="146"/>
      <c r="M18" s="170"/>
      <c r="N18" s="137"/>
      <c r="O18" s="91"/>
      <c r="P18" s="108"/>
      <c r="Q18" s="92"/>
    </row>
    <row r="19" spans="1:17" s="11" customFormat="1" ht="18.95" customHeight="1">
      <c r="A19" s="147">
        <v>13</v>
      </c>
      <c r="B19" s="90"/>
      <c r="C19" s="90"/>
      <c r="D19" s="91"/>
      <c r="E19" s="162"/>
      <c r="F19" s="107"/>
      <c r="G19" s="107"/>
      <c r="H19" s="91"/>
      <c r="I19" s="91"/>
      <c r="J19" s="144"/>
      <c r="K19" s="142"/>
      <c r="L19" s="146"/>
      <c r="M19" s="170"/>
      <c r="N19" s="137"/>
      <c r="O19" s="91"/>
      <c r="P19" s="108"/>
      <c r="Q19" s="92"/>
    </row>
    <row r="20" spans="1:17" s="11" customFormat="1" ht="18.95" customHeight="1">
      <c r="A20" s="147">
        <v>14</v>
      </c>
      <c r="B20" s="90"/>
      <c r="C20" s="90"/>
      <c r="D20" s="91"/>
      <c r="E20" s="162"/>
      <c r="F20" s="107"/>
      <c r="G20" s="107"/>
      <c r="H20" s="91"/>
      <c r="I20" s="91"/>
      <c r="J20" s="144"/>
      <c r="K20" s="142"/>
      <c r="L20" s="146"/>
      <c r="M20" s="170"/>
      <c r="N20" s="137"/>
      <c r="O20" s="91"/>
      <c r="P20" s="108"/>
      <c r="Q20" s="92"/>
    </row>
    <row r="21" spans="1:17" s="11" customFormat="1" ht="18.95" customHeight="1">
      <c r="A21" s="147">
        <v>15</v>
      </c>
      <c r="B21" s="90"/>
      <c r="C21" s="90"/>
      <c r="D21" s="91"/>
      <c r="E21" s="162"/>
      <c r="F21" s="107"/>
      <c r="G21" s="107"/>
      <c r="H21" s="91"/>
      <c r="I21" s="91"/>
      <c r="J21" s="144"/>
      <c r="K21" s="142"/>
      <c r="L21" s="146"/>
      <c r="M21" s="170"/>
      <c r="N21" s="137"/>
      <c r="O21" s="91"/>
      <c r="P21" s="108"/>
      <c r="Q21" s="92"/>
    </row>
    <row r="22" spans="1:17" s="11" customFormat="1" ht="18.95" customHeight="1">
      <c r="A22" s="147">
        <v>16</v>
      </c>
      <c r="B22" s="90"/>
      <c r="C22" s="90"/>
      <c r="D22" s="91"/>
      <c r="E22" s="162"/>
      <c r="F22" s="107"/>
      <c r="G22" s="107"/>
      <c r="H22" s="91"/>
      <c r="I22" s="91"/>
      <c r="J22" s="144"/>
      <c r="K22" s="142"/>
      <c r="L22" s="146"/>
      <c r="M22" s="170"/>
      <c r="N22" s="137"/>
      <c r="O22" s="91"/>
      <c r="P22" s="108"/>
      <c r="Q22" s="92"/>
    </row>
    <row r="23" spans="1:17" s="11" customFormat="1" ht="18.95" customHeight="1">
      <c r="A23" s="147">
        <v>17</v>
      </c>
      <c r="B23" s="90"/>
      <c r="C23" s="90"/>
      <c r="D23" s="91"/>
      <c r="E23" s="162"/>
      <c r="F23" s="107"/>
      <c r="G23" s="107"/>
      <c r="H23" s="91"/>
      <c r="I23" s="91"/>
      <c r="J23" s="144"/>
      <c r="K23" s="142"/>
      <c r="L23" s="146"/>
      <c r="M23" s="170"/>
      <c r="N23" s="137"/>
      <c r="O23" s="91"/>
      <c r="P23" s="108"/>
      <c r="Q23" s="92"/>
    </row>
    <row r="24" spans="1:17" s="11" customFormat="1" ht="18.95" customHeight="1">
      <c r="A24" s="147">
        <v>18</v>
      </c>
      <c r="B24" s="90"/>
      <c r="C24" s="90"/>
      <c r="D24" s="91"/>
      <c r="E24" s="162"/>
      <c r="F24" s="107"/>
      <c r="G24" s="107"/>
      <c r="H24" s="91"/>
      <c r="I24" s="91"/>
      <c r="J24" s="144"/>
      <c r="K24" s="142"/>
      <c r="L24" s="146"/>
      <c r="M24" s="170"/>
      <c r="N24" s="137"/>
      <c r="O24" s="91"/>
      <c r="P24" s="108"/>
      <c r="Q24" s="92"/>
    </row>
    <row r="25" spans="1:17" s="11" customFormat="1" ht="18.95" customHeight="1">
      <c r="A25" s="147">
        <v>19</v>
      </c>
      <c r="B25" s="90"/>
      <c r="C25" s="90"/>
      <c r="D25" s="91"/>
      <c r="E25" s="162"/>
      <c r="F25" s="107"/>
      <c r="G25" s="107"/>
      <c r="H25" s="91"/>
      <c r="I25" s="91"/>
      <c r="J25" s="144"/>
      <c r="K25" s="142"/>
      <c r="L25" s="146"/>
      <c r="M25" s="170"/>
      <c r="N25" s="137"/>
      <c r="O25" s="91"/>
      <c r="P25" s="108"/>
      <c r="Q25" s="92"/>
    </row>
    <row r="26" spans="1:17" s="11" customFormat="1" ht="18.95" customHeight="1">
      <c r="A26" s="147">
        <v>20</v>
      </c>
      <c r="B26" s="90"/>
      <c r="C26" s="90"/>
      <c r="D26" s="91"/>
      <c r="E26" s="162"/>
      <c r="F26" s="107"/>
      <c r="G26" s="107"/>
      <c r="H26" s="91"/>
      <c r="I26" s="91"/>
      <c r="J26" s="144"/>
      <c r="K26" s="142"/>
      <c r="L26" s="146"/>
      <c r="M26" s="170"/>
      <c r="N26" s="137"/>
      <c r="O26" s="91"/>
      <c r="P26" s="108"/>
      <c r="Q26" s="92"/>
    </row>
    <row r="27" spans="1:17" s="11" customFormat="1" ht="18.95" customHeight="1">
      <c r="A27" s="147">
        <v>21</v>
      </c>
      <c r="B27" s="90"/>
      <c r="C27" s="90"/>
      <c r="D27" s="91"/>
      <c r="E27" s="162"/>
      <c r="F27" s="107"/>
      <c r="G27" s="107"/>
      <c r="H27" s="91"/>
      <c r="I27" s="91"/>
      <c r="J27" s="144"/>
      <c r="K27" s="142"/>
      <c r="L27" s="146"/>
      <c r="M27" s="170"/>
      <c r="N27" s="137"/>
      <c r="O27" s="91"/>
      <c r="P27" s="108"/>
      <c r="Q27" s="92"/>
    </row>
    <row r="28" spans="1:17" s="11" customFormat="1" ht="18.95" customHeight="1">
      <c r="A28" s="147">
        <v>22</v>
      </c>
      <c r="B28" s="90"/>
      <c r="C28" s="90"/>
      <c r="D28" s="91"/>
      <c r="E28" s="303"/>
      <c r="F28" s="296"/>
      <c r="G28" s="297"/>
      <c r="H28" s="91"/>
      <c r="I28" s="91"/>
      <c r="J28" s="144"/>
      <c r="K28" s="142"/>
      <c r="L28" s="146"/>
      <c r="M28" s="170"/>
      <c r="N28" s="137"/>
      <c r="O28" s="91"/>
      <c r="P28" s="108"/>
      <c r="Q28" s="92"/>
    </row>
    <row r="29" spans="1:17" s="11" customFormat="1" ht="18.95" customHeight="1">
      <c r="A29" s="147">
        <v>23</v>
      </c>
      <c r="B29" s="90"/>
      <c r="C29" s="90"/>
      <c r="D29" s="91"/>
      <c r="E29" s="304"/>
      <c r="F29" s="107"/>
      <c r="G29" s="107"/>
      <c r="H29" s="91"/>
      <c r="I29" s="91"/>
      <c r="J29" s="144"/>
      <c r="K29" s="142"/>
      <c r="L29" s="146"/>
      <c r="M29" s="170"/>
      <c r="N29" s="137"/>
      <c r="O29" s="91"/>
      <c r="P29" s="108"/>
      <c r="Q29" s="92"/>
    </row>
    <row r="30" spans="1:17" s="11" customFormat="1" ht="18.95" customHeight="1">
      <c r="A30" s="147">
        <v>24</v>
      </c>
      <c r="B30" s="90"/>
      <c r="C30" s="90"/>
      <c r="D30" s="91"/>
      <c r="E30" s="162"/>
      <c r="F30" s="107"/>
      <c r="G30" s="107"/>
      <c r="H30" s="91"/>
      <c r="I30" s="91"/>
      <c r="J30" s="144"/>
      <c r="K30" s="142"/>
      <c r="L30" s="146"/>
      <c r="M30" s="170"/>
      <c r="N30" s="137"/>
      <c r="O30" s="91"/>
      <c r="P30" s="108"/>
      <c r="Q30" s="92"/>
    </row>
    <row r="31" spans="1:17" s="11" customFormat="1" ht="18.95" customHeight="1">
      <c r="A31" s="147">
        <v>25</v>
      </c>
      <c r="B31" s="90"/>
      <c r="C31" s="90"/>
      <c r="D31" s="91"/>
      <c r="E31" s="162"/>
      <c r="F31" s="107"/>
      <c r="G31" s="107"/>
      <c r="H31" s="91"/>
      <c r="I31" s="91"/>
      <c r="J31" s="144"/>
      <c r="K31" s="142"/>
      <c r="L31" s="146"/>
      <c r="M31" s="170"/>
      <c r="N31" s="137"/>
      <c r="O31" s="91"/>
      <c r="P31" s="108"/>
      <c r="Q31" s="92"/>
    </row>
    <row r="32" spans="1:17" s="11" customFormat="1" ht="18.95" customHeight="1">
      <c r="A32" s="147">
        <v>26</v>
      </c>
      <c r="B32" s="90"/>
      <c r="C32" s="90"/>
      <c r="D32" s="91"/>
      <c r="E32" s="293"/>
      <c r="F32" s="107"/>
      <c r="G32" s="107"/>
      <c r="H32" s="91"/>
      <c r="I32" s="91"/>
      <c r="J32" s="144"/>
      <c r="K32" s="142"/>
      <c r="L32" s="146"/>
      <c r="M32" s="170"/>
      <c r="N32" s="137"/>
      <c r="O32" s="91"/>
      <c r="P32" s="108"/>
      <c r="Q32" s="92"/>
    </row>
    <row r="33" spans="1:17" s="11" customFormat="1" ht="18.95" customHeight="1">
      <c r="A33" s="147">
        <v>27</v>
      </c>
      <c r="B33" s="90"/>
      <c r="C33" s="90"/>
      <c r="D33" s="91"/>
      <c r="E33" s="162"/>
      <c r="F33" s="107"/>
      <c r="G33" s="107"/>
      <c r="H33" s="91"/>
      <c r="I33" s="91"/>
      <c r="J33" s="144"/>
      <c r="K33" s="142"/>
      <c r="L33" s="146"/>
      <c r="M33" s="170"/>
      <c r="N33" s="137"/>
      <c r="O33" s="91"/>
      <c r="P33" s="108"/>
      <c r="Q33" s="92"/>
    </row>
    <row r="34" spans="1:17" s="11" customFormat="1" ht="18.95" customHeight="1">
      <c r="A34" s="147">
        <v>28</v>
      </c>
      <c r="B34" s="90"/>
      <c r="C34" s="90"/>
      <c r="D34" s="91"/>
      <c r="E34" s="162"/>
      <c r="F34" s="107"/>
      <c r="G34" s="107"/>
      <c r="H34" s="91"/>
      <c r="I34" s="91"/>
      <c r="J34" s="144"/>
      <c r="K34" s="142"/>
      <c r="L34" s="146"/>
      <c r="M34" s="170"/>
      <c r="N34" s="137"/>
      <c r="O34" s="91"/>
      <c r="P34" s="108"/>
      <c r="Q34" s="92"/>
    </row>
    <row r="35" spans="1:17" s="11" customFormat="1" ht="18.95" customHeight="1">
      <c r="A35" s="147">
        <v>29</v>
      </c>
      <c r="B35" s="90"/>
      <c r="C35" s="90"/>
      <c r="D35" s="91"/>
      <c r="E35" s="162"/>
      <c r="F35" s="107"/>
      <c r="G35" s="107"/>
      <c r="H35" s="91"/>
      <c r="I35" s="91"/>
      <c r="J35" s="144"/>
      <c r="K35" s="142"/>
      <c r="L35" s="146"/>
      <c r="M35" s="170"/>
      <c r="N35" s="137"/>
      <c r="O35" s="91"/>
      <c r="P35" s="108"/>
      <c r="Q35" s="92"/>
    </row>
    <row r="36" spans="1:17" s="11" customFormat="1" ht="18.95" customHeight="1">
      <c r="A36" s="147">
        <v>30</v>
      </c>
      <c r="B36" s="90"/>
      <c r="C36" s="90"/>
      <c r="D36" s="91"/>
      <c r="E36" s="162"/>
      <c r="F36" s="107"/>
      <c r="G36" s="107"/>
      <c r="H36" s="91"/>
      <c r="I36" s="91"/>
      <c r="J36" s="144"/>
      <c r="K36" s="142"/>
      <c r="L36" s="146"/>
      <c r="M36" s="170"/>
      <c r="N36" s="137"/>
      <c r="O36" s="91"/>
      <c r="P36" s="108"/>
      <c r="Q36" s="92"/>
    </row>
    <row r="37" spans="1:17" s="11" customFormat="1" ht="18.95" customHeight="1">
      <c r="A37" s="147">
        <v>31</v>
      </c>
      <c r="B37" s="90"/>
      <c r="C37" s="90"/>
      <c r="D37" s="91"/>
      <c r="E37" s="162"/>
      <c r="F37" s="107"/>
      <c r="G37" s="107"/>
      <c r="H37" s="91"/>
      <c r="I37" s="91"/>
      <c r="J37" s="144"/>
      <c r="K37" s="142"/>
      <c r="L37" s="146"/>
      <c r="M37" s="170"/>
      <c r="N37" s="137"/>
      <c r="O37" s="91"/>
      <c r="P37" s="108"/>
      <c r="Q37" s="92"/>
    </row>
    <row r="38" spans="1:17" s="11" customFormat="1" ht="18.95" customHeight="1">
      <c r="A38" s="147">
        <v>32</v>
      </c>
      <c r="B38" s="90"/>
      <c r="C38" s="90"/>
      <c r="D38" s="91"/>
      <c r="E38" s="162"/>
      <c r="F38" s="107"/>
      <c r="G38" s="107"/>
      <c r="H38" s="288"/>
      <c r="I38" s="173"/>
      <c r="J38" s="144"/>
      <c r="K38" s="142"/>
      <c r="L38" s="146"/>
      <c r="M38" s="170"/>
      <c r="N38" s="137"/>
      <c r="O38" s="92"/>
      <c r="P38" s="108"/>
      <c r="Q38" s="92"/>
    </row>
    <row r="39" spans="1:17" s="11" customFormat="1" ht="18.95" customHeight="1">
      <c r="A39" s="147">
        <v>33</v>
      </c>
      <c r="B39" s="90"/>
      <c r="C39" s="90"/>
      <c r="D39" s="91"/>
      <c r="E39" s="162"/>
      <c r="F39" s="107"/>
      <c r="G39" s="107"/>
      <c r="H39" s="288"/>
      <c r="I39" s="173"/>
      <c r="J39" s="144"/>
      <c r="K39" s="142"/>
      <c r="L39" s="146"/>
      <c r="M39" s="170"/>
      <c r="N39" s="167"/>
      <c r="O39" s="140"/>
      <c r="P39" s="108"/>
      <c r="Q39" s="92"/>
    </row>
    <row r="40" spans="1:17" s="11" customFormat="1" ht="18.95" customHeight="1">
      <c r="A40" s="147">
        <v>34</v>
      </c>
      <c r="B40" s="90"/>
      <c r="C40" s="90"/>
      <c r="D40" s="91"/>
      <c r="E40" s="162"/>
      <c r="F40" s="107"/>
      <c r="G40" s="107"/>
      <c r="H40" s="288"/>
      <c r="I40" s="173"/>
      <c r="J40" s="144" t="e">
        <f>IF(AND(Q40="",#REF!&gt;0,#REF!&lt;5),K40,)</f>
        <v>#REF!</v>
      </c>
      <c r="K40" s="142" t="str">
        <f>IF(D40="","ZZZ9",IF(AND(#REF!&gt;0,#REF!&lt;5),D40&amp;#REF!,D40&amp;"9"))</f>
        <v>ZZZ9</v>
      </c>
      <c r="L40" s="146">
        <f t="shared" ref="L40:L103" si="0">IF(Q40="",999,Q40)</f>
        <v>999</v>
      </c>
      <c r="M40" s="170">
        <f t="shared" ref="M40:M103" si="1">IF(P40=999,999,1)</f>
        <v>999</v>
      </c>
      <c r="N40" s="167"/>
      <c r="O40" s="140"/>
      <c r="P40" s="108">
        <f t="shared" ref="P40:P103" si="2">IF(N40="DA",1,IF(N40="WC",2,IF(N40="SE",3,IF(N40="Q",4,IF(N40="LL",5,999)))))</f>
        <v>999</v>
      </c>
      <c r="Q40" s="92"/>
    </row>
    <row r="41" spans="1:17" s="11" customFormat="1" ht="18.95" customHeight="1">
      <c r="A41" s="147">
        <v>35</v>
      </c>
      <c r="B41" s="90"/>
      <c r="C41" s="90"/>
      <c r="D41" s="91"/>
      <c r="E41" s="162"/>
      <c r="F41" s="107"/>
      <c r="G41" s="107"/>
      <c r="H41" s="288"/>
      <c r="I41" s="173"/>
      <c r="J41" s="144" t="e">
        <f>IF(AND(Q41="",#REF!&gt;0,#REF!&lt;5),K41,)</f>
        <v>#REF!</v>
      </c>
      <c r="K41" s="142" t="str">
        <f>IF(D41="","ZZZ9",IF(AND(#REF!&gt;0,#REF!&lt;5),D41&amp;#REF!,D41&amp;"9"))</f>
        <v>ZZZ9</v>
      </c>
      <c r="L41" s="146">
        <f t="shared" si="0"/>
        <v>999</v>
      </c>
      <c r="M41" s="170">
        <f t="shared" si="1"/>
        <v>999</v>
      </c>
      <c r="N41" s="167"/>
      <c r="O41" s="140"/>
      <c r="P41" s="108">
        <f t="shared" si="2"/>
        <v>999</v>
      </c>
      <c r="Q41" s="92"/>
    </row>
    <row r="42" spans="1:17" s="11" customFormat="1" ht="18.95" customHeight="1">
      <c r="A42" s="147">
        <v>36</v>
      </c>
      <c r="B42" s="90"/>
      <c r="C42" s="90"/>
      <c r="D42" s="91"/>
      <c r="E42" s="162"/>
      <c r="F42" s="107"/>
      <c r="G42" s="107"/>
      <c r="H42" s="288"/>
      <c r="I42" s="173"/>
      <c r="J42" s="144" t="e">
        <f>IF(AND(Q42="",#REF!&gt;0,#REF!&lt;5),K42,)</f>
        <v>#REF!</v>
      </c>
      <c r="K42" s="142" t="str">
        <f>IF(D42="","ZZZ9",IF(AND(#REF!&gt;0,#REF!&lt;5),D42&amp;#REF!,D42&amp;"9"))</f>
        <v>ZZZ9</v>
      </c>
      <c r="L42" s="146">
        <f t="shared" si="0"/>
        <v>999</v>
      </c>
      <c r="M42" s="170">
        <f t="shared" si="1"/>
        <v>999</v>
      </c>
      <c r="N42" s="167"/>
      <c r="O42" s="140"/>
      <c r="P42" s="108">
        <f t="shared" si="2"/>
        <v>999</v>
      </c>
      <c r="Q42" s="92"/>
    </row>
    <row r="43" spans="1:17" s="11" customFormat="1" ht="18.95" customHeight="1">
      <c r="A43" s="147">
        <v>37</v>
      </c>
      <c r="B43" s="90"/>
      <c r="C43" s="90"/>
      <c r="D43" s="91"/>
      <c r="E43" s="162"/>
      <c r="F43" s="107"/>
      <c r="G43" s="107"/>
      <c r="H43" s="288"/>
      <c r="I43" s="173"/>
      <c r="J43" s="144" t="e">
        <f>IF(AND(Q43="",#REF!&gt;0,#REF!&lt;5),K43,)</f>
        <v>#REF!</v>
      </c>
      <c r="K43" s="142" t="str">
        <f>IF(D43="","ZZZ9",IF(AND(#REF!&gt;0,#REF!&lt;5),D43&amp;#REF!,D43&amp;"9"))</f>
        <v>ZZZ9</v>
      </c>
      <c r="L43" s="146">
        <f t="shared" si="0"/>
        <v>999</v>
      </c>
      <c r="M43" s="170">
        <f t="shared" si="1"/>
        <v>999</v>
      </c>
      <c r="N43" s="167"/>
      <c r="O43" s="140"/>
      <c r="P43" s="108">
        <f t="shared" si="2"/>
        <v>999</v>
      </c>
      <c r="Q43" s="92"/>
    </row>
    <row r="44" spans="1:17" s="11" customFormat="1" ht="18.95" customHeight="1">
      <c r="A44" s="147">
        <v>38</v>
      </c>
      <c r="B44" s="90"/>
      <c r="C44" s="90"/>
      <c r="D44" s="91"/>
      <c r="E44" s="162"/>
      <c r="F44" s="107"/>
      <c r="G44" s="107"/>
      <c r="H44" s="288"/>
      <c r="I44" s="173"/>
      <c r="J44" s="144" t="e">
        <f>IF(AND(Q44="",#REF!&gt;0,#REF!&lt;5),K44,)</f>
        <v>#REF!</v>
      </c>
      <c r="K44" s="142" t="str">
        <f>IF(D44="","ZZZ9",IF(AND(#REF!&gt;0,#REF!&lt;5),D44&amp;#REF!,D44&amp;"9"))</f>
        <v>ZZZ9</v>
      </c>
      <c r="L44" s="146">
        <f t="shared" si="0"/>
        <v>999</v>
      </c>
      <c r="M44" s="170">
        <f t="shared" si="1"/>
        <v>999</v>
      </c>
      <c r="N44" s="167"/>
      <c r="O44" s="140"/>
      <c r="P44" s="108">
        <f t="shared" si="2"/>
        <v>999</v>
      </c>
      <c r="Q44" s="92"/>
    </row>
    <row r="45" spans="1:17" s="11" customFormat="1" ht="18.95" customHeight="1">
      <c r="A45" s="147">
        <v>39</v>
      </c>
      <c r="B45" s="90"/>
      <c r="C45" s="90"/>
      <c r="D45" s="91"/>
      <c r="E45" s="162"/>
      <c r="F45" s="107"/>
      <c r="G45" s="107"/>
      <c r="H45" s="288"/>
      <c r="I45" s="173"/>
      <c r="J45" s="144" t="e">
        <f>IF(AND(Q45="",#REF!&gt;0,#REF!&lt;5),K45,)</f>
        <v>#REF!</v>
      </c>
      <c r="K45" s="142" t="str">
        <f>IF(D45="","ZZZ9",IF(AND(#REF!&gt;0,#REF!&lt;5),D45&amp;#REF!,D45&amp;"9"))</f>
        <v>ZZZ9</v>
      </c>
      <c r="L45" s="146">
        <f t="shared" si="0"/>
        <v>999</v>
      </c>
      <c r="M45" s="170">
        <f t="shared" si="1"/>
        <v>999</v>
      </c>
      <c r="N45" s="167"/>
      <c r="O45" s="140"/>
      <c r="P45" s="108">
        <f t="shared" si="2"/>
        <v>999</v>
      </c>
      <c r="Q45" s="92"/>
    </row>
    <row r="46" spans="1:17" s="11" customFormat="1" ht="18.95" customHeight="1">
      <c r="A46" s="147">
        <v>40</v>
      </c>
      <c r="B46" s="90"/>
      <c r="C46" s="90"/>
      <c r="D46" s="91"/>
      <c r="E46" s="162"/>
      <c r="F46" s="107"/>
      <c r="G46" s="107"/>
      <c r="H46" s="288"/>
      <c r="I46" s="173"/>
      <c r="J46" s="144" t="e">
        <f>IF(AND(Q46="",#REF!&gt;0,#REF!&lt;5),K46,)</f>
        <v>#REF!</v>
      </c>
      <c r="K46" s="142" t="str">
        <f>IF(D46="","ZZZ9",IF(AND(#REF!&gt;0,#REF!&lt;5),D46&amp;#REF!,D46&amp;"9"))</f>
        <v>ZZZ9</v>
      </c>
      <c r="L46" s="146">
        <f t="shared" si="0"/>
        <v>999</v>
      </c>
      <c r="M46" s="170">
        <f t="shared" si="1"/>
        <v>999</v>
      </c>
      <c r="N46" s="167"/>
      <c r="O46" s="140"/>
      <c r="P46" s="108">
        <f t="shared" si="2"/>
        <v>999</v>
      </c>
      <c r="Q46" s="92"/>
    </row>
    <row r="47" spans="1:17" s="11" customFormat="1" ht="18.95" customHeight="1">
      <c r="A47" s="147">
        <v>41</v>
      </c>
      <c r="B47" s="90"/>
      <c r="C47" s="90"/>
      <c r="D47" s="91"/>
      <c r="E47" s="162"/>
      <c r="F47" s="107"/>
      <c r="G47" s="107"/>
      <c r="H47" s="288"/>
      <c r="I47" s="173"/>
      <c r="J47" s="144" t="e">
        <f>IF(AND(Q47="",#REF!&gt;0,#REF!&lt;5),K47,)</f>
        <v>#REF!</v>
      </c>
      <c r="K47" s="142" t="str">
        <f>IF(D47="","ZZZ9",IF(AND(#REF!&gt;0,#REF!&lt;5),D47&amp;#REF!,D47&amp;"9"))</f>
        <v>ZZZ9</v>
      </c>
      <c r="L47" s="146">
        <f t="shared" si="0"/>
        <v>999</v>
      </c>
      <c r="M47" s="170">
        <f t="shared" si="1"/>
        <v>999</v>
      </c>
      <c r="N47" s="167"/>
      <c r="O47" s="140"/>
      <c r="P47" s="108">
        <f t="shared" si="2"/>
        <v>999</v>
      </c>
      <c r="Q47" s="92"/>
    </row>
    <row r="48" spans="1:17" s="11" customFormat="1" ht="18.95" customHeight="1">
      <c r="A48" s="147">
        <v>42</v>
      </c>
      <c r="B48" s="90"/>
      <c r="C48" s="90"/>
      <c r="D48" s="91"/>
      <c r="E48" s="162"/>
      <c r="F48" s="107"/>
      <c r="G48" s="107"/>
      <c r="H48" s="288"/>
      <c r="I48" s="173"/>
      <c r="J48" s="144" t="e">
        <f>IF(AND(Q48="",#REF!&gt;0,#REF!&lt;5),K48,)</f>
        <v>#REF!</v>
      </c>
      <c r="K48" s="142" t="str">
        <f>IF(D48="","ZZZ9",IF(AND(#REF!&gt;0,#REF!&lt;5),D48&amp;#REF!,D48&amp;"9"))</f>
        <v>ZZZ9</v>
      </c>
      <c r="L48" s="146">
        <f t="shared" si="0"/>
        <v>999</v>
      </c>
      <c r="M48" s="170">
        <f t="shared" si="1"/>
        <v>999</v>
      </c>
      <c r="N48" s="167"/>
      <c r="O48" s="140"/>
      <c r="P48" s="108">
        <f t="shared" si="2"/>
        <v>999</v>
      </c>
      <c r="Q48" s="92"/>
    </row>
    <row r="49" spans="1:17" s="11" customFormat="1" ht="18.95" customHeight="1">
      <c r="A49" s="147">
        <v>43</v>
      </c>
      <c r="B49" s="90"/>
      <c r="C49" s="90"/>
      <c r="D49" s="91"/>
      <c r="E49" s="162"/>
      <c r="F49" s="107"/>
      <c r="G49" s="107"/>
      <c r="H49" s="288"/>
      <c r="I49" s="173"/>
      <c r="J49" s="144" t="e">
        <f>IF(AND(Q49="",#REF!&gt;0,#REF!&lt;5),K49,)</f>
        <v>#REF!</v>
      </c>
      <c r="K49" s="142" t="str">
        <f>IF(D49="","ZZZ9",IF(AND(#REF!&gt;0,#REF!&lt;5),D49&amp;#REF!,D49&amp;"9"))</f>
        <v>ZZZ9</v>
      </c>
      <c r="L49" s="146">
        <f t="shared" si="0"/>
        <v>999</v>
      </c>
      <c r="M49" s="170">
        <f t="shared" si="1"/>
        <v>999</v>
      </c>
      <c r="N49" s="167"/>
      <c r="O49" s="140"/>
      <c r="P49" s="108">
        <f t="shared" si="2"/>
        <v>999</v>
      </c>
      <c r="Q49" s="92"/>
    </row>
    <row r="50" spans="1:17" s="11" customFormat="1" ht="18.95" customHeight="1">
      <c r="A50" s="147">
        <v>44</v>
      </c>
      <c r="B50" s="90"/>
      <c r="C50" s="90"/>
      <c r="D50" s="91"/>
      <c r="E50" s="162"/>
      <c r="F50" s="107"/>
      <c r="G50" s="107"/>
      <c r="H50" s="288"/>
      <c r="I50" s="173"/>
      <c r="J50" s="144" t="e">
        <f>IF(AND(Q50="",#REF!&gt;0,#REF!&lt;5),K50,)</f>
        <v>#REF!</v>
      </c>
      <c r="K50" s="142" t="str">
        <f>IF(D50="","ZZZ9",IF(AND(#REF!&gt;0,#REF!&lt;5),D50&amp;#REF!,D50&amp;"9"))</f>
        <v>ZZZ9</v>
      </c>
      <c r="L50" s="146">
        <f t="shared" si="0"/>
        <v>999</v>
      </c>
      <c r="M50" s="170">
        <f t="shared" si="1"/>
        <v>999</v>
      </c>
      <c r="N50" s="167"/>
      <c r="O50" s="140"/>
      <c r="P50" s="108">
        <f t="shared" si="2"/>
        <v>999</v>
      </c>
      <c r="Q50" s="92"/>
    </row>
    <row r="51" spans="1:17" s="11" customFormat="1" ht="18.95" customHeight="1">
      <c r="A51" s="147">
        <v>45</v>
      </c>
      <c r="B51" s="90"/>
      <c r="C51" s="90"/>
      <c r="D51" s="91"/>
      <c r="E51" s="162"/>
      <c r="F51" s="107"/>
      <c r="G51" s="107"/>
      <c r="H51" s="288"/>
      <c r="I51" s="173"/>
      <c r="J51" s="144" t="e">
        <f>IF(AND(Q51="",#REF!&gt;0,#REF!&lt;5),K51,)</f>
        <v>#REF!</v>
      </c>
      <c r="K51" s="142" t="str">
        <f>IF(D51="","ZZZ9",IF(AND(#REF!&gt;0,#REF!&lt;5),D51&amp;#REF!,D51&amp;"9"))</f>
        <v>ZZZ9</v>
      </c>
      <c r="L51" s="146">
        <f t="shared" si="0"/>
        <v>999</v>
      </c>
      <c r="M51" s="170">
        <f t="shared" si="1"/>
        <v>999</v>
      </c>
      <c r="N51" s="167"/>
      <c r="O51" s="140"/>
      <c r="P51" s="108">
        <f t="shared" si="2"/>
        <v>999</v>
      </c>
      <c r="Q51" s="92"/>
    </row>
    <row r="52" spans="1:17" s="11" customFormat="1" ht="18.95" customHeight="1">
      <c r="A52" s="147">
        <v>46</v>
      </c>
      <c r="B52" s="90"/>
      <c r="C52" s="90"/>
      <c r="D52" s="91"/>
      <c r="E52" s="162"/>
      <c r="F52" s="107"/>
      <c r="G52" s="107"/>
      <c r="H52" s="288"/>
      <c r="I52" s="173"/>
      <c r="J52" s="144" t="e">
        <f>IF(AND(Q52="",#REF!&gt;0,#REF!&lt;5),K52,)</f>
        <v>#REF!</v>
      </c>
      <c r="K52" s="142" t="str">
        <f>IF(D52="","ZZZ9",IF(AND(#REF!&gt;0,#REF!&lt;5),D52&amp;#REF!,D52&amp;"9"))</f>
        <v>ZZZ9</v>
      </c>
      <c r="L52" s="146">
        <f t="shared" si="0"/>
        <v>999</v>
      </c>
      <c r="M52" s="170">
        <f t="shared" si="1"/>
        <v>999</v>
      </c>
      <c r="N52" s="167"/>
      <c r="O52" s="140"/>
      <c r="P52" s="108">
        <f t="shared" si="2"/>
        <v>999</v>
      </c>
      <c r="Q52" s="92"/>
    </row>
    <row r="53" spans="1:17" s="11" customFormat="1" ht="18.95" customHeight="1">
      <c r="A53" s="147">
        <v>47</v>
      </c>
      <c r="B53" s="90"/>
      <c r="C53" s="90"/>
      <c r="D53" s="91"/>
      <c r="E53" s="162"/>
      <c r="F53" s="107"/>
      <c r="G53" s="107"/>
      <c r="H53" s="288"/>
      <c r="I53" s="173"/>
      <c r="J53" s="144" t="e">
        <f>IF(AND(Q53="",#REF!&gt;0,#REF!&lt;5),K53,)</f>
        <v>#REF!</v>
      </c>
      <c r="K53" s="142" t="str">
        <f>IF(D53="","ZZZ9",IF(AND(#REF!&gt;0,#REF!&lt;5),D53&amp;#REF!,D53&amp;"9"))</f>
        <v>ZZZ9</v>
      </c>
      <c r="L53" s="146">
        <f t="shared" si="0"/>
        <v>999</v>
      </c>
      <c r="M53" s="170">
        <f t="shared" si="1"/>
        <v>999</v>
      </c>
      <c r="N53" s="167"/>
      <c r="O53" s="140"/>
      <c r="P53" s="108">
        <f t="shared" si="2"/>
        <v>999</v>
      </c>
      <c r="Q53" s="92"/>
    </row>
    <row r="54" spans="1:17" s="11" customFormat="1" ht="18.95" customHeight="1">
      <c r="A54" s="147">
        <v>48</v>
      </c>
      <c r="B54" s="90"/>
      <c r="C54" s="90"/>
      <c r="D54" s="91"/>
      <c r="E54" s="162"/>
      <c r="F54" s="107"/>
      <c r="G54" s="107"/>
      <c r="H54" s="288"/>
      <c r="I54" s="173"/>
      <c r="J54" s="144" t="e">
        <f>IF(AND(Q54="",#REF!&gt;0,#REF!&lt;5),K54,)</f>
        <v>#REF!</v>
      </c>
      <c r="K54" s="142" t="str">
        <f>IF(D54="","ZZZ9",IF(AND(#REF!&gt;0,#REF!&lt;5),D54&amp;#REF!,D54&amp;"9"))</f>
        <v>ZZZ9</v>
      </c>
      <c r="L54" s="146">
        <f t="shared" si="0"/>
        <v>999</v>
      </c>
      <c r="M54" s="170">
        <f t="shared" si="1"/>
        <v>999</v>
      </c>
      <c r="N54" s="167"/>
      <c r="O54" s="140"/>
      <c r="P54" s="108">
        <f t="shared" si="2"/>
        <v>999</v>
      </c>
      <c r="Q54" s="92"/>
    </row>
    <row r="55" spans="1:17" s="11" customFormat="1" ht="18.95" customHeight="1">
      <c r="A55" s="147">
        <v>49</v>
      </c>
      <c r="B55" s="90"/>
      <c r="C55" s="90"/>
      <c r="D55" s="91"/>
      <c r="E55" s="162"/>
      <c r="F55" s="107"/>
      <c r="G55" s="107"/>
      <c r="H55" s="288"/>
      <c r="I55" s="173"/>
      <c r="J55" s="144" t="e">
        <f>IF(AND(Q55="",#REF!&gt;0,#REF!&lt;5),K55,)</f>
        <v>#REF!</v>
      </c>
      <c r="K55" s="142" t="str">
        <f>IF(D55="","ZZZ9",IF(AND(#REF!&gt;0,#REF!&lt;5),D55&amp;#REF!,D55&amp;"9"))</f>
        <v>ZZZ9</v>
      </c>
      <c r="L55" s="146">
        <f t="shared" si="0"/>
        <v>999</v>
      </c>
      <c r="M55" s="170">
        <f t="shared" si="1"/>
        <v>999</v>
      </c>
      <c r="N55" s="167"/>
      <c r="O55" s="140"/>
      <c r="P55" s="108">
        <f t="shared" si="2"/>
        <v>999</v>
      </c>
      <c r="Q55" s="92"/>
    </row>
    <row r="56" spans="1:17" s="11" customFormat="1" ht="18.95" customHeight="1">
      <c r="A56" s="147">
        <v>50</v>
      </c>
      <c r="B56" s="90"/>
      <c r="C56" s="90"/>
      <c r="D56" s="91"/>
      <c r="E56" s="162"/>
      <c r="F56" s="107"/>
      <c r="G56" s="107"/>
      <c r="H56" s="288"/>
      <c r="I56" s="173"/>
      <c r="J56" s="144" t="e">
        <f>IF(AND(Q56="",#REF!&gt;0,#REF!&lt;5),K56,)</f>
        <v>#REF!</v>
      </c>
      <c r="K56" s="142" t="str">
        <f>IF(D56="","ZZZ9",IF(AND(#REF!&gt;0,#REF!&lt;5),D56&amp;#REF!,D56&amp;"9"))</f>
        <v>ZZZ9</v>
      </c>
      <c r="L56" s="146">
        <f t="shared" si="0"/>
        <v>999</v>
      </c>
      <c r="M56" s="170">
        <f t="shared" si="1"/>
        <v>999</v>
      </c>
      <c r="N56" s="167"/>
      <c r="O56" s="140"/>
      <c r="P56" s="108">
        <f t="shared" si="2"/>
        <v>999</v>
      </c>
      <c r="Q56" s="92"/>
    </row>
    <row r="57" spans="1:17" s="11" customFormat="1" ht="18.95" customHeight="1">
      <c r="A57" s="147">
        <v>51</v>
      </c>
      <c r="B57" s="90"/>
      <c r="C57" s="90"/>
      <c r="D57" s="91"/>
      <c r="E57" s="162"/>
      <c r="F57" s="107"/>
      <c r="G57" s="107"/>
      <c r="H57" s="288"/>
      <c r="I57" s="173"/>
      <c r="J57" s="144" t="e">
        <f>IF(AND(Q57="",#REF!&gt;0,#REF!&lt;5),K57,)</f>
        <v>#REF!</v>
      </c>
      <c r="K57" s="142" t="str">
        <f>IF(D57="","ZZZ9",IF(AND(#REF!&gt;0,#REF!&lt;5),D57&amp;#REF!,D57&amp;"9"))</f>
        <v>ZZZ9</v>
      </c>
      <c r="L57" s="146">
        <f t="shared" si="0"/>
        <v>999</v>
      </c>
      <c r="M57" s="170">
        <f t="shared" si="1"/>
        <v>999</v>
      </c>
      <c r="N57" s="167"/>
      <c r="O57" s="140"/>
      <c r="P57" s="108">
        <f t="shared" si="2"/>
        <v>999</v>
      </c>
      <c r="Q57" s="92"/>
    </row>
    <row r="58" spans="1:17" s="11" customFormat="1" ht="18.95" customHeight="1">
      <c r="A58" s="147">
        <v>52</v>
      </c>
      <c r="B58" s="90"/>
      <c r="C58" s="90"/>
      <c r="D58" s="91"/>
      <c r="E58" s="162"/>
      <c r="F58" s="107"/>
      <c r="G58" s="107"/>
      <c r="H58" s="288"/>
      <c r="I58" s="173"/>
      <c r="J58" s="144" t="e">
        <f>IF(AND(Q58="",#REF!&gt;0,#REF!&lt;5),K58,)</f>
        <v>#REF!</v>
      </c>
      <c r="K58" s="142" t="str">
        <f>IF(D58="","ZZZ9",IF(AND(#REF!&gt;0,#REF!&lt;5),D58&amp;#REF!,D58&amp;"9"))</f>
        <v>ZZZ9</v>
      </c>
      <c r="L58" s="146">
        <f t="shared" si="0"/>
        <v>999</v>
      </c>
      <c r="M58" s="170">
        <f t="shared" si="1"/>
        <v>999</v>
      </c>
      <c r="N58" s="167"/>
      <c r="O58" s="140"/>
      <c r="P58" s="108">
        <f t="shared" si="2"/>
        <v>999</v>
      </c>
      <c r="Q58" s="92"/>
    </row>
    <row r="59" spans="1:17" s="11" customFormat="1" ht="18.95" customHeight="1">
      <c r="A59" s="147">
        <v>53</v>
      </c>
      <c r="B59" s="90"/>
      <c r="C59" s="90"/>
      <c r="D59" s="91"/>
      <c r="E59" s="162"/>
      <c r="F59" s="107"/>
      <c r="G59" s="107"/>
      <c r="H59" s="288"/>
      <c r="I59" s="173"/>
      <c r="J59" s="144" t="e">
        <f>IF(AND(Q59="",#REF!&gt;0,#REF!&lt;5),K59,)</f>
        <v>#REF!</v>
      </c>
      <c r="K59" s="142" t="str">
        <f>IF(D59="","ZZZ9",IF(AND(#REF!&gt;0,#REF!&lt;5),D59&amp;#REF!,D59&amp;"9"))</f>
        <v>ZZZ9</v>
      </c>
      <c r="L59" s="146">
        <f t="shared" si="0"/>
        <v>999</v>
      </c>
      <c r="M59" s="170">
        <f t="shared" si="1"/>
        <v>999</v>
      </c>
      <c r="N59" s="167"/>
      <c r="O59" s="140"/>
      <c r="P59" s="108">
        <f t="shared" si="2"/>
        <v>999</v>
      </c>
      <c r="Q59" s="92"/>
    </row>
    <row r="60" spans="1:17" s="11" customFormat="1" ht="18.95" customHeight="1">
      <c r="A60" s="147">
        <v>54</v>
      </c>
      <c r="B60" s="90"/>
      <c r="C60" s="90"/>
      <c r="D60" s="91"/>
      <c r="E60" s="162"/>
      <c r="F60" s="107"/>
      <c r="G60" s="107"/>
      <c r="H60" s="288"/>
      <c r="I60" s="173"/>
      <c r="J60" s="144" t="e">
        <f>IF(AND(Q60="",#REF!&gt;0,#REF!&lt;5),K60,)</f>
        <v>#REF!</v>
      </c>
      <c r="K60" s="142" t="str">
        <f>IF(D60="","ZZZ9",IF(AND(#REF!&gt;0,#REF!&lt;5),D60&amp;#REF!,D60&amp;"9"))</f>
        <v>ZZZ9</v>
      </c>
      <c r="L60" s="146">
        <f t="shared" si="0"/>
        <v>999</v>
      </c>
      <c r="M60" s="170">
        <f t="shared" si="1"/>
        <v>999</v>
      </c>
      <c r="N60" s="167"/>
      <c r="O60" s="140"/>
      <c r="P60" s="108">
        <f t="shared" si="2"/>
        <v>999</v>
      </c>
      <c r="Q60" s="92"/>
    </row>
    <row r="61" spans="1:17" s="11" customFormat="1" ht="18.95" customHeight="1">
      <c r="A61" s="147">
        <v>55</v>
      </c>
      <c r="B61" s="90"/>
      <c r="C61" s="90"/>
      <c r="D61" s="91"/>
      <c r="E61" s="162"/>
      <c r="F61" s="107"/>
      <c r="G61" s="107"/>
      <c r="H61" s="288"/>
      <c r="I61" s="173"/>
      <c r="J61" s="144" t="e">
        <f>IF(AND(Q61="",#REF!&gt;0,#REF!&lt;5),K61,)</f>
        <v>#REF!</v>
      </c>
      <c r="K61" s="142" t="str">
        <f>IF(D61="","ZZZ9",IF(AND(#REF!&gt;0,#REF!&lt;5),D61&amp;#REF!,D61&amp;"9"))</f>
        <v>ZZZ9</v>
      </c>
      <c r="L61" s="146">
        <f t="shared" si="0"/>
        <v>999</v>
      </c>
      <c r="M61" s="170">
        <f t="shared" si="1"/>
        <v>999</v>
      </c>
      <c r="N61" s="167"/>
      <c r="O61" s="140"/>
      <c r="P61" s="108">
        <f t="shared" si="2"/>
        <v>999</v>
      </c>
      <c r="Q61" s="92"/>
    </row>
    <row r="62" spans="1:17" s="11" customFormat="1" ht="18.95" customHeight="1">
      <c r="A62" s="147">
        <v>56</v>
      </c>
      <c r="B62" s="90"/>
      <c r="C62" s="90"/>
      <c r="D62" s="91"/>
      <c r="E62" s="162"/>
      <c r="F62" s="107"/>
      <c r="G62" s="107"/>
      <c r="H62" s="288"/>
      <c r="I62" s="173"/>
      <c r="J62" s="144" t="e">
        <f>IF(AND(Q62="",#REF!&gt;0,#REF!&lt;5),K62,)</f>
        <v>#REF!</v>
      </c>
      <c r="K62" s="142" t="str">
        <f>IF(D62="","ZZZ9",IF(AND(#REF!&gt;0,#REF!&lt;5),D62&amp;#REF!,D62&amp;"9"))</f>
        <v>ZZZ9</v>
      </c>
      <c r="L62" s="146">
        <f t="shared" si="0"/>
        <v>999</v>
      </c>
      <c r="M62" s="170">
        <f t="shared" si="1"/>
        <v>999</v>
      </c>
      <c r="N62" s="167"/>
      <c r="O62" s="140"/>
      <c r="P62" s="108">
        <f t="shared" si="2"/>
        <v>999</v>
      </c>
      <c r="Q62" s="92"/>
    </row>
    <row r="63" spans="1:17" s="11" customFormat="1" ht="18.95" customHeight="1">
      <c r="A63" s="147">
        <v>57</v>
      </c>
      <c r="B63" s="90"/>
      <c r="C63" s="90"/>
      <c r="D63" s="91"/>
      <c r="E63" s="162"/>
      <c r="F63" s="107"/>
      <c r="G63" s="107"/>
      <c r="H63" s="288"/>
      <c r="I63" s="173"/>
      <c r="J63" s="144" t="e">
        <f>IF(AND(Q63="",#REF!&gt;0,#REF!&lt;5),K63,)</f>
        <v>#REF!</v>
      </c>
      <c r="K63" s="142" t="str">
        <f>IF(D63="","ZZZ9",IF(AND(#REF!&gt;0,#REF!&lt;5),D63&amp;#REF!,D63&amp;"9"))</f>
        <v>ZZZ9</v>
      </c>
      <c r="L63" s="146">
        <f t="shared" si="0"/>
        <v>999</v>
      </c>
      <c r="M63" s="170">
        <f t="shared" si="1"/>
        <v>999</v>
      </c>
      <c r="N63" s="167"/>
      <c r="O63" s="140"/>
      <c r="P63" s="108">
        <f t="shared" si="2"/>
        <v>999</v>
      </c>
      <c r="Q63" s="92"/>
    </row>
    <row r="64" spans="1:17" s="11" customFormat="1" ht="18.95" customHeight="1">
      <c r="A64" s="147">
        <v>58</v>
      </c>
      <c r="B64" s="90"/>
      <c r="C64" s="90"/>
      <c r="D64" s="91"/>
      <c r="E64" s="162"/>
      <c r="F64" s="107"/>
      <c r="G64" s="107"/>
      <c r="H64" s="288"/>
      <c r="I64" s="173"/>
      <c r="J64" s="144" t="e">
        <f>IF(AND(Q64="",#REF!&gt;0,#REF!&lt;5),K64,)</f>
        <v>#REF!</v>
      </c>
      <c r="K64" s="142" t="str">
        <f>IF(D64="","ZZZ9",IF(AND(#REF!&gt;0,#REF!&lt;5),D64&amp;#REF!,D64&amp;"9"))</f>
        <v>ZZZ9</v>
      </c>
      <c r="L64" s="146">
        <f t="shared" si="0"/>
        <v>999</v>
      </c>
      <c r="M64" s="170">
        <f t="shared" si="1"/>
        <v>999</v>
      </c>
      <c r="N64" s="167"/>
      <c r="O64" s="140"/>
      <c r="P64" s="108">
        <f t="shared" si="2"/>
        <v>999</v>
      </c>
      <c r="Q64" s="92"/>
    </row>
    <row r="65" spans="1:17" s="11" customFormat="1" ht="18.95" customHeight="1">
      <c r="A65" s="147">
        <v>59</v>
      </c>
      <c r="B65" s="90"/>
      <c r="C65" s="90"/>
      <c r="D65" s="91"/>
      <c r="E65" s="162"/>
      <c r="F65" s="107"/>
      <c r="G65" s="107"/>
      <c r="H65" s="288"/>
      <c r="I65" s="173"/>
      <c r="J65" s="144" t="e">
        <f>IF(AND(Q65="",#REF!&gt;0,#REF!&lt;5),K65,)</f>
        <v>#REF!</v>
      </c>
      <c r="K65" s="142" t="str">
        <f>IF(D65="","ZZZ9",IF(AND(#REF!&gt;0,#REF!&lt;5),D65&amp;#REF!,D65&amp;"9"))</f>
        <v>ZZZ9</v>
      </c>
      <c r="L65" s="146">
        <f t="shared" si="0"/>
        <v>999</v>
      </c>
      <c r="M65" s="170">
        <f t="shared" si="1"/>
        <v>999</v>
      </c>
      <c r="N65" s="167"/>
      <c r="O65" s="140"/>
      <c r="P65" s="108">
        <f t="shared" si="2"/>
        <v>999</v>
      </c>
      <c r="Q65" s="92"/>
    </row>
    <row r="66" spans="1:17" s="11" customFormat="1" ht="18.95" customHeight="1">
      <c r="A66" s="147">
        <v>60</v>
      </c>
      <c r="B66" s="90"/>
      <c r="C66" s="90"/>
      <c r="D66" s="91"/>
      <c r="E66" s="162"/>
      <c r="F66" s="107"/>
      <c r="G66" s="107"/>
      <c r="H66" s="288"/>
      <c r="I66" s="173"/>
      <c r="J66" s="144" t="e">
        <f>IF(AND(Q66="",#REF!&gt;0,#REF!&lt;5),K66,)</f>
        <v>#REF!</v>
      </c>
      <c r="K66" s="142" t="str">
        <f>IF(D66="","ZZZ9",IF(AND(#REF!&gt;0,#REF!&lt;5),D66&amp;#REF!,D66&amp;"9"))</f>
        <v>ZZZ9</v>
      </c>
      <c r="L66" s="146">
        <f t="shared" si="0"/>
        <v>999</v>
      </c>
      <c r="M66" s="170">
        <f t="shared" si="1"/>
        <v>999</v>
      </c>
      <c r="N66" s="167"/>
      <c r="O66" s="140"/>
      <c r="P66" s="108">
        <f t="shared" si="2"/>
        <v>999</v>
      </c>
      <c r="Q66" s="92"/>
    </row>
    <row r="67" spans="1:17" s="11" customFormat="1" ht="18.95" customHeight="1">
      <c r="A67" s="147">
        <v>61</v>
      </c>
      <c r="B67" s="90"/>
      <c r="C67" s="90"/>
      <c r="D67" s="91"/>
      <c r="E67" s="162"/>
      <c r="F67" s="107"/>
      <c r="G67" s="107"/>
      <c r="H67" s="288"/>
      <c r="I67" s="173"/>
      <c r="J67" s="144" t="e">
        <f>IF(AND(Q67="",#REF!&gt;0,#REF!&lt;5),K67,)</f>
        <v>#REF!</v>
      </c>
      <c r="K67" s="142" t="str">
        <f>IF(D67="","ZZZ9",IF(AND(#REF!&gt;0,#REF!&lt;5),D67&amp;#REF!,D67&amp;"9"))</f>
        <v>ZZZ9</v>
      </c>
      <c r="L67" s="146">
        <f t="shared" si="0"/>
        <v>999</v>
      </c>
      <c r="M67" s="170">
        <f t="shared" si="1"/>
        <v>999</v>
      </c>
      <c r="N67" s="167"/>
      <c r="O67" s="140"/>
      <c r="P67" s="108">
        <f t="shared" si="2"/>
        <v>999</v>
      </c>
      <c r="Q67" s="92"/>
    </row>
    <row r="68" spans="1:17" s="11" customFormat="1" ht="18.95" customHeight="1">
      <c r="A68" s="147">
        <v>62</v>
      </c>
      <c r="B68" s="90"/>
      <c r="C68" s="90"/>
      <c r="D68" s="91"/>
      <c r="E68" s="162"/>
      <c r="F68" s="107"/>
      <c r="G68" s="107"/>
      <c r="H68" s="288"/>
      <c r="I68" s="173"/>
      <c r="J68" s="144" t="e">
        <f>IF(AND(Q68="",#REF!&gt;0,#REF!&lt;5),K68,)</f>
        <v>#REF!</v>
      </c>
      <c r="K68" s="142" t="str">
        <f>IF(D68="","ZZZ9",IF(AND(#REF!&gt;0,#REF!&lt;5),D68&amp;#REF!,D68&amp;"9"))</f>
        <v>ZZZ9</v>
      </c>
      <c r="L68" s="146">
        <f t="shared" si="0"/>
        <v>999</v>
      </c>
      <c r="M68" s="170">
        <f t="shared" si="1"/>
        <v>999</v>
      </c>
      <c r="N68" s="167"/>
      <c r="O68" s="140"/>
      <c r="P68" s="108">
        <f t="shared" si="2"/>
        <v>999</v>
      </c>
      <c r="Q68" s="92"/>
    </row>
    <row r="69" spans="1:17" s="11" customFormat="1" ht="18.95" customHeight="1">
      <c r="A69" s="147">
        <v>63</v>
      </c>
      <c r="B69" s="90"/>
      <c r="C69" s="90"/>
      <c r="D69" s="91"/>
      <c r="E69" s="162"/>
      <c r="F69" s="107"/>
      <c r="G69" s="107"/>
      <c r="H69" s="288"/>
      <c r="I69" s="173"/>
      <c r="J69" s="144" t="e">
        <f>IF(AND(Q69="",#REF!&gt;0,#REF!&lt;5),K69,)</f>
        <v>#REF!</v>
      </c>
      <c r="K69" s="142" t="str">
        <f>IF(D69="","ZZZ9",IF(AND(#REF!&gt;0,#REF!&lt;5),D69&amp;#REF!,D69&amp;"9"))</f>
        <v>ZZZ9</v>
      </c>
      <c r="L69" s="146">
        <f t="shared" si="0"/>
        <v>999</v>
      </c>
      <c r="M69" s="170">
        <f t="shared" si="1"/>
        <v>999</v>
      </c>
      <c r="N69" s="167"/>
      <c r="O69" s="140"/>
      <c r="P69" s="108">
        <f t="shared" si="2"/>
        <v>999</v>
      </c>
      <c r="Q69" s="92"/>
    </row>
    <row r="70" spans="1:17" s="11" customFormat="1" ht="18.95" customHeight="1">
      <c r="A70" s="147">
        <v>64</v>
      </c>
      <c r="B70" s="90"/>
      <c r="C70" s="90"/>
      <c r="D70" s="91"/>
      <c r="E70" s="162"/>
      <c r="F70" s="107"/>
      <c r="G70" s="107"/>
      <c r="H70" s="288"/>
      <c r="I70" s="173"/>
      <c r="J70" s="144" t="e">
        <f>IF(AND(Q70="",#REF!&gt;0,#REF!&lt;5),K70,)</f>
        <v>#REF!</v>
      </c>
      <c r="K70" s="142" t="str">
        <f>IF(D70="","ZZZ9",IF(AND(#REF!&gt;0,#REF!&lt;5),D70&amp;#REF!,D70&amp;"9"))</f>
        <v>ZZZ9</v>
      </c>
      <c r="L70" s="146">
        <f t="shared" si="0"/>
        <v>999</v>
      </c>
      <c r="M70" s="170">
        <f t="shared" si="1"/>
        <v>999</v>
      </c>
      <c r="N70" s="167"/>
      <c r="O70" s="140"/>
      <c r="P70" s="108">
        <f t="shared" si="2"/>
        <v>999</v>
      </c>
      <c r="Q70" s="92"/>
    </row>
    <row r="71" spans="1:17" s="11" customFormat="1" ht="18.95" customHeight="1">
      <c r="A71" s="147">
        <v>65</v>
      </c>
      <c r="B71" s="90"/>
      <c r="C71" s="90"/>
      <c r="D71" s="91"/>
      <c r="E71" s="162"/>
      <c r="F71" s="107"/>
      <c r="G71" s="107"/>
      <c r="H71" s="288"/>
      <c r="I71" s="173"/>
      <c r="J71" s="144" t="e">
        <f>IF(AND(Q71="",#REF!&gt;0,#REF!&lt;5),K71,)</f>
        <v>#REF!</v>
      </c>
      <c r="K71" s="142" t="str">
        <f>IF(D71="","ZZZ9",IF(AND(#REF!&gt;0,#REF!&lt;5),D71&amp;#REF!,D71&amp;"9"))</f>
        <v>ZZZ9</v>
      </c>
      <c r="L71" s="146">
        <f t="shared" si="0"/>
        <v>999</v>
      </c>
      <c r="M71" s="170">
        <f t="shared" si="1"/>
        <v>999</v>
      </c>
      <c r="N71" s="167"/>
      <c r="O71" s="140"/>
      <c r="P71" s="108">
        <f t="shared" si="2"/>
        <v>999</v>
      </c>
      <c r="Q71" s="92"/>
    </row>
    <row r="72" spans="1:17" s="11" customFormat="1" ht="18.95" customHeight="1">
      <c r="A72" s="147">
        <v>66</v>
      </c>
      <c r="B72" s="90"/>
      <c r="C72" s="90"/>
      <c r="D72" s="91"/>
      <c r="E72" s="162"/>
      <c r="F72" s="107"/>
      <c r="G72" s="107"/>
      <c r="H72" s="288"/>
      <c r="I72" s="173"/>
      <c r="J72" s="144" t="e">
        <f>IF(AND(Q72="",#REF!&gt;0,#REF!&lt;5),K72,)</f>
        <v>#REF!</v>
      </c>
      <c r="K72" s="142" t="str">
        <f>IF(D72="","ZZZ9",IF(AND(#REF!&gt;0,#REF!&lt;5),D72&amp;#REF!,D72&amp;"9"))</f>
        <v>ZZZ9</v>
      </c>
      <c r="L72" s="146">
        <f t="shared" si="0"/>
        <v>999</v>
      </c>
      <c r="M72" s="170">
        <f t="shared" si="1"/>
        <v>999</v>
      </c>
      <c r="N72" s="167"/>
      <c r="O72" s="140"/>
      <c r="P72" s="108">
        <f t="shared" si="2"/>
        <v>999</v>
      </c>
      <c r="Q72" s="92"/>
    </row>
    <row r="73" spans="1:17" s="11" customFormat="1" ht="18.95" customHeight="1">
      <c r="A73" s="147">
        <v>67</v>
      </c>
      <c r="B73" s="90"/>
      <c r="C73" s="90"/>
      <c r="D73" s="91"/>
      <c r="E73" s="162"/>
      <c r="F73" s="107"/>
      <c r="G73" s="107"/>
      <c r="H73" s="288"/>
      <c r="I73" s="173"/>
      <c r="J73" s="144" t="e">
        <f>IF(AND(Q73="",#REF!&gt;0,#REF!&lt;5),K73,)</f>
        <v>#REF!</v>
      </c>
      <c r="K73" s="142" t="str">
        <f>IF(D73="","ZZZ9",IF(AND(#REF!&gt;0,#REF!&lt;5),D73&amp;#REF!,D73&amp;"9"))</f>
        <v>ZZZ9</v>
      </c>
      <c r="L73" s="146">
        <f t="shared" si="0"/>
        <v>999</v>
      </c>
      <c r="M73" s="170">
        <f t="shared" si="1"/>
        <v>999</v>
      </c>
      <c r="N73" s="167"/>
      <c r="O73" s="140"/>
      <c r="P73" s="108">
        <f t="shared" si="2"/>
        <v>999</v>
      </c>
      <c r="Q73" s="92"/>
    </row>
    <row r="74" spans="1:17" s="11" customFormat="1" ht="18.95" customHeight="1">
      <c r="A74" s="147">
        <v>68</v>
      </c>
      <c r="B74" s="90"/>
      <c r="C74" s="90"/>
      <c r="D74" s="91"/>
      <c r="E74" s="162"/>
      <c r="F74" s="107"/>
      <c r="G74" s="107"/>
      <c r="H74" s="288"/>
      <c r="I74" s="173"/>
      <c r="J74" s="144" t="e">
        <f>IF(AND(Q74="",#REF!&gt;0,#REF!&lt;5),K74,)</f>
        <v>#REF!</v>
      </c>
      <c r="K74" s="142" t="str">
        <f>IF(D74="","ZZZ9",IF(AND(#REF!&gt;0,#REF!&lt;5),D74&amp;#REF!,D74&amp;"9"))</f>
        <v>ZZZ9</v>
      </c>
      <c r="L74" s="146">
        <f t="shared" si="0"/>
        <v>999</v>
      </c>
      <c r="M74" s="170">
        <f t="shared" si="1"/>
        <v>999</v>
      </c>
      <c r="N74" s="167"/>
      <c r="O74" s="140"/>
      <c r="P74" s="108">
        <f t="shared" si="2"/>
        <v>999</v>
      </c>
      <c r="Q74" s="92"/>
    </row>
    <row r="75" spans="1:17" s="11" customFormat="1" ht="18.95" customHeight="1">
      <c r="A75" s="147">
        <v>69</v>
      </c>
      <c r="B75" s="90"/>
      <c r="C75" s="90"/>
      <c r="D75" s="91"/>
      <c r="E75" s="162"/>
      <c r="F75" s="107"/>
      <c r="G75" s="107"/>
      <c r="H75" s="288"/>
      <c r="I75" s="173"/>
      <c r="J75" s="144" t="e">
        <f>IF(AND(Q75="",#REF!&gt;0,#REF!&lt;5),K75,)</f>
        <v>#REF!</v>
      </c>
      <c r="K75" s="142" t="str">
        <f>IF(D75="","ZZZ9",IF(AND(#REF!&gt;0,#REF!&lt;5),D75&amp;#REF!,D75&amp;"9"))</f>
        <v>ZZZ9</v>
      </c>
      <c r="L75" s="146">
        <f t="shared" si="0"/>
        <v>999</v>
      </c>
      <c r="M75" s="170">
        <f t="shared" si="1"/>
        <v>999</v>
      </c>
      <c r="N75" s="167"/>
      <c r="O75" s="140"/>
      <c r="P75" s="108">
        <f t="shared" si="2"/>
        <v>999</v>
      </c>
      <c r="Q75" s="92"/>
    </row>
    <row r="76" spans="1:17" s="11" customFormat="1" ht="18.95" customHeight="1">
      <c r="A76" s="147">
        <v>70</v>
      </c>
      <c r="B76" s="90"/>
      <c r="C76" s="90"/>
      <c r="D76" s="91"/>
      <c r="E76" s="162"/>
      <c r="F76" s="107"/>
      <c r="G76" s="107"/>
      <c r="H76" s="288"/>
      <c r="I76" s="173"/>
      <c r="J76" s="144" t="e">
        <f>IF(AND(Q76="",#REF!&gt;0,#REF!&lt;5),K76,)</f>
        <v>#REF!</v>
      </c>
      <c r="K76" s="142" t="str">
        <f>IF(D76="","ZZZ9",IF(AND(#REF!&gt;0,#REF!&lt;5),D76&amp;#REF!,D76&amp;"9"))</f>
        <v>ZZZ9</v>
      </c>
      <c r="L76" s="146">
        <f t="shared" si="0"/>
        <v>999</v>
      </c>
      <c r="M76" s="170">
        <f t="shared" si="1"/>
        <v>999</v>
      </c>
      <c r="N76" s="167"/>
      <c r="O76" s="140"/>
      <c r="P76" s="108">
        <f t="shared" si="2"/>
        <v>999</v>
      </c>
      <c r="Q76" s="92"/>
    </row>
    <row r="77" spans="1:17" s="11" customFormat="1" ht="18.95" customHeight="1">
      <c r="A77" s="147">
        <v>71</v>
      </c>
      <c r="B77" s="90"/>
      <c r="C77" s="90"/>
      <c r="D77" s="91"/>
      <c r="E77" s="162"/>
      <c r="F77" s="107"/>
      <c r="G77" s="107"/>
      <c r="H77" s="288"/>
      <c r="I77" s="173"/>
      <c r="J77" s="144" t="e">
        <f>IF(AND(Q77="",#REF!&gt;0,#REF!&lt;5),K77,)</f>
        <v>#REF!</v>
      </c>
      <c r="K77" s="142" t="str">
        <f>IF(D77="","ZZZ9",IF(AND(#REF!&gt;0,#REF!&lt;5),D77&amp;#REF!,D77&amp;"9"))</f>
        <v>ZZZ9</v>
      </c>
      <c r="L77" s="146">
        <f t="shared" si="0"/>
        <v>999</v>
      </c>
      <c r="M77" s="170">
        <f t="shared" si="1"/>
        <v>999</v>
      </c>
      <c r="N77" s="167"/>
      <c r="O77" s="140"/>
      <c r="P77" s="108">
        <f t="shared" si="2"/>
        <v>999</v>
      </c>
      <c r="Q77" s="92"/>
    </row>
    <row r="78" spans="1:17" s="11" customFormat="1" ht="18.95" customHeight="1">
      <c r="A78" s="147">
        <v>72</v>
      </c>
      <c r="B78" s="90"/>
      <c r="C78" s="90"/>
      <c r="D78" s="91"/>
      <c r="E78" s="162"/>
      <c r="F78" s="107"/>
      <c r="G78" s="107"/>
      <c r="H78" s="288"/>
      <c r="I78" s="173"/>
      <c r="J78" s="144" t="e">
        <f>IF(AND(Q78="",#REF!&gt;0,#REF!&lt;5),K78,)</f>
        <v>#REF!</v>
      </c>
      <c r="K78" s="142" t="str">
        <f>IF(D78="","ZZZ9",IF(AND(#REF!&gt;0,#REF!&lt;5),D78&amp;#REF!,D78&amp;"9"))</f>
        <v>ZZZ9</v>
      </c>
      <c r="L78" s="146">
        <f t="shared" si="0"/>
        <v>999</v>
      </c>
      <c r="M78" s="170">
        <f t="shared" si="1"/>
        <v>999</v>
      </c>
      <c r="N78" s="167"/>
      <c r="O78" s="140"/>
      <c r="P78" s="108">
        <f t="shared" si="2"/>
        <v>999</v>
      </c>
      <c r="Q78" s="92"/>
    </row>
    <row r="79" spans="1:17" s="11" customFormat="1" ht="18.95" customHeight="1">
      <c r="A79" s="147">
        <v>73</v>
      </c>
      <c r="B79" s="90"/>
      <c r="C79" s="90"/>
      <c r="D79" s="91"/>
      <c r="E79" s="162"/>
      <c r="F79" s="107"/>
      <c r="G79" s="107"/>
      <c r="H79" s="288"/>
      <c r="I79" s="173"/>
      <c r="J79" s="144" t="e">
        <f>IF(AND(Q79="",#REF!&gt;0,#REF!&lt;5),K79,)</f>
        <v>#REF!</v>
      </c>
      <c r="K79" s="142" t="str">
        <f>IF(D79="","ZZZ9",IF(AND(#REF!&gt;0,#REF!&lt;5),D79&amp;#REF!,D79&amp;"9"))</f>
        <v>ZZZ9</v>
      </c>
      <c r="L79" s="146">
        <f t="shared" si="0"/>
        <v>999</v>
      </c>
      <c r="M79" s="170">
        <f t="shared" si="1"/>
        <v>999</v>
      </c>
      <c r="N79" s="167"/>
      <c r="O79" s="140"/>
      <c r="P79" s="108">
        <f t="shared" si="2"/>
        <v>999</v>
      </c>
      <c r="Q79" s="92"/>
    </row>
    <row r="80" spans="1:17" s="11" customFormat="1" ht="18.95" customHeight="1">
      <c r="A80" s="147">
        <v>74</v>
      </c>
      <c r="B80" s="90"/>
      <c r="C80" s="90"/>
      <c r="D80" s="91"/>
      <c r="E80" s="162"/>
      <c r="F80" s="107"/>
      <c r="G80" s="107"/>
      <c r="H80" s="288"/>
      <c r="I80" s="173"/>
      <c r="J80" s="144" t="e">
        <f>IF(AND(Q80="",#REF!&gt;0,#REF!&lt;5),K80,)</f>
        <v>#REF!</v>
      </c>
      <c r="K80" s="142" t="str">
        <f>IF(D80="","ZZZ9",IF(AND(#REF!&gt;0,#REF!&lt;5),D80&amp;#REF!,D80&amp;"9"))</f>
        <v>ZZZ9</v>
      </c>
      <c r="L80" s="146">
        <f t="shared" si="0"/>
        <v>999</v>
      </c>
      <c r="M80" s="170">
        <f t="shared" si="1"/>
        <v>999</v>
      </c>
      <c r="N80" s="167"/>
      <c r="O80" s="140"/>
      <c r="P80" s="108">
        <f t="shared" si="2"/>
        <v>999</v>
      </c>
      <c r="Q80" s="92"/>
    </row>
    <row r="81" spans="1:17" s="11" customFormat="1" ht="18.95" customHeight="1">
      <c r="A81" s="147">
        <v>75</v>
      </c>
      <c r="B81" s="90"/>
      <c r="C81" s="90"/>
      <c r="D81" s="91"/>
      <c r="E81" s="162"/>
      <c r="F81" s="107"/>
      <c r="G81" s="107"/>
      <c r="H81" s="288"/>
      <c r="I81" s="173"/>
      <c r="J81" s="144" t="e">
        <f>IF(AND(Q81="",#REF!&gt;0,#REF!&lt;5),K81,)</f>
        <v>#REF!</v>
      </c>
      <c r="K81" s="142" t="str">
        <f>IF(D81="","ZZZ9",IF(AND(#REF!&gt;0,#REF!&lt;5),D81&amp;#REF!,D81&amp;"9"))</f>
        <v>ZZZ9</v>
      </c>
      <c r="L81" s="146">
        <f t="shared" si="0"/>
        <v>999</v>
      </c>
      <c r="M81" s="170">
        <f t="shared" si="1"/>
        <v>999</v>
      </c>
      <c r="N81" s="167"/>
      <c r="O81" s="140"/>
      <c r="P81" s="108">
        <f t="shared" si="2"/>
        <v>999</v>
      </c>
      <c r="Q81" s="92"/>
    </row>
    <row r="82" spans="1:17" s="11" customFormat="1" ht="18.95" customHeight="1">
      <c r="A82" s="147">
        <v>76</v>
      </c>
      <c r="B82" s="90"/>
      <c r="C82" s="90"/>
      <c r="D82" s="91"/>
      <c r="E82" s="162"/>
      <c r="F82" s="107"/>
      <c r="G82" s="107"/>
      <c r="H82" s="288"/>
      <c r="I82" s="173"/>
      <c r="J82" s="144" t="e">
        <f>IF(AND(Q82="",#REF!&gt;0,#REF!&lt;5),K82,)</f>
        <v>#REF!</v>
      </c>
      <c r="K82" s="142" t="str">
        <f>IF(D82="","ZZZ9",IF(AND(#REF!&gt;0,#REF!&lt;5),D82&amp;#REF!,D82&amp;"9"))</f>
        <v>ZZZ9</v>
      </c>
      <c r="L82" s="146">
        <f t="shared" si="0"/>
        <v>999</v>
      </c>
      <c r="M82" s="170">
        <f t="shared" si="1"/>
        <v>999</v>
      </c>
      <c r="N82" s="167"/>
      <c r="O82" s="140"/>
      <c r="P82" s="108">
        <f t="shared" si="2"/>
        <v>999</v>
      </c>
      <c r="Q82" s="92"/>
    </row>
    <row r="83" spans="1:17" s="11" customFormat="1" ht="18.95" customHeight="1">
      <c r="A83" s="147">
        <v>77</v>
      </c>
      <c r="B83" s="90"/>
      <c r="C83" s="90"/>
      <c r="D83" s="91"/>
      <c r="E83" s="162"/>
      <c r="F83" s="107"/>
      <c r="G83" s="107"/>
      <c r="H83" s="288"/>
      <c r="I83" s="173"/>
      <c r="J83" s="144" t="e">
        <f>IF(AND(Q83="",#REF!&gt;0,#REF!&lt;5),K83,)</f>
        <v>#REF!</v>
      </c>
      <c r="K83" s="142" t="str">
        <f>IF(D83="","ZZZ9",IF(AND(#REF!&gt;0,#REF!&lt;5),D83&amp;#REF!,D83&amp;"9"))</f>
        <v>ZZZ9</v>
      </c>
      <c r="L83" s="146">
        <f t="shared" si="0"/>
        <v>999</v>
      </c>
      <c r="M83" s="170">
        <f t="shared" si="1"/>
        <v>999</v>
      </c>
      <c r="N83" s="167"/>
      <c r="O83" s="140"/>
      <c r="P83" s="108">
        <f t="shared" si="2"/>
        <v>999</v>
      </c>
      <c r="Q83" s="92"/>
    </row>
    <row r="84" spans="1:17" s="11" customFormat="1" ht="18.95" customHeight="1">
      <c r="A84" s="147">
        <v>78</v>
      </c>
      <c r="B84" s="90"/>
      <c r="C84" s="90"/>
      <c r="D84" s="91"/>
      <c r="E84" s="162"/>
      <c r="F84" s="107"/>
      <c r="G84" s="107"/>
      <c r="H84" s="288"/>
      <c r="I84" s="173"/>
      <c r="J84" s="144" t="e">
        <f>IF(AND(Q84="",#REF!&gt;0,#REF!&lt;5),K84,)</f>
        <v>#REF!</v>
      </c>
      <c r="K84" s="142" t="str">
        <f>IF(D84="","ZZZ9",IF(AND(#REF!&gt;0,#REF!&lt;5),D84&amp;#REF!,D84&amp;"9"))</f>
        <v>ZZZ9</v>
      </c>
      <c r="L84" s="146">
        <f t="shared" si="0"/>
        <v>999</v>
      </c>
      <c r="M84" s="170">
        <f t="shared" si="1"/>
        <v>999</v>
      </c>
      <c r="N84" s="167"/>
      <c r="O84" s="140"/>
      <c r="P84" s="108">
        <f t="shared" si="2"/>
        <v>999</v>
      </c>
      <c r="Q84" s="92"/>
    </row>
    <row r="85" spans="1:17" s="11" customFormat="1" ht="18.95" customHeight="1">
      <c r="A85" s="147">
        <v>79</v>
      </c>
      <c r="B85" s="90"/>
      <c r="C85" s="90"/>
      <c r="D85" s="91"/>
      <c r="E85" s="162"/>
      <c r="F85" s="107"/>
      <c r="G85" s="107"/>
      <c r="H85" s="288"/>
      <c r="I85" s="173"/>
      <c r="J85" s="144" t="e">
        <f>IF(AND(Q85="",#REF!&gt;0,#REF!&lt;5),K85,)</f>
        <v>#REF!</v>
      </c>
      <c r="K85" s="142" t="str">
        <f>IF(D85="","ZZZ9",IF(AND(#REF!&gt;0,#REF!&lt;5),D85&amp;#REF!,D85&amp;"9"))</f>
        <v>ZZZ9</v>
      </c>
      <c r="L85" s="146">
        <f t="shared" si="0"/>
        <v>999</v>
      </c>
      <c r="M85" s="170">
        <f t="shared" si="1"/>
        <v>999</v>
      </c>
      <c r="N85" s="167"/>
      <c r="O85" s="140"/>
      <c r="P85" s="108">
        <f t="shared" si="2"/>
        <v>999</v>
      </c>
      <c r="Q85" s="92"/>
    </row>
    <row r="86" spans="1:17" s="11" customFormat="1" ht="18.95" customHeight="1">
      <c r="A86" s="147">
        <v>80</v>
      </c>
      <c r="B86" s="90"/>
      <c r="C86" s="90"/>
      <c r="D86" s="91"/>
      <c r="E86" s="162"/>
      <c r="F86" s="107"/>
      <c r="G86" s="107"/>
      <c r="H86" s="288"/>
      <c r="I86" s="173"/>
      <c r="J86" s="144" t="e">
        <f>IF(AND(Q86="",#REF!&gt;0,#REF!&lt;5),K86,)</f>
        <v>#REF!</v>
      </c>
      <c r="K86" s="142" t="str">
        <f>IF(D86="","ZZZ9",IF(AND(#REF!&gt;0,#REF!&lt;5),D86&amp;#REF!,D86&amp;"9"))</f>
        <v>ZZZ9</v>
      </c>
      <c r="L86" s="146">
        <f t="shared" si="0"/>
        <v>999</v>
      </c>
      <c r="M86" s="170">
        <f t="shared" si="1"/>
        <v>999</v>
      </c>
      <c r="N86" s="167"/>
      <c r="O86" s="140"/>
      <c r="P86" s="108">
        <f t="shared" si="2"/>
        <v>999</v>
      </c>
      <c r="Q86" s="92"/>
    </row>
    <row r="87" spans="1:17" s="11" customFormat="1" ht="18.95" customHeight="1">
      <c r="A87" s="147">
        <v>81</v>
      </c>
      <c r="B87" s="90"/>
      <c r="C87" s="90"/>
      <c r="D87" s="91"/>
      <c r="E87" s="162"/>
      <c r="F87" s="107"/>
      <c r="G87" s="107"/>
      <c r="H87" s="288"/>
      <c r="I87" s="173"/>
      <c r="J87" s="144" t="e">
        <f>IF(AND(Q87="",#REF!&gt;0,#REF!&lt;5),K87,)</f>
        <v>#REF!</v>
      </c>
      <c r="K87" s="142" t="str">
        <f>IF(D87="","ZZZ9",IF(AND(#REF!&gt;0,#REF!&lt;5),D87&amp;#REF!,D87&amp;"9"))</f>
        <v>ZZZ9</v>
      </c>
      <c r="L87" s="146">
        <f t="shared" si="0"/>
        <v>999</v>
      </c>
      <c r="M87" s="170">
        <f t="shared" si="1"/>
        <v>999</v>
      </c>
      <c r="N87" s="167"/>
      <c r="O87" s="140"/>
      <c r="P87" s="108">
        <f t="shared" si="2"/>
        <v>999</v>
      </c>
      <c r="Q87" s="92"/>
    </row>
    <row r="88" spans="1:17" s="11" customFormat="1" ht="18.95" customHeight="1">
      <c r="A88" s="147">
        <v>82</v>
      </c>
      <c r="B88" s="90"/>
      <c r="C88" s="90"/>
      <c r="D88" s="91"/>
      <c r="E88" s="162"/>
      <c r="F88" s="107"/>
      <c r="G88" s="107"/>
      <c r="H88" s="288"/>
      <c r="I88" s="173"/>
      <c r="J88" s="144" t="e">
        <f>IF(AND(Q88="",#REF!&gt;0,#REF!&lt;5),K88,)</f>
        <v>#REF!</v>
      </c>
      <c r="K88" s="142" t="str">
        <f>IF(D88="","ZZZ9",IF(AND(#REF!&gt;0,#REF!&lt;5),D88&amp;#REF!,D88&amp;"9"))</f>
        <v>ZZZ9</v>
      </c>
      <c r="L88" s="146">
        <f t="shared" si="0"/>
        <v>999</v>
      </c>
      <c r="M88" s="170">
        <f t="shared" si="1"/>
        <v>999</v>
      </c>
      <c r="N88" s="167"/>
      <c r="O88" s="140"/>
      <c r="P88" s="108">
        <f t="shared" si="2"/>
        <v>999</v>
      </c>
      <c r="Q88" s="92"/>
    </row>
    <row r="89" spans="1:17" s="11" customFormat="1" ht="18.95" customHeight="1">
      <c r="A89" s="147">
        <v>83</v>
      </c>
      <c r="B89" s="90"/>
      <c r="C89" s="90"/>
      <c r="D89" s="91"/>
      <c r="E89" s="162"/>
      <c r="F89" s="107"/>
      <c r="G89" s="107"/>
      <c r="H89" s="288"/>
      <c r="I89" s="173"/>
      <c r="J89" s="144" t="e">
        <f>IF(AND(Q89="",#REF!&gt;0,#REF!&lt;5),K89,)</f>
        <v>#REF!</v>
      </c>
      <c r="K89" s="142" t="str">
        <f>IF(D89="","ZZZ9",IF(AND(#REF!&gt;0,#REF!&lt;5),D89&amp;#REF!,D89&amp;"9"))</f>
        <v>ZZZ9</v>
      </c>
      <c r="L89" s="146">
        <f t="shared" si="0"/>
        <v>999</v>
      </c>
      <c r="M89" s="170">
        <f t="shared" si="1"/>
        <v>999</v>
      </c>
      <c r="N89" s="167"/>
      <c r="O89" s="140"/>
      <c r="P89" s="108">
        <f t="shared" si="2"/>
        <v>999</v>
      </c>
      <c r="Q89" s="92"/>
    </row>
    <row r="90" spans="1:17" s="11" customFormat="1" ht="18.95" customHeight="1">
      <c r="A90" s="147">
        <v>84</v>
      </c>
      <c r="B90" s="90"/>
      <c r="C90" s="90"/>
      <c r="D90" s="91"/>
      <c r="E90" s="162"/>
      <c r="F90" s="107"/>
      <c r="G90" s="107"/>
      <c r="H90" s="288"/>
      <c r="I90" s="173"/>
      <c r="J90" s="144" t="e">
        <f>IF(AND(Q90="",#REF!&gt;0,#REF!&lt;5),K90,)</f>
        <v>#REF!</v>
      </c>
      <c r="K90" s="142" t="str">
        <f>IF(D90="","ZZZ9",IF(AND(#REF!&gt;0,#REF!&lt;5),D90&amp;#REF!,D90&amp;"9"))</f>
        <v>ZZZ9</v>
      </c>
      <c r="L90" s="146">
        <f t="shared" si="0"/>
        <v>999</v>
      </c>
      <c r="M90" s="170">
        <f t="shared" si="1"/>
        <v>999</v>
      </c>
      <c r="N90" s="167"/>
      <c r="O90" s="140"/>
      <c r="P90" s="108">
        <f t="shared" si="2"/>
        <v>999</v>
      </c>
      <c r="Q90" s="92"/>
    </row>
    <row r="91" spans="1:17" s="11" customFormat="1" ht="18.95" customHeight="1">
      <c r="A91" s="147">
        <v>85</v>
      </c>
      <c r="B91" s="90"/>
      <c r="C91" s="90"/>
      <c r="D91" s="91"/>
      <c r="E91" s="162"/>
      <c r="F91" s="107"/>
      <c r="G91" s="107"/>
      <c r="H91" s="288"/>
      <c r="I91" s="173"/>
      <c r="J91" s="144" t="e">
        <f>IF(AND(Q91="",#REF!&gt;0,#REF!&lt;5),K91,)</f>
        <v>#REF!</v>
      </c>
      <c r="K91" s="142" t="str">
        <f>IF(D91="","ZZZ9",IF(AND(#REF!&gt;0,#REF!&lt;5),D91&amp;#REF!,D91&amp;"9"))</f>
        <v>ZZZ9</v>
      </c>
      <c r="L91" s="146">
        <f t="shared" si="0"/>
        <v>999</v>
      </c>
      <c r="M91" s="170">
        <f t="shared" si="1"/>
        <v>999</v>
      </c>
      <c r="N91" s="167"/>
      <c r="O91" s="140"/>
      <c r="P91" s="108">
        <f t="shared" si="2"/>
        <v>999</v>
      </c>
      <c r="Q91" s="92"/>
    </row>
    <row r="92" spans="1:17" s="11" customFormat="1" ht="18.95" customHeight="1">
      <c r="A92" s="147">
        <v>86</v>
      </c>
      <c r="B92" s="90"/>
      <c r="C92" s="90"/>
      <c r="D92" s="91"/>
      <c r="E92" s="162"/>
      <c r="F92" s="107"/>
      <c r="G92" s="107"/>
      <c r="H92" s="288"/>
      <c r="I92" s="173"/>
      <c r="J92" s="144" t="e">
        <f>IF(AND(Q92="",#REF!&gt;0,#REF!&lt;5),K92,)</f>
        <v>#REF!</v>
      </c>
      <c r="K92" s="142" t="str">
        <f>IF(D92="","ZZZ9",IF(AND(#REF!&gt;0,#REF!&lt;5),D92&amp;#REF!,D92&amp;"9"))</f>
        <v>ZZZ9</v>
      </c>
      <c r="L92" s="146">
        <f t="shared" si="0"/>
        <v>999</v>
      </c>
      <c r="M92" s="170">
        <f t="shared" si="1"/>
        <v>999</v>
      </c>
      <c r="N92" s="167"/>
      <c r="O92" s="140"/>
      <c r="P92" s="108">
        <f t="shared" si="2"/>
        <v>999</v>
      </c>
      <c r="Q92" s="92"/>
    </row>
    <row r="93" spans="1:17" s="11" customFormat="1" ht="18.95" customHeight="1">
      <c r="A93" s="147">
        <v>87</v>
      </c>
      <c r="B93" s="90"/>
      <c r="C93" s="90"/>
      <c r="D93" s="91"/>
      <c r="E93" s="162"/>
      <c r="F93" s="107"/>
      <c r="G93" s="107"/>
      <c r="H93" s="288"/>
      <c r="I93" s="173"/>
      <c r="J93" s="144" t="e">
        <f>IF(AND(Q93="",#REF!&gt;0,#REF!&lt;5),K93,)</f>
        <v>#REF!</v>
      </c>
      <c r="K93" s="142" t="str">
        <f>IF(D93="","ZZZ9",IF(AND(#REF!&gt;0,#REF!&lt;5),D93&amp;#REF!,D93&amp;"9"))</f>
        <v>ZZZ9</v>
      </c>
      <c r="L93" s="146">
        <f t="shared" si="0"/>
        <v>999</v>
      </c>
      <c r="M93" s="170">
        <f t="shared" si="1"/>
        <v>999</v>
      </c>
      <c r="N93" s="167"/>
      <c r="O93" s="140"/>
      <c r="P93" s="108">
        <f t="shared" si="2"/>
        <v>999</v>
      </c>
      <c r="Q93" s="92"/>
    </row>
    <row r="94" spans="1:17" s="11" customFormat="1" ht="18.95" customHeight="1">
      <c r="A94" s="147">
        <v>88</v>
      </c>
      <c r="B94" s="90"/>
      <c r="C94" s="90"/>
      <c r="D94" s="91"/>
      <c r="E94" s="162"/>
      <c r="F94" s="107"/>
      <c r="G94" s="107"/>
      <c r="H94" s="288"/>
      <c r="I94" s="173"/>
      <c r="J94" s="144" t="e">
        <f>IF(AND(Q94="",#REF!&gt;0,#REF!&lt;5),K94,)</f>
        <v>#REF!</v>
      </c>
      <c r="K94" s="142" t="str">
        <f>IF(D94="","ZZZ9",IF(AND(#REF!&gt;0,#REF!&lt;5),D94&amp;#REF!,D94&amp;"9"))</f>
        <v>ZZZ9</v>
      </c>
      <c r="L94" s="146">
        <f t="shared" si="0"/>
        <v>999</v>
      </c>
      <c r="M94" s="170">
        <f t="shared" si="1"/>
        <v>999</v>
      </c>
      <c r="N94" s="167"/>
      <c r="O94" s="140"/>
      <c r="P94" s="108">
        <f t="shared" si="2"/>
        <v>999</v>
      </c>
      <c r="Q94" s="92"/>
    </row>
    <row r="95" spans="1:17" s="11" customFormat="1" ht="18.95" customHeight="1">
      <c r="A95" s="147">
        <v>89</v>
      </c>
      <c r="B95" s="90"/>
      <c r="C95" s="90"/>
      <c r="D95" s="91"/>
      <c r="E95" s="162"/>
      <c r="F95" s="107"/>
      <c r="G95" s="107"/>
      <c r="H95" s="288"/>
      <c r="I95" s="173"/>
      <c r="J95" s="144" t="e">
        <f>IF(AND(Q95="",#REF!&gt;0,#REF!&lt;5),K95,)</f>
        <v>#REF!</v>
      </c>
      <c r="K95" s="142" t="str">
        <f>IF(D95="","ZZZ9",IF(AND(#REF!&gt;0,#REF!&lt;5),D95&amp;#REF!,D95&amp;"9"))</f>
        <v>ZZZ9</v>
      </c>
      <c r="L95" s="146">
        <f t="shared" si="0"/>
        <v>999</v>
      </c>
      <c r="M95" s="170">
        <f t="shared" si="1"/>
        <v>999</v>
      </c>
      <c r="N95" s="167"/>
      <c r="O95" s="140"/>
      <c r="P95" s="108">
        <f t="shared" si="2"/>
        <v>999</v>
      </c>
      <c r="Q95" s="92"/>
    </row>
    <row r="96" spans="1:17" s="11" customFormat="1" ht="18.95" customHeight="1">
      <c r="A96" s="147">
        <v>90</v>
      </c>
      <c r="B96" s="90"/>
      <c r="C96" s="90"/>
      <c r="D96" s="91"/>
      <c r="E96" s="162"/>
      <c r="F96" s="107"/>
      <c r="G96" s="107"/>
      <c r="H96" s="288"/>
      <c r="I96" s="173"/>
      <c r="J96" s="144" t="e">
        <f>IF(AND(Q96="",#REF!&gt;0,#REF!&lt;5),K96,)</f>
        <v>#REF!</v>
      </c>
      <c r="K96" s="142" t="str">
        <f>IF(D96="","ZZZ9",IF(AND(#REF!&gt;0,#REF!&lt;5),D96&amp;#REF!,D96&amp;"9"))</f>
        <v>ZZZ9</v>
      </c>
      <c r="L96" s="146">
        <f t="shared" si="0"/>
        <v>999</v>
      </c>
      <c r="M96" s="170">
        <f t="shared" si="1"/>
        <v>999</v>
      </c>
      <c r="N96" s="167"/>
      <c r="O96" s="140"/>
      <c r="P96" s="108">
        <f t="shared" si="2"/>
        <v>999</v>
      </c>
      <c r="Q96" s="92"/>
    </row>
    <row r="97" spans="1:17" s="11" customFormat="1" ht="18.95" customHeight="1">
      <c r="A97" s="147">
        <v>91</v>
      </c>
      <c r="B97" s="90"/>
      <c r="C97" s="90"/>
      <c r="D97" s="91"/>
      <c r="E97" s="162"/>
      <c r="F97" s="107"/>
      <c r="G97" s="107"/>
      <c r="H97" s="288"/>
      <c r="I97" s="173"/>
      <c r="J97" s="144" t="e">
        <f>IF(AND(Q97="",#REF!&gt;0,#REF!&lt;5),K97,)</f>
        <v>#REF!</v>
      </c>
      <c r="K97" s="142" t="str">
        <f>IF(D97="","ZZZ9",IF(AND(#REF!&gt;0,#REF!&lt;5),D97&amp;#REF!,D97&amp;"9"))</f>
        <v>ZZZ9</v>
      </c>
      <c r="L97" s="146">
        <f t="shared" si="0"/>
        <v>999</v>
      </c>
      <c r="M97" s="170">
        <f t="shared" si="1"/>
        <v>999</v>
      </c>
      <c r="N97" s="167"/>
      <c r="O97" s="140"/>
      <c r="P97" s="108">
        <f t="shared" si="2"/>
        <v>999</v>
      </c>
      <c r="Q97" s="92"/>
    </row>
    <row r="98" spans="1:17" s="11" customFormat="1" ht="18.95" customHeight="1">
      <c r="A98" s="147">
        <v>92</v>
      </c>
      <c r="B98" s="90"/>
      <c r="C98" s="90"/>
      <c r="D98" s="91"/>
      <c r="E98" s="162"/>
      <c r="F98" s="107"/>
      <c r="G98" s="107"/>
      <c r="H98" s="288"/>
      <c r="I98" s="173"/>
      <c r="J98" s="144" t="e">
        <f>IF(AND(Q98="",#REF!&gt;0,#REF!&lt;5),K98,)</f>
        <v>#REF!</v>
      </c>
      <c r="K98" s="142" t="str">
        <f>IF(D98="","ZZZ9",IF(AND(#REF!&gt;0,#REF!&lt;5),D98&amp;#REF!,D98&amp;"9"))</f>
        <v>ZZZ9</v>
      </c>
      <c r="L98" s="146">
        <f t="shared" si="0"/>
        <v>999</v>
      </c>
      <c r="M98" s="170">
        <f t="shared" si="1"/>
        <v>999</v>
      </c>
      <c r="N98" s="167"/>
      <c r="O98" s="140"/>
      <c r="P98" s="108">
        <f t="shared" si="2"/>
        <v>999</v>
      </c>
      <c r="Q98" s="92"/>
    </row>
    <row r="99" spans="1:17" s="11" customFormat="1" ht="18.95" customHeight="1">
      <c r="A99" s="147">
        <v>93</v>
      </c>
      <c r="B99" s="90"/>
      <c r="C99" s="90"/>
      <c r="D99" s="91"/>
      <c r="E99" s="162"/>
      <c r="F99" s="107"/>
      <c r="G99" s="107"/>
      <c r="H99" s="288"/>
      <c r="I99" s="173"/>
      <c r="J99" s="144" t="e">
        <f>IF(AND(Q99="",#REF!&gt;0,#REF!&lt;5),K99,)</f>
        <v>#REF!</v>
      </c>
      <c r="K99" s="142" t="str">
        <f>IF(D99="","ZZZ9",IF(AND(#REF!&gt;0,#REF!&lt;5),D99&amp;#REF!,D99&amp;"9"))</f>
        <v>ZZZ9</v>
      </c>
      <c r="L99" s="146">
        <f t="shared" si="0"/>
        <v>999</v>
      </c>
      <c r="M99" s="170">
        <f t="shared" si="1"/>
        <v>999</v>
      </c>
      <c r="N99" s="167"/>
      <c r="O99" s="140"/>
      <c r="P99" s="108">
        <f t="shared" si="2"/>
        <v>999</v>
      </c>
      <c r="Q99" s="92"/>
    </row>
    <row r="100" spans="1:17" s="11" customFormat="1" ht="18.95" customHeight="1">
      <c r="A100" s="147">
        <v>94</v>
      </c>
      <c r="B100" s="90"/>
      <c r="C100" s="90"/>
      <c r="D100" s="91"/>
      <c r="E100" s="162"/>
      <c r="F100" s="107"/>
      <c r="G100" s="107"/>
      <c r="H100" s="288"/>
      <c r="I100" s="173"/>
      <c r="J100" s="144" t="e">
        <f>IF(AND(Q100="",#REF!&gt;0,#REF!&lt;5),K100,)</f>
        <v>#REF!</v>
      </c>
      <c r="K100" s="142" t="str">
        <f>IF(D100="","ZZZ9",IF(AND(#REF!&gt;0,#REF!&lt;5),D100&amp;#REF!,D100&amp;"9"))</f>
        <v>ZZZ9</v>
      </c>
      <c r="L100" s="146">
        <f t="shared" si="0"/>
        <v>999</v>
      </c>
      <c r="M100" s="170">
        <f t="shared" si="1"/>
        <v>999</v>
      </c>
      <c r="N100" s="167"/>
      <c r="O100" s="140"/>
      <c r="P100" s="108">
        <f t="shared" si="2"/>
        <v>999</v>
      </c>
      <c r="Q100" s="92"/>
    </row>
    <row r="101" spans="1:17" s="11" customFormat="1" ht="18.95" customHeight="1">
      <c r="A101" s="147">
        <v>95</v>
      </c>
      <c r="B101" s="90"/>
      <c r="C101" s="90"/>
      <c r="D101" s="91"/>
      <c r="E101" s="162"/>
      <c r="F101" s="107"/>
      <c r="G101" s="107"/>
      <c r="H101" s="288"/>
      <c r="I101" s="173"/>
      <c r="J101" s="144" t="e">
        <f>IF(AND(Q101="",#REF!&gt;0,#REF!&lt;5),K101,)</f>
        <v>#REF!</v>
      </c>
      <c r="K101" s="142" t="str">
        <f>IF(D101="","ZZZ9",IF(AND(#REF!&gt;0,#REF!&lt;5),D101&amp;#REF!,D101&amp;"9"))</f>
        <v>ZZZ9</v>
      </c>
      <c r="L101" s="146">
        <f t="shared" si="0"/>
        <v>999</v>
      </c>
      <c r="M101" s="170">
        <f t="shared" si="1"/>
        <v>999</v>
      </c>
      <c r="N101" s="167"/>
      <c r="O101" s="140"/>
      <c r="P101" s="108">
        <f t="shared" si="2"/>
        <v>999</v>
      </c>
      <c r="Q101" s="92"/>
    </row>
    <row r="102" spans="1:17" s="11" customFormat="1" ht="18.95" customHeight="1">
      <c r="A102" s="147">
        <v>96</v>
      </c>
      <c r="B102" s="90"/>
      <c r="C102" s="90"/>
      <c r="D102" s="91"/>
      <c r="E102" s="162"/>
      <c r="F102" s="107"/>
      <c r="G102" s="107"/>
      <c r="H102" s="288"/>
      <c r="I102" s="173"/>
      <c r="J102" s="144" t="e">
        <f>IF(AND(Q102="",#REF!&gt;0,#REF!&lt;5),K102,)</f>
        <v>#REF!</v>
      </c>
      <c r="K102" s="142" t="str">
        <f>IF(D102="","ZZZ9",IF(AND(#REF!&gt;0,#REF!&lt;5),D102&amp;#REF!,D102&amp;"9"))</f>
        <v>ZZZ9</v>
      </c>
      <c r="L102" s="146">
        <f t="shared" si="0"/>
        <v>999</v>
      </c>
      <c r="M102" s="170">
        <f t="shared" si="1"/>
        <v>999</v>
      </c>
      <c r="N102" s="167"/>
      <c r="O102" s="140"/>
      <c r="P102" s="108">
        <f t="shared" si="2"/>
        <v>999</v>
      </c>
      <c r="Q102" s="92"/>
    </row>
    <row r="103" spans="1:17" s="11" customFormat="1" ht="18.95" customHeight="1">
      <c r="A103" s="147">
        <v>97</v>
      </c>
      <c r="B103" s="90"/>
      <c r="C103" s="90"/>
      <c r="D103" s="91"/>
      <c r="E103" s="162"/>
      <c r="F103" s="107"/>
      <c r="G103" s="107"/>
      <c r="H103" s="288"/>
      <c r="I103" s="173"/>
      <c r="J103" s="144" t="e">
        <f>IF(AND(Q103="",#REF!&gt;0,#REF!&lt;5),K103,)</f>
        <v>#REF!</v>
      </c>
      <c r="K103" s="142" t="str">
        <f>IF(D103="","ZZZ9",IF(AND(#REF!&gt;0,#REF!&lt;5),D103&amp;#REF!,D103&amp;"9"))</f>
        <v>ZZZ9</v>
      </c>
      <c r="L103" s="146">
        <f t="shared" si="0"/>
        <v>999</v>
      </c>
      <c r="M103" s="170">
        <f t="shared" si="1"/>
        <v>999</v>
      </c>
      <c r="N103" s="167"/>
      <c r="O103" s="140"/>
      <c r="P103" s="108">
        <f t="shared" si="2"/>
        <v>999</v>
      </c>
      <c r="Q103" s="92"/>
    </row>
    <row r="104" spans="1:17" s="11" customFormat="1" ht="18.95" customHeight="1">
      <c r="A104" s="147">
        <v>98</v>
      </c>
      <c r="B104" s="90"/>
      <c r="C104" s="90"/>
      <c r="D104" s="91"/>
      <c r="E104" s="162"/>
      <c r="F104" s="107"/>
      <c r="G104" s="107"/>
      <c r="H104" s="288"/>
      <c r="I104" s="173"/>
      <c r="J104" s="144" t="e">
        <f>IF(AND(Q104="",#REF!&gt;0,#REF!&lt;5),K104,)</f>
        <v>#REF!</v>
      </c>
      <c r="K104" s="142" t="str">
        <f>IF(D104="","ZZZ9",IF(AND(#REF!&gt;0,#REF!&lt;5),D104&amp;#REF!,D104&amp;"9"))</f>
        <v>ZZZ9</v>
      </c>
      <c r="L104" s="146">
        <f t="shared" ref="L104:L156" si="3">IF(Q104="",999,Q104)</f>
        <v>999</v>
      </c>
      <c r="M104" s="170">
        <f t="shared" ref="M104:M156" si="4">IF(P104=999,999,1)</f>
        <v>999</v>
      </c>
      <c r="N104" s="167"/>
      <c r="O104" s="140"/>
      <c r="P104" s="108">
        <f t="shared" ref="P104:P156" si="5">IF(N104="DA",1,IF(N104="WC",2,IF(N104="SE",3,IF(N104="Q",4,IF(N104="LL",5,999)))))</f>
        <v>999</v>
      </c>
      <c r="Q104" s="92"/>
    </row>
    <row r="105" spans="1:17" s="11" customFormat="1" ht="18.95" customHeight="1">
      <c r="A105" s="147">
        <v>99</v>
      </c>
      <c r="B105" s="90"/>
      <c r="C105" s="90"/>
      <c r="D105" s="91"/>
      <c r="E105" s="162"/>
      <c r="F105" s="107"/>
      <c r="G105" s="107"/>
      <c r="H105" s="288"/>
      <c r="I105" s="173"/>
      <c r="J105" s="144" t="e">
        <f>IF(AND(Q105="",#REF!&gt;0,#REF!&lt;5),K105,)</f>
        <v>#REF!</v>
      </c>
      <c r="K105" s="142" t="str">
        <f>IF(D105="","ZZZ9",IF(AND(#REF!&gt;0,#REF!&lt;5),D105&amp;#REF!,D105&amp;"9"))</f>
        <v>ZZZ9</v>
      </c>
      <c r="L105" s="146">
        <f t="shared" si="3"/>
        <v>999</v>
      </c>
      <c r="M105" s="170">
        <f t="shared" si="4"/>
        <v>999</v>
      </c>
      <c r="N105" s="167"/>
      <c r="O105" s="140"/>
      <c r="P105" s="108">
        <f t="shared" si="5"/>
        <v>999</v>
      </c>
      <c r="Q105" s="92"/>
    </row>
    <row r="106" spans="1:17" s="11" customFormat="1" ht="18.95" customHeight="1">
      <c r="A106" s="147">
        <v>100</v>
      </c>
      <c r="B106" s="90"/>
      <c r="C106" s="90"/>
      <c r="D106" s="91"/>
      <c r="E106" s="162"/>
      <c r="F106" s="107"/>
      <c r="G106" s="107"/>
      <c r="H106" s="288"/>
      <c r="I106" s="173"/>
      <c r="J106" s="144" t="e">
        <f>IF(AND(Q106="",#REF!&gt;0,#REF!&lt;5),K106,)</f>
        <v>#REF!</v>
      </c>
      <c r="K106" s="142" t="str">
        <f>IF(D106="","ZZZ9",IF(AND(#REF!&gt;0,#REF!&lt;5),D106&amp;#REF!,D106&amp;"9"))</f>
        <v>ZZZ9</v>
      </c>
      <c r="L106" s="146">
        <f t="shared" si="3"/>
        <v>999</v>
      </c>
      <c r="M106" s="170">
        <f t="shared" si="4"/>
        <v>999</v>
      </c>
      <c r="N106" s="167"/>
      <c r="O106" s="140"/>
      <c r="P106" s="108">
        <f t="shared" si="5"/>
        <v>999</v>
      </c>
      <c r="Q106" s="92"/>
    </row>
    <row r="107" spans="1:17" s="11" customFormat="1" ht="18.95" customHeight="1">
      <c r="A107" s="147">
        <v>101</v>
      </c>
      <c r="B107" s="90"/>
      <c r="C107" s="90"/>
      <c r="D107" s="91"/>
      <c r="E107" s="162"/>
      <c r="F107" s="107"/>
      <c r="G107" s="107"/>
      <c r="H107" s="288"/>
      <c r="I107" s="173"/>
      <c r="J107" s="144" t="e">
        <f>IF(AND(Q107="",#REF!&gt;0,#REF!&lt;5),K107,)</f>
        <v>#REF!</v>
      </c>
      <c r="K107" s="142" t="str">
        <f>IF(D107="","ZZZ9",IF(AND(#REF!&gt;0,#REF!&lt;5),D107&amp;#REF!,D107&amp;"9"))</f>
        <v>ZZZ9</v>
      </c>
      <c r="L107" s="146">
        <f t="shared" si="3"/>
        <v>999</v>
      </c>
      <c r="M107" s="170">
        <f t="shared" si="4"/>
        <v>999</v>
      </c>
      <c r="N107" s="167"/>
      <c r="O107" s="140"/>
      <c r="P107" s="108">
        <f t="shared" si="5"/>
        <v>999</v>
      </c>
      <c r="Q107" s="92"/>
    </row>
    <row r="108" spans="1:17" s="11" customFormat="1" ht="18.95" customHeight="1">
      <c r="A108" s="147">
        <v>102</v>
      </c>
      <c r="B108" s="90"/>
      <c r="C108" s="90"/>
      <c r="D108" s="91"/>
      <c r="E108" s="162"/>
      <c r="F108" s="107"/>
      <c r="G108" s="107"/>
      <c r="H108" s="288"/>
      <c r="I108" s="173"/>
      <c r="J108" s="144" t="e">
        <f>IF(AND(Q108="",#REF!&gt;0,#REF!&lt;5),K108,)</f>
        <v>#REF!</v>
      </c>
      <c r="K108" s="142" t="str">
        <f>IF(D108="","ZZZ9",IF(AND(#REF!&gt;0,#REF!&lt;5),D108&amp;#REF!,D108&amp;"9"))</f>
        <v>ZZZ9</v>
      </c>
      <c r="L108" s="146">
        <f t="shared" si="3"/>
        <v>999</v>
      </c>
      <c r="M108" s="170">
        <f t="shared" si="4"/>
        <v>999</v>
      </c>
      <c r="N108" s="167"/>
      <c r="O108" s="140"/>
      <c r="P108" s="108">
        <f t="shared" si="5"/>
        <v>999</v>
      </c>
      <c r="Q108" s="92"/>
    </row>
    <row r="109" spans="1:17" s="11" customFormat="1" ht="18.95" customHeight="1">
      <c r="A109" s="147">
        <v>103</v>
      </c>
      <c r="B109" s="90"/>
      <c r="C109" s="90"/>
      <c r="D109" s="91"/>
      <c r="E109" s="162"/>
      <c r="F109" s="107"/>
      <c r="G109" s="107"/>
      <c r="H109" s="288"/>
      <c r="I109" s="173"/>
      <c r="J109" s="144" t="e">
        <f>IF(AND(Q109="",#REF!&gt;0,#REF!&lt;5),K109,)</f>
        <v>#REF!</v>
      </c>
      <c r="K109" s="142" t="str">
        <f>IF(D109="","ZZZ9",IF(AND(#REF!&gt;0,#REF!&lt;5),D109&amp;#REF!,D109&amp;"9"))</f>
        <v>ZZZ9</v>
      </c>
      <c r="L109" s="146">
        <f t="shared" si="3"/>
        <v>999</v>
      </c>
      <c r="M109" s="170">
        <f t="shared" si="4"/>
        <v>999</v>
      </c>
      <c r="N109" s="167"/>
      <c r="O109" s="140"/>
      <c r="P109" s="108">
        <f t="shared" si="5"/>
        <v>999</v>
      </c>
      <c r="Q109" s="92"/>
    </row>
    <row r="110" spans="1:17" s="11" customFormat="1" ht="18.95" customHeight="1">
      <c r="A110" s="147">
        <v>104</v>
      </c>
      <c r="B110" s="90"/>
      <c r="C110" s="90"/>
      <c r="D110" s="91"/>
      <c r="E110" s="162"/>
      <c r="F110" s="107"/>
      <c r="G110" s="107"/>
      <c r="H110" s="288"/>
      <c r="I110" s="173"/>
      <c r="J110" s="144" t="e">
        <f>IF(AND(Q110="",#REF!&gt;0,#REF!&lt;5),K110,)</f>
        <v>#REF!</v>
      </c>
      <c r="K110" s="142" t="str">
        <f>IF(D110="","ZZZ9",IF(AND(#REF!&gt;0,#REF!&lt;5),D110&amp;#REF!,D110&amp;"9"))</f>
        <v>ZZZ9</v>
      </c>
      <c r="L110" s="146">
        <f t="shared" si="3"/>
        <v>999</v>
      </c>
      <c r="M110" s="170">
        <f t="shared" si="4"/>
        <v>999</v>
      </c>
      <c r="N110" s="167"/>
      <c r="O110" s="140"/>
      <c r="P110" s="108">
        <f t="shared" si="5"/>
        <v>999</v>
      </c>
      <c r="Q110" s="92"/>
    </row>
    <row r="111" spans="1:17" s="11" customFormat="1" ht="18.95" customHeight="1">
      <c r="A111" s="147">
        <v>105</v>
      </c>
      <c r="B111" s="90"/>
      <c r="C111" s="90"/>
      <c r="D111" s="91"/>
      <c r="E111" s="162"/>
      <c r="F111" s="107"/>
      <c r="G111" s="107"/>
      <c r="H111" s="288"/>
      <c r="I111" s="173"/>
      <c r="J111" s="144" t="e">
        <f>IF(AND(Q111="",#REF!&gt;0,#REF!&lt;5),K111,)</f>
        <v>#REF!</v>
      </c>
      <c r="K111" s="142" t="str">
        <f>IF(D111="","ZZZ9",IF(AND(#REF!&gt;0,#REF!&lt;5),D111&amp;#REF!,D111&amp;"9"))</f>
        <v>ZZZ9</v>
      </c>
      <c r="L111" s="146">
        <f t="shared" si="3"/>
        <v>999</v>
      </c>
      <c r="M111" s="170">
        <f t="shared" si="4"/>
        <v>999</v>
      </c>
      <c r="N111" s="167"/>
      <c r="O111" s="140"/>
      <c r="P111" s="108">
        <f t="shared" si="5"/>
        <v>999</v>
      </c>
      <c r="Q111" s="92"/>
    </row>
    <row r="112" spans="1:17" s="11" customFormat="1" ht="18.95" customHeight="1">
      <c r="A112" s="147">
        <v>106</v>
      </c>
      <c r="B112" s="90"/>
      <c r="C112" s="90"/>
      <c r="D112" s="91"/>
      <c r="E112" s="162"/>
      <c r="F112" s="107"/>
      <c r="G112" s="107"/>
      <c r="H112" s="288"/>
      <c r="I112" s="173"/>
      <c r="J112" s="144" t="e">
        <f>IF(AND(Q112="",#REF!&gt;0,#REF!&lt;5),K112,)</f>
        <v>#REF!</v>
      </c>
      <c r="K112" s="142" t="str">
        <f>IF(D112="","ZZZ9",IF(AND(#REF!&gt;0,#REF!&lt;5),D112&amp;#REF!,D112&amp;"9"))</f>
        <v>ZZZ9</v>
      </c>
      <c r="L112" s="146">
        <f t="shared" si="3"/>
        <v>999</v>
      </c>
      <c r="M112" s="170">
        <f t="shared" si="4"/>
        <v>999</v>
      </c>
      <c r="N112" s="167"/>
      <c r="O112" s="140"/>
      <c r="P112" s="108">
        <f t="shared" si="5"/>
        <v>999</v>
      </c>
      <c r="Q112" s="92"/>
    </row>
    <row r="113" spans="1:17" s="11" customFormat="1" ht="18.95" customHeight="1">
      <c r="A113" s="147">
        <v>107</v>
      </c>
      <c r="B113" s="90"/>
      <c r="C113" s="90"/>
      <c r="D113" s="91"/>
      <c r="E113" s="162"/>
      <c r="F113" s="107"/>
      <c r="G113" s="107"/>
      <c r="H113" s="288"/>
      <c r="I113" s="173"/>
      <c r="J113" s="144" t="e">
        <f>IF(AND(Q113="",#REF!&gt;0,#REF!&lt;5),K113,)</f>
        <v>#REF!</v>
      </c>
      <c r="K113" s="142" t="str">
        <f>IF(D113="","ZZZ9",IF(AND(#REF!&gt;0,#REF!&lt;5),D113&amp;#REF!,D113&amp;"9"))</f>
        <v>ZZZ9</v>
      </c>
      <c r="L113" s="146">
        <f t="shared" si="3"/>
        <v>999</v>
      </c>
      <c r="M113" s="170">
        <f t="shared" si="4"/>
        <v>999</v>
      </c>
      <c r="N113" s="167"/>
      <c r="O113" s="140"/>
      <c r="P113" s="108">
        <f t="shared" si="5"/>
        <v>999</v>
      </c>
      <c r="Q113" s="92"/>
    </row>
    <row r="114" spans="1:17" s="11" customFormat="1" ht="18.95" customHeight="1">
      <c r="A114" s="147">
        <v>108</v>
      </c>
      <c r="B114" s="90"/>
      <c r="C114" s="90"/>
      <c r="D114" s="91"/>
      <c r="E114" s="162"/>
      <c r="F114" s="107"/>
      <c r="G114" s="107"/>
      <c r="H114" s="288"/>
      <c r="I114" s="173"/>
      <c r="J114" s="144" t="e">
        <f>IF(AND(Q114="",#REF!&gt;0,#REF!&lt;5),K114,)</f>
        <v>#REF!</v>
      </c>
      <c r="K114" s="142" t="str">
        <f>IF(D114="","ZZZ9",IF(AND(#REF!&gt;0,#REF!&lt;5),D114&amp;#REF!,D114&amp;"9"))</f>
        <v>ZZZ9</v>
      </c>
      <c r="L114" s="146">
        <f t="shared" si="3"/>
        <v>999</v>
      </c>
      <c r="M114" s="170">
        <f t="shared" si="4"/>
        <v>999</v>
      </c>
      <c r="N114" s="167"/>
      <c r="O114" s="140"/>
      <c r="P114" s="108">
        <f t="shared" si="5"/>
        <v>999</v>
      </c>
      <c r="Q114" s="92"/>
    </row>
    <row r="115" spans="1:17" s="11" customFormat="1" ht="18.95" customHeight="1">
      <c r="A115" s="147">
        <v>109</v>
      </c>
      <c r="B115" s="90"/>
      <c r="C115" s="90"/>
      <c r="D115" s="91"/>
      <c r="E115" s="162"/>
      <c r="F115" s="107"/>
      <c r="G115" s="107"/>
      <c r="H115" s="288"/>
      <c r="I115" s="173"/>
      <c r="J115" s="144" t="e">
        <f>IF(AND(Q115="",#REF!&gt;0,#REF!&lt;5),K115,)</f>
        <v>#REF!</v>
      </c>
      <c r="K115" s="142" t="str">
        <f>IF(D115="","ZZZ9",IF(AND(#REF!&gt;0,#REF!&lt;5),D115&amp;#REF!,D115&amp;"9"))</f>
        <v>ZZZ9</v>
      </c>
      <c r="L115" s="146">
        <f t="shared" si="3"/>
        <v>999</v>
      </c>
      <c r="M115" s="170">
        <f t="shared" si="4"/>
        <v>999</v>
      </c>
      <c r="N115" s="167"/>
      <c r="O115" s="140"/>
      <c r="P115" s="108">
        <f t="shared" si="5"/>
        <v>999</v>
      </c>
      <c r="Q115" s="92"/>
    </row>
    <row r="116" spans="1:17" s="11" customFormat="1" ht="18.95" customHeight="1">
      <c r="A116" s="147">
        <v>110</v>
      </c>
      <c r="B116" s="90"/>
      <c r="C116" s="90"/>
      <c r="D116" s="91"/>
      <c r="E116" s="162"/>
      <c r="F116" s="107"/>
      <c r="G116" s="107"/>
      <c r="H116" s="288"/>
      <c r="I116" s="173"/>
      <c r="J116" s="144" t="e">
        <f>IF(AND(Q116="",#REF!&gt;0,#REF!&lt;5),K116,)</f>
        <v>#REF!</v>
      </c>
      <c r="K116" s="142" t="str">
        <f>IF(D116="","ZZZ9",IF(AND(#REF!&gt;0,#REF!&lt;5),D116&amp;#REF!,D116&amp;"9"))</f>
        <v>ZZZ9</v>
      </c>
      <c r="L116" s="146">
        <f t="shared" si="3"/>
        <v>999</v>
      </c>
      <c r="M116" s="170">
        <f t="shared" si="4"/>
        <v>999</v>
      </c>
      <c r="N116" s="167"/>
      <c r="O116" s="140"/>
      <c r="P116" s="108">
        <f t="shared" si="5"/>
        <v>999</v>
      </c>
      <c r="Q116" s="92"/>
    </row>
    <row r="117" spans="1:17" s="11" customFormat="1" ht="18.95" customHeight="1">
      <c r="A117" s="147">
        <v>111</v>
      </c>
      <c r="B117" s="90"/>
      <c r="C117" s="90"/>
      <c r="D117" s="91"/>
      <c r="E117" s="162"/>
      <c r="F117" s="107"/>
      <c r="G117" s="107"/>
      <c r="H117" s="288"/>
      <c r="I117" s="173"/>
      <c r="J117" s="144" t="e">
        <f>IF(AND(Q117="",#REF!&gt;0,#REF!&lt;5),K117,)</f>
        <v>#REF!</v>
      </c>
      <c r="K117" s="142" t="str">
        <f>IF(D117="","ZZZ9",IF(AND(#REF!&gt;0,#REF!&lt;5),D117&amp;#REF!,D117&amp;"9"))</f>
        <v>ZZZ9</v>
      </c>
      <c r="L117" s="146">
        <f t="shared" si="3"/>
        <v>999</v>
      </c>
      <c r="M117" s="170">
        <f t="shared" si="4"/>
        <v>999</v>
      </c>
      <c r="N117" s="167"/>
      <c r="O117" s="140"/>
      <c r="P117" s="108">
        <f t="shared" si="5"/>
        <v>999</v>
      </c>
      <c r="Q117" s="92"/>
    </row>
    <row r="118" spans="1:17" s="11" customFormat="1" ht="18.95" customHeight="1">
      <c r="A118" s="147">
        <v>112</v>
      </c>
      <c r="B118" s="90"/>
      <c r="C118" s="90"/>
      <c r="D118" s="91"/>
      <c r="E118" s="162"/>
      <c r="F118" s="107"/>
      <c r="G118" s="107"/>
      <c r="H118" s="288"/>
      <c r="I118" s="173"/>
      <c r="J118" s="144" t="e">
        <f>IF(AND(Q118="",#REF!&gt;0,#REF!&lt;5),K118,)</f>
        <v>#REF!</v>
      </c>
      <c r="K118" s="142" t="str">
        <f>IF(D118="","ZZZ9",IF(AND(#REF!&gt;0,#REF!&lt;5),D118&amp;#REF!,D118&amp;"9"))</f>
        <v>ZZZ9</v>
      </c>
      <c r="L118" s="146">
        <f t="shared" si="3"/>
        <v>999</v>
      </c>
      <c r="M118" s="170">
        <f t="shared" si="4"/>
        <v>999</v>
      </c>
      <c r="N118" s="167"/>
      <c r="O118" s="140"/>
      <c r="P118" s="108">
        <f t="shared" si="5"/>
        <v>999</v>
      </c>
      <c r="Q118" s="92"/>
    </row>
    <row r="119" spans="1:17" s="11" customFormat="1" ht="18.95" customHeight="1">
      <c r="A119" s="147">
        <v>113</v>
      </c>
      <c r="B119" s="90"/>
      <c r="C119" s="90"/>
      <c r="D119" s="91"/>
      <c r="E119" s="162"/>
      <c r="F119" s="107"/>
      <c r="G119" s="107"/>
      <c r="H119" s="288"/>
      <c r="I119" s="173"/>
      <c r="J119" s="144" t="e">
        <f>IF(AND(Q119="",#REF!&gt;0,#REF!&lt;5),K119,)</f>
        <v>#REF!</v>
      </c>
      <c r="K119" s="142" t="str">
        <f>IF(D119="","ZZZ9",IF(AND(#REF!&gt;0,#REF!&lt;5),D119&amp;#REF!,D119&amp;"9"))</f>
        <v>ZZZ9</v>
      </c>
      <c r="L119" s="146">
        <f t="shared" si="3"/>
        <v>999</v>
      </c>
      <c r="M119" s="170">
        <f t="shared" si="4"/>
        <v>999</v>
      </c>
      <c r="N119" s="167"/>
      <c r="O119" s="140"/>
      <c r="P119" s="108">
        <f t="shared" si="5"/>
        <v>999</v>
      </c>
      <c r="Q119" s="92"/>
    </row>
    <row r="120" spans="1:17" s="11" customFormat="1" ht="18.95" customHeight="1">
      <c r="A120" s="147">
        <v>114</v>
      </c>
      <c r="B120" s="90"/>
      <c r="C120" s="90"/>
      <c r="D120" s="91"/>
      <c r="E120" s="162"/>
      <c r="F120" s="107"/>
      <c r="G120" s="107"/>
      <c r="H120" s="288"/>
      <c r="I120" s="173"/>
      <c r="J120" s="144" t="e">
        <f>IF(AND(Q120="",#REF!&gt;0,#REF!&lt;5),K120,)</f>
        <v>#REF!</v>
      </c>
      <c r="K120" s="142" t="str">
        <f>IF(D120="","ZZZ9",IF(AND(#REF!&gt;0,#REF!&lt;5),D120&amp;#REF!,D120&amp;"9"))</f>
        <v>ZZZ9</v>
      </c>
      <c r="L120" s="146">
        <f t="shared" si="3"/>
        <v>999</v>
      </c>
      <c r="M120" s="170">
        <f t="shared" si="4"/>
        <v>999</v>
      </c>
      <c r="N120" s="167"/>
      <c r="O120" s="140"/>
      <c r="P120" s="108">
        <f t="shared" si="5"/>
        <v>999</v>
      </c>
      <c r="Q120" s="92"/>
    </row>
    <row r="121" spans="1:17" s="11" customFormat="1" ht="18.95" customHeight="1">
      <c r="A121" s="147">
        <v>115</v>
      </c>
      <c r="B121" s="90"/>
      <c r="C121" s="90"/>
      <c r="D121" s="91"/>
      <c r="E121" s="162"/>
      <c r="F121" s="107"/>
      <c r="G121" s="107"/>
      <c r="H121" s="288"/>
      <c r="I121" s="173"/>
      <c r="J121" s="144" t="e">
        <f>IF(AND(Q121="",#REF!&gt;0,#REF!&lt;5),K121,)</f>
        <v>#REF!</v>
      </c>
      <c r="K121" s="142" t="str">
        <f>IF(D121="","ZZZ9",IF(AND(#REF!&gt;0,#REF!&lt;5),D121&amp;#REF!,D121&amp;"9"))</f>
        <v>ZZZ9</v>
      </c>
      <c r="L121" s="146">
        <f t="shared" si="3"/>
        <v>999</v>
      </c>
      <c r="M121" s="170">
        <f t="shared" si="4"/>
        <v>999</v>
      </c>
      <c r="N121" s="167"/>
      <c r="O121" s="140"/>
      <c r="P121" s="108">
        <f t="shared" si="5"/>
        <v>999</v>
      </c>
      <c r="Q121" s="92"/>
    </row>
    <row r="122" spans="1:17" s="11" customFormat="1" ht="18.95" customHeight="1">
      <c r="A122" s="147">
        <v>116</v>
      </c>
      <c r="B122" s="90"/>
      <c r="C122" s="90"/>
      <c r="D122" s="91"/>
      <c r="E122" s="162"/>
      <c r="F122" s="107"/>
      <c r="G122" s="107"/>
      <c r="H122" s="288"/>
      <c r="I122" s="173"/>
      <c r="J122" s="144" t="e">
        <f>IF(AND(Q122="",#REF!&gt;0,#REF!&lt;5),K122,)</f>
        <v>#REF!</v>
      </c>
      <c r="K122" s="142" t="str">
        <f>IF(D122="","ZZZ9",IF(AND(#REF!&gt;0,#REF!&lt;5),D122&amp;#REF!,D122&amp;"9"))</f>
        <v>ZZZ9</v>
      </c>
      <c r="L122" s="146">
        <f t="shared" si="3"/>
        <v>999</v>
      </c>
      <c r="M122" s="170">
        <f t="shared" si="4"/>
        <v>999</v>
      </c>
      <c r="N122" s="167"/>
      <c r="O122" s="140"/>
      <c r="P122" s="108">
        <f t="shared" si="5"/>
        <v>999</v>
      </c>
      <c r="Q122" s="92"/>
    </row>
    <row r="123" spans="1:17" s="11" customFormat="1" ht="18.95" customHeight="1">
      <c r="A123" s="147">
        <v>117</v>
      </c>
      <c r="B123" s="90"/>
      <c r="C123" s="90"/>
      <c r="D123" s="91"/>
      <c r="E123" s="162"/>
      <c r="F123" s="107"/>
      <c r="G123" s="107"/>
      <c r="H123" s="288"/>
      <c r="I123" s="173"/>
      <c r="J123" s="144" t="e">
        <f>IF(AND(Q123="",#REF!&gt;0,#REF!&lt;5),K123,)</f>
        <v>#REF!</v>
      </c>
      <c r="K123" s="142" t="str">
        <f>IF(D123="","ZZZ9",IF(AND(#REF!&gt;0,#REF!&lt;5),D123&amp;#REF!,D123&amp;"9"))</f>
        <v>ZZZ9</v>
      </c>
      <c r="L123" s="146">
        <f t="shared" si="3"/>
        <v>999</v>
      </c>
      <c r="M123" s="170">
        <f t="shared" si="4"/>
        <v>999</v>
      </c>
      <c r="N123" s="167"/>
      <c r="O123" s="140"/>
      <c r="P123" s="108">
        <f t="shared" si="5"/>
        <v>999</v>
      </c>
      <c r="Q123" s="92"/>
    </row>
    <row r="124" spans="1:17" s="11" customFormat="1" ht="18.95" customHeight="1">
      <c r="A124" s="147">
        <v>118</v>
      </c>
      <c r="B124" s="90"/>
      <c r="C124" s="90"/>
      <c r="D124" s="91"/>
      <c r="E124" s="162"/>
      <c r="F124" s="107"/>
      <c r="G124" s="107"/>
      <c r="H124" s="288"/>
      <c r="I124" s="173"/>
      <c r="J124" s="144" t="e">
        <f>IF(AND(Q124="",#REF!&gt;0,#REF!&lt;5),K124,)</f>
        <v>#REF!</v>
      </c>
      <c r="K124" s="142" t="str">
        <f>IF(D124="","ZZZ9",IF(AND(#REF!&gt;0,#REF!&lt;5),D124&amp;#REF!,D124&amp;"9"))</f>
        <v>ZZZ9</v>
      </c>
      <c r="L124" s="146">
        <f t="shared" si="3"/>
        <v>999</v>
      </c>
      <c r="M124" s="170">
        <f t="shared" si="4"/>
        <v>999</v>
      </c>
      <c r="N124" s="167"/>
      <c r="O124" s="140"/>
      <c r="P124" s="108">
        <f t="shared" si="5"/>
        <v>999</v>
      </c>
      <c r="Q124" s="92"/>
    </row>
    <row r="125" spans="1:17" s="11" customFormat="1" ht="18.95" customHeight="1">
      <c r="A125" s="147">
        <v>119</v>
      </c>
      <c r="B125" s="90"/>
      <c r="C125" s="90"/>
      <c r="D125" s="91"/>
      <c r="E125" s="162"/>
      <c r="F125" s="107"/>
      <c r="G125" s="107"/>
      <c r="H125" s="288"/>
      <c r="I125" s="173"/>
      <c r="J125" s="144" t="e">
        <f>IF(AND(Q125="",#REF!&gt;0,#REF!&lt;5),K125,)</f>
        <v>#REF!</v>
      </c>
      <c r="K125" s="142" t="str">
        <f>IF(D125="","ZZZ9",IF(AND(#REF!&gt;0,#REF!&lt;5),D125&amp;#REF!,D125&amp;"9"))</f>
        <v>ZZZ9</v>
      </c>
      <c r="L125" s="146">
        <f t="shared" si="3"/>
        <v>999</v>
      </c>
      <c r="M125" s="170">
        <f t="shared" si="4"/>
        <v>999</v>
      </c>
      <c r="N125" s="167"/>
      <c r="O125" s="140"/>
      <c r="P125" s="108">
        <f t="shared" si="5"/>
        <v>999</v>
      </c>
      <c r="Q125" s="92"/>
    </row>
    <row r="126" spans="1:17" s="11" customFormat="1" ht="18.95" customHeight="1">
      <c r="A126" s="147">
        <v>120</v>
      </c>
      <c r="B126" s="90"/>
      <c r="C126" s="90"/>
      <c r="D126" s="91"/>
      <c r="E126" s="162"/>
      <c r="F126" s="107"/>
      <c r="G126" s="107"/>
      <c r="H126" s="288"/>
      <c r="I126" s="173"/>
      <c r="J126" s="144" t="e">
        <f>IF(AND(Q126="",#REF!&gt;0,#REF!&lt;5),K126,)</f>
        <v>#REF!</v>
      </c>
      <c r="K126" s="142" t="str">
        <f>IF(D126="","ZZZ9",IF(AND(#REF!&gt;0,#REF!&lt;5),D126&amp;#REF!,D126&amp;"9"))</f>
        <v>ZZZ9</v>
      </c>
      <c r="L126" s="146">
        <f t="shared" si="3"/>
        <v>999</v>
      </c>
      <c r="M126" s="170">
        <f t="shared" si="4"/>
        <v>999</v>
      </c>
      <c r="N126" s="167"/>
      <c r="O126" s="140"/>
      <c r="P126" s="108">
        <f t="shared" si="5"/>
        <v>999</v>
      </c>
      <c r="Q126" s="92"/>
    </row>
    <row r="127" spans="1:17" s="11" customFormat="1" ht="18.95" customHeight="1">
      <c r="A127" s="147">
        <v>121</v>
      </c>
      <c r="B127" s="90"/>
      <c r="C127" s="90"/>
      <c r="D127" s="91"/>
      <c r="E127" s="162"/>
      <c r="F127" s="107"/>
      <c r="G127" s="107"/>
      <c r="H127" s="288"/>
      <c r="I127" s="173"/>
      <c r="J127" s="144" t="e">
        <f>IF(AND(Q127="",#REF!&gt;0,#REF!&lt;5),K127,)</f>
        <v>#REF!</v>
      </c>
      <c r="K127" s="142" t="str">
        <f>IF(D127="","ZZZ9",IF(AND(#REF!&gt;0,#REF!&lt;5),D127&amp;#REF!,D127&amp;"9"))</f>
        <v>ZZZ9</v>
      </c>
      <c r="L127" s="146">
        <f t="shared" si="3"/>
        <v>999</v>
      </c>
      <c r="M127" s="170">
        <f t="shared" si="4"/>
        <v>999</v>
      </c>
      <c r="N127" s="167"/>
      <c r="O127" s="140"/>
      <c r="P127" s="108">
        <f t="shared" si="5"/>
        <v>999</v>
      </c>
      <c r="Q127" s="92"/>
    </row>
    <row r="128" spans="1:17" s="11" customFormat="1" ht="18.95" customHeight="1">
      <c r="A128" s="147">
        <v>122</v>
      </c>
      <c r="B128" s="90"/>
      <c r="C128" s="90"/>
      <c r="D128" s="91"/>
      <c r="E128" s="162"/>
      <c r="F128" s="107"/>
      <c r="G128" s="107"/>
      <c r="H128" s="288"/>
      <c r="I128" s="173"/>
      <c r="J128" s="144" t="e">
        <f>IF(AND(Q128="",#REF!&gt;0,#REF!&lt;5),K128,)</f>
        <v>#REF!</v>
      </c>
      <c r="K128" s="142" t="str">
        <f>IF(D128="","ZZZ9",IF(AND(#REF!&gt;0,#REF!&lt;5),D128&amp;#REF!,D128&amp;"9"))</f>
        <v>ZZZ9</v>
      </c>
      <c r="L128" s="146">
        <f t="shared" si="3"/>
        <v>999</v>
      </c>
      <c r="M128" s="170">
        <f t="shared" si="4"/>
        <v>999</v>
      </c>
      <c r="N128" s="167"/>
      <c r="O128" s="140"/>
      <c r="P128" s="108">
        <f t="shared" si="5"/>
        <v>999</v>
      </c>
      <c r="Q128" s="92"/>
    </row>
    <row r="129" spans="1:17" s="11" customFormat="1" ht="18.95" customHeight="1">
      <c r="A129" s="147">
        <v>123</v>
      </c>
      <c r="B129" s="90"/>
      <c r="C129" s="90"/>
      <c r="D129" s="91"/>
      <c r="E129" s="162"/>
      <c r="F129" s="107"/>
      <c r="G129" s="107"/>
      <c r="H129" s="288"/>
      <c r="I129" s="173"/>
      <c r="J129" s="144" t="e">
        <f>IF(AND(Q129="",#REF!&gt;0,#REF!&lt;5),K129,)</f>
        <v>#REF!</v>
      </c>
      <c r="K129" s="142" t="str">
        <f>IF(D129="","ZZZ9",IF(AND(#REF!&gt;0,#REF!&lt;5),D129&amp;#REF!,D129&amp;"9"))</f>
        <v>ZZZ9</v>
      </c>
      <c r="L129" s="146">
        <f t="shared" si="3"/>
        <v>999</v>
      </c>
      <c r="M129" s="170">
        <f t="shared" si="4"/>
        <v>999</v>
      </c>
      <c r="N129" s="167"/>
      <c r="O129" s="140"/>
      <c r="P129" s="108">
        <f t="shared" si="5"/>
        <v>999</v>
      </c>
      <c r="Q129" s="92"/>
    </row>
    <row r="130" spans="1:17" s="11" customFormat="1" ht="18.95" customHeight="1">
      <c r="A130" s="147">
        <v>124</v>
      </c>
      <c r="B130" s="90"/>
      <c r="C130" s="90"/>
      <c r="D130" s="91"/>
      <c r="E130" s="162"/>
      <c r="F130" s="107"/>
      <c r="G130" s="107"/>
      <c r="H130" s="288"/>
      <c r="I130" s="173"/>
      <c r="J130" s="144" t="e">
        <f>IF(AND(Q130="",#REF!&gt;0,#REF!&lt;5),K130,)</f>
        <v>#REF!</v>
      </c>
      <c r="K130" s="142" t="str">
        <f>IF(D130="","ZZZ9",IF(AND(#REF!&gt;0,#REF!&lt;5),D130&amp;#REF!,D130&amp;"9"))</f>
        <v>ZZZ9</v>
      </c>
      <c r="L130" s="146">
        <f t="shared" si="3"/>
        <v>999</v>
      </c>
      <c r="M130" s="170">
        <f t="shared" si="4"/>
        <v>999</v>
      </c>
      <c r="N130" s="167"/>
      <c r="O130" s="140"/>
      <c r="P130" s="108">
        <f t="shared" si="5"/>
        <v>999</v>
      </c>
      <c r="Q130" s="92"/>
    </row>
    <row r="131" spans="1:17" s="11" customFormat="1" ht="18.95" customHeight="1">
      <c r="A131" s="147">
        <v>125</v>
      </c>
      <c r="B131" s="90"/>
      <c r="C131" s="90"/>
      <c r="D131" s="91"/>
      <c r="E131" s="162"/>
      <c r="F131" s="107"/>
      <c r="G131" s="107"/>
      <c r="H131" s="288"/>
      <c r="I131" s="173"/>
      <c r="J131" s="144" t="e">
        <f>IF(AND(Q131="",#REF!&gt;0,#REF!&lt;5),K131,)</f>
        <v>#REF!</v>
      </c>
      <c r="K131" s="142" t="str">
        <f>IF(D131="","ZZZ9",IF(AND(#REF!&gt;0,#REF!&lt;5),D131&amp;#REF!,D131&amp;"9"))</f>
        <v>ZZZ9</v>
      </c>
      <c r="L131" s="146">
        <f t="shared" si="3"/>
        <v>999</v>
      </c>
      <c r="M131" s="170">
        <f t="shared" si="4"/>
        <v>999</v>
      </c>
      <c r="N131" s="167"/>
      <c r="O131" s="140"/>
      <c r="P131" s="108">
        <f t="shared" si="5"/>
        <v>999</v>
      </c>
      <c r="Q131" s="92"/>
    </row>
    <row r="132" spans="1:17" s="11" customFormat="1" ht="18.95" customHeight="1">
      <c r="A132" s="147">
        <v>126</v>
      </c>
      <c r="B132" s="90"/>
      <c r="C132" s="90"/>
      <c r="D132" s="91"/>
      <c r="E132" s="162"/>
      <c r="F132" s="107"/>
      <c r="G132" s="107"/>
      <c r="H132" s="288"/>
      <c r="I132" s="173"/>
      <c r="J132" s="144" t="e">
        <f>IF(AND(Q132="",#REF!&gt;0,#REF!&lt;5),K132,)</f>
        <v>#REF!</v>
      </c>
      <c r="K132" s="142" t="str">
        <f>IF(D132="","ZZZ9",IF(AND(#REF!&gt;0,#REF!&lt;5),D132&amp;#REF!,D132&amp;"9"))</f>
        <v>ZZZ9</v>
      </c>
      <c r="L132" s="146">
        <f t="shared" si="3"/>
        <v>999</v>
      </c>
      <c r="M132" s="170">
        <f t="shared" si="4"/>
        <v>999</v>
      </c>
      <c r="N132" s="167"/>
      <c r="O132" s="140"/>
      <c r="P132" s="108">
        <f t="shared" si="5"/>
        <v>999</v>
      </c>
      <c r="Q132" s="92"/>
    </row>
    <row r="133" spans="1:17" s="11" customFormat="1" ht="18.95" customHeight="1">
      <c r="A133" s="147">
        <v>127</v>
      </c>
      <c r="B133" s="90"/>
      <c r="C133" s="90"/>
      <c r="D133" s="91"/>
      <c r="E133" s="162"/>
      <c r="F133" s="107"/>
      <c r="G133" s="107"/>
      <c r="H133" s="288"/>
      <c r="I133" s="173"/>
      <c r="J133" s="144" t="e">
        <f>IF(AND(Q133="",#REF!&gt;0,#REF!&lt;5),K133,)</f>
        <v>#REF!</v>
      </c>
      <c r="K133" s="142" t="str">
        <f>IF(D133="","ZZZ9",IF(AND(#REF!&gt;0,#REF!&lt;5),D133&amp;#REF!,D133&amp;"9"))</f>
        <v>ZZZ9</v>
      </c>
      <c r="L133" s="146">
        <f t="shared" si="3"/>
        <v>999</v>
      </c>
      <c r="M133" s="170">
        <f t="shared" si="4"/>
        <v>999</v>
      </c>
      <c r="N133" s="167"/>
      <c r="O133" s="140"/>
      <c r="P133" s="108">
        <f t="shared" si="5"/>
        <v>999</v>
      </c>
      <c r="Q133" s="92"/>
    </row>
    <row r="134" spans="1:17" s="11" customFormat="1" ht="18.95" customHeight="1">
      <c r="A134" s="147">
        <v>128</v>
      </c>
      <c r="B134" s="90"/>
      <c r="C134" s="90"/>
      <c r="D134" s="91"/>
      <c r="E134" s="162"/>
      <c r="F134" s="107"/>
      <c r="G134" s="107"/>
      <c r="H134" s="288"/>
      <c r="I134" s="173"/>
      <c r="J134" s="144" t="e">
        <f>IF(AND(Q134="",#REF!&gt;0,#REF!&lt;5),K134,)</f>
        <v>#REF!</v>
      </c>
      <c r="K134" s="142" t="str">
        <f>IF(D134="","ZZZ9",IF(AND(#REF!&gt;0,#REF!&lt;5),D134&amp;#REF!,D134&amp;"9"))</f>
        <v>ZZZ9</v>
      </c>
      <c r="L134" s="146">
        <f t="shared" si="3"/>
        <v>999</v>
      </c>
      <c r="M134" s="170">
        <f t="shared" si="4"/>
        <v>999</v>
      </c>
      <c r="N134" s="167"/>
      <c r="O134" s="171"/>
      <c r="P134" s="172">
        <f t="shared" si="5"/>
        <v>999</v>
      </c>
      <c r="Q134" s="173"/>
    </row>
    <row r="135" spans="1:17">
      <c r="A135" s="147">
        <v>129</v>
      </c>
      <c r="B135" s="90"/>
      <c r="C135" s="90"/>
      <c r="D135" s="91"/>
      <c r="E135" s="162"/>
      <c r="F135" s="107"/>
      <c r="G135" s="107"/>
      <c r="H135" s="288"/>
      <c r="I135" s="173"/>
      <c r="J135" s="144" t="e">
        <f>IF(AND(Q135="",#REF!&gt;0,#REF!&lt;5),K135,)</f>
        <v>#REF!</v>
      </c>
      <c r="K135" s="142" t="str">
        <f>IF(D135="","ZZZ9",IF(AND(#REF!&gt;0,#REF!&lt;5),D135&amp;#REF!,D135&amp;"9"))</f>
        <v>ZZZ9</v>
      </c>
      <c r="L135" s="146">
        <f t="shared" si="3"/>
        <v>999</v>
      </c>
      <c r="M135" s="170">
        <f t="shared" si="4"/>
        <v>999</v>
      </c>
      <c r="N135" s="167"/>
      <c r="O135" s="140"/>
      <c r="P135" s="108">
        <f t="shared" si="5"/>
        <v>999</v>
      </c>
      <c r="Q135" s="92"/>
    </row>
    <row r="136" spans="1:17">
      <c r="A136" s="147">
        <v>130</v>
      </c>
      <c r="B136" s="90"/>
      <c r="C136" s="90"/>
      <c r="D136" s="91"/>
      <c r="E136" s="162"/>
      <c r="F136" s="107"/>
      <c r="G136" s="107"/>
      <c r="H136" s="288"/>
      <c r="I136" s="173"/>
      <c r="J136" s="144" t="e">
        <f>IF(AND(Q136="",#REF!&gt;0,#REF!&lt;5),K136,)</f>
        <v>#REF!</v>
      </c>
      <c r="K136" s="142" t="str">
        <f>IF(D136="","ZZZ9",IF(AND(#REF!&gt;0,#REF!&lt;5),D136&amp;#REF!,D136&amp;"9"))</f>
        <v>ZZZ9</v>
      </c>
      <c r="L136" s="146">
        <f t="shared" si="3"/>
        <v>999</v>
      </c>
      <c r="M136" s="170">
        <f t="shared" si="4"/>
        <v>999</v>
      </c>
      <c r="N136" s="167"/>
      <c r="O136" s="140"/>
      <c r="P136" s="108">
        <f t="shared" si="5"/>
        <v>999</v>
      </c>
      <c r="Q136" s="92"/>
    </row>
    <row r="137" spans="1:17">
      <c r="A137" s="147">
        <v>131</v>
      </c>
      <c r="B137" s="90"/>
      <c r="C137" s="90"/>
      <c r="D137" s="91"/>
      <c r="E137" s="162"/>
      <c r="F137" s="107"/>
      <c r="G137" s="107"/>
      <c r="H137" s="288"/>
      <c r="I137" s="173"/>
      <c r="J137" s="144" t="e">
        <f>IF(AND(Q137="",#REF!&gt;0,#REF!&lt;5),K137,)</f>
        <v>#REF!</v>
      </c>
      <c r="K137" s="142" t="str">
        <f>IF(D137="","ZZZ9",IF(AND(#REF!&gt;0,#REF!&lt;5),D137&amp;#REF!,D137&amp;"9"))</f>
        <v>ZZZ9</v>
      </c>
      <c r="L137" s="146">
        <f t="shared" si="3"/>
        <v>999</v>
      </c>
      <c r="M137" s="170">
        <f t="shared" si="4"/>
        <v>999</v>
      </c>
      <c r="N137" s="167"/>
      <c r="O137" s="140"/>
      <c r="P137" s="108">
        <f t="shared" si="5"/>
        <v>999</v>
      </c>
      <c r="Q137" s="92"/>
    </row>
    <row r="138" spans="1:17">
      <c r="A138" s="147">
        <v>132</v>
      </c>
      <c r="B138" s="90"/>
      <c r="C138" s="90"/>
      <c r="D138" s="91"/>
      <c r="E138" s="162"/>
      <c r="F138" s="107"/>
      <c r="G138" s="107"/>
      <c r="H138" s="288"/>
      <c r="I138" s="173"/>
      <c r="J138" s="144" t="e">
        <f>IF(AND(Q138="",#REF!&gt;0,#REF!&lt;5),K138,)</f>
        <v>#REF!</v>
      </c>
      <c r="K138" s="142" t="str">
        <f>IF(D138="","ZZZ9",IF(AND(#REF!&gt;0,#REF!&lt;5),D138&amp;#REF!,D138&amp;"9"))</f>
        <v>ZZZ9</v>
      </c>
      <c r="L138" s="146">
        <f t="shared" si="3"/>
        <v>999</v>
      </c>
      <c r="M138" s="170">
        <f t="shared" si="4"/>
        <v>999</v>
      </c>
      <c r="N138" s="167"/>
      <c r="O138" s="140"/>
      <c r="P138" s="108">
        <f t="shared" si="5"/>
        <v>999</v>
      </c>
      <c r="Q138" s="92"/>
    </row>
    <row r="139" spans="1:17">
      <c r="A139" s="147">
        <v>133</v>
      </c>
      <c r="B139" s="90"/>
      <c r="C139" s="90"/>
      <c r="D139" s="91"/>
      <c r="E139" s="162"/>
      <c r="F139" s="107"/>
      <c r="G139" s="107"/>
      <c r="H139" s="288"/>
      <c r="I139" s="173"/>
      <c r="J139" s="144" t="e">
        <f>IF(AND(Q139="",#REF!&gt;0,#REF!&lt;5),K139,)</f>
        <v>#REF!</v>
      </c>
      <c r="K139" s="142" t="str">
        <f>IF(D139="","ZZZ9",IF(AND(#REF!&gt;0,#REF!&lt;5),D139&amp;#REF!,D139&amp;"9"))</f>
        <v>ZZZ9</v>
      </c>
      <c r="L139" s="146">
        <f t="shared" si="3"/>
        <v>999</v>
      </c>
      <c r="M139" s="170">
        <f t="shared" si="4"/>
        <v>999</v>
      </c>
      <c r="N139" s="167"/>
      <c r="O139" s="140"/>
      <c r="P139" s="108">
        <f t="shared" si="5"/>
        <v>999</v>
      </c>
      <c r="Q139" s="92"/>
    </row>
    <row r="140" spans="1:17">
      <c r="A140" s="147">
        <v>134</v>
      </c>
      <c r="B140" s="90"/>
      <c r="C140" s="90"/>
      <c r="D140" s="91"/>
      <c r="E140" s="162"/>
      <c r="F140" s="107"/>
      <c r="G140" s="107"/>
      <c r="H140" s="288"/>
      <c r="I140" s="173"/>
      <c r="J140" s="144" t="e">
        <f>IF(AND(Q140="",#REF!&gt;0,#REF!&lt;5),K140,)</f>
        <v>#REF!</v>
      </c>
      <c r="K140" s="142" t="str">
        <f>IF(D140="","ZZZ9",IF(AND(#REF!&gt;0,#REF!&lt;5),D140&amp;#REF!,D140&amp;"9"))</f>
        <v>ZZZ9</v>
      </c>
      <c r="L140" s="146">
        <f t="shared" si="3"/>
        <v>999</v>
      </c>
      <c r="M140" s="170">
        <f t="shared" si="4"/>
        <v>999</v>
      </c>
      <c r="N140" s="167"/>
      <c r="O140" s="140"/>
      <c r="P140" s="108">
        <f t="shared" si="5"/>
        <v>999</v>
      </c>
      <c r="Q140" s="92"/>
    </row>
    <row r="141" spans="1:17">
      <c r="A141" s="147">
        <v>135</v>
      </c>
      <c r="B141" s="90"/>
      <c r="C141" s="90"/>
      <c r="D141" s="91"/>
      <c r="E141" s="162"/>
      <c r="F141" s="107"/>
      <c r="G141" s="107"/>
      <c r="H141" s="288"/>
      <c r="I141" s="173"/>
      <c r="J141" s="144" t="e">
        <f>IF(AND(Q141="",#REF!&gt;0,#REF!&lt;5),K141,)</f>
        <v>#REF!</v>
      </c>
      <c r="K141" s="142" t="str">
        <f>IF(D141="","ZZZ9",IF(AND(#REF!&gt;0,#REF!&lt;5),D141&amp;#REF!,D141&amp;"9"))</f>
        <v>ZZZ9</v>
      </c>
      <c r="L141" s="146">
        <f t="shared" si="3"/>
        <v>999</v>
      </c>
      <c r="M141" s="170">
        <f t="shared" si="4"/>
        <v>999</v>
      </c>
      <c r="N141" s="167"/>
      <c r="O141" s="171"/>
      <c r="P141" s="172">
        <f t="shared" si="5"/>
        <v>999</v>
      </c>
      <c r="Q141" s="173"/>
    </row>
    <row r="142" spans="1:17">
      <c r="A142" s="147">
        <v>136</v>
      </c>
      <c r="B142" s="90"/>
      <c r="C142" s="90"/>
      <c r="D142" s="91"/>
      <c r="E142" s="162"/>
      <c r="F142" s="107"/>
      <c r="G142" s="107"/>
      <c r="H142" s="288"/>
      <c r="I142" s="173"/>
      <c r="J142" s="144" t="e">
        <f>IF(AND(Q142="",#REF!&gt;0,#REF!&lt;5),K142,)</f>
        <v>#REF!</v>
      </c>
      <c r="K142" s="142" t="str">
        <f>IF(D142="","ZZZ9",IF(AND(#REF!&gt;0,#REF!&lt;5),D142&amp;#REF!,D142&amp;"9"))</f>
        <v>ZZZ9</v>
      </c>
      <c r="L142" s="146">
        <f t="shared" si="3"/>
        <v>999</v>
      </c>
      <c r="M142" s="170">
        <f t="shared" si="4"/>
        <v>999</v>
      </c>
      <c r="N142" s="167"/>
      <c r="O142" s="140"/>
      <c r="P142" s="108">
        <f t="shared" si="5"/>
        <v>999</v>
      </c>
      <c r="Q142" s="92"/>
    </row>
    <row r="143" spans="1:17">
      <c r="A143" s="147">
        <v>137</v>
      </c>
      <c r="B143" s="90"/>
      <c r="C143" s="90"/>
      <c r="D143" s="91"/>
      <c r="E143" s="162"/>
      <c r="F143" s="107"/>
      <c r="G143" s="107"/>
      <c r="H143" s="288"/>
      <c r="I143" s="173"/>
      <c r="J143" s="144" t="e">
        <f>IF(AND(Q143="",#REF!&gt;0,#REF!&lt;5),K143,)</f>
        <v>#REF!</v>
      </c>
      <c r="K143" s="142" t="str">
        <f>IF(D143="","ZZZ9",IF(AND(#REF!&gt;0,#REF!&lt;5),D143&amp;#REF!,D143&amp;"9"))</f>
        <v>ZZZ9</v>
      </c>
      <c r="L143" s="146">
        <f t="shared" si="3"/>
        <v>999</v>
      </c>
      <c r="M143" s="170">
        <f t="shared" si="4"/>
        <v>999</v>
      </c>
      <c r="N143" s="167"/>
      <c r="O143" s="140"/>
      <c r="P143" s="108">
        <f t="shared" si="5"/>
        <v>999</v>
      </c>
      <c r="Q143" s="92"/>
    </row>
    <row r="144" spans="1:17">
      <c r="A144" s="147">
        <v>138</v>
      </c>
      <c r="B144" s="90"/>
      <c r="C144" s="90"/>
      <c r="D144" s="91"/>
      <c r="E144" s="162"/>
      <c r="F144" s="107"/>
      <c r="G144" s="107"/>
      <c r="H144" s="288"/>
      <c r="I144" s="173"/>
      <c r="J144" s="144" t="e">
        <f>IF(AND(Q144="",#REF!&gt;0,#REF!&lt;5),K144,)</f>
        <v>#REF!</v>
      </c>
      <c r="K144" s="142" t="str">
        <f>IF(D144="","ZZZ9",IF(AND(#REF!&gt;0,#REF!&lt;5),D144&amp;#REF!,D144&amp;"9"))</f>
        <v>ZZZ9</v>
      </c>
      <c r="L144" s="146">
        <f t="shared" si="3"/>
        <v>999</v>
      </c>
      <c r="M144" s="170">
        <f t="shared" si="4"/>
        <v>999</v>
      </c>
      <c r="N144" s="167"/>
      <c r="O144" s="140"/>
      <c r="P144" s="108">
        <f t="shared" si="5"/>
        <v>999</v>
      </c>
      <c r="Q144" s="92"/>
    </row>
    <row r="145" spans="1:17">
      <c r="A145" s="147">
        <v>139</v>
      </c>
      <c r="B145" s="90"/>
      <c r="C145" s="90"/>
      <c r="D145" s="91"/>
      <c r="E145" s="162"/>
      <c r="F145" s="107"/>
      <c r="G145" s="107"/>
      <c r="H145" s="288"/>
      <c r="I145" s="173"/>
      <c r="J145" s="144" t="e">
        <f>IF(AND(Q145="",#REF!&gt;0,#REF!&lt;5),K145,)</f>
        <v>#REF!</v>
      </c>
      <c r="K145" s="142" t="str">
        <f>IF(D145="","ZZZ9",IF(AND(#REF!&gt;0,#REF!&lt;5),D145&amp;#REF!,D145&amp;"9"))</f>
        <v>ZZZ9</v>
      </c>
      <c r="L145" s="146">
        <f t="shared" si="3"/>
        <v>999</v>
      </c>
      <c r="M145" s="170">
        <f t="shared" si="4"/>
        <v>999</v>
      </c>
      <c r="N145" s="167"/>
      <c r="O145" s="140"/>
      <c r="P145" s="108">
        <f t="shared" si="5"/>
        <v>999</v>
      </c>
      <c r="Q145" s="92"/>
    </row>
    <row r="146" spans="1:17">
      <c r="A146" s="147">
        <v>140</v>
      </c>
      <c r="B146" s="90"/>
      <c r="C146" s="90"/>
      <c r="D146" s="91"/>
      <c r="E146" s="162"/>
      <c r="F146" s="107"/>
      <c r="G146" s="107"/>
      <c r="H146" s="288"/>
      <c r="I146" s="173"/>
      <c r="J146" s="144" t="e">
        <f>IF(AND(Q146="",#REF!&gt;0,#REF!&lt;5),K146,)</f>
        <v>#REF!</v>
      </c>
      <c r="K146" s="142" t="str">
        <f>IF(D146="","ZZZ9",IF(AND(#REF!&gt;0,#REF!&lt;5),D146&amp;#REF!,D146&amp;"9"))</f>
        <v>ZZZ9</v>
      </c>
      <c r="L146" s="146">
        <f t="shared" si="3"/>
        <v>999</v>
      </c>
      <c r="M146" s="170">
        <f t="shared" si="4"/>
        <v>999</v>
      </c>
      <c r="N146" s="167"/>
      <c r="O146" s="140"/>
      <c r="P146" s="108">
        <f t="shared" si="5"/>
        <v>999</v>
      </c>
      <c r="Q146" s="92"/>
    </row>
    <row r="147" spans="1:17">
      <c r="A147" s="147">
        <v>141</v>
      </c>
      <c r="B147" s="90"/>
      <c r="C147" s="90"/>
      <c r="D147" s="91"/>
      <c r="E147" s="162"/>
      <c r="F147" s="107"/>
      <c r="G147" s="107"/>
      <c r="H147" s="288"/>
      <c r="I147" s="173"/>
      <c r="J147" s="144" t="e">
        <f>IF(AND(Q147="",#REF!&gt;0,#REF!&lt;5),K147,)</f>
        <v>#REF!</v>
      </c>
      <c r="K147" s="142" t="str">
        <f>IF(D147="","ZZZ9",IF(AND(#REF!&gt;0,#REF!&lt;5),D147&amp;#REF!,D147&amp;"9"))</f>
        <v>ZZZ9</v>
      </c>
      <c r="L147" s="146">
        <f t="shared" si="3"/>
        <v>999</v>
      </c>
      <c r="M147" s="170">
        <f t="shared" si="4"/>
        <v>999</v>
      </c>
      <c r="N147" s="167"/>
      <c r="O147" s="140"/>
      <c r="P147" s="108">
        <f t="shared" si="5"/>
        <v>999</v>
      </c>
      <c r="Q147" s="92"/>
    </row>
    <row r="148" spans="1:17">
      <c r="A148" s="147">
        <v>142</v>
      </c>
      <c r="B148" s="90"/>
      <c r="C148" s="90"/>
      <c r="D148" s="91"/>
      <c r="E148" s="162"/>
      <c r="F148" s="107"/>
      <c r="G148" s="107"/>
      <c r="H148" s="288"/>
      <c r="I148" s="173"/>
      <c r="J148" s="144" t="e">
        <f>IF(AND(Q148="",#REF!&gt;0,#REF!&lt;5),K148,)</f>
        <v>#REF!</v>
      </c>
      <c r="K148" s="142" t="str">
        <f>IF(D148="","ZZZ9",IF(AND(#REF!&gt;0,#REF!&lt;5),D148&amp;#REF!,D148&amp;"9"))</f>
        <v>ZZZ9</v>
      </c>
      <c r="L148" s="146">
        <f t="shared" si="3"/>
        <v>999</v>
      </c>
      <c r="M148" s="170">
        <f t="shared" si="4"/>
        <v>999</v>
      </c>
      <c r="N148" s="167"/>
      <c r="O148" s="171"/>
      <c r="P148" s="172">
        <f t="shared" si="5"/>
        <v>999</v>
      </c>
      <c r="Q148" s="173"/>
    </row>
    <row r="149" spans="1:17">
      <c r="A149" s="147">
        <v>143</v>
      </c>
      <c r="B149" s="90"/>
      <c r="C149" s="90"/>
      <c r="D149" s="91"/>
      <c r="E149" s="162"/>
      <c r="F149" s="107"/>
      <c r="G149" s="107"/>
      <c r="H149" s="288"/>
      <c r="I149" s="173"/>
      <c r="J149" s="144" t="e">
        <f>IF(AND(Q149="",#REF!&gt;0,#REF!&lt;5),K149,)</f>
        <v>#REF!</v>
      </c>
      <c r="K149" s="142" t="str">
        <f>IF(D149="","ZZZ9",IF(AND(#REF!&gt;0,#REF!&lt;5),D149&amp;#REF!,D149&amp;"9"))</f>
        <v>ZZZ9</v>
      </c>
      <c r="L149" s="146">
        <f t="shared" si="3"/>
        <v>999</v>
      </c>
      <c r="M149" s="170">
        <f t="shared" si="4"/>
        <v>999</v>
      </c>
      <c r="N149" s="167"/>
      <c r="O149" s="140"/>
      <c r="P149" s="108">
        <f t="shared" si="5"/>
        <v>999</v>
      </c>
      <c r="Q149" s="92"/>
    </row>
    <row r="150" spans="1:17">
      <c r="A150" s="147">
        <v>144</v>
      </c>
      <c r="B150" s="90"/>
      <c r="C150" s="90"/>
      <c r="D150" s="91"/>
      <c r="E150" s="162"/>
      <c r="F150" s="107"/>
      <c r="G150" s="107"/>
      <c r="H150" s="288"/>
      <c r="I150" s="173"/>
      <c r="J150" s="144" t="e">
        <f>IF(AND(Q150="",#REF!&gt;0,#REF!&lt;5),K150,)</f>
        <v>#REF!</v>
      </c>
      <c r="K150" s="142" t="str">
        <f>IF(D150="","ZZZ9",IF(AND(#REF!&gt;0,#REF!&lt;5),D150&amp;#REF!,D150&amp;"9"))</f>
        <v>ZZZ9</v>
      </c>
      <c r="L150" s="146">
        <f t="shared" si="3"/>
        <v>999</v>
      </c>
      <c r="M150" s="170">
        <f t="shared" si="4"/>
        <v>999</v>
      </c>
      <c r="N150" s="167"/>
      <c r="O150" s="140"/>
      <c r="P150" s="108">
        <f t="shared" si="5"/>
        <v>999</v>
      </c>
      <c r="Q150" s="92"/>
    </row>
    <row r="151" spans="1:17">
      <c r="A151" s="147">
        <v>145</v>
      </c>
      <c r="B151" s="90"/>
      <c r="C151" s="90"/>
      <c r="D151" s="91"/>
      <c r="E151" s="162"/>
      <c r="F151" s="107"/>
      <c r="G151" s="107"/>
      <c r="H151" s="288"/>
      <c r="I151" s="173"/>
      <c r="J151" s="144" t="e">
        <f>IF(AND(Q151="",#REF!&gt;0,#REF!&lt;5),K151,)</f>
        <v>#REF!</v>
      </c>
      <c r="K151" s="142" t="str">
        <f>IF(D151="","ZZZ9",IF(AND(#REF!&gt;0,#REF!&lt;5),D151&amp;#REF!,D151&amp;"9"))</f>
        <v>ZZZ9</v>
      </c>
      <c r="L151" s="146">
        <f t="shared" si="3"/>
        <v>999</v>
      </c>
      <c r="M151" s="170">
        <f t="shared" si="4"/>
        <v>999</v>
      </c>
      <c r="N151" s="167"/>
      <c r="O151" s="140"/>
      <c r="P151" s="108">
        <f t="shared" si="5"/>
        <v>999</v>
      </c>
      <c r="Q151" s="92"/>
    </row>
    <row r="152" spans="1:17">
      <c r="A152" s="147">
        <v>146</v>
      </c>
      <c r="B152" s="90"/>
      <c r="C152" s="90"/>
      <c r="D152" s="91"/>
      <c r="E152" s="162"/>
      <c r="F152" s="107"/>
      <c r="G152" s="107"/>
      <c r="H152" s="288"/>
      <c r="I152" s="173"/>
      <c r="J152" s="144" t="e">
        <f>IF(AND(Q152="",#REF!&gt;0,#REF!&lt;5),K152,)</f>
        <v>#REF!</v>
      </c>
      <c r="K152" s="142" t="str">
        <f>IF(D152="","ZZZ9",IF(AND(#REF!&gt;0,#REF!&lt;5),D152&amp;#REF!,D152&amp;"9"))</f>
        <v>ZZZ9</v>
      </c>
      <c r="L152" s="146">
        <f t="shared" si="3"/>
        <v>999</v>
      </c>
      <c r="M152" s="170">
        <f t="shared" si="4"/>
        <v>999</v>
      </c>
      <c r="N152" s="167"/>
      <c r="O152" s="140"/>
      <c r="P152" s="108">
        <f t="shared" si="5"/>
        <v>999</v>
      </c>
      <c r="Q152" s="92"/>
    </row>
    <row r="153" spans="1:17">
      <c r="A153" s="147">
        <v>147</v>
      </c>
      <c r="B153" s="90"/>
      <c r="C153" s="90"/>
      <c r="D153" s="91"/>
      <c r="E153" s="162"/>
      <c r="F153" s="107"/>
      <c r="G153" s="107"/>
      <c r="H153" s="288"/>
      <c r="I153" s="173"/>
      <c r="J153" s="144" t="e">
        <f>IF(AND(Q153="",#REF!&gt;0,#REF!&lt;5),K153,)</f>
        <v>#REF!</v>
      </c>
      <c r="K153" s="142" t="str">
        <f>IF(D153="","ZZZ9",IF(AND(#REF!&gt;0,#REF!&lt;5),D153&amp;#REF!,D153&amp;"9"))</f>
        <v>ZZZ9</v>
      </c>
      <c r="L153" s="146">
        <f t="shared" si="3"/>
        <v>999</v>
      </c>
      <c r="M153" s="170">
        <f t="shared" si="4"/>
        <v>999</v>
      </c>
      <c r="N153" s="167"/>
      <c r="O153" s="140"/>
      <c r="P153" s="108">
        <f t="shared" si="5"/>
        <v>999</v>
      </c>
      <c r="Q153" s="92"/>
    </row>
    <row r="154" spans="1:17">
      <c r="A154" s="147">
        <v>148</v>
      </c>
      <c r="B154" s="90"/>
      <c r="C154" s="90"/>
      <c r="D154" s="91"/>
      <c r="E154" s="162"/>
      <c r="F154" s="107"/>
      <c r="G154" s="107"/>
      <c r="H154" s="288"/>
      <c r="I154" s="173"/>
      <c r="J154" s="144" t="e">
        <f>IF(AND(Q154="",#REF!&gt;0,#REF!&lt;5),K154,)</f>
        <v>#REF!</v>
      </c>
      <c r="K154" s="142" t="str">
        <f>IF(D154="","ZZZ9",IF(AND(#REF!&gt;0,#REF!&lt;5),D154&amp;#REF!,D154&amp;"9"))</f>
        <v>ZZZ9</v>
      </c>
      <c r="L154" s="146">
        <f t="shared" si="3"/>
        <v>999</v>
      </c>
      <c r="M154" s="170">
        <f t="shared" si="4"/>
        <v>999</v>
      </c>
      <c r="N154" s="167"/>
      <c r="O154" s="140"/>
      <c r="P154" s="108">
        <f t="shared" si="5"/>
        <v>999</v>
      </c>
      <c r="Q154" s="92"/>
    </row>
    <row r="155" spans="1:17">
      <c r="A155" s="147">
        <v>149</v>
      </c>
      <c r="B155" s="90"/>
      <c r="C155" s="90"/>
      <c r="D155" s="91"/>
      <c r="E155" s="162"/>
      <c r="F155" s="107"/>
      <c r="G155" s="107"/>
      <c r="H155" s="288"/>
      <c r="I155" s="173"/>
      <c r="J155" s="144" t="e">
        <f>IF(AND(Q155="",#REF!&gt;0,#REF!&lt;5),K155,)</f>
        <v>#REF!</v>
      </c>
      <c r="K155" s="142" t="str">
        <f>IF(D155="","ZZZ9",IF(AND(#REF!&gt;0,#REF!&lt;5),D155&amp;#REF!,D155&amp;"9"))</f>
        <v>ZZZ9</v>
      </c>
      <c r="L155" s="146">
        <f t="shared" si="3"/>
        <v>999</v>
      </c>
      <c r="M155" s="170">
        <f t="shared" si="4"/>
        <v>999</v>
      </c>
      <c r="N155" s="167"/>
      <c r="O155" s="140"/>
      <c r="P155" s="108">
        <f t="shared" si="5"/>
        <v>999</v>
      </c>
      <c r="Q155" s="92"/>
    </row>
    <row r="156" spans="1:17">
      <c r="A156" s="147">
        <v>150</v>
      </c>
      <c r="B156" s="90"/>
      <c r="C156" s="90"/>
      <c r="D156" s="91"/>
      <c r="E156" s="162"/>
      <c r="F156" s="107"/>
      <c r="G156" s="107"/>
      <c r="H156" s="288"/>
      <c r="I156" s="173"/>
      <c r="J156" s="144" t="e">
        <f>IF(AND(Q156="",#REF!&gt;0,#REF!&lt;5),K156,)</f>
        <v>#REF!</v>
      </c>
      <c r="K156" s="142" t="str">
        <f>IF(D156="","ZZZ9",IF(AND(#REF!&gt;0,#REF!&lt;5),D156&amp;#REF!,D156&amp;"9"))</f>
        <v>ZZZ9</v>
      </c>
      <c r="L156" s="146">
        <f t="shared" si="3"/>
        <v>999</v>
      </c>
      <c r="M156" s="170">
        <f t="shared" si="4"/>
        <v>999</v>
      </c>
      <c r="N156" s="167"/>
      <c r="O156" s="140"/>
      <c r="P156" s="108">
        <f t="shared" si="5"/>
        <v>999</v>
      </c>
      <c r="Q156" s="92"/>
    </row>
  </sheetData>
  <conditionalFormatting sqref="E7:E156">
    <cfRule type="expression" dxfId="65" priority="16" stopIfTrue="1">
      <formula>AND(ROUNDDOWN(($A$4-E7)/365.25,0)&lt;=13,G7&lt;&gt;"OK")</formula>
    </cfRule>
    <cfRule type="expression" dxfId="64" priority="17" stopIfTrue="1">
      <formula>AND(ROUNDDOWN(($A$4-E7)/365.25,0)&lt;=14,G7&lt;&gt;"OK")</formula>
    </cfRule>
    <cfRule type="expression" dxfId="63" priority="18" stopIfTrue="1">
      <formula>AND(ROUNDDOWN(($A$4-E7)/365.25,0)&lt;=17,G7&lt;&gt;"OK")</formula>
    </cfRule>
  </conditionalFormatting>
  <conditionalFormatting sqref="J7:J156">
    <cfRule type="cellIs" dxfId="62" priority="15" stopIfTrue="1" operator="equal">
      <formula>"Z"</formula>
    </cfRule>
  </conditionalFormatting>
  <conditionalFormatting sqref="A7:A156 C7:D156 B14:B156 B7">
    <cfRule type="expression" dxfId="61" priority="14" stopIfTrue="1">
      <formula>$Q7&gt;=1</formula>
    </cfRule>
  </conditionalFormatting>
  <conditionalFormatting sqref="E7:E14">
    <cfRule type="expression" dxfId="60" priority="11" stopIfTrue="1">
      <formula>AND(ROUNDDOWN(($A$4-E7)/365.25,0)&lt;=13,G7&lt;&gt;"OK")</formula>
    </cfRule>
    <cfRule type="expression" dxfId="59" priority="12" stopIfTrue="1">
      <formula>AND(ROUNDDOWN(($A$4-E7)/365.25,0)&lt;=14,G7&lt;&gt;"OK")</formula>
    </cfRule>
    <cfRule type="expression" dxfId="58" priority="13" stopIfTrue="1">
      <formula>AND(ROUNDDOWN(($A$4-E7)/365.25,0)&lt;=17,G7&lt;&gt;"OK")</formula>
    </cfRule>
  </conditionalFormatting>
  <conditionalFormatting sqref="C7:D14 B14 B7">
    <cfRule type="expression" dxfId="57" priority="9" stopIfTrue="1">
      <formula>$Q7&gt;=1</formula>
    </cfRule>
  </conditionalFormatting>
  <conditionalFormatting sqref="E7:E14">
    <cfRule type="expression" dxfId="56" priority="6" stopIfTrue="1">
      <formula>AND(ROUNDDOWN(($A$4-E7)/365.25,0)&lt;=13,G7&lt;&gt;"OK")</formula>
    </cfRule>
    <cfRule type="expression" dxfId="55" priority="7" stopIfTrue="1">
      <formula>AND(ROUNDDOWN(($A$4-E7)/365.25,0)&lt;=14,G7&lt;&gt;"OK")</formula>
    </cfRule>
    <cfRule type="expression" dxfId="54" priority="8" stopIfTrue="1">
      <formula>AND(ROUNDDOWN(($A$4-E7)/365.25,0)&lt;=17,G7&lt;&gt;"OK")</formula>
    </cfRule>
  </conditionalFormatting>
  <conditionalFormatting sqref="C7:D14 B14 B7">
    <cfRule type="expression" dxfId="53" priority="5" stopIfTrue="1">
      <formula>$Q7&gt;=1</formula>
    </cfRule>
  </conditionalFormatting>
  <conditionalFormatting sqref="E7:E27 E29:E37">
    <cfRule type="expression" dxfId="52" priority="2" stopIfTrue="1">
      <formula>AND(ROUNDDOWN(($A$4-E7)/365.25,0)&lt;=13,G7&lt;&gt;"OK")</formula>
    </cfRule>
    <cfRule type="expression" dxfId="51" priority="3" stopIfTrue="1">
      <formula>AND(ROUNDDOWN(($A$4-E7)/365.25,0)&lt;=14,G7&lt;&gt;"OK")</formula>
    </cfRule>
    <cfRule type="expression" dxfId="50" priority="4" stopIfTrue="1">
      <formula>AND(ROUNDDOWN(($A$4-E7)/365.25,0)&lt;=17,G7&lt;&gt;"OK")</formula>
    </cfRule>
  </conditionalFormatting>
  <conditionalFormatting sqref="C7:D37 B14:B37 B7">
    <cfRule type="expression" dxfId="49" priority="1" stopIfTrue="1">
      <formula>$Q7&gt;=1</formula>
    </cfRule>
  </conditionalFormatting>
  <conditionalFormatting sqref="B8:B10">
    <cfRule type="expression" dxfId="48" priority="20" stopIfTrue="1">
      <formula>$Q10&gt;=1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17</vt:i4>
      </vt:variant>
    </vt:vector>
  </HeadingPairs>
  <TitlesOfParts>
    <vt:vector size="32" baseType="lpstr">
      <vt:lpstr>Altalanos</vt:lpstr>
      <vt:lpstr>Birók</vt:lpstr>
      <vt:lpstr>Profi férfi</vt:lpstr>
      <vt:lpstr>Amatőr férfi</vt:lpstr>
      <vt:lpstr>Amatőr vígasz</vt:lpstr>
      <vt:lpstr>N</vt:lpstr>
      <vt:lpstr>Profi női</vt:lpstr>
      <vt:lpstr>Profi női páros</vt:lpstr>
      <vt:lpstr>aN</vt:lpstr>
      <vt:lpstr>Amatőr női</vt:lpstr>
      <vt:lpstr>Amatőr ffi páros</vt:lpstr>
      <vt:lpstr>45+</vt:lpstr>
      <vt:lpstr>Oktatói 45+</vt:lpstr>
      <vt:lpstr>Profi F okt</vt:lpstr>
      <vt:lpstr>Vegyes páros</vt:lpstr>
      <vt:lpstr>'45+'!Nyomtatási_cím</vt:lpstr>
      <vt:lpstr>aN!Nyomtatási_cím</vt:lpstr>
      <vt:lpstr>N!Nyomtatási_cím</vt:lpstr>
      <vt:lpstr>'45+'!Nyomtatási_terület</vt:lpstr>
      <vt:lpstr>'Amatőr férfi'!Nyomtatási_terület</vt:lpstr>
      <vt:lpstr>'Amatőr ffi páros'!Nyomtatási_terület</vt:lpstr>
      <vt:lpstr>'Amatőr női'!Nyomtatási_terület</vt:lpstr>
      <vt:lpstr>'Amatőr vígasz'!Nyomtatási_terület</vt:lpstr>
      <vt:lpstr>aN!Nyomtatási_terület</vt:lpstr>
      <vt:lpstr>Birók!Nyomtatási_terület</vt:lpstr>
      <vt:lpstr>N!Nyomtatási_terület</vt:lpstr>
      <vt:lpstr>'Oktatói 45+'!Nyomtatási_terület</vt:lpstr>
      <vt:lpstr>'Profi F okt'!Nyomtatási_terület</vt:lpstr>
      <vt:lpstr>'Profi férfi'!Nyomtatási_terület</vt:lpstr>
      <vt:lpstr>'Profi női'!Nyomtatási_terület</vt:lpstr>
      <vt:lpstr>'Profi női páros'!Nyomtatási_terület</vt:lpstr>
      <vt:lpstr>'Vegyes páros'!Nyomtatási_terület</vt:lpstr>
    </vt:vector>
  </TitlesOfParts>
  <Company>Tennis Europe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Laci</cp:lastModifiedBy>
  <cp:lastPrinted>2022-05-21T09:59:57Z</cp:lastPrinted>
  <dcterms:created xsi:type="dcterms:W3CDTF">1998-01-18T23:10:02Z</dcterms:created>
  <dcterms:modified xsi:type="dcterms:W3CDTF">2022-05-22T13:42:29Z</dcterms:modified>
  <cp:category>Forms</cp:category>
</cp:coreProperties>
</file>