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4"/>
  </bookViews>
  <sheets>
    <sheet name="Altalanos" sheetId="1" r:id="rId1"/>
    <sheet name="L12 CSB" sheetId="2" r:id="rId2"/>
    <sheet name="L14 CSB" sheetId="3" r:id="rId3"/>
    <sheet name="L16 CSB" sheetId="4" r:id="rId4"/>
    <sheet name="L18 CSB" sheetId="5" r:id="rId5"/>
    <sheet name="L12 CSB elo" sheetId="6" r:id="rId6"/>
    <sheet name="L14 CSB elo" sheetId="7" r:id="rId7"/>
    <sheet name="L16 CSB elo" sheetId="8" r:id="rId8"/>
    <sheet name="L18 CSB elo" sheetId="9" r:id="rId9"/>
    <sheet name="1MD ELO (5)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9">'1MD ELO (5)'!$1:$6</definedName>
    <definedName name="_xlnm.Print_Titles" localSheetId="5">'L12 CSB elo'!$1:$6</definedName>
    <definedName name="_xlnm.Print_Titles" localSheetId="6">'L14 CSB elo'!$1:$6</definedName>
    <definedName name="_xlnm.Print_Titles" localSheetId="7">'L16 CSB elo'!$1:$6</definedName>
    <definedName name="_xlnm.Print_Titles" localSheetId="8">'L18 CSB elo'!$1:$6</definedName>
    <definedName name="_xlnm.Print_Area" localSheetId="9">'1MD ELO (5)'!$A$1:$Q$134</definedName>
    <definedName name="_xlnm.Print_Area" localSheetId="1">'L12 CSB'!$A$1:$M$41</definedName>
    <definedName name="_xlnm.Print_Area" localSheetId="5">'L12 CSB elo'!$A$1:$Q$134</definedName>
    <definedName name="_xlnm.Print_Area" localSheetId="2">'L14 CSB'!$A$1:$M$41</definedName>
    <definedName name="_xlnm.Print_Area" localSheetId="6">'L14 CSB elo'!$A$1:$Q$134</definedName>
    <definedName name="_xlnm.Print_Area" localSheetId="3">'L16 CSB'!$A$1:$M$41</definedName>
    <definedName name="_xlnm.Print_Area" localSheetId="7">'L16 CSB elo'!$A$1:$Q$134</definedName>
    <definedName name="_xlnm.Print_Area" localSheetId="4">'L18 CSB'!$A$1:$M$41</definedName>
    <definedName name="_xlnm.Print_Area" localSheetId="8">'L18 CSB elo'!$A$1:$Q$134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<sst xmlns="http://schemas.openxmlformats.org/spreadsheetml/2006/main" count="585" uniqueCount="146">
  <si>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</si>
  <si>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</si>
  <si>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</si>
  <si>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</si>
  <si>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</si>
  <si>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</si>
  <si>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</si>
  <si>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</si>
  <si>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</si>
  <si>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</si>
  <si>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</si>
  <si>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</si>
  <si>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</si>
  <si>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</si>
  <si>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</si>
  <si>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</si>
  <si>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</si>
  <si>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</si>
  <si>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</si>
  <si>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</si>
  <si>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</si>
  <si>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</si>
  <si>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</si>
  <si>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</si>
  <si>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</si>
  <si>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</si>
  <si>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</si>
  <si>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</si>
  <si>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</si>
  <si>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</si>
  <si>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</si>
  <si>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</si>
  <si>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</si>
  <si>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</si>
  <si>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</si>
  <si>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</si>
  <si>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</si>
  <si>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</si>
  <si>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</si>
  <si>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</si>
  <si>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</si>
  <si>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</si>
  <si>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</si>
  <si>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</si>
  <si>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</si>
  <si>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</si>
  <si>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</si>
  <si>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</si>
  <si>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</si>
  <si>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</si>
  <si>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</si>
  <si>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</si>
  <si>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</si>
  <si>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</si>
  <si>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</si>
  <si>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</si>
  <si>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</si>
  <si>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</si>
  <si>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</si>
  <si>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</si>
  <si>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</si>
  <si>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</si>
  <si>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</si>
  <si>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</si>
  <si>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</si>
  <si>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</si>
  <si>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</si>
  <si>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</si>
  <si>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</si>
  <si>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</si>
  <si>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</si>
  <si>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</si>
  <si>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</si>
  <si>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</si>
  <si>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</si>
  <si>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</si>
  <si>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</si>
  <si>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</si>
  <si>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</si>
  <si>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</si>
  <si>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</si>
  <si>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</si>
  <si>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</si>
  <si>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</si>
  <si>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</si>
  <si>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</si>
  <si>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</si>
  <si>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</si>
  <si>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</si>
  <si>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</si>
  <si>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</si>
  <si>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</si>
  <si>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</si>
  <si>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</si>
  <si>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</si>
  <si>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</si>
  <si>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</si>
  <si>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2022.06.14-24</t>
  </si>
  <si>
    <t>Budapest</t>
  </si>
  <si>
    <t>Droppa Erika</t>
  </si>
  <si>
    <t>Miklósi Zsoltné</t>
  </si>
  <si>
    <t>Bp. koro.Bajnokság - lány CSB</t>
  </si>
  <si>
    <t>L12</t>
  </si>
  <si>
    <t>L14</t>
  </si>
  <si>
    <t>L16</t>
  </si>
  <si>
    <t>L18</t>
  </si>
  <si>
    <t>MTK-BTC</t>
  </si>
  <si>
    <t>Fortuna SE</t>
  </si>
  <si>
    <t>Pillan-Go</t>
  </si>
  <si>
    <t>Tenisz Műhely</t>
  </si>
  <si>
    <t>Vasas SC</t>
  </si>
  <si>
    <t>Bebto Team "A"</t>
  </si>
  <si>
    <t>Bebto Team "B"</t>
  </si>
  <si>
    <t>Alfa TI</t>
  </si>
  <si>
    <t>PG Tenisz</t>
  </si>
  <si>
    <t>Bebto Team</t>
  </si>
  <si>
    <t>Pasarét TK</t>
  </si>
  <si>
    <t>Next TA 1.</t>
  </si>
  <si>
    <t>Next TA 2.</t>
  </si>
  <si>
    <t>MTK 1.</t>
  </si>
  <si>
    <t>MTK 2.</t>
  </si>
  <si>
    <t>4/0</t>
  </si>
  <si>
    <t>3/1</t>
  </si>
  <si>
    <t>1/3</t>
  </si>
  <si>
    <t>0/4</t>
  </si>
  <si>
    <t>1.</t>
  </si>
  <si>
    <t>2.</t>
  </si>
  <si>
    <t>3/0</t>
  </si>
  <si>
    <t>0/3</t>
  </si>
  <si>
    <t>2/1</t>
  </si>
  <si>
    <t>1/2</t>
  </si>
  <si>
    <t>1/2 (2/5</t>
  </si>
  <si>
    <t>2/1 (5/2)</t>
  </si>
  <si>
    <t>2/2 4/5</t>
  </si>
  <si>
    <t>2/2 5/4</t>
  </si>
  <si>
    <t>2/2 (36-30)</t>
  </si>
  <si>
    <t>2/2 30-36</t>
  </si>
  <si>
    <t>-</t>
  </si>
  <si>
    <t>jn.</t>
  </si>
  <si>
    <t>2/0</t>
  </si>
  <si>
    <t>0/2</t>
  </si>
  <si>
    <t>3 gy.</t>
  </si>
  <si>
    <t>0 győz</t>
  </si>
  <si>
    <t>1 győz</t>
  </si>
  <si>
    <t>4 gy</t>
  </si>
  <si>
    <t>2 gy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</si>
</sst>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1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" wrapText="1"/>
    </xf>
    <xf numFmtId="49" fontId="8" fillId="36" borderId="28" xfId="0" applyNumberFormat="1" applyFont="1" applyFill="1" applyBorder="1" applyAlignment="1">
      <alignment vertical="center"/>
    </xf>
    <xf numFmtId="49" fontId="21" fillId="33" borderId="29" xfId="0" applyNumberFormat="1" applyFont="1" applyFill="1" applyBorder="1" applyAlignment="1">
      <alignment horizontal="left" vertical="center"/>
    </xf>
    <xf numFmtId="49" fontId="25" fillId="33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4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3" fillId="37" borderId="17" xfId="0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wrapText="1"/>
    </xf>
    <xf numFmtId="1" fontId="23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center" wrapText="1"/>
    </xf>
    <xf numFmtId="1" fontId="23" fillId="37" borderId="3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left" vertical="center"/>
    </xf>
    <xf numFmtId="0" fontId="26" fillId="33" borderId="38" xfId="0" applyFont="1" applyFill="1" applyBorder="1" applyAlignment="1">
      <alignment horizontal="center" wrapText="1"/>
    </xf>
    <xf numFmtId="0" fontId="26" fillId="37" borderId="38" xfId="0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center"/>
    </xf>
    <xf numFmtId="0" fontId="0" fillId="33" borderId="39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3" fillId="37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Alignment="1">
      <alignment vertical="top"/>
    </xf>
    <xf numFmtId="49" fontId="34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7" fillId="36" borderId="0" xfId="0" applyNumberFormat="1" applyFont="1" applyFill="1" applyAlignment="1">
      <alignment horizontal="center"/>
    </xf>
    <xf numFmtId="49" fontId="27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49" fontId="16" fillId="36" borderId="15" xfId="0" applyNumberFormat="1" applyFont="1" applyFill="1" applyBorder="1" applyAlignment="1">
      <alignment vertical="center"/>
    </xf>
    <xf numFmtId="49" fontId="31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0" fillId="36" borderId="0" xfId="0" applyFill="1" applyAlignment="1">
      <alignment/>
    </xf>
    <xf numFmtId="49" fontId="21" fillId="36" borderId="31" xfId="0" applyNumberFormat="1" applyFont="1" applyFill="1" applyBorder="1" applyAlignment="1">
      <alignment vertical="center"/>
    </xf>
    <xf numFmtId="49" fontId="30" fillId="36" borderId="28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49" fontId="8" fillId="36" borderId="32" xfId="0" applyNumberFormat="1" applyFont="1" applyFill="1" applyBorder="1" applyAlignment="1">
      <alignment horizontal="right" vertical="center"/>
    </xf>
    <xf numFmtId="49" fontId="8" fillId="36" borderId="30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7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30" fillId="36" borderId="29" xfId="0" applyNumberFormat="1" applyFont="1" applyFill="1" applyBorder="1" applyAlignment="1">
      <alignment vertical="center"/>
    </xf>
    <xf numFmtId="0" fontId="0" fillId="36" borderId="32" xfId="0" applyFill="1" applyBorder="1" applyAlignment="1">
      <alignment/>
    </xf>
    <xf numFmtId="49" fontId="8" fillId="36" borderId="27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0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49" fontId="8" fillId="36" borderId="30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6" fillId="36" borderId="3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vertical="center"/>
    </xf>
    <xf numFmtId="49" fontId="26" fillId="36" borderId="27" xfId="0" applyNumberFormat="1" applyFont="1" applyFill="1" applyBorder="1" applyAlignment="1">
      <alignment horizontal="center" vertical="center"/>
    </xf>
    <xf numFmtId="49" fontId="26" fillId="36" borderId="30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7" fillId="38" borderId="0" xfId="0" applyFont="1" applyFill="1" applyAlignment="1">
      <alignment/>
    </xf>
    <xf numFmtId="0" fontId="37" fillId="36" borderId="0" xfId="0" applyFont="1" applyFill="1" applyAlignment="1">
      <alignment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0" xfId="0" applyFont="1" applyFill="1" applyAlignment="1">
      <alignment shrinkToFit="1"/>
    </xf>
    <xf numFmtId="0" fontId="0" fillId="36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7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38" fillId="36" borderId="28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/>
    </xf>
    <xf numFmtId="0" fontId="38" fillId="36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0" xfId="0" applyNumberFormat="1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vertical="center" shrinkToFi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vertical="center" shrinkToFit="1"/>
    </xf>
    <xf numFmtId="49" fontId="36" fillId="34" borderId="3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29" fillId="43" borderId="22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25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6" fillId="36" borderId="15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/>
    </xf>
    <xf numFmtId="49" fontId="6" fillId="33" borderId="0" xfId="0" applyNumberFormat="1" applyFont="1" applyFill="1" applyAlignment="1">
      <alignment horizontal="center" shrinkToFit="1"/>
    </xf>
    <xf numFmtId="49" fontId="0" fillId="36" borderId="0" xfId="0" applyNumberFormat="1" applyFill="1" applyAlignment="1">
      <alignment/>
    </xf>
    <xf numFmtId="49" fontId="0" fillId="36" borderId="28" xfId="0" applyNumberFormat="1" applyFont="1" applyFill="1" applyBorder="1" applyAlignment="1">
      <alignment horizontal="center" vertical="center" shrinkToFit="1"/>
    </xf>
    <xf numFmtId="49" fontId="0" fillId="36" borderId="28" xfId="0" applyNumberFormat="1" applyFont="1" applyFill="1" applyBorder="1" applyAlignment="1">
      <alignment vertical="center" shrinkToFit="1"/>
    </xf>
    <xf numFmtId="49" fontId="0" fillId="36" borderId="0" xfId="0" applyNumberFormat="1" applyFont="1" applyFill="1" applyAlignment="1">
      <alignment shrinkToFit="1"/>
    </xf>
    <xf numFmtId="49" fontId="0" fillId="36" borderId="0" xfId="0" applyNumberForma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3" borderId="26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28" xfId="0" applyNumberFormat="1" applyFill="1" applyBorder="1" applyAlignment="1">
      <alignment/>
    </xf>
    <xf numFmtId="49" fontId="0" fillId="38" borderId="28" xfId="0" applyNumberFormat="1" applyFont="1" applyFill="1" applyBorder="1" applyAlignment="1">
      <alignment horizontal="center"/>
    </xf>
    <xf numFmtId="49" fontId="0" fillId="38" borderId="28" xfId="0" applyNumberFormat="1" applyFill="1" applyBorder="1" applyAlignment="1">
      <alignment horizontal="center"/>
    </xf>
    <xf numFmtId="49" fontId="0" fillId="40" borderId="37" xfId="0" applyNumberFormat="1" applyFill="1" applyBorder="1" applyAlignment="1">
      <alignment horizontal="center"/>
    </xf>
    <xf numFmtId="49" fontId="38" fillId="36" borderId="28" xfId="0" applyNumberFormat="1" applyFont="1" applyFill="1" applyBorder="1" applyAlignment="1">
      <alignment horizontal="center"/>
    </xf>
    <xf numFmtId="49" fontId="38" fillId="36" borderId="0" xfId="0" applyNumberFormat="1" applyFont="1" applyFill="1" applyBorder="1" applyAlignment="1">
      <alignment horizontal="center"/>
    </xf>
    <xf numFmtId="49" fontId="38" fillId="36" borderId="0" xfId="0" applyNumberFormat="1" applyFont="1" applyFill="1" applyAlignment="1">
      <alignment horizontal="center"/>
    </xf>
    <xf numFmtId="49" fontId="0" fillId="36" borderId="29" xfId="0" applyNumberFormat="1" applyFill="1" applyBorder="1" applyAlignment="1">
      <alignment/>
    </xf>
    <xf numFmtId="49" fontId="0" fillId="36" borderId="32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6" borderId="16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44" borderId="14" xfId="0" applyNumberFormat="1" applyFill="1" applyBorder="1" applyAlignment="1">
      <alignment horizontal="center" vertical="center"/>
    </xf>
    <xf numFmtId="49" fontId="8" fillId="36" borderId="29" xfId="0" applyNumberFormat="1" applyFont="1" applyFill="1" applyBorder="1" applyAlignment="1">
      <alignment horizontal="left" vertical="center"/>
    </xf>
    <xf numFmtId="49" fontId="8" fillId="36" borderId="0" xfId="0" applyNumberFormat="1" applyFont="1" applyFill="1" applyBorder="1" applyAlignment="1">
      <alignment horizontal="left" vertical="center"/>
    </xf>
    <xf numFmtId="49" fontId="0" fillId="36" borderId="28" xfId="0" applyNumberFormat="1" applyFont="1" applyFill="1" applyBorder="1" applyAlignment="1">
      <alignment vertical="center" shrinkToFit="1"/>
    </xf>
    <xf numFmtId="49" fontId="10" fillId="36" borderId="0" xfId="0" applyNumberFormat="1" applyFont="1" applyFill="1" applyAlignment="1">
      <alignment vertical="top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45" borderId="14" xfId="0" applyNumberFormat="1" applyFill="1" applyBorder="1" applyAlignment="1">
      <alignment horizontal="center" vertical="center" shrinkToFit="1"/>
    </xf>
    <xf numFmtId="49" fontId="0" fillId="45" borderId="14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8"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83" t="s">
        <v>90</v>
      </c>
      <c r="B1" s="3"/>
      <c r="C1" s="3"/>
      <c r="D1" s="8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11" t="s">
        <v>17</v>
      </c>
      <c r="B5" s="20"/>
      <c r="C5" s="20"/>
      <c r="D5" s="20"/>
      <c r="E5" s="224"/>
      <c r="F5" s="21"/>
      <c r="G5" s="22"/>
    </row>
    <row r="6" spans="1:7" s="2" customFormat="1" ht="24">
      <c r="A6" s="253" t="s">
        <v>101</v>
      </c>
      <c r="B6" s="225"/>
      <c r="C6" s="23"/>
      <c r="D6" s="24"/>
      <c r="E6" s="25"/>
      <c r="F6" s="5"/>
      <c r="G6" s="5"/>
    </row>
    <row r="7" spans="1:7" s="18" customFormat="1" ht="15" customHeight="1">
      <c r="A7" s="212" t="s">
        <v>91</v>
      </c>
      <c r="B7" s="212" t="s">
        <v>92</v>
      </c>
      <c r="C7" s="212" t="s">
        <v>93</v>
      </c>
      <c r="D7" s="212" t="s">
        <v>94</v>
      </c>
      <c r="E7" s="212" t="s">
        <v>95</v>
      </c>
      <c r="F7" s="21"/>
      <c r="G7" s="22"/>
    </row>
    <row r="8" spans="1:7" s="2" customFormat="1" ht="16.5" customHeight="1">
      <c r="A8" s="132" t="s">
        <v>102</v>
      </c>
      <c r="B8" s="132" t="s">
        <v>103</v>
      </c>
      <c r="C8" s="132" t="s">
        <v>104</v>
      </c>
      <c r="D8" s="132" t="s">
        <v>105</v>
      </c>
      <c r="E8" s="132"/>
      <c r="F8" s="5"/>
      <c r="G8" s="5"/>
    </row>
    <row r="9" spans="1:7" s="2" customFormat="1" ht="15" customHeight="1">
      <c r="A9" s="111" t="s">
        <v>18</v>
      </c>
      <c r="B9" s="20"/>
      <c r="C9" s="112" t="s">
        <v>19</v>
      </c>
      <c r="D9" s="112"/>
      <c r="E9" s="113" t="s">
        <v>20</v>
      </c>
      <c r="F9" s="5"/>
      <c r="G9" s="5"/>
    </row>
    <row r="10" spans="1:7" s="2" customFormat="1" ht="12.75">
      <c r="A10" s="26" t="s">
        <v>97</v>
      </c>
      <c r="B10" s="27"/>
      <c r="C10" s="28" t="s">
        <v>98</v>
      </c>
      <c r="D10" s="112" t="s">
        <v>51</v>
      </c>
      <c r="E10" s="217" t="s">
        <v>99</v>
      </c>
      <c r="F10" s="5"/>
      <c r="G10" s="5"/>
    </row>
    <row r="11" spans="1:7" ht="12.75">
      <c r="A11" s="19"/>
      <c r="B11" s="20"/>
      <c r="C11" s="125" t="s">
        <v>49</v>
      </c>
      <c r="D11" s="125" t="s">
        <v>87</v>
      </c>
      <c r="E11" s="125" t="s">
        <v>88</v>
      </c>
      <c r="F11" s="30"/>
      <c r="G11" s="30"/>
    </row>
    <row r="12" spans="1:7" s="2" customFormat="1" ht="12.75">
      <c r="A12" s="85"/>
      <c r="B12" s="5"/>
      <c r="C12" s="133"/>
      <c r="D12" s="133"/>
      <c r="E12" s="133" t="s">
        <v>100</v>
      </c>
      <c r="F12" s="5"/>
      <c r="G12" s="5"/>
    </row>
    <row r="13" spans="1:7" ht="7.5" customHeight="1">
      <c r="A13" s="30"/>
      <c r="B13" s="30"/>
      <c r="C13" s="30"/>
      <c r="D13" s="30"/>
      <c r="E13" s="31"/>
      <c r="F13" s="30"/>
      <c r="G13" s="30"/>
    </row>
    <row r="14" spans="1:7" ht="112.5" customHeight="1">
      <c r="A14" s="30"/>
      <c r="B14" s="30"/>
      <c r="C14" s="30"/>
      <c r="D14" s="30"/>
      <c r="E14" s="31"/>
      <c r="F14" s="30"/>
      <c r="G14" s="30"/>
    </row>
    <row r="15" spans="1:7" ht="18.75" customHeight="1">
      <c r="A15" s="29"/>
      <c r="B15" s="29"/>
      <c r="C15" s="29"/>
      <c r="D15" s="29"/>
      <c r="E15" s="31"/>
      <c r="F15" s="30"/>
      <c r="G15" s="30"/>
    </row>
    <row r="16" spans="1:7" ht="17.25" customHeight="1">
      <c r="A16" s="29"/>
      <c r="B16" s="29"/>
      <c r="C16" s="29"/>
      <c r="D16" s="29"/>
      <c r="E16" s="32"/>
      <c r="F16" s="30"/>
      <c r="G16" s="30"/>
    </row>
    <row r="17" spans="1:7" ht="12.75" customHeight="1">
      <c r="A17" s="33"/>
      <c r="B17" s="211"/>
      <c r="C17" s="86"/>
      <c r="D17" s="34"/>
      <c r="E17" s="31"/>
      <c r="F17" s="30"/>
      <c r="G17" s="30"/>
    </row>
    <row r="18" spans="1:7" ht="12.75">
      <c r="A18" s="30"/>
      <c r="B18" s="30"/>
      <c r="C18" s="30"/>
      <c r="D18" s="30"/>
      <c r="E18" s="31"/>
      <c r="F18" s="30"/>
      <c r="G18" s="30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7" sqref="B7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5" customWidth="1"/>
    <col min="5" max="5" width="9.28125" style="241" customWidth="1"/>
    <col min="6" max="6" width="6.140625" style="48" hidden="1" customWidth="1"/>
    <col min="7" max="7" width="33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Bp. koro.Bajnokság - lány CSB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126">
        <f>Altalanos!$E$8</f>
        <v>0</v>
      </c>
      <c r="D2" s="59"/>
      <c r="E2" s="116" t="s">
        <v>29</v>
      </c>
      <c r="F2" s="49"/>
      <c r="G2" s="49"/>
      <c r="H2" s="233"/>
      <c r="I2" s="233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6" t="s">
        <v>42</v>
      </c>
      <c r="B3" s="231"/>
      <c r="C3" s="231"/>
      <c r="D3" s="231"/>
      <c r="E3" s="231"/>
      <c r="F3" s="231"/>
      <c r="G3" s="231"/>
      <c r="H3" s="231"/>
      <c r="I3" s="232"/>
      <c r="J3" s="54"/>
      <c r="K3" s="60"/>
      <c r="L3" s="60"/>
      <c r="M3" s="60"/>
      <c r="N3" s="134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3" t="s">
        <v>25</v>
      </c>
      <c r="I4" s="238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2022.06.14-24</v>
      </c>
      <c r="B5" s="110"/>
      <c r="C5" s="46" t="str">
        <f>Altalanos!$C$10</f>
        <v>Budapest</v>
      </c>
      <c r="D5" s="47" t="str">
        <f>Altalanos!$D$10</f>
        <v>  </v>
      </c>
      <c r="E5" s="47"/>
      <c r="F5" s="47"/>
      <c r="G5" s="47"/>
      <c r="H5" s="131" t="str">
        <f>Altalanos!$E$10</f>
        <v>Droppa Erika</v>
      </c>
      <c r="I5" s="244"/>
      <c r="J5" s="66"/>
      <c r="K5" s="41"/>
      <c r="L5" s="41"/>
      <c r="M5" s="41"/>
      <c r="N5" s="66"/>
      <c r="O5" s="47"/>
      <c r="P5" s="47"/>
      <c r="Q5" s="247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96</v>
      </c>
      <c r="H6" s="234" t="s">
        <v>32</v>
      </c>
      <c r="I6" s="235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/>
      <c r="C7" s="50"/>
      <c r="D7" s="51"/>
      <c r="E7" s="119"/>
      <c r="F7" s="227"/>
      <c r="G7" s="228"/>
      <c r="H7" s="51"/>
      <c r="I7" s="51"/>
      <c r="J7" s="101"/>
      <c r="K7" s="99"/>
      <c r="L7" s="103"/>
      <c r="M7" s="99"/>
      <c r="N7" s="94"/>
      <c r="O7" s="249"/>
      <c r="P7" s="68"/>
      <c r="Q7" s="52"/>
    </row>
    <row r="8" spans="1:17" s="11" customFormat="1" ht="18.75" customHeight="1">
      <c r="A8" s="104">
        <v>2</v>
      </c>
      <c r="B8" s="50"/>
      <c r="C8" s="50"/>
      <c r="D8" s="51"/>
      <c r="E8" s="119"/>
      <c r="F8" s="229"/>
      <c r="G8" s="230"/>
      <c r="H8" s="51"/>
      <c r="I8" s="51"/>
      <c r="J8" s="101"/>
      <c r="K8" s="99"/>
      <c r="L8" s="103"/>
      <c r="M8" s="99"/>
      <c r="N8" s="94"/>
      <c r="O8" s="51"/>
      <c r="P8" s="68"/>
      <c r="Q8" s="52"/>
    </row>
    <row r="9" spans="1:17" s="11" customFormat="1" ht="18.75" customHeight="1">
      <c r="A9" s="104">
        <v>3</v>
      </c>
      <c r="B9" s="50"/>
      <c r="C9" s="50"/>
      <c r="D9" s="51"/>
      <c r="E9" s="119"/>
      <c r="F9" s="229"/>
      <c r="G9" s="230"/>
      <c r="H9" s="51"/>
      <c r="I9" s="51"/>
      <c r="J9" s="101"/>
      <c r="K9" s="99"/>
      <c r="L9" s="103"/>
      <c r="M9" s="99"/>
      <c r="N9" s="94"/>
      <c r="O9" s="51"/>
      <c r="P9" s="240"/>
      <c r="Q9" s="124"/>
    </row>
    <row r="10" spans="1:17" s="11" customFormat="1" ht="18.75" customHeight="1">
      <c r="A10" s="104">
        <v>4</v>
      </c>
      <c r="B10" s="50"/>
      <c r="C10" s="50"/>
      <c r="D10" s="51"/>
      <c r="E10" s="119"/>
      <c r="F10" s="229"/>
      <c r="G10" s="230"/>
      <c r="H10" s="51"/>
      <c r="I10" s="51"/>
      <c r="J10" s="101"/>
      <c r="K10" s="99"/>
      <c r="L10" s="103"/>
      <c r="M10" s="99"/>
      <c r="N10" s="94"/>
      <c r="O10" s="51"/>
      <c r="P10" s="239"/>
      <c r="Q10" s="236"/>
    </row>
    <row r="11" spans="1:17" s="11" customFormat="1" ht="18.75" customHeight="1">
      <c r="A11" s="104">
        <v>5</v>
      </c>
      <c r="B11" s="50"/>
      <c r="C11" s="50"/>
      <c r="D11" s="51"/>
      <c r="E11" s="119"/>
      <c r="F11" s="229"/>
      <c r="G11" s="230"/>
      <c r="H11" s="51"/>
      <c r="I11" s="51"/>
      <c r="J11" s="101"/>
      <c r="K11" s="99"/>
      <c r="L11" s="103"/>
      <c r="M11" s="99"/>
      <c r="N11" s="94"/>
      <c r="O11" s="51"/>
      <c r="P11" s="239"/>
      <c r="Q11" s="236"/>
    </row>
    <row r="12" spans="1:17" s="11" customFormat="1" ht="18.75" customHeight="1">
      <c r="A12" s="104">
        <v>6</v>
      </c>
      <c r="B12" s="50"/>
      <c r="C12" s="50"/>
      <c r="D12" s="51"/>
      <c r="E12" s="119"/>
      <c r="F12" s="229"/>
      <c r="G12" s="230"/>
      <c r="H12" s="51"/>
      <c r="I12" s="51"/>
      <c r="J12" s="101"/>
      <c r="K12" s="99"/>
      <c r="L12" s="103"/>
      <c r="M12" s="99"/>
      <c r="N12" s="94"/>
      <c r="O12" s="51"/>
      <c r="P12" s="239"/>
      <c r="Q12" s="236"/>
    </row>
    <row r="13" spans="1:17" s="11" customFormat="1" ht="18.75" customHeight="1">
      <c r="A13" s="104">
        <v>7</v>
      </c>
      <c r="B13" s="50"/>
      <c r="C13" s="50"/>
      <c r="D13" s="51"/>
      <c r="E13" s="119"/>
      <c r="F13" s="229"/>
      <c r="G13" s="230"/>
      <c r="H13" s="51"/>
      <c r="I13" s="51"/>
      <c r="J13" s="101"/>
      <c r="K13" s="99"/>
      <c r="L13" s="103"/>
      <c r="M13" s="99"/>
      <c r="N13" s="94"/>
      <c r="O13" s="51"/>
      <c r="P13" s="239"/>
      <c r="Q13" s="236"/>
    </row>
    <row r="14" spans="1:17" s="11" customFormat="1" ht="18.75" customHeight="1">
      <c r="A14" s="104">
        <v>8</v>
      </c>
      <c r="B14" s="50"/>
      <c r="C14" s="50"/>
      <c r="D14" s="51"/>
      <c r="E14" s="119"/>
      <c r="F14" s="229"/>
      <c r="G14" s="230"/>
      <c r="H14" s="51"/>
      <c r="I14" s="51"/>
      <c r="J14" s="101"/>
      <c r="K14" s="99"/>
      <c r="L14" s="103"/>
      <c r="M14" s="99"/>
      <c r="N14" s="94"/>
      <c r="O14" s="51"/>
      <c r="P14" s="239"/>
      <c r="Q14" s="236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7"/>
      <c r="N15" s="94"/>
      <c r="O15" s="51"/>
      <c r="P15" s="52"/>
      <c r="Q15" s="52"/>
    </row>
    <row r="16" spans="1:17" s="11" customFormat="1" ht="18.75" customHeight="1">
      <c r="A16" s="104">
        <v>10</v>
      </c>
      <c r="B16" s="248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7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7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7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7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7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7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7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7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7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7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7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7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50"/>
      <c r="F28" s="245"/>
      <c r="G28" s="246"/>
      <c r="H28" s="51"/>
      <c r="I28" s="51"/>
      <c r="J28" s="101"/>
      <c r="K28" s="99"/>
      <c r="L28" s="103"/>
      <c r="M28" s="127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51"/>
      <c r="F29" s="67"/>
      <c r="G29" s="67"/>
      <c r="H29" s="51"/>
      <c r="I29" s="51"/>
      <c r="J29" s="101"/>
      <c r="K29" s="99"/>
      <c r="L29" s="103"/>
      <c r="M29" s="127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7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7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2"/>
      <c r="F32" s="67"/>
      <c r="G32" s="67"/>
      <c r="H32" s="51"/>
      <c r="I32" s="51"/>
      <c r="J32" s="101"/>
      <c r="K32" s="99"/>
      <c r="L32" s="103"/>
      <c r="M32" s="127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7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7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7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7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7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37"/>
      <c r="I38" s="130"/>
      <c r="J38" s="101"/>
      <c r="K38" s="99"/>
      <c r="L38" s="103"/>
      <c r="M38" s="127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37"/>
      <c r="I39" s="130"/>
      <c r="J39" s="101"/>
      <c r="K39" s="99"/>
      <c r="L39" s="103"/>
      <c r="M39" s="127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37"/>
      <c r="I40" s="130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7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37"/>
      <c r="I41" s="130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7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37"/>
      <c r="I42" s="130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7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37"/>
      <c r="I43" s="130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7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37"/>
      <c r="I44" s="130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7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37"/>
      <c r="I45" s="130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7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37"/>
      <c r="I46" s="130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7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37"/>
      <c r="I47" s="130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7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37"/>
      <c r="I48" s="130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7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37"/>
      <c r="I49" s="130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7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37"/>
      <c r="I50" s="130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7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37"/>
      <c r="I51" s="130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7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37"/>
      <c r="I52" s="130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7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37"/>
      <c r="I53" s="130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7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37"/>
      <c r="I54" s="130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7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37"/>
      <c r="I55" s="130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7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37"/>
      <c r="I56" s="130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7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37"/>
      <c r="I57" s="130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7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37"/>
      <c r="I58" s="130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7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37"/>
      <c r="I59" s="130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7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37"/>
      <c r="I60" s="130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7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37"/>
      <c r="I61" s="130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7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37"/>
      <c r="I62" s="130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7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37"/>
      <c r="I63" s="130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7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37"/>
      <c r="I64" s="130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7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37"/>
      <c r="I65" s="130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7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37"/>
      <c r="I66" s="130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7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37"/>
      <c r="I67" s="130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7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37"/>
      <c r="I68" s="130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7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37"/>
      <c r="I69" s="130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7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37"/>
      <c r="I70" s="130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7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37"/>
      <c r="I71" s="130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7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37"/>
      <c r="I72" s="130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7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37"/>
      <c r="I73" s="130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7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37"/>
      <c r="I74" s="130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7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37"/>
      <c r="I75" s="130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7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37"/>
      <c r="I76" s="130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7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37"/>
      <c r="I77" s="130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7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37"/>
      <c r="I78" s="130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7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37"/>
      <c r="I79" s="130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7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37"/>
      <c r="I80" s="130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7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37"/>
      <c r="I81" s="130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7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37"/>
      <c r="I82" s="130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7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37"/>
      <c r="I83" s="130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7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37"/>
      <c r="I84" s="130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7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37"/>
      <c r="I85" s="130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7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37"/>
      <c r="I86" s="130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7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37"/>
      <c r="I87" s="130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7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37"/>
      <c r="I88" s="130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7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37"/>
      <c r="I89" s="130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7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37"/>
      <c r="I90" s="130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7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37"/>
      <c r="I91" s="130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7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37"/>
      <c r="I92" s="130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7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37"/>
      <c r="I93" s="130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7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37"/>
      <c r="I94" s="130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7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37"/>
      <c r="I95" s="130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7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37"/>
      <c r="I96" s="130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7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37"/>
      <c r="I97" s="130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7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37"/>
      <c r="I98" s="130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7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37"/>
      <c r="I99" s="130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7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37"/>
      <c r="I100" s="130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7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37"/>
      <c r="I101" s="130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7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37"/>
      <c r="I102" s="130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7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37"/>
      <c r="I103" s="130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7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37"/>
      <c r="I104" s="130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7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37"/>
      <c r="I105" s="130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7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37"/>
      <c r="I106" s="130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7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37"/>
      <c r="I107" s="130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7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37"/>
      <c r="I108" s="130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7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37"/>
      <c r="I109" s="130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7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37"/>
      <c r="I110" s="130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7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37"/>
      <c r="I111" s="130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7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37"/>
      <c r="I112" s="130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7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37"/>
      <c r="I113" s="130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7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37"/>
      <c r="I114" s="130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7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37"/>
      <c r="I115" s="130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7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37"/>
      <c r="I116" s="130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7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37"/>
      <c r="I117" s="130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7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37"/>
      <c r="I118" s="130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7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37"/>
      <c r="I119" s="130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7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37"/>
      <c r="I120" s="130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7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37"/>
      <c r="I121" s="130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7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37"/>
      <c r="I122" s="130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7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37"/>
      <c r="I123" s="130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7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37"/>
      <c r="I124" s="130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7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37"/>
      <c r="I125" s="130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7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37"/>
      <c r="I126" s="130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7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37"/>
      <c r="I127" s="130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7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37"/>
      <c r="I128" s="130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7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37"/>
      <c r="I129" s="130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7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37"/>
      <c r="I130" s="130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7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37"/>
      <c r="I131" s="130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7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37"/>
      <c r="I132" s="130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7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37"/>
      <c r="I133" s="130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7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37"/>
      <c r="I134" s="130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7">
        <f t="shared" si="4"/>
        <v>999</v>
      </c>
      <c r="N134" s="124"/>
      <c r="O134" s="128"/>
      <c r="P134" s="129">
        <f t="shared" si="5"/>
        <v>999</v>
      </c>
      <c r="Q134" s="130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37"/>
      <c r="I135" s="130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7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37"/>
      <c r="I136" s="130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7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37"/>
      <c r="I137" s="130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7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37"/>
      <c r="I138" s="130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7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37"/>
      <c r="I139" s="130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7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37"/>
      <c r="I140" s="130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7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37"/>
      <c r="I141" s="130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7">
        <f t="shared" si="4"/>
        <v>999</v>
      </c>
      <c r="N141" s="124"/>
      <c r="O141" s="128"/>
      <c r="P141" s="129">
        <f t="shared" si="5"/>
        <v>999</v>
      </c>
      <c r="Q141" s="130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37"/>
      <c r="I142" s="130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7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37"/>
      <c r="I143" s="130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7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37"/>
      <c r="I144" s="130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7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37"/>
      <c r="I145" s="130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7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37"/>
      <c r="I146" s="130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7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37"/>
      <c r="I147" s="130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7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37"/>
      <c r="I148" s="130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7">
        <f t="shared" si="4"/>
        <v>999</v>
      </c>
      <c r="N148" s="124"/>
      <c r="O148" s="128"/>
      <c r="P148" s="129">
        <f t="shared" si="5"/>
        <v>999</v>
      </c>
      <c r="Q148" s="130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37"/>
      <c r="I149" s="130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7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37"/>
      <c r="I150" s="130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7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37"/>
      <c r="I151" s="130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7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37"/>
      <c r="I152" s="130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7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37"/>
      <c r="I153" s="130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7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37"/>
      <c r="I154" s="130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7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37"/>
      <c r="I155" s="130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7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37"/>
      <c r="I156" s="130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7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FF0000"/>
  </sheetPr>
  <dimension ref="A1:AK4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254" customWidth="1"/>
    <col min="5" max="5" width="9.28125" style="254" customWidth="1"/>
    <col min="6" max="6" width="7.140625" style="254" customWidth="1"/>
    <col min="7" max="7" width="9.28125" style="254" customWidth="1"/>
    <col min="8" max="8" width="7.140625" style="254" customWidth="1"/>
    <col min="9" max="9" width="9.28125" style="254" customWidth="1"/>
    <col min="10" max="10" width="7.8515625" style="254" customWidth="1"/>
    <col min="11" max="11" width="8.57421875" style="254" customWidth="1"/>
    <col min="12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287" t="str">
        <f>Altalanos!$A$6</f>
        <v>Bp. koro.Bajnokság - lány CSB</v>
      </c>
      <c r="B1" s="287"/>
      <c r="C1" s="287"/>
      <c r="D1" s="287"/>
      <c r="E1" s="287"/>
      <c r="F1" s="287"/>
      <c r="G1" s="135"/>
      <c r="H1" s="138" t="s">
        <v>44</v>
      </c>
      <c r="I1" s="136"/>
      <c r="J1" s="137"/>
      <c r="L1" s="139"/>
      <c r="M1" s="159"/>
      <c r="N1" s="161"/>
      <c r="O1" s="161" t="s">
        <v>11</v>
      </c>
      <c r="P1" s="161"/>
      <c r="Q1" s="162"/>
      <c r="R1" s="161"/>
      <c r="S1" s="163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141" t="str">
        <f>Altalanos!$A$8</f>
        <v>L12</v>
      </c>
      <c r="F2" s="141"/>
      <c r="G2" s="142"/>
      <c r="H2" s="143"/>
      <c r="I2" s="143"/>
      <c r="J2" s="144"/>
      <c r="K2" s="139"/>
      <c r="L2" s="139"/>
      <c r="M2" s="160"/>
      <c r="N2" s="164"/>
      <c r="O2" s="165"/>
      <c r="P2" s="164"/>
      <c r="Q2" s="165"/>
      <c r="R2" s="164"/>
      <c r="S2" s="163"/>
      <c r="Y2" s="214"/>
      <c r="Z2" s="213"/>
      <c r="AA2" s="213" t="s">
        <v>52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167"/>
      <c r="O3" s="166"/>
      <c r="P3" s="167"/>
      <c r="Q3" s="205" t="s">
        <v>61</v>
      </c>
      <c r="R3" s="206" t="s">
        <v>67</v>
      </c>
      <c r="S3" s="206" t="s">
        <v>62</v>
      </c>
      <c r="Y3" s="213">
        <f>IF(H4="OB","A",IF(H4="IX","W",H4))</f>
        <v>0</v>
      </c>
      <c r="Z3" s="213"/>
      <c r="AA3" s="213" t="s">
        <v>77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88" t="str">
        <f>Altalanos!$A$10</f>
        <v>2022.06.14-24</v>
      </c>
      <c r="B4" s="288"/>
      <c r="C4" s="288"/>
      <c r="D4" s="255"/>
      <c r="E4" s="145" t="str">
        <f>Altalanos!$C$10</f>
        <v>Budapest</v>
      </c>
      <c r="F4" s="145"/>
      <c r="G4" s="145"/>
      <c r="H4" s="147"/>
      <c r="I4" s="145"/>
      <c r="J4" s="146"/>
      <c r="K4" s="147"/>
      <c r="L4" s="216"/>
      <c r="M4" s="148" t="str">
        <f>Altalanos!$E$10</f>
        <v>Droppa Erika</v>
      </c>
      <c r="N4" s="169"/>
      <c r="O4" s="170"/>
      <c r="P4" s="169"/>
      <c r="Q4" s="207" t="s">
        <v>68</v>
      </c>
      <c r="R4" s="208" t="s">
        <v>63</v>
      </c>
      <c r="S4" s="208" t="s">
        <v>64</v>
      </c>
      <c r="Y4" s="213"/>
      <c r="Z4" s="213"/>
      <c r="AA4" s="213" t="s">
        <v>78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0"/>
      <c r="B5" s="30" t="s">
        <v>41</v>
      </c>
      <c r="C5" s="158" t="s">
        <v>50</v>
      </c>
      <c r="D5" s="256" t="s">
        <v>35</v>
      </c>
      <c r="E5" s="256" t="s">
        <v>55</v>
      </c>
      <c r="F5" s="256"/>
      <c r="G5" s="256" t="s">
        <v>23</v>
      </c>
      <c r="H5" s="256"/>
      <c r="I5" s="256" t="s">
        <v>26</v>
      </c>
      <c r="J5" s="256"/>
      <c r="K5" s="257" t="s">
        <v>56</v>
      </c>
      <c r="L5" s="198" t="s">
        <v>57</v>
      </c>
      <c r="M5" s="198" t="s">
        <v>58</v>
      </c>
      <c r="N5" s="163"/>
      <c r="O5" s="163"/>
      <c r="P5" s="163"/>
      <c r="Q5" s="209" t="s">
        <v>69</v>
      </c>
      <c r="R5" s="210" t="s">
        <v>65</v>
      </c>
      <c r="S5" s="210" t="s">
        <v>66</v>
      </c>
      <c r="Y5" s="213">
        <f>IF(OR(Altalanos!$A$8="F1",Altalanos!$A$8="F2",Altalanos!$A$8="N1",Altalanos!$A$8="N2"),1,2)</f>
        <v>2</v>
      </c>
      <c r="Z5" s="213"/>
      <c r="AA5" s="213" t="s">
        <v>79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50"/>
      <c r="B6" s="150"/>
      <c r="C6" s="197"/>
      <c r="D6" s="258"/>
      <c r="E6" s="258"/>
      <c r="F6" s="258"/>
      <c r="G6" s="258"/>
      <c r="H6" s="258"/>
      <c r="I6" s="258"/>
      <c r="J6" s="258"/>
      <c r="K6" s="258"/>
      <c r="L6" s="150"/>
      <c r="M6" s="150"/>
      <c r="N6" s="163"/>
      <c r="O6" s="163"/>
      <c r="P6" s="163"/>
      <c r="Q6" s="163"/>
      <c r="R6" s="163"/>
      <c r="S6" s="163"/>
      <c r="Y6" s="213"/>
      <c r="Z6" s="213"/>
      <c r="AA6" s="213" t="s">
        <v>80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71" t="s">
        <v>52</v>
      </c>
      <c r="B7" s="199">
        <v>1</v>
      </c>
      <c r="C7" s="201">
        <f>IF($B7="","",VLOOKUP($B7,'L12 CSB elo'!$A$7:$O$60,5))</f>
        <v>0</v>
      </c>
      <c r="D7" s="259">
        <f>IF($B7="","",VLOOKUP($B7,'L12 CSB elo'!$A$7:$O$60,15))</f>
        <v>34</v>
      </c>
      <c r="E7" s="286" t="str">
        <f>UPPER(IF($B7="","",VLOOKUP($B7,'L12 CSB elo'!$A$7:$O$60,2)))</f>
        <v>TENISZ MŰHELY</v>
      </c>
      <c r="F7" s="286"/>
      <c r="G7" s="286">
        <f>IF($B7="","",VLOOKUP($B7,'L12 CSB elo'!$A$7:$O$60,3))</f>
        <v>0</v>
      </c>
      <c r="H7" s="286"/>
      <c r="I7" s="260">
        <f>IF($B7="","",VLOOKUP($B7,'L12 CSB elo'!$A$7:$O$60,4))</f>
        <v>0</v>
      </c>
      <c r="J7" s="258"/>
      <c r="K7" s="267" t="s">
        <v>125</v>
      </c>
      <c r="L7" s="215"/>
      <c r="M7" s="221"/>
      <c r="N7" s="163"/>
      <c r="O7" s="163"/>
      <c r="P7" s="163"/>
      <c r="Q7" s="163"/>
      <c r="R7" s="163"/>
      <c r="S7" s="163"/>
      <c r="Y7" s="213"/>
      <c r="Z7" s="213"/>
      <c r="AA7" s="213" t="s">
        <v>81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71"/>
      <c r="B8" s="200"/>
      <c r="C8" s="202"/>
      <c r="D8" s="261"/>
      <c r="E8" s="261"/>
      <c r="F8" s="261"/>
      <c r="G8" s="261"/>
      <c r="H8" s="261"/>
      <c r="I8" s="261"/>
      <c r="J8" s="258"/>
      <c r="K8" s="262"/>
      <c r="L8" s="171"/>
      <c r="M8" s="222"/>
      <c r="N8" s="163"/>
      <c r="O8" s="163"/>
      <c r="P8" s="163"/>
      <c r="Q8" s="163"/>
      <c r="R8" s="163"/>
      <c r="S8" s="163"/>
      <c r="Y8" s="213"/>
      <c r="Z8" s="213"/>
      <c r="AA8" s="213" t="s">
        <v>82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71" t="s">
        <v>53</v>
      </c>
      <c r="B9" s="199">
        <v>2</v>
      </c>
      <c r="C9" s="201">
        <f>IF($B9="","",VLOOKUP($B9,'L12 CSB elo'!$A$7:$O$60,5))</f>
        <v>0</v>
      </c>
      <c r="D9" s="259">
        <f>IF($B9="","",VLOOKUP($B9,'L12 CSB elo'!$A$6:$O$60,15))</f>
        <v>74</v>
      </c>
      <c r="E9" s="286" t="str">
        <f>UPPER(IF($B9="","",VLOOKUP($B9,'L12 CSB elo'!$A$7:$O$60,2)))</f>
        <v>MTK-BTC</v>
      </c>
      <c r="F9" s="286"/>
      <c r="G9" s="286">
        <f>IF($B9="","",VLOOKUP($B9,'L12 CSB elo'!$A$7:$O$60,3))</f>
        <v>0</v>
      </c>
      <c r="H9" s="286"/>
      <c r="I9" s="260">
        <f>IF($B9="","",VLOOKUP($B9,'L12 CSB elo'!$A$7:$O$60,4))</f>
        <v>0</v>
      </c>
      <c r="J9" s="258"/>
      <c r="K9" s="267" t="s">
        <v>126</v>
      </c>
      <c r="L9" s="215"/>
      <c r="M9" s="221"/>
      <c r="N9" s="163"/>
      <c r="O9" s="163"/>
      <c r="P9" s="163"/>
      <c r="Q9" s="163"/>
      <c r="R9" s="163"/>
      <c r="S9" s="163"/>
      <c r="Y9" s="213"/>
      <c r="Z9" s="213"/>
      <c r="AA9" s="213" t="s">
        <v>83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71"/>
      <c r="B10" s="200"/>
      <c r="C10" s="202"/>
      <c r="D10" s="261"/>
      <c r="E10" s="261"/>
      <c r="F10" s="261"/>
      <c r="G10" s="261"/>
      <c r="H10" s="261"/>
      <c r="I10" s="261"/>
      <c r="J10" s="258"/>
      <c r="K10" s="262"/>
      <c r="L10" s="171"/>
      <c r="M10" s="222"/>
      <c r="N10" s="163"/>
      <c r="O10" s="163"/>
      <c r="P10" s="163"/>
      <c r="Q10" s="163"/>
      <c r="R10" s="163"/>
      <c r="S10" s="163"/>
      <c r="Y10" s="213"/>
      <c r="Z10" s="213"/>
      <c r="AA10" s="213" t="s">
        <v>84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71" t="s">
        <v>54</v>
      </c>
      <c r="B11" s="199">
        <v>3</v>
      </c>
      <c r="C11" s="201">
        <f>IF($B11="","",VLOOKUP($B11,'L12 CSB elo'!$A$7:$O$60,5))</f>
        <v>0</v>
      </c>
      <c r="D11" s="259">
        <f>IF($B11="","",VLOOKUP($B11,'L12 CSB elo'!$A$7:$O$60,15))</f>
        <v>156</v>
      </c>
      <c r="E11" s="286" t="str">
        <f>UPPER(IF($B11="","",VLOOKUP($B11,'L12 CSB elo'!$A$7:$O$60,2)))</f>
        <v>PILLAN-GO</v>
      </c>
      <c r="F11" s="286"/>
      <c r="G11" s="286">
        <f>IF($B11="","",VLOOKUP($B11,'L12 CSB elo'!$A$7:$O$60,3))</f>
        <v>0</v>
      </c>
      <c r="H11" s="286"/>
      <c r="I11" s="260">
        <f>IF($B11="","",VLOOKUP($B11,'L12 CSB elo'!$A$7:$O$60,4))</f>
        <v>0</v>
      </c>
      <c r="J11" s="258"/>
      <c r="K11" s="267" t="s">
        <v>5</v>
      </c>
      <c r="L11" s="215"/>
      <c r="M11" s="221"/>
      <c r="N11" s="163"/>
      <c r="O11" s="163"/>
      <c r="P11" s="163"/>
      <c r="Q11" s="163"/>
      <c r="R11" s="163"/>
      <c r="S11" s="163"/>
      <c r="Y11" s="213"/>
      <c r="Z11" s="213"/>
      <c r="AA11" s="213" t="s">
        <v>89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71"/>
      <c r="B12" s="200"/>
      <c r="C12" s="202"/>
      <c r="D12" s="261"/>
      <c r="E12" s="261"/>
      <c r="F12" s="261"/>
      <c r="G12" s="261"/>
      <c r="H12" s="261"/>
      <c r="I12" s="261"/>
      <c r="J12" s="258"/>
      <c r="K12" s="263"/>
      <c r="L12" s="197"/>
      <c r="M12" s="223"/>
      <c r="Y12" s="213"/>
      <c r="Z12" s="213"/>
      <c r="AA12" s="213" t="s">
        <v>85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71" t="s">
        <v>59</v>
      </c>
      <c r="B13" s="199">
        <v>4</v>
      </c>
      <c r="C13" s="201">
        <f>IF($B13="","",VLOOKUP($B13,'L12 CSB elo'!$A$7:$O$60,5))</f>
        <v>0</v>
      </c>
      <c r="D13" s="259">
        <f>IF($B13="","",VLOOKUP($B13,'L12 CSB elo'!$A$7:$O$60,15))</f>
        <v>172</v>
      </c>
      <c r="E13" s="286" t="str">
        <f>UPPER(IF($B13="","",VLOOKUP($B13,'L12 CSB elo'!$A$7:$O$60,2)))</f>
        <v>FORTUNA SE</v>
      </c>
      <c r="F13" s="286"/>
      <c r="G13" s="286">
        <f>IF($B13="","",VLOOKUP($B13,'L12 CSB elo'!$A$7:$O$60,3))</f>
        <v>0</v>
      </c>
      <c r="H13" s="286"/>
      <c r="I13" s="260">
        <f>IF($B13="","",VLOOKUP($B13,'L12 CSB elo'!$A$7:$O$60,4))</f>
        <v>0</v>
      </c>
      <c r="J13" s="258"/>
      <c r="K13" s="267" t="s">
        <v>6</v>
      </c>
      <c r="L13" s="215"/>
      <c r="M13" s="221"/>
      <c r="Y13" s="213"/>
      <c r="Z13" s="213"/>
      <c r="AA13" s="213" t="s">
        <v>86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0"/>
      <c r="B14" s="150"/>
      <c r="C14" s="150"/>
      <c r="D14" s="258"/>
      <c r="E14" s="258"/>
      <c r="F14" s="258"/>
      <c r="G14" s="258"/>
      <c r="H14" s="258"/>
      <c r="I14" s="258"/>
      <c r="J14" s="258"/>
      <c r="K14" s="258"/>
      <c r="L14" s="150"/>
      <c r="M14" s="150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0"/>
      <c r="B15" s="150"/>
      <c r="C15" s="150"/>
      <c r="D15" s="258"/>
      <c r="E15" s="258"/>
      <c r="F15" s="258"/>
      <c r="G15" s="258"/>
      <c r="H15" s="258"/>
      <c r="I15" s="258"/>
      <c r="J15" s="258"/>
      <c r="K15" s="258"/>
      <c r="L15" s="150"/>
      <c r="M15" s="150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0"/>
      <c r="B16" s="150"/>
      <c r="C16" s="150"/>
      <c r="D16" s="258"/>
      <c r="E16" s="258"/>
      <c r="F16" s="258"/>
      <c r="G16" s="258"/>
      <c r="H16" s="258"/>
      <c r="I16" s="258"/>
      <c r="J16" s="258"/>
      <c r="K16" s="258"/>
      <c r="L16" s="150"/>
      <c r="M16" s="150"/>
      <c r="Y16" s="213"/>
      <c r="Z16" s="213"/>
      <c r="AA16" s="213" t="s">
        <v>52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0"/>
      <c r="B17" s="150"/>
      <c r="C17" s="150"/>
      <c r="D17" s="258"/>
      <c r="E17" s="258"/>
      <c r="F17" s="258"/>
      <c r="G17" s="258"/>
      <c r="H17" s="258"/>
      <c r="I17" s="258"/>
      <c r="J17" s="258"/>
      <c r="K17" s="258"/>
      <c r="L17" s="150"/>
      <c r="M17" s="150"/>
      <c r="Y17" s="213"/>
      <c r="Z17" s="213"/>
      <c r="AA17" s="213" t="s">
        <v>77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50"/>
      <c r="B18" s="289"/>
      <c r="C18" s="289"/>
      <c r="D18" s="279" t="str">
        <f>E7</f>
        <v>TENISZ MŰHELY</v>
      </c>
      <c r="E18" s="279"/>
      <c r="F18" s="279" t="str">
        <f>E9</f>
        <v>MTK-BTC</v>
      </c>
      <c r="G18" s="279"/>
      <c r="H18" s="279" t="str">
        <f>E11</f>
        <v>PILLAN-GO</v>
      </c>
      <c r="I18" s="279"/>
      <c r="J18" s="279" t="str">
        <f>E13</f>
        <v>FORTUNA SE</v>
      </c>
      <c r="K18" s="279"/>
      <c r="L18" s="150"/>
      <c r="M18" s="150"/>
      <c r="Y18" s="213"/>
      <c r="Z18" s="213"/>
      <c r="AA18" s="213" t="s">
        <v>78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203" t="s">
        <v>52</v>
      </c>
      <c r="B19" s="278" t="str">
        <f>E7</f>
        <v>TENISZ MŰHELY</v>
      </c>
      <c r="C19" s="278"/>
      <c r="D19" s="283"/>
      <c r="E19" s="283"/>
      <c r="F19" s="280" t="s">
        <v>121</v>
      </c>
      <c r="G19" s="281"/>
      <c r="H19" s="280" t="s">
        <v>121</v>
      </c>
      <c r="I19" s="281"/>
      <c r="J19" s="282" t="s">
        <v>121</v>
      </c>
      <c r="K19" s="279"/>
      <c r="L19" s="150"/>
      <c r="M19" s="150"/>
      <c r="Y19" s="213"/>
      <c r="Z19" s="213"/>
      <c r="AA19" s="213" t="s">
        <v>79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203" t="s">
        <v>53</v>
      </c>
      <c r="B20" s="278" t="str">
        <f>E9</f>
        <v>MTK-BTC</v>
      </c>
      <c r="C20" s="278"/>
      <c r="D20" s="280" t="s">
        <v>124</v>
      </c>
      <c r="E20" s="281"/>
      <c r="F20" s="283"/>
      <c r="G20" s="283"/>
      <c r="H20" s="280" t="s">
        <v>122</v>
      </c>
      <c r="I20" s="281"/>
      <c r="J20" s="280" t="s">
        <v>122</v>
      </c>
      <c r="K20" s="281"/>
      <c r="L20" s="150"/>
      <c r="M20" s="150"/>
      <c r="Y20" s="213"/>
      <c r="Z20" s="213"/>
      <c r="AA20" s="213" t="s">
        <v>80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203" t="s">
        <v>54</v>
      </c>
      <c r="B21" s="278" t="str">
        <f>E11</f>
        <v>PILLAN-GO</v>
      </c>
      <c r="C21" s="278"/>
      <c r="D21" s="280" t="s">
        <v>124</v>
      </c>
      <c r="E21" s="281"/>
      <c r="F21" s="280" t="s">
        <v>123</v>
      </c>
      <c r="G21" s="281"/>
      <c r="H21" s="283"/>
      <c r="I21" s="283"/>
      <c r="J21" s="280" t="s">
        <v>122</v>
      </c>
      <c r="K21" s="281"/>
      <c r="L21" s="150"/>
      <c r="M21" s="150"/>
      <c r="Y21" s="213"/>
      <c r="Z21" s="213"/>
      <c r="AA21" s="213" t="s">
        <v>81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203" t="s">
        <v>59</v>
      </c>
      <c r="B22" s="278" t="str">
        <f>E13</f>
        <v>FORTUNA SE</v>
      </c>
      <c r="C22" s="278"/>
      <c r="D22" s="280" t="s">
        <v>124</v>
      </c>
      <c r="E22" s="281"/>
      <c r="F22" s="280" t="s">
        <v>123</v>
      </c>
      <c r="G22" s="281"/>
      <c r="H22" s="282" t="s">
        <v>123</v>
      </c>
      <c r="I22" s="279"/>
      <c r="J22" s="283"/>
      <c r="K22" s="283"/>
      <c r="L22" s="150"/>
      <c r="M22" s="150"/>
      <c r="Y22" s="213"/>
      <c r="Z22" s="213"/>
      <c r="AA22" s="213" t="s">
        <v>82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2.75">
      <c r="A23" s="150"/>
      <c r="B23" s="150"/>
      <c r="C23" s="150"/>
      <c r="D23" s="258"/>
      <c r="E23" s="258"/>
      <c r="F23" s="258"/>
      <c r="G23" s="258"/>
      <c r="H23" s="258"/>
      <c r="I23" s="258"/>
      <c r="J23" s="258"/>
      <c r="K23" s="258"/>
      <c r="L23" s="150"/>
      <c r="M23" s="150"/>
      <c r="Y23" s="213"/>
      <c r="Z23" s="213"/>
      <c r="AA23" s="213" t="s">
        <v>83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50"/>
      <c r="B24" s="150"/>
      <c r="C24" s="150"/>
      <c r="D24" s="258"/>
      <c r="E24" s="258"/>
      <c r="F24" s="258"/>
      <c r="G24" s="258"/>
      <c r="H24" s="258"/>
      <c r="I24" s="258"/>
      <c r="J24" s="258"/>
      <c r="K24" s="258"/>
      <c r="L24" s="150"/>
      <c r="M24" s="150"/>
      <c r="Y24" s="213"/>
      <c r="Z24" s="213"/>
      <c r="AA24" s="213" t="s">
        <v>84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50"/>
      <c r="B25" s="150"/>
      <c r="C25" s="150"/>
      <c r="D25" s="258"/>
      <c r="E25" s="258"/>
      <c r="F25" s="258"/>
      <c r="G25" s="258"/>
      <c r="H25" s="258"/>
      <c r="I25" s="258"/>
      <c r="J25" s="258"/>
      <c r="K25" s="258"/>
      <c r="L25" s="150"/>
      <c r="M25" s="150"/>
      <c r="Y25" s="213"/>
      <c r="Z25" s="213"/>
      <c r="AA25" s="213" t="s">
        <v>89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50"/>
      <c r="B26" s="150"/>
      <c r="C26" s="150"/>
      <c r="D26" s="258"/>
      <c r="E26" s="258"/>
      <c r="F26" s="258"/>
      <c r="G26" s="258"/>
      <c r="H26" s="258"/>
      <c r="I26" s="258"/>
      <c r="J26" s="258"/>
      <c r="K26" s="258"/>
      <c r="L26" s="150"/>
      <c r="M26" s="150"/>
      <c r="Y26" s="213"/>
      <c r="Z26" s="213"/>
      <c r="AA26" s="213" t="s">
        <v>85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50"/>
      <c r="B27" s="150"/>
      <c r="C27" s="150"/>
      <c r="D27" s="258"/>
      <c r="E27" s="258"/>
      <c r="F27" s="258"/>
      <c r="G27" s="258"/>
      <c r="H27" s="258"/>
      <c r="I27" s="258"/>
      <c r="J27" s="258"/>
      <c r="K27" s="258"/>
      <c r="L27" s="150"/>
      <c r="M27" s="150"/>
      <c r="Y27" s="213"/>
      <c r="Z27" s="213"/>
      <c r="AA27" s="213" t="s">
        <v>86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50"/>
      <c r="B28" s="150"/>
      <c r="C28" s="150"/>
      <c r="D28" s="258"/>
      <c r="E28" s="258"/>
      <c r="F28" s="258"/>
      <c r="G28" s="258"/>
      <c r="H28" s="258"/>
      <c r="I28" s="258"/>
      <c r="J28" s="258"/>
      <c r="K28" s="258"/>
      <c r="L28" s="150"/>
      <c r="M28" s="150"/>
    </row>
    <row r="29" spans="1:13" ht="12.75">
      <c r="A29" s="150"/>
      <c r="B29" s="150"/>
      <c r="C29" s="150"/>
      <c r="D29" s="258"/>
      <c r="E29" s="258"/>
      <c r="F29" s="258"/>
      <c r="G29" s="258"/>
      <c r="H29" s="258"/>
      <c r="I29" s="258"/>
      <c r="J29" s="258"/>
      <c r="K29" s="258"/>
      <c r="L29" s="150"/>
      <c r="M29" s="150"/>
    </row>
    <row r="30" spans="1:13" ht="12.75">
      <c r="A30" s="150"/>
      <c r="B30" s="150"/>
      <c r="C30" s="150"/>
      <c r="D30" s="258"/>
      <c r="E30" s="258"/>
      <c r="F30" s="258"/>
      <c r="G30" s="258"/>
      <c r="H30" s="258"/>
      <c r="I30" s="258"/>
      <c r="J30" s="258"/>
      <c r="K30" s="258"/>
      <c r="L30" s="150"/>
      <c r="M30" s="150"/>
    </row>
    <row r="31" spans="1:13" ht="12.75">
      <c r="A31" s="150"/>
      <c r="B31" s="150"/>
      <c r="C31" s="150"/>
      <c r="D31" s="258"/>
      <c r="E31" s="258"/>
      <c r="F31" s="258"/>
      <c r="G31" s="258"/>
      <c r="H31" s="258"/>
      <c r="I31" s="258"/>
      <c r="J31" s="258"/>
      <c r="K31" s="258"/>
      <c r="L31" s="150"/>
      <c r="M31" s="150"/>
    </row>
    <row r="32" spans="1:19" ht="12.75">
      <c r="A32" s="150"/>
      <c r="B32" s="150"/>
      <c r="C32" s="150"/>
      <c r="D32" s="258"/>
      <c r="E32" s="258"/>
      <c r="F32" s="258"/>
      <c r="G32" s="258"/>
      <c r="H32" s="258"/>
      <c r="I32" s="258"/>
      <c r="J32" s="258"/>
      <c r="K32" s="258"/>
      <c r="L32" s="149"/>
      <c r="M32" s="150"/>
      <c r="O32" s="163"/>
      <c r="P32" s="163"/>
      <c r="Q32" s="163"/>
      <c r="R32" s="163"/>
      <c r="S32" s="163"/>
    </row>
    <row r="33" spans="1:19" ht="12.75">
      <c r="A33" s="70" t="s">
        <v>35</v>
      </c>
      <c r="B33" s="71"/>
      <c r="C33" s="122"/>
      <c r="D33" s="178" t="s">
        <v>2</v>
      </c>
      <c r="E33" s="179" t="s">
        <v>37</v>
      </c>
      <c r="F33" s="264"/>
      <c r="G33" s="178" t="s">
        <v>2</v>
      </c>
      <c r="H33" s="179" t="s">
        <v>46</v>
      </c>
      <c r="I33" s="78"/>
      <c r="J33" s="179" t="s">
        <v>47</v>
      </c>
      <c r="K33" s="77" t="s">
        <v>48</v>
      </c>
      <c r="L33" s="30"/>
      <c r="M33" s="195"/>
      <c r="O33" s="163"/>
      <c r="P33" s="172"/>
      <c r="Q33" s="172"/>
      <c r="R33" s="173"/>
      <c r="S33" s="163"/>
    </row>
    <row r="34" spans="1:19" ht="12.75">
      <c r="A34" s="153" t="s">
        <v>36</v>
      </c>
      <c r="B34" s="154"/>
      <c r="C34" s="155"/>
      <c r="D34" s="180"/>
      <c r="E34" s="284"/>
      <c r="F34" s="284"/>
      <c r="G34" s="190" t="s">
        <v>3</v>
      </c>
      <c r="H34" s="154"/>
      <c r="I34" s="181"/>
      <c r="J34" s="191"/>
      <c r="K34" s="151" t="s">
        <v>38</v>
      </c>
      <c r="L34" s="196"/>
      <c r="M34" s="182"/>
      <c r="O34" s="163"/>
      <c r="P34" s="174"/>
      <c r="Q34" s="174"/>
      <c r="R34" s="175"/>
      <c r="S34" s="163"/>
    </row>
    <row r="35" spans="1:19" ht="12.75">
      <c r="A35" s="156" t="s">
        <v>45</v>
      </c>
      <c r="B35" s="76"/>
      <c r="C35" s="157"/>
      <c r="D35" s="183"/>
      <c r="E35" s="285"/>
      <c r="F35" s="285"/>
      <c r="G35" s="192" t="s">
        <v>4</v>
      </c>
      <c r="H35" s="184"/>
      <c r="I35" s="185"/>
      <c r="J35" s="42"/>
      <c r="K35" s="156"/>
      <c r="L35" s="149"/>
      <c r="M35" s="189"/>
      <c r="O35" s="163"/>
      <c r="P35" s="175"/>
      <c r="Q35" s="176"/>
      <c r="R35" s="175"/>
      <c r="S35" s="163"/>
    </row>
    <row r="36" spans="1:19" ht="12.75">
      <c r="A36" s="89"/>
      <c r="B36" s="90"/>
      <c r="C36" s="91"/>
      <c r="D36" s="183"/>
      <c r="E36" s="184"/>
      <c r="F36" s="265"/>
      <c r="G36" s="192" t="s">
        <v>5</v>
      </c>
      <c r="H36" s="184"/>
      <c r="I36" s="185"/>
      <c r="J36" s="42"/>
      <c r="K36" s="151" t="s">
        <v>39</v>
      </c>
      <c r="L36" s="196"/>
      <c r="M36" s="182"/>
      <c r="O36" s="163"/>
      <c r="P36" s="174"/>
      <c r="Q36" s="174"/>
      <c r="R36" s="175"/>
      <c r="S36" s="163"/>
    </row>
    <row r="37" spans="1:19" ht="12.75">
      <c r="A37" s="72"/>
      <c r="B37" s="120"/>
      <c r="C37" s="73"/>
      <c r="D37" s="183"/>
      <c r="E37" s="184"/>
      <c r="F37" s="265"/>
      <c r="G37" s="192" t="s">
        <v>6</v>
      </c>
      <c r="H37" s="184"/>
      <c r="I37" s="185"/>
      <c r="J37" s="42"/>
      <c r="K37" s="194"/>
      <c r="L37" s="187"/>
      <c r="M37" s="186"/>
      <c r="O37" s="163"/>
      <c r="P37" s="175"/>
      <c r="Q37" s="176"/>
      <c r="R37" s="175"/>
      <c r="S37" s="163"/>
    </row>
    <row r="38" spans="1:19" ht="12.75">
      <c r="A38" s="80"/>
      <c r="B38" s="92"/>
      <c r="C38" s="121"/>
      <c r="D38" s="183"/>
      <c r="E38" s="184"/>
      <c r="F38" s="265"/>
      <c r="G38" s="192" t="s">
        <v>7</v>
      </c>
      <c r="H38" s="184"/>
      <c r="I38" s="185"/>
      <c r="J38" s="42"/>
      <c r="K38" s="156"/>
      <c r="L38" s="149"/>
      <c r="M38" s="189"/>
      <c r="O38" s="163"/>
      <c r="P38" s="175"/>
      <c r="Q38" s="176"/>
      <c r="R38" s="175"/>
      <c r="S38" s="163"/>
    </row>
    <row r="39" spans="1:19" ht="12.75">
      <c r="A39" s="81"/>
      <c r="B39" s="95"/>
      <c r="C39" s="73"/>
      <c r="D39" s="183"/>
      <c r="E39" s="184"/>
      <c r="F39" s="265"/>
      <c r="G39" s="192" t="s">
        <v>8</v>
      </c>
      <c r="H39" s="184"/>
      <c r="I39" s="185"/>
      <c r="J39" s="42"/>
      <c r="K39" s="151" t="s">
        <v>28</v>
      </c>
      <c r="L39" s="196"/>
      <c r="M39" s="182"/>
      <c r="O39" s="163"/>
      <c r="P39" s="174"/>
      <c r="Q39" s="174"/>
      <c r="R39" s="175"/>
      <c r="S39" s="163"/>
    </row>
    <row r="40" spans="1:19" ht="12.75">
      <c r="A40" s="81"/>
      <c r="B40" s="95"/>
      <c r="C40" s="87"/>
      <c r="D40" s="183"/>
      <c r="E40" s="184"/>
      <c r="F40" s="265"/>
      <c r="G40" s="192" t="s">
        <v>9</v>
      </c>
      <c r="H40" s="184"/>
      <c r="I40" s="185"/>
      <c r="J40" s="42"/>
      <c r="K40" s="194"/>
      <c r="L40" s="187"/>
      <c r="M40" s="186"/>
      <c r="O40" s="163"/>
      <c r="P40" s="175"/>
      <c r="Q40" s="176"/>
      <c r="R40" s="175"/>
      <c r="S40" s="163"/>
    </row>
    <row r="41" spans="1:19" ht="12.75">
      <c r="A41" s="82"/>
      <c r="B41" s="79"/>
      <c r="C41" s="88"/>
      <c r="D41" s="188"/>
      <c r="E41" s="76"/>
      <c r="F41" s="266"/>
      <c r="G41" s="193" t="s">
        <v>10</v>
      </c>
      <c r="H41" s="76"/>
      <c r="I41" s="152"/>
      <c r="J41" s="74"/>
      <c r="K41" s="156" t="str">
        <f>M4</f>
        <v>Droppa Erika</v>
      </c>
      <c r="L41" s="149"/>
      <c r="M41" s="189"/>
      <c r="O41" s="163"/>
      <c r="P41" s="175"/>
      <c r="Q41" s="176"/>
      <c r="R41" s="177"/>
      <c r="S41" s="163"/>
    </row>
    <row r="42" spans="15:19" ht="12.75">
      <c r="O42" s="163"/>
      <c r="P42" s="163"/>
      <c r="Q42" s="163"/>
      <c r="R42" s="163"/>
      <c r="S42" s="163"/>
    </row>
    <row r="43" spans="15:19" ht="12.75">
      <c r="O43" s="163"/>
      <c r="P43" s="163"/>
      <c r="Q43" s="163"/>
      <c r="R43" s="163"/>
      <c r="S43" s="163"/>
    </row>
  </sheetData>
  <sheetProtection/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conditionalFormatting sqref="E7 E9 E11 E13">
    <cfRule type="cellIs" priority="1" dxfId="19" operator="equal" stopIfTrue="1">
      <formula>"Bye"</formula>
    </cfRule>
  </conditionalFormatting>
  <conditionalFormatting sqref="R41">
    <cfRule type="expression" priority="2" dxfId="18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4">
    <tabColor rgb="FFFF0000"/>
  </sheetPr>
  <dimension ref="A1:AK43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254" customWidth="1"/>
    <col min="5" max="5" width="9.28125" style="254" customWidth="1"/>
    <col min="6" max="6" width="7.140625" style="254" customWidth="1"/>
    <col min="7" max="7" width="9.28125" style="254" customWidth="1"/>
    <col min="8" max="8" width="7.140625" style="254" customWidth="1"/>
    <col min="9" max="9" width="10.57421875" style="254" customWidth="1"/>
    <col min="10" max="10" width="7.8515625" style="254" customWidth="1"/>
    <col min="11" max="12" width="8.57421875" style="254" customWidth="1"/>
    <col min="13" max="13" width="7.8515625" style="254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4">
      <c r="A1" s="287" t="str">
        <f>Altalanos!$A$6</f>
        <v>Bp. koro.Bajnokság - lány CSB</v>
      </c>
      <c r="B1" s="287"/>
      <c r="C1" s="287"/>
      <c r="D1" s="287"/>
      <c r="E1" s="287"/>
      <c r="F1" s="287"/>
      <c r="G1" s="135"/>
      <c r="H1" s="138" t="s">
        <v>44</v>
      </c>
      <c r="I1" s="136"/>
      <c r="J1" s="137"/>
      <c r="L1" s="139"/>
      <c r="M1" s="159"/>
      <c r="N1" s="161"/>
      <c r="O1" s="161" t="s">
        <v>11</v>
      </c>
      <c r="P1" s="161"/>
      <c r="Q1" s="162"/>
      <c r="R1" s="161"/>
      <c r="S1" s="163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141" t="str">
        <f>Altalanos!$B$8</f>
        <v>L14</v>
      </c>
      <c r="F2" s="141"/>
      <c r="G2" s="142"/>
      <c r="H2" s="143"/>
      <c r="I2" s="143"/>
      <c r="J2" s="144"/>
      <c r="K2" s="139"/>
      <c r="L2" s="139"/>
      <c r="M2" s="160"/>
      <c r="N2" s="164"/>
      <c r="O2" s="165"/>
      <c r="P2" s="164"/>
      <c r="Q2" s="165"/>
      <c r="R2" s="164"/>
      <c r="S2" s="163"/>
      <c r="Y2" s="214"/>
      <c r="Z2" s="213"/>
      <c r="AA2" s="213" t="s">
        <v>52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166"/>
      <c r="R3" s="168"/>
      <c r="S3" s="163"/>
      <c r="Y3" s="213">
        <f>IF(H4="OB","A",IF(H4="IX","W",H4))</f>
        <v>0</v>
      </c>
      <c r="Z3" s="213"/>
      <c r="AA3" s="213" t="s">
        <v>77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88" t="str">
        <f>Altalanos!$A$10</f>
        <v>2022.06.14-24</v>
      </c>
      <c r="B4" s="288"/>
      <c r="C4" s="288"/>
      <c r="D4" s="255"/>
      <c r="E4" s="145" t="str">
        <f>Altalanos!$C$10</f>
        <v>Budapest</v>
      </c>
      <c r="F4" s="145"/>
      <c r="G4" s="145"/>
      <c r="H4" s="147"/>
      <c r="I4" s="145"/>
      <c r="J4" s="146"/>
      <c r="K4" s="147"/>
      <c r="L4" s="148" t="str">
        <f>Altalanos!$E$10</f>
        <v>Droppa Erika</v>
      </c>
      <c r="M4" s="147"/>
      <c r="N4" s="169"/>
      <c r="O4" s="170"/>
      <c r="P4" s="205" t="s">
        <v>61</v>
      </c>
      <c r="Q4" s="206" t="s">
        <v>70</v>
      </c>
      <c r="R4" s="206" t="s">
        <v>66</v>
      </c>
      <c r="S4" s="204"/>
      <c r="Y4" s="213"/>
      <c r="Z4" s="213"/>
      <c r="AA4" s="213" t="s">
        <v>78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0"/>
      <c r="B5" s="30" t="s">
        <v>41</v>
      </c>
      <c r="C5" s="158" t="s">
        <v>50</v>
      </c>
      <c r="D5" s="256" t="s">
        <v>35</v>
      </c>
      <c r="E5" s="256" t="s">
        <v>55</v>
      </c>
      <c r="F5" s="256"/>
      <c r="G5" s="256" t="s">
        <v>23</v>
      </c>
      <c r="H5" s="256"/>
      <c r="I5" s="256" t="s">
        <v>26</v>
      </c>
      <c r="J5" s="256"/>
      <c r="K5" s="257" t="s">
        <v>56</v>
      </c>
      <c r="L5" s="257" t="s">
        <v>57</v>
      </c>
      <c r="M5" s="257" t="s">
        <v>58</v>
      </c>
      <c r="N5" s="163"/>
      <c r="O5" s="163"/>
      <c r="P5" s="207" t="s">
        <v>68</v>
      </c>
      <c r="Q5" s="208" t="s">
        <v>64</v>
      </c>
      <c r="R5" s="208" t="s">
        <v>71</v>
      </c>
      <c r="S5" s="204"/>
      <c r="Y5" s="213">
        <f>IF(OR(Altalanos!$A$8="F1",Altalanos!$A$8="F2",Altalanos!$A$8="N1",Altalanos!$A$8="N2"),1,2)</f>
        <v>2</v>
      </c>
      <c r="Z5" s="213"/>
      <c r="AA5" s="213" t="s">
        <v>79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50"/>
      <c r="B6" s="150"/>
      <c r="C6" s="19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163"/>
      <c r="O6" s="163"/>
      <c r="P6" s="209" t="s">
        <v>69</v>
      </c>
      <c r="Q6" s="210" t="s">
        <v>72</v>
      </c>
      <c r="R6" s="210" t="s">
        <v>67</v>
      </c>
      <c r="S6" s="204"/>
      <c r="Y6" s="213"/>
      <c r="Z6" s="213"/>
      <c r="AA6" s="213" t="s">
        <v>80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71" t="s">
        <v>52</v>
      </c>
      <c r="B7" s="199">
        <v>1</v>
      </c>
      <c r="C7" s="201">
        <f>IF($B7="","",VLOOKUP($B7,'L14 CSB elo'!$A$7:$O$60,5))</f>
        <v>0</v>
      </c>
      <c r="D7" s="259">
        <f>IF($B7="","",VLOOKUP($B7,'L14 CSB elo'!$A$7:$O$60,15))</f>
        <v>22</v>
      </c>
      <c r="E7" s="286" t="str">
        <f>UPPER(IF($B7="","",VLOOKUP($B7,'L14 CSB elo'!$A$7:$O$60,2)))</f>
        <v>ALFA TI</v>
      </c>
      <c r="F7" s="286"/>
      <c r="G7" s="286">
        <f>IF($B7="","",VLOOKUP($B7,'L14 CSB elo'!$A$7:$O$60,3))</f>
        <v>0</v>
      </c>
      <c r="H7" s="286"/>
      <c r="I7" s="260">
        <f>IF($B7="","",VLOOKUP($B7,'L14 CSB elo'!$A$7:$O$60,4))</f>
        <v>0</v>
      </c>
      <c r="J7" s="258"/>
      <c r="K7" s="268" t="s">
        <v>4</v>
      </c>
      <c r="L7" s="269"/>
      <c r="M7" s="270"/>
      <c r="N7" s="163"/>
      <c r="O7" s="163"/>
      <c r="P7" s="205" t="s">
        <v>75</v>
      </c>
      <c r="Q7" s="206" t="s">
        <v>63</v>
      </c>
      <c r="R7" s="206" t="s">
        <v>73</v>
      </c>
      <c r="S7" s="163"/>
      <c r="Y7" s="213"/>
      <c r="Z7" s="213"/>
      <c r="AA7" s="213" t="s">
        <v>81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71"/>
      <c r="B8" s="200"/>
      <c r="C8" s="202"/>
      <c r="D8" s="261"/>
      <c r="E8" s="261"/>
      <c r="F8" s="261"/>
      <c r="G8" s="261"/>
      <c r="H8" s="261"/>
      <c r="I8" s="261"/>
      <c r="J8" s="258"/>
      <c r="K8" s="262"/>
      <c r="L8" s="262"/>
      <c r="M8" s="271"/>
      <c r="N8" s="163"/>
      <c r="O8" s="163"/>
      <c r="P8" s="207" t="s">
        <v>76</v>
      </c>
      <c r="Q8" s="208" t="s">
        <v>65</v>
      </c>
      <c r="R8" s="208" t="s">
        <v>74</v>
      </c>
      <c r="S8" s="163"/>
      <c r="Y8" s="213"/>
      <c r="Z8" s="213"/>
      <c r="AA8" s="213" t="s">
        <v>82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71" t="s">
        <v>53</v>
      </c>
      <c r="B9" s="199">
        <v>2</v>
      </c>
      <c r="C9" s="201">
        <f>IF($B9="","",VLOOKUP($B9,'L14 CSB elo'!$A$7:$O$60,5))</f>
        <v>0</v>
      </c>
      <c r="D9" s="259">
        <f>IF($B9="","",VLOOKUP($B9,'L14 CSB elo'!$A$7:$O$60,15))</f>
        <v>24</v>
      </c>
      <c r="E9" s="286" t="str">
        <f>UPPER(IF($B9="","",VLOOKUP($B9,'L14 CSB elo'!$A$7:$O$60,2)))</f>
        <v>VASAS SC</v>
      </c>
      <c r="F9" s="286"/>
      <c r="G9" s="286">
        <f>IF($B9="","",VLOOKUP($B9,'L14 CSB elo'!$A$7:$O$60,3))</f>
        <v>0</v>
      </c>
      <c r="H9" s="286"/>
      <c r="I9" s="260">
        <f>IF($B9="","",VLOOKUP($B9,'L14 CSB elo'!$A$7:$O$60,4))</f>
        <v>0</v>
      </c>
      <c r="J9" s="258"/>
      <c r="K9" s="268" t="s">
        <v>3</v>
      </c>
      <c r="L9" s="269"/>
      <c r="M9" s="270"/>
      <c r="N9" s="163"/>
      <c r="O9" s="163"/>
      <c r="P9" s="163"/>
      <c r="Q9" s="163"/>
      <c r="R9" s="163"/>
      <c r="S9" s="163"/>
      <c r="Y9" s="213"/>
      <c r="Z9" s="213"/>
      <c r="AA9" s="213" t="s">
        <v>83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71"/>
      <c r="B10" s="200"/>
      <c r="C10" s="202"/>
      <c r="D10" s="261"/>
      <c r="E10" s="261"/>
      <c r="F10" s="261"/>
      <c r="G10" s="261"/>
      <c r="H10" s="261"/>
      <c r="I10" s="261"/>
      <c r="J10" s="258"/>
      <c r="K10" s="262"/>
      <c r="L10" s="262"/>
      <c r="M10" s="271"/>
      <c r="N10" s="163"/>
      <c r="O10" s="163"/>
      <c r="P10" s="163"/>
      <c r="Q10" s="163"/>
      <c r="R10" s="163"/>
      <c r="S10" s="163"/>
      <c r="Y10" s="213"/>
      <c r="Z10" s="213"/>
      <c r="AA10" s="213" t="s">
        <v>84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71" t="s">
        <v>54</v>
      </c>
      <c r="B11" s="199">
        <v>3</v>
      </c>
      <c r="C11" s="201">
        <f>IF($B11="","",VLOOKUP($B11,'L14 CSB elo'!$A$7:$O$60,5))</f>
        <v>0</v>
      </c>
      <c r="D11" s="259">
        <f>IF($B11="","",VLOOKUP($B11,'L14 CSB elo'!$A$7:$O$60,15))</f>
        <v>37</v>
      </c>
      <c r="E11" s="286" t="str">
        <f>UPPER(IF($B11="","",VLOOKUP($B11,'L14 CSB elo'!$A$7:$O$60,2)))</f>
        <v>BEBTO TEAM "A"</v>
      </c>
      <c r="F11" s="286"/>
      <c r="G11" s="286">
        <f>IF($B11="","",VLOOKUP($B11,'L14 CSB elo'!$A$7:$O$60,3))</f>
        <v>0</v>
      </c>
      <c r="H11" s="286"/>
      <c r="I11" s="260">
        <f>IF($B11="","",VLOOKUP($B11,'L14 CSB elo'!$A$7:$O$60,4))</f>
        <v>0</v>
      </c>
      <c r="J11" s="258"/>
      <c r="K11" s="268" t="s">
        <v>5</v>
      </c>
      <c r="L11" s="269"/>
      <c r="M11" s="270"/>
      <c r="N11" s="163"/>
      <c r="O11" s="163"/>
      <c r="P11" s="163"/>
      <c r="Q11" s="163"/>
      <c r="R11" s="163"/>
      <c r="S11" s="163"/>
      <c r="Y11" s="213"/>
      <c r="Z11" s="213"/>
      <c r="AA11" s="213" t="s">
        <v>89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71"/>
      <c r="B12" s="200"/>
      <c r="C12" s="202"/>
      <c r="D12" s="261"/>
      <c r="E12" s="261"/>
      <c r="F12" s="261"/>
      <c r="G12" s="261"/>
      <c r="H12" s="261"/>
      <c r="I12" s="261"/>
      <c r="J12" s="258"/>
      <c r="K12" s="263"/>
      <c r="L12" s="263"/>
      <c r="M12" s="272"/>
      <c r="Y12" s="213"/>
      <c r="Z12" s="213"/>
      <c r="AA12" s="213" t="s">
        <v>85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71" t="s">
        <v>59</v>
      </c>
      <c r="B13" s="199">
        <v>5</v>
      </c>
      <c r="C13" s="201">
        <f>IF($B13="","",VLOOKUP($B13,'L14 CSB elo'!$A$7:$O$60,5))</f>
        <v>0</v>
      </c>
      <c r="D13" s="259">
        <f>IF($B13="","",VLOOKUP($B13,'L14 CSB elo'!$A$7:$O$60,15))</f>
        <v>119</v>
      </c>
      <c r="E13" s="286" t="str">
        <f>UPPER(IF($B13="","",VLOOKUP($B13,'L14 CSB elo'!$A$7:$O$60,2)))</f>
        <v>BEBTO TEAM "B"</v>
      </c>
      <c r="F13" s="286"/>
      <c r="G13" s="286">
        <f>IF($B13="","",VLOOKUP($B13,'L14 CSB elo'!$A$7:$O$60,3))</f>
        <v>0</v>
      </c>
      <c r="H13" s="286"/>
      <c r="I13" s="260">
        <f>IF($B13="","",VLOOKUP($B13,'L14 CSB elo'!$A$7:$O$60,4))</f>
        <v>0</v>
      </c>
      <c r="J13" s="258"/>
      <c r="K13" s="267" t="s">
        <v>7</v>
      </c>
      <c r="L13" s="269"/>
      <c r="M13" s="270"/>
      <c r="Y13" s="213"/>
      <c r="Z13" s="213"/>
      <c r="AA13" s="213" t="s">
        <v>86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71"/>
      <c r="B14" s="200"/>
      <c r="C14" s="202"/>
      <c r="D14" s="261"/>
      <c r="E14" s="261"/>
      <c r="F14" s="261"/>
      <c r="G14" s="261"/>
      <c r="H14" s="261"/>
      <c r="I14" s="261"/>
      <c r="J14" s="258"/>
      <c r="K14" s="262"/>
      <c r="L14" s="262"/>
      <c r="M14" s="27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71" t="s">
        <v>60</v>
      </c>
      <c r="B15" s="199">
        <v>4</v>
      </c>
      <c r="C15" s="201">
        <f>IF($B15="","",VLOOKUP($B15,'L14 CSB elo'!$A$7:$O$60,5))</f>
        <v>0</v>
      </c>
      <c r="D15" s="259">
        <f>IF($B15="","",VLOOKUP($B15,'L14 CSB elo'!$A$7:$O$60,15))</f>
        <v>68</v>
      </c>
      <c r="E15" s="286" t="str">
        <f>UPPER(IF($B15="","",VLOOKUP($B15,'L14 CSB elo'!$A$7:$O$60,2)))</f>
        <v>TENISZ MŰHELY</v>
      </c>
      <c r="F15" s="286"/>
      <c r="G15" s="286">
        <f>IF($B15="","",VLOOKUP($B15,'L14 CSB elo'!$A$7:$O$60,3))</f>
        <v>0</v>
      </c>
      <c r="H15" s="286"/>
      <c r="I15" s="260">
        <f>IF($B15="","",VLOOKUP($B15,'L14 CSB elo'!$A$7:$O$60,4))</f>
        <v>0</v>
      </c>
      <c r="J15" s="258"/>
      <c r="K15" s="267" t="s">
        <v>6</v>
      </c>
      <c r="L15" s="269"/>
      <c r="M15" s="270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0"/>
      <c r="B16" s="150"/>
      <c r="C16" s="150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Y16" s="213"/>
      <c r="Z16" s="213"/>
      <c r="AA16" s="213" t="s">
        <v>52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0"/>
      <c r="B17" s="150"/>
      <c r="C17" s="150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Y17" s="213"/>
      <c r="Z17" s="213"/>
      <c r="AA17" s="213" t="s">
        <v>77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50"/>
      <c r="B18" s="289"/>
      <c r="C18" s="289"/>
      <c r="D18" s="279" t="str">
        <f>E7</f>
        <v>ALFA TI</v>
      </c>
      <c r="E18" s="279"/>
      <c r="F18" s="279" t="str">
        <f>E9</f>
        <v>VASAS SC</v>
      </c>
      <c r="G18" s="279"/>
      <c r="H18" s="279" t="str">
        <f>E11</f>
        <v>BEBTO TEAM "A"</v>
      </c>
      <c r="I18" s="279"/>
      <c r="J18" s="279" t="str">
        <f>E13</f>
        <v>BEBTO TEAM "B"</v>
      </c>
      <c r="K18" s="279"/>
      <c r="L18" s="279" t="str">
        <f>E15</f>
        <v>TENISZ MŰHELY</v>
      </c>
      <c r="M18" s="279"/>
      <c r="Y18" s="213"/>
      <c r="Z18" s="213"/>
      <c r="AA18" s="213" t="s">
        <v>78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203" t="s">
        <v>52</v>
      </c>
      <c r="B19" s="278" t="str">
        <f>E7</f>
        <v>ALFA TI</v>
      </c>
      <c r="C19" s="278"/>
      <c r="D19" s="283"/>
      <c r="E19" s="283"/>
      <c r="F19" s="281" t="s">
        <v>133</v>
      </c>
      <c r="G19" s="281"/>
      <c r="H19" s="280" t="s">
        <v>121</v>
      </c>
      <c r="I19" s="281"/>
      <c r="J19" s="279" t="s">
        <v>121</v>
      </c>
      <c r="K19" s="279"/>
      <c r="L19" s="282" t="s">
        <v>121</v>
      </c>
      <c r="M19" s="279"/>
      <c r="Y19" s="213"/>
      <c r="Z19" s="213"/>
      <c r="AA19" s="213" t="s">
        <v>79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203" t="s">
        <v>53</v>
      </c>
      <c r="B20" s="278" t="str">
        <f>E9</f>
        <v>VASAS SC</v>
      </c>
      <c r="C20" s="278"/>
      <c r="D20" s="281" t="s">
        <v>134</v>
      </c>
      <c r="E20" s="281"/>
      <c r="F20" s="283"/>
      <c r="G20" s="283"/>
      <c r="H20" s="281" t="s">
        <v>134</v>
      </c>
      <c r="I20" s="281"/>
      <c r="J20" s="280" t="s">
        <v>132</v>
      </c>
      <c r="K20" s="281"/>
      <c r="L20" s="282" t="s">
        <v>127</v>
      </c>
      <c r="M20" s="279"/>
      <c r="Y20" s="213"/>
      <c r="Z20" s="213"/>
      <c r="AA20" s="213" t="s">
        <v>80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203" t="s">
        <v>54</v>
      </c>
      <c r="B21" s="278" t="str">
        <f>E11</f>
        <v>BEBTO TEAM "A"</v>
      </c>
      <c r="C21" s="278"/>
      <c r="D21" s="280" t="s">
        <v>124</v>
      </c>
      <c r="E21" s="281"/>
      <c r="F21" s="281" t="s">
        <v>133</v>
      </c>
      <c r="G21" s="281"/>
      <c r="H21" s="283"/>
      <c r="I21" s="283"/>
      <c r="J21" s="280" t="s">
        <v>122</v>
      </c>
      <c r="K21" s="281"/>
      <c r="L21" s="281" t="s">
        <v>122</v>
      </c>
      <c r="M21" s="281"/>
      <c r="Y21" s="213"/>
      <c r="Z21" s="213"/>
      <c r="AA21" s="213" t="s">
        <v>81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203" t="s">
        <v>59</v>
      </c>
      <c r="B22" s="278" t="str">
        <f>E13</f>
        <v>BEBTO TEAM "B"</v>
      </c>
      <c r="C22" s="278"/>
      <c r="D22" s="281" t="s">
        <v>124</v>
      </c>
      <c r="E22" s="281"/>
      <c r="F22" s="280" t="s">
        <v>131</v>
      </c>
      <c r="G22" s="281"/>
      <c r="H22" s="282" t="s">
        <v>123</v>
      </c>
      <c r="I22" s="279"/>
      <c r="J22" s="283"/>
      <c r="K22" s="283"/>
      <c r="L22" s="280" t="s">
        <v>136</v>
      </c>
      <c r="M22" s="281"/>
      <c r="Y22" s="213"/>
      <c r="Z22" s="213"/>
      <c r="AA22" s="213" t="s">
        <v>82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203" t="s">
        <v>60</v>
      </c>
      <c r="B23" s="278" t="str">
        <f>E15</f>
        <v>TENISZ MŰHELY</v>
      </c>
      <c r="C23" s="278"/>
      <c r="D23" s="280" t="s">
        <v>124</v>
      </c>
      <c r="E23" s="281"/>
      <c r="F23" s="280" t="s">
        <v>128</v>
      </c>
      <c r="G23" s="281"/>
      <c r="H23" s="279" t="s">
        <v>123</v>
      </c>
      <c r="I23" s="279"/>
      <c r="J23" s="282" t="s">
        <v>135</v>
      </c>
      <c r="K23" s="279"/>
      <c r="L23" s="283"/>
      <c r="M23" s="283"/>
      <c r="Y23" s="213"/>
      <c r="Z23" s="213"/>
      <c r="AA23" s="213" t="s">
        <v>83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50"/>
      <c r="B24" s="150"/>
      <c r="C24" s="150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Y24" s="213"/>
      <c r="Z24" s="213"/>
      <c r="AA24" s="213" t="s">
        <v>84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50"/>
      <c r="B25" s="150"/>
      <c r="C25" s="150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Y25" s="213"/>
      <c r="Z25" s="213"/>
      <c r="AA25" s="213" t="s">
        <v>89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50"/>
      <c r="B26" s="150"/>
      <c r="C26" s="150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Y26" s="213"/>
      <c r="Z26" s="213"/>
      <c r="AA26" s="213" t="s">
        <v>85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50"/>
      <c r="B27" s="150"/>
      <c r="C27" s="150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Y27" s="213"/>
      <c r="Z27" s="213"/>
      <c r="AA27" s="213" t="s">
        <v>86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50"/>
      <c r="B28" s="150"/>
      <c r="C28" s="150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3" ht="12.75">
      <c r="A29" s="150"/>
      <c r="B29" s="150"/>
      <c r="C29" s="150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2.75">
      <c r="A30" s="150"/>
      <c r="B30" s="150"/>
      <c r="C30" s="150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1" spans="1:13" ht="12.75">
      <c r="A31" s="150"/>
      <c r="B31" s="150"/>
      <c r="C31" s="150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9" ht="12.75">
      <c r="A32" s="150"/>
      <c r="B32" s="150"/>
      <c r="C32" s="150"/>
      <c r="D32" s="258"/>
      <c r="E32" s="258"/>
      <c r="F32" s="258"/>
      <c r="G32" s="258"/>
      <c r="H32" s="258"/>
      <c r="I32" s="258"/>
      <c r="J32" s="258"/>
      <c r="K32" s="258"/>
      <c r="L32" s="266"/>
      <c r="M32" s="258"/>
      <c r="O32" s="163"/>
      <c r="P32" s="163"/>
      <c r="Q32" s="163"/>
      <c r="R32" s="163"/>
      <c r="S32" s="163"/>
    </row>
    <row r="33" spans="1:19" ht="12.75">
      <c r="A33" s="70" t="s">
        <v>35</v>
      </c>
      <c r="B33" s="71"/>
      <c r="C33" s="122"/>
      <c r="D33" s="178" t="s">
        <v>2</v>
      </c>
      <c r="E33" s="179" t="s">
        <v>37</v>
      </c>
      <c r="F33" s="264"/>
      <c r="G33" s="178" t="s">
        <v>2</v>
      </c>
      <c r="H33" s="179" t="s">
        <v>46</v>
      </c>
      <c r="I33" s="78"/>
      <c r="J33" s="179" t="s">
        <v>47</v>
      </c>
      <c r="K33" s="77" t="s">
        <v>48</v>
      </c>
      <c r="L33" s="256"/>
      <c r="M33" s="264"/>
      <c r="O33" s="163"/>
      <c r="P33" s="172"/>
      <c r="Q33" s="172"/>
      <c r="R33" s="173"/>
      <c r="S33" s="163"/>
    </row>
    <row r="34" spans="1:19" ht="12.75">
      <c r="A34" s="153" t="s">
        <v>36</v>
      </c>
      <c r="B34" s="154"/>
      <c r="C34" s="155"/>
      <c r="D34" s="180"/>
      <c r="E34" s="284"/>
      <c r="F34" s="284"/>
      <c r="G34" s="190" t="s">
        <v>3</v>
      </c>
      <c r="H34" s="154"/>
      <c r="I34" s="181"/>
      <c r="J34" s="191"/>
      <c r="K34" s="151" t="s">
        <v>38</v>
      </c>
      <c r="L34" s="273"/>
      <c r="M34" s="274"/>
      <c r="O34" s="163"/>
      <c r="P34" s="174"/>
      <c r="Q34" s="174"/>
      <c r="R34" s="175"/>
      <c r="S34" s="163"/>
    </row>
    <row r="35" spans="1:19" ht="12.75">
      <c r="A35" s="156" t="s">
        <v>45</v>
      </c>
      <c r="B35" s="76"/>
      <c r="C35" s="157"/>
      <c r="D35" s="183"/>
      <c r="E35" s="285"/>
      <c r="F35" s="285"/>
      <c r="G35" s="192" t="s">
        <v>4</v>
      </c>
      <c r="H35" s="184"/>
      <c r="I35" s="185"/>
      <c r="J35" s="42"/>
      <c r="K35" s="156"/>
      <c r="L35" s="266"/>
      <c r="M35" s="275"/>
      <c r="O35" s="163"/>
      <c r="P35" s="175"/>
      <c r="Q35" s="176"/>
      <c r="R35" s="175"/>
      <c r="S35" s="163"/>
    </row>
    <row r="36" spans="1:19" ht="12.75">
      <c r="A36" s="89"/>
      <c r="B36" s="90"/>
      <c r="C36" s="91"/>
      <c r="D36" s="183"/>
      <c r="E36" s="184"/>
      <c r="F36" s="265"/>
      <c r="G36" s="192" t="s">
        <v>5</v>
      </c>
      <c r="H36" s="184"/>
      <c r="I36" s="185"/>
      <c r="J36" s="42"/>
      <c r="K36" s="151" t="s">
        <v>39</v>
      </c>
      <c r="L36" s="273"/>
      <c r="M36" s="274"/>
      <c r="O36" s="163"/>
      <c r="P36" s="174"/>
      <c r="Q36" s="174"/>
      <c r="R36" s="175"/>
      <c r="S36" s="163"/>
    </row>
    <row r="37" spans="1:19" ht="12.75">
      <c r="A37" s="72"/>
      <c r="B37" s="120"/>
      <c r="C37" s="73"/>
      <c r="D37" s="183"/>
      <c r="E37" s="184"/>
      <c r="F37" s="265"/>
      <c r="G37" s="192" t="s">
        <v>6</v>
      </c>
      <c r="H37" s="184"/>
      <c r="I37" s="185"/>
      <c r="J37" s="42"/>
      <c r="K37" s="194"/>
      <c r="L37" s="265"/>
      <c r="M37" s="276"/>
      <c r="O37" s="163"/>
      <c r="P37" s="175"/>
      <c r="Q37" s="176"/>
      <c r="R37" s="175"/>
      <c r="S37" s="163"/>
    </row>
    <row r="38" spans="1:19" ht="12.75">
      <c r="A38" s="80"/>
      <c r="B38" s="92"/>
      <c r="C38" s="121"/>
      <c r="D38" s="183"/>
      <c r="E38" s="184"/>
      <c r="F38" s="265"/>
      <c r="G38" s="192" t="s">
        <v>7</v>
      </c>
      <c r="H38" s="184"/>
      <c r="I38" s="185"/>
      <c r="J38" s="42"/>
      <c r="K38" s="156"/>
      <c r="L38" s="266"/>
      <c r="M38" s="275"/>
      <c r="O38" s="163"/>
      <c r="P38" s="175"/>
      <c r="Q38" s="176"/>
      <c r="R38" s="175"/>
      <c r="S38" s="163"/>
    </row>
    <row r="39" spans="1:19" ht="12.75">
      <c r="A39" s="81"/>
      <c r="B39" s="95"/>
      <c r="C39" s="73"/>
      <c r="D39" s="183"/>
      <c r="E39" s="184"/>
      <c r="F39" s="265"/>
      <c r="G39" s="192" t="s">
        <v>8</v>
      </c>
      <c r="H39" s="184"/>
      <c r="I39" s="185"/>
      <c r="J39" s="42"/>
      <c r="K39" s="151" t="s">
        <v>28</v>
      </c>
      <c r="L39" s="273"/>
      <c r="M39" s="274"/>
      <c r="O39" s="163"/>
      <c r="P39" s="174"/>
      <c r="Q39" s="174"/>
      <c r="R39" s="175"/>
      <c r="S39" s="163"/>
    </row>
    <row r="40" spans="1:19" ht="12.75">
      <c r="A40" s="81"/>
      <c r="B40" s="95"/>
      <c r="C40" s="87"/>
      <c r="D40" s="183"/>
      <c r="E40" s="184"/>
      <c r="F40" s="265"/>
      <c r="G40" s="192" t="s">
        <v>9</v>
      </c>
      <c r="H40" s="184"/>
      <c r="I40" s="185"/>
      <c r="J40" s="42"/>
      <c r="K40" s="194"/>
      <c r="L40" s="265"/>
      <c r="M40" s="276"/>
      <c r="O40" s="163"/>
      <c r="P40" s="175"/>
      <c r="Q40" s="176"/>
      <c r="R40" s="175"/>
      <c r="S40" s="163"/>
    </row>
    <row r="41" spans="1:19" ht="12.75">
      <c r="A41" s="82"/>
      <c r="B41" s="79"/>
      <c r="C41" s="88"/>
      <c r="D41" s="188"/>
      <c r="E41" s="76"/>
      <c r="F41" s="266"/>
      <c r="G41" s="193" t="s">
        <v>10</v>
      </c>
      <c r="H41" s="76"/>
      <c r="I41" s="152"/>
      <c r="J41" s="74"/>
      <c r="K41" s="156" t="str">
        <f>L4</f>
        <v>Droppa Erika</v>
      </c>
      <c r="L41" s="266"/>
      <c r="M41" s="275"/>
      <c r="O41" s="163"/>
      <c r="P41" s="175"/>
      <c r="Q41" s="176"/>
      <c r="R41" s="177"/>
      <c r="S41" s="163"/>
    </row>
    <row r="42" spans="15:19" ht="12.75">
      <c r="O42" s="163"/>
      <c r="P42" s="163"/>
      <c r="Q42" s="163"/>
      <c r="R42" s="163"/>
      <c r="S42" s="163"/>
    </row>
    <row r="43" spans="15:19" ht="12.75">
      <c r="O43" s="163"/>
      <c r="P43" s="163"/>
      <c r="Q43" s="163"/>
      <c r="R43" s="163"/>
      <c r="S43" s="163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9" operator="equal" stopIfTrue="1">
      <formula>"Bye"</formula>
    </cfRule>
  </conditionalFormatting>
  <conditionalFormatting sqref="R41">
    <cfRule type="expression" priority="1" dxfId="18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5">
    <tabColor rgb="FFFF0000"/>
  </sheetPr>
  <dimension ref="A1:AK43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254" customWidth="1"/>
    <col min="5" max="5" width="9.28125" style="254" customWidth="1"/>
    <col min="6" max="6" width="7.140625" style="254" customWidth="1"/>
    <col min="7" max="7" width="9.28125" style="254" customWidth="1"/>
    <col min="8" max="8" width="7.140625" style="254" customWidth="1"/>
    <col min="9" max="9" width="10.57421875" style="254" customWidth="1"/>
    <col min="10" max="10" width="7.8515625" style="254" customWidth="1"/>
    <col min="11" max="12" width="8.57421875" style="254" customWidth="1"/>
    <col min="13" max="13" width="7.8515625" style="254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4">
      <c r="A1" s="287" t="str">
        <f>Altalanos!$A$6</f>
        <v>Bp. koro.Bajnokság - lány CSB</v>
      </c>
      <c r="B1" s="287"/>
      <c r="C1" s="287"/>
      <c r="D1" s="287"/>
      <c r="E1" s="287"/>
      <c r="F1" s="287"/>
      <c r="G1" s="135"/>
      <c r="H1" s="138" t="s">
        <v>44</v>
      </c>
      <c r="I1" s="136"/>
      <c r="J1" s="137"/>
      <c r="L1" s="139"/>
      <c r="M1" s="159"/>
      <c r="N1" s="161"/>
      <c r="O1" s="161" t="s">
        <v>11</v>
      </c>
      <c r="P1" s="161"/>
      <c r="Q1" s="162"/>
      <c r="R1" s="161"/>
      <c r="S1" s="163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141" t="str">
        <f>Altalanos!$C$8</f>
        <v>L16</v>
      </c>
      <c r="F2" s="141"/>
      <c r="G2" s="142"/>
      <c r="H2" s="143"/>
      <c r="I2" s="143"/>
      <c r="J2" s="144"/>
      <c r="K2" s="139"/>
      <c r="L2" s="139"/>
      <c r="M2" s="160"/>
      <c r="N2" s="164"/>
      <c r="O2" s="165"/>
      <c r="P2" s="164"/>
      <c r="Q2" s="165"/>
      <c r="R2" s="164"/>
      <c r="S2" s="163"/>
      <c r="Y2" s="214"/>
      <c r="Z2" s="213"/>
      <c r="AA2" s="213" t="s">
        <v>52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166"/>
      <c r="R3" s="168"/>
      <c r="S3" s="163"/>
      <c r="Y3" s="213">
        <f>IF(H4="OB","A",IF(H4="IX","W",H4))</f>
        <v>0</v>
      </c>
      <c r="Z3" s="213"/>
      <c r="AA3" s="213" t="s">
        <v>77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88" t="str">
        <f>Altalanos!$A$10</f>
        <v>2022.06.14-24</v>
      </c>
      <c r="B4" s="288"/>
      <c r="C4" s="288"/>
      <c r="D4" s="255"/>
      <c r="E4" s="145" t="str">
        <f>Altalanos!$C$10</f>
        <v>Budapest</v>
      </c>
      <c r="F4" s="145"/>
      <c r="G4" s="145"/>
      <c r="H4" s="147"/>
      <c r="I4" s="145"/>
      <c r="J4" s="146"/>
      <c r="K4" s="147"/>
      <c r="L4" s="148" t="str">
        <f>Altalanos!$E$10</f>
        <v>Droppa Erika</v>
      </c>
      <c r="M4" s="147"/>
      <c r="N4" s="169"/>
      <c r="O4" s="170"/>
      <c r="P4" s="205" t="s">
        <v>61</v>
      </c>
      <c r="Q4" s="206" t="s">
        <v>70</v>
      </c>
      <c r="R4" s="206" t="s">
        <v>66</v>
      </c>
      <c r="S4" s="204"/>
      <c r="Y4" s="213"/>
      <c r="Z4" s="213"/>
      <c r="AA4" s="213" t="s">
        <v>78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0"/>
      <c r="B5" s="30" t="s">
        <v>41</v>
      </c>
      <c r="C5" s="158" t="s">
        <v>50</v>
      </c>
      <c r="D5" s="256" t="s">
        <v>35</v>
      </c>
      <c r="E5" s="256" t="s">
        <v>55</v>
      </c>
      <c r="F5" s="256"/>
      <c r="G5" s="256" t="s">
        <v>23</v>
      </c>
      <c r="H5" s="256"/>
      <c r="I5" s="256" t="s">
        <v>26</v>
      </c>
      <c r="J5" s="256"/>
      <c r="K5" s="257" t="s">
        <v>56</v>
      </c>
      <c r="L5" s="257" t="s">
        <v>57</v>
      </c>
      <c r="M5" s="257" t="s">
        <v>58</v>
      </c>
      <c r="N5" s="163"/>
      <c r="O5" s="163"/>
      <c r="P5" s="207" t="s">
        <v>68</v>
      </c>
      <c r="Q5" s="208" t="s">
        <v>64</v>
      </c>
      <c r="R5" s="208" t="s">
        <v>71</v>
      </c>
      <c r="S5" s="204"/>
      <c r="Y5" s="213">
        <f>IF(OR(Altalanos!$A$8="F1",Altalanos!$A$8="F2",Altalanos!$A$8="N1",Altalanos!$A$8="N2"),1,2)</f>
        <v>2</v>
      </c>
      <c r="Z5" s="213"/>
      <c r="AA5" s="213" t="s">
        <v>79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50"/>
      <c r="B6" s="150"/>
      <c r="C6" s="19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163"/>
      <c r="O6" s="163"/>
      <c r="P6" s="209" t="s">
        <v>69</v>
      </c>
      <c r="Q6" s="210" t="s">
        <v>72</v>
      </c>
      <c r="R6" s="210" t="s">
        <v>67</v>
      </c>
      <c r="S6" s="204"/>
      <c r="Y6" s="213"/>
      <c r="Z6" s="213"/>
      <c r="AA6" s="213" t="s">
        <v>80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71" t="s">
        <v>52</v>
      </c>
      <c r="B7" s="199">
        <v>1</v>
      </c>
      <c r="C7" s="201">
        <f>IF($B7="","",VLOOKUP($B7,'L16 CSB elo'!$A$7:$O$60,5))</f>
        <v>0</v>
      </c>
      <c r="D7" s="259">
        <f>IF($B7="","",VLOOKUP($B7,'L16 CSB elo'!$A$7:$O$60,15))</f>
        <v>16</v>
      </c>
      <c r="E7" s="286" t="str">
        <f>UPPER(IF($B7="","",VLOOKUP($B7,'L16 CSB elo'!$A$7:$O$60,2)))</f>
        <v>PG TENISZ</v>
      </c>
      <c r="F7" s="286"/>
      <c r="G7" s="286">
        <f>IF($B7="","",VLOOKUP($B7,'L16 CSB elo'!$A$7:$O$60,3))</f>
        <v>0</v>
      </c>
      <c r="H7" s="286"/>
      <c r="I7" s="260">
        <f>IF($B7="","",VLOOKUP($B7,'L16 CSB elo'!$A$7:$O$60,4))</f>
        <v>0</v>
      </c>
      <c r="J7" s="258"/>
      <c r="K7" s="268" t="s">
        <v>3</v>
      </c>
      <c r="L7" s="269"/>
      <c r="M7" s="270"/>
      <c r="N7" s="163"/>
      <c r="O7" s="163"/>
      <c r="P7" s="205" t="s">
        <v>75</v>
      </c>
      <c r="Q7" s="206" t="s">
        <v>63</v>
      </c>
      <c r="R7" s="206" t="s">
        <v>73</v>
      </c>
      <c r="S7" s="163"/>
      <c r="Y7" s="213"/>
      <c r="Z7" s="213"/>
      <c r="AA7" s="213" t="s">
        <v>81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71"/>
      <c r="B8" s="200"/>
      <c r="C8" s="202"/>
      <c r="D8" s="261"/>
      <c r="E8" s="261"/>
      <c r="F8" s="261"/>
      <c r="G8" s="261"/>
      <c r="H8" s="261"/>
      <c r="I8" s="261"/>
      <c r="J8" s="258"/>
      <c r="K8" s="262"/>
      <c r="L8" s="262"/>
      <c r="M8" s="271"/>
      <c r="N8" s="163"/>
      <c r="O8" s="163"/>
      <c r="P8" s="207" t="s">
        <v>76</v>
      </c>
      <c r="Q8" s="208" t="s">
        <v>65</v>
      </c>
      <c r="R8" s="208" t="s">
        <v>74</v>
      </c>
      <c r="S8" s="163"/>
      <c r="Y8" s="213"/>
      <c r="Z8" s="213"/>
      <c r="AA8" s="213" t="s">
        <v>82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71" t="s">
        <v>53</v>
      </c>
      <c r="B9" s="199">
        <v>2</v>
      </c>
      <c r="C9" s="201">
        <f>IF($B9="","",VLOOKUP($B9,'L16 CSB elo'!$A$7:$O$60,5))</f>
        <v>0</v>
      </c>
      <c r="D9" s="259">
        <f>IF($B9="","",VLOOKUP($B9,'L16 CSB elo'!$A$7:$O$60,15))</f>
        <v>44</v>
      </c>
      <c r="E9" s="286" t="str">
        <f>UPPER(IF($B9="","",VLOOKUP($B9,'L16 CSB elo'!$A$7:$O$60,2)))</f>
        <v>BEBTO TEAM</v>
      </c>
      <c r="F9" s="286"/>
      <c r="G9" s="286">
        <f>IF($B9="","",VLOOKUP($B9,'L16 CSB elo'!$A$7:$O$60,3))</f>
        <v>0</v>
      </c>
      <c r="H9" s="286"/>
      <c r="I9" s="260">
        <f>IF($B9="","",VLOOKUP($B9,'L16 CSB elo'!$A$7:$O$60,4))</f>
        <v>0</v>
      </c>
      <c r="J9" s="258"/>
      <c r="K9" s="268" t="s">
        <v>4</v>
      </c>
      <c r="L9" s="269"/>
      <c r="M9" s="270"/>
      <c r="N9" s="163"/>
      <c r="O9" s="163"/>
      <c r="P9" s="163"/>
      <c r="Q9" s="163"/>
      <c r="R9" s="163"/>
      <c r="S9" s="163"/>
      <c r="Y9" s="213"/>
      <c r="Z9" s="213"/>
      <c r="AA9" s="213" t="s">
        <v>83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71"/>
      <c r="B10" s="200"/>
      <c r="C10" s="202"/>
      <c r="D10" s="261"/>
      <c r="E10" s="261"/>
      <c r="F10" s="261"/>
      <c r="G10" s="261"/>
      <c r="H10" s="261"/>
      <c r="I10" s="261"/>
      <c r="J10" s="258"/>
      <c r="K10" s="262"/>
      <c r="L10" s="262"/>
      <c r="M10" s="271"/>
      <c r="N10" s="163"/>
      <c r="O10" s="163"/>
      <c r="P10" s="163"/>
      <c r="Q10" s="163"/>
      <c r="R10" s="163"/>
      <c r="S10" s="163"/>
      <c r="Y10" s="213"/>
      <c r="Z10" s="213"/>
      <c r="AA10" s="213" t="s">
        <v>84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71" t="s">
        <v>54</v>
      </c>
      <c r="B11" s="199">
        <v>3</v>
      </c>
      <c r="C11" s="201">
        <f>IF($B11="","",VLOOKUP($B11,'L16 CSB elo'!$A$7:$O$60,5))</f>
        <v>0</v>
      </c>
      <c r="D11" s="259">
        <f>IF($B11="","",VLOOKUP($B11,'L16 CSB elo'!$A$7:$O$60,15))</f>
        <v>55</v>
      </c>
      <c r="E11" s="286" t="str">
        <f>UPPER(IF($B11="","",VLOOKUP($B11,'L16 CSB elo'!$A$7:$O$60,2)))</f>
        <v>NEXT TA 1.</v>
      </c>
      <c r="F11" s="286"/>
      <c r="G11" s="286">
        <f>IF($B11="","",VLOOKUP($B11,'L16 CSB elo'!$A$7:$O$60,3))</f>
        <v>0</v>
      </c>
      <c r="H11" s="286"/>
      <c r="I11" s="260">
        <f>IF($B11="","",VLOOKUP($B11,'L16 CSB elo'!$A$7:$O$60,4))</f>
        <v>0</v>
      </c>
      <c r="J11" s="258"/>
      <c r="K11" s="268" t="s">
        <v>5</v>
      </c>
      <c r="L11" s="269"/>
      <c r="M11" s="270"/>
      <c r="N11" s="163"/>
      <c r="O11" s="163"/>
      <c r="P11" s="163"/>
      <c r="Q11" s="163"/>
      <c r="R11" s="163"/>
      <c r="S11" s="163"/>
      <c r="Y11" s="213"/>
      <c r="Z11" s="213"/>
      <c r="AA11" s="213" t="s">
        <v>89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71"/>
      <c r="B12" s="200"/>
      <c r="C12" s="202"/>
      <c r="D12" s="261"/>
      <c r="E12" s="261"/>
      <c r="F12" s="261"/>
      <c r="G12" s="261"/>
      <c r="H12" s="261"/>
      <c r="I12" s="261"/>
      <c r="J12" s="258"/>
      <c r="K12" s="263"/>
      <c r="L12" s="263"/>
      <c r="M12" s="272"/>
      <c r="Y12" s="213"/>
      <c r="Z12" s="213"/>
      <c r="AA12" s="213" t="s">
        <v>85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71" t="s">
        <v>59</v>
      </c>
      <c r="B13" s="199">
        <v>5</v>
      </c>
      <c r="C13" s="201">
        <f>IF($B13="","",VLOOKUP($B13,'L16 CSB elo'!$A$7:$O$60,5))</f>
        <v>0</v>
      </c>
      <c r="D13" s="259">
        <f>IF($B13="","",VLOOKUP($B13,'L16 CSB elo'!$A$7:$O$60,15))</f>
        <v>94</v>
      </c>
      <c r="E13" s="286" t="str">
        <f>UPPER(IF($B13="","",VLOOKUP($B13,'L16 CSB elo'!$A$7:$O$60,2)))</f>
        <v>NEXT TA 2.</v>
      </c>
      <c r="F13" s="286"/>
      <c r="G13" s="286">
        <f>IF($B13="","",VLOOKUP($B13,'L16 CSB elo'!$A$7:$O$60,3))</f>
        <v>0</v>
      </c>
      <c r="H13" s="286"/>
      <c r="I13" s="260">
        <f>IF($B13="","",VLOOKUP($B13,'L16 CSB elo'!$A$7:$O$60,4))</f>
        <v>0</v>
      </c>
      <c r="J13" s="258"/>
      <c r="K13" s="268"/>
      <c r="L13" s="269"/>
      <c r="M13" s="270"/>
      <c r="Y13" s="213"/>
      <c r="Z13" s="213"/>
      <c r="AA13" s="213" t="s">
        <v>86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71"/>
      <c r="B14" s="200"/>
      <c r="C14" s="202"/>
      <c r="D14" s="261"/>
      <c r="E14" s="261"/>
      <c r="F14" s="261"/>
      <c r="G14" s="261"/>
      <c r="H14" s="261"/>
      <c r="I14" s="261"/>
      <c r="J14" s="258"/>
      <c r="K14" s="262"/>
      <c r="L14" s="262"/>
      <c r="M14" s="27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71" t="s">
        <v>60</v>
      </c>
      <c r="B15" s="199">
        <v>4</v>
      </c>
      <c r="C15" s="201">
        <f>IF($B15="","",VLOOKUP($B15,'L16 CSB elo'!$A$7:$O$60,5))</f>
        <v>0</v>
      </c>
      <c r="D15" s="259">
        <f>IF($B15="","",VLOOKUP($B15,'L16 CSB elo'!$A$7:$O$60,15))</f>
        <v>70</v>
      </c>
      <c r="E15" s="286" t="str">
        <f>UPPER(IF($B15="","",VLOOKUP($B15,'L16 CSB elo'!$A$7:$O$60,2)))</f>
        <v>PASARÉT TK</v>
      </c>
      <c r="F15" s="286"/>
      <c r="G15" s="286">
        <f>IF($B15="","",VLOOKUP($B15,'L16 CSB elo'!$A$7:$O$60,3))</f>
        <v>0</v>
      </c>
      <c r="H15" s="286"/>
      <c r="I15" s="260">
        <f>IF($B15="","",VLOOKUP($B15,'L16 CSB elo'!$A$7:$O$60,4))</f>
        <v>0</v>
      </c>
      <c r="J15" s="258"/>
      <c r="K15" s="268" t="s">
        <v>6</v>
      </c>
      <c r="L15" s="269"/>
      <c r="M15" s="270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0"/>
      <c r="B16" s="150"/>
      <c r="C16" s="150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Y16" s="213"/>
      <c r="Z16" s="213"/>
      <c r="AA16" s="213" t="s">
        <v>52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0"/>
      <c r="B17" s="150"/>
      <c r="C17" s="150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Y17" s="213"/>
      <c r="Z17" s="213"/>
      <c r="AA17" s="213" t="s">
        <v>77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50"/>
      <c r="B18" s="289"/>
      <c r="C18" s="289"/>
      <c r="D18" s="279" t="str">
        <f>E7</f>
        <v>PG TENISZ</v>
      </c>
      <c r="E18" s="279"/>
      <c r="F18" s="279" t="str">
        <f>E9</f>
        <v>BEBTO TEAM</v>
      </c>
      <c r="G18" s="279"/>
      <c r="H18" s="279" t="str">
        <f>E11</f>
        <v>NEXT TA 1.</v>
      </c>
      <c r="I18" s="279"/>
      <c r="J18" s="279" t="str">
        <f>E13</f>
        <v>NEXT TA 2.</v>
      </c>
      <c r="K18" s="279"/>
      <c r="L18" s="279" t="str">
        <f>E15</f>
        <v>PASARÉT TK</v>
      </c>
      <c r="M18" s="279"/>
      <c r="Y18" s="213"/>
      <c r="Z18" s="213"/>
      <c r="AA18" s="213" t="s">
        <v>78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203" t="s">
        <v>52</v>
      </c>
      <c r="B19" s="278" t="str">
        <f>E7</f>
        <v>PG TENISZ</v>
      </c>
      <c r="C19" s="278"/>
      <c r="D19" s="283"/>
      <c r="E19" s="283"/>
      <c r="F19" s="281" t="s">
        <v>127</v>
      </c>
      <c r="G19" s="281"/>
      <c r="H19" s="281" t="s">
        <v>121</v>
      </c>
      <c r="I19" s="281"/>
      <c r="J19" s="290"/>
      <c r="K19" s="290"/>
      <c r="L19" s="282" t="s">
        <v>127</v>
      </c>
      <c r="M19" s="279"/>
      <c r="Y19" s="213"/>
      <c r="Z19" s="213"/>
      <c r="AA19" s="213" t="s">
        <v>79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203" t="s">
        <v>53</v>
      </c>
      <c r="B20" s="278" t="str">
        <f>E9</f>
        <v>BEBTO TEAM</v>
      </c>
      <c r="C20" s="278"/>
      <c r="D20" s="281" t="s">
        <v>128</v>
      </c>
      <c r="E20" s="281"/>
      <c r="F20" s="283"/>
      <c r="G20" s="283"/>
      <c r="H20" s="280" t="s">
        <v>129</v>
      </c>
      <c r="I20" s="281"/>
      <c r="J20" s="291"/>
      <c r="K20" s="291"/>
      <c r="L20" s="282" t="s">
        <v>127</v>
      </c>
      <c r="M20" s="279"/>
      <c r="Y20" s="213"/>
      <c r="Z20" s="213"/>
      <c r="AA20" s="213" t="s">
        <v>80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203" t="s">
        <v>54</v>
      </c>
      <c r="B21" s="278" t="str">
        <f>E11</f>
        <v>NEXT TA 1.</v>
      </c>
      <c r="C21" s="278"/>
      <c r="D21" s="281" t="s">
        <v>128</v>
      </c>
      <c r="E21" s="281"/>
      <c r="F21" s="280" t="s">
        <v>130</v>
      </c>
      <c r="G21" s="281"/>
      <c r="H21" s="283"/>
      <c r="I21" s="283"/>
      <c r="J21" s="291"/>
      <c r="K21" s="291"/>
      <c r="L21" s="281" t="s">
        <v>127</v>
      </c>
      <c r="M21" s="281"/>
      <c r="Y21" s="213"/>
      <c r="Z21" s="213"/>
      <c r="AA21" s="213" t="s">
        <v>81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203" t="s">
        <v>59</v>
      </c>
      <c r="B22" s="278" t="str">
        <f>E13</f>
        <v>NEXT TA 2.</v>
      </c>
      <c r="C22" s="278"/>
      <c r="D22" s="291"/>
      <c r="E22" s="291"/>
      <c r="F22" s="291"/>
      <c r="G22" s="291"/>
      <c r="H22" s="290"/>
      <c r="I22" s="290"/>
      <c r="J22" s="283"/>
      <c r="K22" s="283"/>
      <c r="L22" s="291"/>
      <c r="M22" s="291"/>
      <c r="Y22" s="213"/>
      <c r="Z22" s="213"/>
      <c r="AA22" s="213" t="s">
        <v>82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203" t="s">
        <v>60</v>
      </c>
      <c r="B23" s="278" t="str">
        <f>E15</f>
        <v>PASARÉT TK</v>
      </c>
      <c r="C23" s="278"/>
      <c r="D23" s="280" t="s">
        <v>128</v>
      </c>
      <c r="E23" s="281"/>
      <c r="F23" s="280" t="s">
        <v>128</v>
      </c>
      <c r="G23" s="281"/>
      <c r="H23" s="279" t="s">
        <v>128</v>
      </c>
      <c r="I23" s="279"/>
      <c r="J23" s="290"/>
      <c r="K23" s="290"/>
      <c r="L23" s="283"/>
      <c r="M23" s="283"/>
      <c r="Y23" s="213"/>
      <c r="Z23" s="213"/>
      <c r="AA23" s="213" t="s">
        <v>83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50"/>
      <c r="B24" s="150"/>
      <c r="C24" s="150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Y24" s="213"/>
      <c r="Z24" s="213"/>
      <c r="AA24" s="213" t="s">
        <v>84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50"/>
      <c r="B25" s="150"/>
      <c r="C25" s="150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Y25" s="213"/>
      <c r="Z25" s="213"/>
      <c r="AA25" s="213" t="s">
        <v>89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50"/>
      <c r="B26" s="150"/>
      <c r="C26" s="150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Y26" s="213"/>
      <c r="Z26" s="213"/>
      <c r="AA26" s="213" t="s">
        <v>85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50"/>
      <c r="B27" s="150"/>
      <c r="C27" s="150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Y27" s="213"/>
      <c r="Z27" s="213"/>
      <c r="AA27" s="213" t="s">
        <v>86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50"/>
      <c r="B28" s="150"/>
      <c r="C28" s="150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3" ht="12.75">
      <c r="A29" s="150"/>
      <c r="B29" s="150"/>
      <c r="C29" s="150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2.75">
      <c r="A30" s="150"/>
      <c r="B30" s="150"/>
      <c r="C30" s="150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1" spans="1:13" ht="12.75">
      <c r="A31" s="150"/>
      <c r="B31" s="150"/>
      <c r="C31" s="150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9" ht="12.75">
      <c r="A32" s="150"/>
      <c r="B32" s="150"/>
      <c r="C32" s="150"/>
      <c r="D32" s="258"/>
      <c r="E32" s="258"/>
      <c r="F32" s="258"/>
      <c r="G32" s="258"/>
      <c r="H32" s="258"/>
      <c r="I32" s="258"/>
      <c r="J32" s="258"/>
      <c r="K32" s="258"/>
      <c r="L32" s="266"/>
      <c r="M32" s="258"/>
      <c r="O32" s="163"/>
      <c r="P32" s="163"/>
      <c r="Q32" s="163"/>
      <c r="R32" s="163"/>
      <c r="S32" s="163"/>
    </row>
    <row r="33" spans="1:19" ht="12.75">
      <c r="A33" s="70" t="s">
        <v>35</v>
      </c>
      <c r="B33" s="71"/>
      <c r="C33" s="122"/>
      <c r="D33" s="178" t="s">
        <v>2</v>
      </c>
      <c r="E33" s="179" t="s">
        <v>37</v>
      </c>
      <c r="F33" s="264"/>
      <c r="G33" s="178" t="s">
        <v>2</v>
      </c>
      <c r="H33" s="179" t="s">
        <v>46</v>
      </c>
      <c r="I33" s="78"/>
      <c r="J33" s="179" t="s">
        <v>47</v>
      </c>
      <c r="K33" s="77" t="s">
        <v>48</v>
      </c>
      <c r="L33" s="256"/>
      <c r="M33" s="264"/>
      <c r="O33" s="163"/>
      <c r="P33" s="172"/>
      <c r="Q33" s="172"/>
      <c r="R33" s="173"/>
      <c r="S33" s="163"/>
    </row>
    <row r="34" spans="1:19" ht="12.75">
      <c r="A34" s="153" t="s">
        <v>36</v>
      </c>
      <c r="B34" s="154"/>
      <c r="C34" s="155"/>
      <c r="D34" s="180"/>
      <c r="E34" s="284"/>
      <c r="F34" s="284"/>
      <c r="G34" s="190" t="s">
        <v>3</v>
      </c>
      <c r="H34" s="154"/>
      <c r="I34" s="181"/>
      <c r="J34" s="191"/>
      <c r="K34" s="151" t="s">
        <v>38</v>
      </c>
      <c r="L34" s="273"/>
      <c r="M34" s="274"/>
      <c r="O34" s="163"/>
      <c r="P34" s="174"/>
      <c r="Q34" s="174"/>
      <c r="R34" s="175"/>
      <c r="S34" s="163"/>
    </row>
    <row r="35" spans="1:19" ht="12.75">
      <c r="A35" s="156" t="s">
        <v>45</v>
      </c>
      <c r="B35" s="76"/>
      <c r="C35" s="157"/>
      <c r="D35" s="183"/>
      <c r="E35" s="285"/>
      <c r="F35" s="285"/>
      <c r="G35" s="192" t="s">
        <v>4</v>
      </c>
      <c r="H35" s="184"/>
      <c r="I35" s="185"/>
      <c r="J35" s="42"/>
      <c r="K35" s="156"/>
      <c r="L35" s="266"/>
      <c r="M35" s="275"/>
      <c r="O35" s="163"/>
      <c r="P35" s="175"/>
      <c r="Q35" s="176"/>
      <c r="R35" s="175"/>
      <c r="S35" s="163"/>
    </row>
    <row r="36" spans="1:19" ht="12.75">
      <c r="A36" s="89"/>
      <c r="B36" s="90"/>
      <c r="C36" s="91"/>
      <c r="D36" s="183"/>
      <c r="E36" s="184"/>
      <c r="F36" s="265"/>
      <c r="G36" s="192" t="s">
        <v>5</v>
      </c>
      <c r="H36" s="184"/>
      <c r="I36" s="185"/>
      <c r="J36" s="42"/>
      <c r="K36" s="151" t="s">
        <v>39</v>
      </c>
      <c r="L36" s="273"/>
      <c r="M36" s="274"/>
      <c r="O36" s="163"/>
      <c r="P36" s="174"/>
      <c r="Q36" s="174"/>
      <c r="R36" s="175"/>
      <c r="S36" s="163"/>
    </row>
    <row r="37" spans="1:19" ht="12.75">
      <c r="A37" s="72"/>
      <c r="B37" s="120"/>
      <c r="C37" s="73"/>
      <c r="D37" s="183"/>
      <c r="E37" s="184"/>
      <c r="F37" s="265"/>
      <c r="G37" s="192" t="s">
        <v>6</v>
      </c>
      <c r="H37" s="184"/>
      <c r="I37" s="185"/>
      <c r="J37" s="42"/>
      <c r="K37" s="194"/>
      <c r="L37" s="265"/>
      <c r="M37" s="276"/>
      <c r="O37" s="163"/>
      <c r="P37" s="175"/>
      <c r="Q37" s="176"/>
      <c r="R37" s="175"/>
      <c r="S37" s="163"/>
    </row>
    <row r="38" spans="1:19" ht="12.75">
      <c r="A38" s="80"/>
      <c r="B38" s="92"/>
      <c r="C38" s="121"/>
      <c r="D38" s="183"/>
      <c r="E38" s="184"/>
      <c r="F38" s="265"/>
      <c r="G38" s="192" t="s">
        <v>7</v>
      </c>
      <c r="H38" s="184"/>
      <c r="I38" s="185"/>
      <c r="J38" s="42"/>
      <c r="K38" s="156"/>
      <c r="L38" s="266"/>
      <c r="M38" s="275"/>
      <c r="O38" s="163"/>
      <c r="P38" s="175"/>
      <c r="Q38" s="176"/>
      <c r="R38" s="175"/>
      <c r="S38" s="163"/>
    </row>
    <row r="39" spans="1:19" ht="12.75">
      <c r="A39" s="81"/>
      <c r="B39" s="95"/>
      <c r="C39" s="73"/>
      <c r="D39" s="183"/>
      <c r="E39" s="184"/>
      <c r="F39" s="265"/>
      <c r="G39" s="192" t="s">
        <v>8</v>
      </c>
      <c r="H39" s="184"/>
      <c r="I39" s="185"/>
      <c r="J39" s="42"/>
      <c r="K39" s="151" t="s">
        <v>28</v>
      </c>
      <c r="L39" s="273"/>
      <c r="M39" s="274"/>
      <c r="O39" s="163"/>
      <c r="P39" s="174"/>
      <c r="Q39" s="174"/>
      <c r="R39" s="175"/>
      <c r="S39" s="163"/>
    </row>
    <row r="40" spans="1:19" ht="12.75">
      <c r="A40" s="81"/>
      <c r="B40" s="95"/>
      <c r="C40" s="87"/>
      <c r="D40" s="183"/>
      <c r="E40" s="184"/>
      <c r="F40" s="265"/>
      <c r="G40" s="192" t="s">
        <v>9</v>
      </c>
      <c r="H40" s="184"/>
      <c r="I40" s="185"/>
      <c r="J40" s="42"/>
      <c r="K40" s="194"/>
      <c r="L40" s="265"/>
      <c r="M40" s="276"/>
      <c r="O40" s="163"/>
      <c r="P40" s="175"/>
      <c r="Q40" s="176"/>
      <c r="R40" s="175"/>
      <c r="S40" s="163"/>
    </row>
    <row r="41" spans="1:19" ht="12.75">
      <c r="A41" s="82"/>
      <c r="B41" s="79"/>
      <c r="C41" s="88"/>
      <c r="D41" s="188"/>
      <c r="E41" s="76"/>
      <c r="F41" s="266"/>
      <c r="G41" s="193" t="s">
        <v>10</v>
      </c>
      <c r="H41" s="76"/>
      <c r="I41" s="152"/>
      <c r="J41" s="74"/>
      <c r="K41" s="156" t="str">
        <f>L4</f>
        <v>Droppa Erika</v>
      </c>
      <c r="L41" s="266"/>
      <c r="M41" s="275"/>
      <c r="O41" s="163"/>
      <c r="P41" s="175"/>
      <c r="Q41" s="176"/>
      <c r="R41" s="177"/>
      <c r="S41" s="163"/>
    </row>
    <row r="42" spans="15:19" ht="12.75">
      <c r="O42" s="163"/>
      <c r="P42" s="163"/>
      <c r="Q42" s="163"/>
      <c r="R42" s="163"/>
      <c r="S42" s="163"/>
    </row>
    <row r="43" spans="15:19" ht="12.75">
      <c r="O43" s="163"/>
      <c r="P43" s="163"/>
      <c r="Q43" s="163"/>
      <c r="R43" s="163"/>
      <c r="S43" s="163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9" operator="equal" stopIfTrue="1">
      <formula>"Bye"</formula>
    </cfRule>
  </conditionalFormatting>
  <conditionalFormatting sqref="R41">
    <cfRule type="expression" priority="1" dxfId="18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6">
    <tabColor rgb="FFFF0000"/>
  </sheetPr>
  <dimension ref="A1:AK43"/>
  <sheetViews>
    <sheetView tabSelected="1" zoomScalePageLayoutView="0" workbookViewId="0" topLeftCell="A1">
      <selection activeCell="P19" sqref="P19:P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254" customWidth="1"/>
    <col min="5" max="5" width="9.28125" style="254" customWidth="1"/>
    <col min="6" max="6" width="7.140625" style="254" customWidth="1"/>
    <col min="7" max="7" width="9.28125" style="254" customWidth="1"/>
    <col min="8" max="8" width="7.140625" style="254" customWidth="1"/>
    <col min="9" max="9" width="10.57421875" style="254" customWidth="1"/>
    <col min="10" max="10" width="7.8515625" style="254" customWidth="1"/>
    <col min="11" max="12" width="8.57421875" style="254" customWidth="1"/>
    <col min="13" max="13" width="7.8515625" style="254" customWidth="1"/>
    <col min="14" max="14" width="8.8515625" style="254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4">
      <c r="A1" s="287" t="str">
        <f>Altalanos!$A$6</f>
        <v>Bp. koro.Bajnokság - lány CSB</v>
      </c>
      <c r="B1" s="287"/>
      <c r="C1" s="287"/>
      <c r="D1" s="287"/>
      <c r="E1" s="287"/>
      <c r="F1" s="287"/>
      <c r="G1" s="135"/>
      <c r="H1" s="138" t="s">
        <v>44</v>
      </c>
      <c r="I1" s="136"/>
      <c r="J1" s="137"/>
      <c r="L1" s="139"/>
      <c r="M1" s="159"/>
      <c r="N1" s="161"/>
      <c r="O1" s="161" t="s">
        <v>11</v>
      </c>
      <c r="P1" s="161"/>
      <c r="Q1" s="162"/>
      <c r="R1" s="161"/>
      <c r="S1" s="163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141" t="str">
        <f>Altalanos!$D$8</f>
        <v>L18</v>
      </c>
      <c r="F2" s="141"/>
      <c r="G2" s="142"/>
      <c r="H2" s="143"/>
      <c r="I2" s="143"/>
      <c r="J2" s="144"/>
      <c r="K2" s="139"/>
      <c r="L2" s="139"/>
      <c r="M2" s="160"/>
      <c r="N2" s="164"/>
      <c r="O2" s="165"/>
      <c r="P2" s="164"/>
      <c r="Q2" s="165"/>
      <c r="R2" s="164"/>
      <c r="S2" s="163"/>
      <c r="Y2" s="214"/>
      <c r="Z2" s="213"/>
      <c r="AA2" s="213" t="s">
        <v>52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166"/>
      <c r="R3" s="168"/>
      <c r="S3" s="163"/>
      <c r="Y3" s="213">
        <f>IF(H4="OB","A",IF(H4="IX","W",H4))</f>
        <v>0</v>
      </c>
      <c r="Z3" s="213"/>
      <c r="AA3" s="213" t="s">
        <v>77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88" t="str">
        <f>Altalanos!$A$10</f>
        <v>2022.06.14-24</v>
      </c>
      <c r="B4" s="288"/>
      <c r="C4" s="288"/>
      <c r="D4" s="255"/>
      <c r="E4" s="145" t="str">
        <f>Altalanos!$C$10</f>
        <v>Budapest</v>
      </c>
      <c r="F4" s="145"/>
      <c r="G4" s="145"/>
      <c r="H4" s="147"/>
      <c r="I4" s="145"/>
      <c r="J4" s="146"/>
      <c r="K4" s="147"/>
      <c r="L4" s="148" t="str">
        <f>Altalanos!$E$10</f>
        <v>Droppa Erika</v>
      </c>
      <c r="M4" s="147"/>
      <c r="N4" s="169"/>
      <c r="O4" s="170"/>
      <c r="P4" s="205" t="s">
        <v>61</v>
      </c>
      <c r="Q4" s="206" t="s">
        <v>70</v>
      </c>
      <c r="R4" s="206" t="s">
        <v>66</v>
      </c>
      <c r="S4" s="204"/>
      <c r="Y4" s="213"/>
      <c r="Z4" s="213"/>
      <c r="AA4" s="213" t="s">
        <v>78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0"/>
      <c r="B5" s="30" t="s">
        <v>41</v>
      </c>
      <c r="C5" s="158" t="s">
        <v>50</v>
      </c>
      <c r="D5" s="256" t="s">
        <v>35</v>
      </c>
      <c r="E5" s="256" t="s">
        <v>55</v>
      </c>
      <c r="F5" s="256"/>
      <c r="G5" s="256" t="s">
        <v>23</v>
      </c>
      <c r="H5" s="256"/>
      <c r="I5" s="256" t="s">
        <v>26</v>
      </c>
      <c r="J5" s="256"/>
      <c r="K5" s="257" t="s">
        <v>56</v>
      </c>
      <c r="L5" s="257" t="s">
        <v>57</v>
      </c>
      <c r="M5" s="257" t="s">
        <v>58</v>
      </c>
      <c r="N5" s="277"/>
      <c r="O5" s="163"/>
      <c r="P5" s="207" t="s">
        <v>68</v>
      </c>
      <c r="Q5" s="208" t="s">
        <v>64</v>
      </c>
      <c r="R5" s="208" t="s">
        <v>71</v>
      </c>
      <c r="S5" s="204"/>
      <c r="Y5" s="213">
        <f>IF(OR(Altalanos!$A$8="F1",Altalanos!$A$8="F2",Altalanos!$A$8="N1",Altalanos!$A$8="N2"),1,2)</f>
        <v>2</v>
      </c>
      <c r="Z5" s="213"/>
      <c r="AA5" s="213" t="s">
        <v>79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50"/>
      <c r="B6" s="150"/>
      <c r="C6" s="19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77"/>
      <c r="O6" s="163"/>
      <c r="P6" s="209" t="s">
        <v>69</v>
      </c>
      <c r="Q6" s="210" t="s">
        <v>72</v>
      </c>
      <c r="R6" s="210" t="s">
        <v>67</v>
      </c>
      <c r="S6" s="204"/>
      <c r="Y6" s="213"/>
      <c r="Z6" s="213"/>
      <c r="AA6" s="213" t="s">
        <v>80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71" t="s">
        <v>52</v>
      </c>
      <c r="B7" s="199">
        <v>3</v>
      </c>
      <c r="C7" s="201">
        <f>IF($B7="","",VLOOKUP($B7,'L18 CSB elo'!$A$7:$O$22,5))</f>
        <v>0</v>
      </c>
      <c r="D7" s="259">
        <f>IF($B7="","",VLOOKUP($B7,'L18 CSB elo'!$A$7:$O$22,15))</f>
        <v>29</v>
      </c>
      <c r="E7" s="286" t="str">
        <f>UPPER(IF($B7="","",VLOOKUP($B7,'L18 CSB elo'!$A$7:$O$22,2)))</f>
        <v>MTK-BTC</v>
      </c>
      <c r="F7" s="286"/>
      <c r="G7" s="286">
        <f>IF($B7="","",VLOOKUP($B7,'L18 CSB elo'!$A$7:$O$22,3))</f>
        <v>0</v>
      </c>
      <c r="H7" s="286"/>
      <c r="I7" s="260">
        <f>IF($B7="","",VLOOKUP($B7,'L18 CSB elo'!$A$7:$O$22,4))</f>
        <v>0</v>
      </c>
      <c r="J7" s="258"/>
      <c r="K7" s="267" t="s">
        <v>5</v>
      </c>
      <c r="L7" s="269"/>
      <c r="M7" s="270"/>
      <c r="N7" s="277"/>
      <c r="O7" s="163"/>
      <c r="P7" s="205" t="s">
        <v>75</v>
      </c>
      <c r="Q7" s="206" t="s">
        <v>63</v>
      </c>
      <c r="R7" s="206" t="s">
        <v>73</v>
      </c>
      <c r="S7" s="163"/>
      <c r="Y7" s="213"/>
      <c r="Z7" s="213"/>
      <c r="AA7" s="213" t="s">
        <v>81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71"/>
      <c r="B8" s="200"/>
      <c r="C8" s="202"/>
      <c r="D8" s="261"/>
      <c r="E8" s="261"/>
      <c r="F8" s="261"/>
      <c r="G8" s="261"/>
      <c r="H8" s="261"/>
      <c r="I8" s="261"/>
      <c r="J8" s="258"/>
      <c r="K8" s="262"/>
      <c r="L8" s="262"/>
      <c r="M8" s="271"/>
      <c r="N8" s="277"/>
      <c r="O8" s="163"/>
      <c r="P8" s="207" t="s">
        <v>76</v>
      </c>
      <c r="Q8" s="208" t="s">
        <v>65</v>
      </c>
      <c r="R8" s="208" t="s">
        <v>74</v>
      </c>
      <c r="S8" s="163"/>
      <c r="Y8" s="213"/>
      <c r="Z8" s="213"/>
      <c r="AA8" s="213" t="s">
        <v>82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71" t="s">
        <v>53</v>
      </c>
      <c r="B9" s="199">
        <v>1</v>
      </c>
      <c r="C9" s="201">
        <f>IF($B9="","",VLOOKUP($B9,'L18 CSB elo'!$A$7:$O$22,5))</f>
        <v>0</v>
      </c>
      <c r="D9" s="259">
        <f>IF($B9="","",VLOOKUP($B9,'L18 CSB elo'!$A$7:$O$22,15))</f>
        <v>10</v>
      </c>
      <c r="E9" s="286" t="str">
        <f>UPPER(IF($B9="","",VLOOKUP($B9,'L18 CSB elo'!$A$7:$O$22,2)))</f>
        <v>MTK 1.</v>
      </c>
      <c r="F9" s="286"/>
      <c r="G9" s="286">
        <f>IF($B9="","",VLOOKUP($B9,'L18 CSB elo'!$A$7:$O$22,3))</f>
        <v>0</v>
      </c>
      <c r="H9" s="286"/>
      <c r="I9" s="260">
        <f>IF($B9="","",VLOOKUP($B9,'L18 CSB elo'!$A$7:$O$22,4))</f>
        <v>0</v>
      </c>
      <c r="J9" s="258"/>
      <c r="K9" s="267" t="s">
        <v>3</v>
      </c>
      <c r="L9" s="269"/>
      <c r="M9" s="270"/>
      <c r="N9" s="277"/>
      <c r="O9" s="163"/>
      <c r="P9" s="163"/>
      <c r="Q9" s="163"/>
      <c r="R9" s="163"/>
      <c r="S9" s="163"/>
      <c r="Y9" s="213"/>
      <c r="Z9" s="213"/>
      <c r="AA9" s="213" t="s">
        <v>83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71"/>
      <c r="B10" s="200"/>
      <c r="C10" s="202"/>
      <c r="D10" s="261"/>
      <c r="E10" s="261"/>
      <c r="F10" s="261"/>
      <c r="G10" s="261"/>
      <c r="H10" s="261"/>
      <c r="I10" s="261"/>
      <c r="J10" s="258"/>
      <c r="K10" s="262"/>
      <c r="L10" s="262"/>
      <c r="M10" s="271"/>
      <c r="N10" s="277"/>
      <c r="O10" s="163"/>
      <c r="P10" s="163"/>
      <c r="Q10" s="163"/>
      <c r="R10" s="163"/>
      <c r="S10" s="163"/>
      <c r="Y10" s="213"/>
      <c r="Z10" s="213"/>
      <c r="AA10" s="213" t="s">
        <v>84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71" t="s">
        <v>54</v>
      </c>
      <c r="B11" s="199">
        <v>4</v>
      </c>
      <c r="C11" s="201">
        <f>IF($B11="","",VLOOKUP($B11,'L18 CSB elo'!$A$7:$O$22,5))</f>
        <v>0</v>
      </c>
      <c r="D11" s="259">
        <f>IF($B11="","",VLOOKUP($B11,'L18 CSB elo'!$A$7:$O$22,15))</f>
        <v>34</v>
      </c>
      <c r="E11" s="286" t="str">
        <f>UPPER(IF($B11="","",VLOOKUP($B11,'L18 CSB elo'!$A$7:$O$22,2)))</f>
        <v>FORTUNA SE</v>
      </c>
      <c r="F11" s="286"/>
      <c r="G11" s="286">
        <f>IF($B11="","",VLOOKUP($B11,'L18 CSB elo'!$A$7:$O$22,3))</f>
        <v>0</v>
      </c>
      <c r="H11" s="286"/>
      <c r="I11" s="260">
        <f>IF($B11="","",VLOOKUP($B11,'L18 CSB elo'!$A$7:$O$22,4))</f>
        <v>0</v>
      </c>
      <c r="J11" s="258"/>
      <c r="K11" s="267" t="s">
        <v>7</v>
      </c>
      <c r="L11" s="269"/>
      <c r="M11" s="270"/>
      <c r="N11" s="277"/>
      <c r="O11" s="163"/>
      <c r="P11" s="163"/>
      <c r="Q11" s="163"/>
      <c r="R11" s="163"/>
      <c r="S11" s="163"/>
      <c r="Y11" s="213"/>
      <c r="Z11" s="213"/>
      <c r="AA11" s="213" t="s">
        <v>89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71"/>
      <c r="B12" s="200"/>
      <c r="C12" s="202"/>
      <c r="D12" s="261"/>
      <c r="E12" s="261"/>
      <c r="F12" s="261"/>
      <c r="G12" s="261"/>
      <c r="H12" s="261"/>
      <c r="I12" s="261"/>
      <c r="J12" s="258"/>
      <c r="K12" s="263"/>
      <c r="L12" s="263"/>
      <c r="M12" s="272"/>
      <c r="Y12" s="213"/>
      <c r="Z12" s="213"/>
      <c r="AA12" s="213" t="s">
        <v>85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71" t="s">
        <v>59</v>
      </c>
      <c r="B13" s="199">
        <v>5</v>
      </c>
      <c r="C13" s="201">
        <f>IF($B13="","",VLOOKUP($B13,'L18 CSB elo'!$A$7:$O$22,5))</f>
        <v>0</v>
      </c>
      <c r="D13" s="259">
        <f>IF($B13="","",VLOOKUP($B13,'L18 CSB elo'!$A$7:$O$22,15))</f>
        <v>34</v>
      </c>
      <c r="E13" s="286" t="str">
        <f>UPPER(IF($B13="","",VLOOKUP($B13,'L18 CSB elo'!$A$7:$O$22,2)))</f>
        <v>PG TENISZ</v>
      </c>
      <c r="F13" s="286"/>
      <c r="G13" s="286">
        <f>IF($B13="","",VLOOKUP($B13,'L18 CSB elo'!$A$7:$O$22,3))</f>
        <v>0</v>
      </c>
      <c r="H13" s="286"/>
      <c r="I13" s="260">
        <f>IF($B13="","",VLOOKUP($B13,'L18 CSB elo'!$A$7:$O$22,4))</f>
        <v>0</v>
      </c>
      <c r="J13" s="258"/>
      <c r="K13" s="267" t="s">
        <v>4</v>
      </c>
      <c r="L13" s="269"/>
      <c r="M13" s="270"/>
      <c r="Y13" s="213"/>
      <c r="Z13" s="213"/>
      <c r="AA13" s="213" t="s">
        <v>86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71"/>
      <c r="B14" s="200"/>
      <c r="C14" s="202"/>
      <c r="D14" s="261"/>
      <c r="E14" s="261"/>
      <c r="F14" s="261"/>
      <c r="G14" s="261"/>
      <c r="H14" s="261"/>
      <c r="I14" s="261"/>
      <c r="J14" s="258"/>
      <c r="K14" s="262"/>
      <c r="L14" s="262"/>
      <c r="M14" s="27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71" t="s">
        <v>60</v>
      </c>
      <c r="B15" s="199">
        <v>2</v>
      </c>
      <c r="C15" s="201">
        <f>IF($B15="","",VLOOKUP($B15,'L18 CSB elo'!$A$7:$O$22,5))</f>
        <v>0</v>
      </c>
      <c r="D15" s="259">
        <f>IF($B15="","",VLOOKUP($B15,'L18 CSB elo'!$A$7:$O$22,15))</f>
        <v>23</v>
      </c>
      <c r="E15" s="286" t="str">
        <f>UPPER(IF($B15="","",VLOOKUP($B15,'L18 CSB elo'!$A$7:$O$22,2)))</f>
        <v>MTK 2.</v>
      </c>
      <c r="F15" s="286"/>
      <c r="G15" s="286">
        <f>IF($B15="","",VLOOKUP($B15,'L18 CSB elo'!$A$7:$O$22,3))</f>
        <v>0</v>
      </c>
      <c r="H15" s="286"/>
      <c r="I15" s="260">
        <f>IF($B15="","",VLOOKUP($B15,'L18 CSB elo'!$A$7:$O$22,4))</f>
        <v>0</v>
      </c>
      <c r="J15" s="258"/>
      <c r="K15" s="267" t="s">
        <v>6</v>
      </c>
      <c r="L15" s="269"/>
      <c r="M15" s="270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0"/>
      <c r="B16" s="150"/>
      <c r="C16" s="150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Y16" s="213"/>
      <c r="Z16" s="213"/>
      <c r="AA16" s="213" t="s">
        <v>52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0"/>
      <c r="B17" s="150"/>
      <c r="C17" s="150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P17" s="254"/>
      <c r="Q17" s="254"/>
      <c r="R17" s="254"/>
      <c r="S17" s="254"/>
      <c r="Y17" s="213"/>
      <c r="Z17" s="213"/>
      <c r="AA17" s="213" t="s">
        <v>77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50"/>
      <c r="B18" s="289"/>
      <c r="C18" s="289"/>
      <c r="D18" s="290" t="str">
        <f>E7</f>
        <v>MTK-BTC</v>
      </c>
      <c r="E18" s="290"/>
      <c r="F18" s="290" t="str">
        <f>E9</f>
        <v>MTK 1.</v>
      </c>
      <c r="G18" s="290"/>
      <c r="H18" s="279" t="str">
        <f>E11</f>
        <v>FORTUNA SE</v>
      </c>
      <c r="I18" s="279"/>
      <c r="J18" s="290" t="str">
        <f>E13</f>
        <v>PG TENISZ</v>
      </c>
      <c r="K18" s="290"/>
      <c r="L18" s="279" t="str">
        <f>E15</f>
        <v>MTK 2.</v>
      </c>
      <c r="M18" s="279"/>
      <c r="P18" s="254"/>
      <c r="Q18" s="254"/>
      <c r="R18" s="254"/>
      <c r="S18" s="254"/>
      <c r="Y18" s="213"/>
      <c r="Z18" s="213"/>
      <c r="AA18" s="213" t="s">
        <v>78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203" t="s">
        <v>52</v>
      </c>
      <c r="B19" s="278" t="str">
        <f>E7</f>
        <v>MTK-BTC</v>
      </c>
      <c r="C19" s="278"/>
      <c r="D19" s="283"/>
      <c r="E19" s="283"/>
      <c r="F19" s="280" t="s">
        <v>140</v>
      </c>
      <c r="G19" s="281"/>
      <c r="H19" s="280" t="s">
        <v>129</v>
      </c>
      <c r="I19" s="281"/>
      <c r="J19" s="282" t="s">
        <v>130</v>
      </c>
      <c r="K19" s="279"/>
      <c r="L19" s="282" t="s">
        <v>129</v>
      </c>
      <c r="M19" s="279"/>
      <c r="N19" s="292" t="s">
        <v>145</v>
      </c>
      <c r="P19" s="292"/>
      <c r="Q19" s="292"/>
      <c r="R19" s="254"/>
      <c r="S19" s="254"/>
      <c r="Y19" s="213"/>
      <c r="Z19" s="213"/>
      <c r="AA19" s="213" t="s">
        <v>79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203" t="s">
        <v>53</v>
      </c>
      <c r="B20" s="278" t="str">
        <f>E9</f>
        <v>MTK 1.</v>
      </c>
      <c r="C20" s="278"/>
      <c r="D20" s="280" t="s">
        <v>139</v>
      </c>
      <c r="E20" s="281"/>
      <c r="F20" s="283"/>
      <c r="G20" s="283"/>
      <c r="H20" s="280" t="s">
        <v>138</v>
      </c>
      <c r="I20" s="281"/>
      <c r="J20" s="280" t="s">
        <v>129</v>
      </c>
      <c r="K20" s="281"/>
      <c r="L20" s="282" t="s">
        <v>129</v>
      </c>
      <c r="M20" s="279"/>
      <c r="N20" s="292" t="s">
        <v>144</v>
      </c>
      <c r="P20" s="292"/>
      <c r="Q20" s="292"/>
      <c r="R20" s="254"/>
      <c r="S20" s="254"/>
      <c r="Y20" s="213"/>
      <c r="Z20" s="213"/>
      <c r="AA20" s="213" t="s">
        <v>80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203" t="s">
        <v>54</v>
      </c>
      <c r="B21" s="278" t="str">
        <f>E11</f>
        <v>FORTUNA SE</v>
      </c>
      <c r="C21" s="278"/>
      <c r="D21" s="280" t="s">
        <v>130</v>
      </c>
      <c r="E21" s="281"/>
      <c r="F21" s="280" t="s">
        <v>137</v>
      </c>
      <c r="G21" s="281"/>
      <c r="H21" s="283"/>
      <c r="I21" s="283"/>
      <c r="J21" s="280" t="s">
        <v>130</v>
      </c>
      <c r="K21" s="281"/>
      <c r="L21" s="280" t="s">
        <v>137</v>
      </c>
      <c r="M21" s="281"/>
      <c r="N21" s="254" t="s">
        <v>142</v>
      </c>
      <c r="P21" s="254"/>
      <c r="Q21" s="254"/>
      <c r="R21" s="254"/>
      <c r="S21" s="254"/>
      <c r="Y21" s="213"/>
      <c r="Z21" s="213"/>
      <c r="AA21" s="213" t="s">
        <v>81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203" t="s">
        <v>59</v>
      </c>
      <c r="B22" s="278" t="str">
        <f>E13</f>
        <v>PG TENISZ</v>
      </c>
      <c r="C22" s="278"/>
      <c r="D22" s="280" t="s">
        <v>129</v>
      </c>
      <c r="E22" s="281"/>
      <c r="F22" s="280" t="s">
        <v>130</v>
      </c>
      <c r="G22" s="281"/>
      <c r="H22" s="282" t="s">
        <v>129</v>
      </c>
      <c r="I22" s="279"/>
      <c r="J22" s="283"/>
      <c r="K22" s="283"/>
      <c r="L22" s="280" t="s">
        <v>139</v>
      </c>
      <c r="M22" s="281"/>
      <c r="N22" s="254" t="s">
        <v>141</v>
      </c>
      <c r="P22" s="292"/>
      <c r="Q22" s="292"/>
      <c r="R22" s="254"/>
      <c r="S22" s="254"/>
      <c r="Y22" s="213"/>
      <c r="Z22" s="213"/>
      <c r="AA22" s="213" t="s">
        <v>82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203" t="s">
        <v>60</v>
      </c>
      <c r="B23" s="278" t="str">
        <f>E15</f>
        <v>MTK 2.</v>
      </c>
      <c r="C23" s="278"/>
      <c r="D23" s="280" t="s">
        <v>130</v>
      </c>
      <c r="E23" s="281"/>
      <c r="F23" s="280" t="s">
        <v>130</v>
      </c>
      <c r="G23" s="281"/>
      <c r="H23" s="282" t="s">
        <v>138</v>
      </c>
      <c r="I23" s="279"/>
      <c r="J23" s="282" t="s">
        <v>140</v>
      </c>
      <c r="K23" s="279"/>
      <c r="L23" s="283"/>
      <c r="M23" s="283"/>
      <c r="N23" s="254" t="s">
        <v>143</v>
      </c>
      <c r="P23" s="254"/>
      <c r="Q23" s="254"/>
      <c r="R23" s="254"/>
      <c r="S23" s="254"/>
      <c r="Y23" s="213"/>
      <c r="Z23" s="213"/>
      <c r="AA23" s="213" t="s">
        <v>83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50"/>
      <c r="B24" s="150"/>
      <c r="C24" s="150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P24" s="254"/>
      <c r="Q24" s="254"/>
      <c r="R24" s="254"/>
      <c r="S24" s="254"/>
      <c r="Y24" s="213"/>
      <c r="Z24" s="213"/>
      <c r="AA24" s="213" t="s">
        <v>84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50"/>
      <c r="B25" s="150"/>
      <c r="C25" s="150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Y25" s="213"/>
      <c r="Z25" s="213"/>
      <c r="AA25" s="213" t="s">
        <v>89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50"/>
      <c r="B26" s="150"/>
      <c r="C26" s="150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Y26" s="213"/>
      <c r="Z26" s="213"/>
      <c r="AA26" s="213" t="s">
        <v>85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50"/>
      <c r="B27" s="150"/>
      <c r="C27" s="150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Y27" s="213"/>
      <c r="Z27" s="213"/>
      <c r="AA27" s="213" t="s">
        <v>86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50"/>
      <c r="B28" s="150"/>
      <c r="C28" s="150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3" ht="12.75">
      <c r="A29" s="150"/>
      <c r="B29" s="150"/>
      <c r="C29" s="150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2.75">
      <c r="A30" s="150"/>
      <c r="B30" s="150"/>
      <c r="C30" s="150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1" spans="1:13" ht="12.75">
      <c r="A31" s="150"/>
      <c r="B31" s="150"/>
      <c r="C31" s="150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9" ht="12.75">
      <c r="A32" s="150"/>
      <c r="B32" s="150"/>
      <c r="C32" s="150"/>
      <c r="D32" s="258"/>
      <c r="E32" s="258"/>
      <c r="F32" s="258"/>
      <c r="G32" s="258"/>
      <c r="H32" s="258"/>
      <c r="I32" s="258"/>
      <c r="J32" s="258"/>
      <c r="K32" s="258"/>
      <c r="L32" s="266"/>
      <c r="M32" s="258"/>
      <c r="O32" s="163"/>
      <c r="P32" s="163"/>
      <c r="Q32" s="163"/>
      <c r="R32" s="163"/>
      <c r="S32" s="163"/>
    </row>
    <row r="33" spans="1:19" ht="12.75">
      <c r="A33" s="70" t="s">
        <v>35</v>
      </c>
      <c r="B33" s="71"/>
      <c r="C33" s="122"/>
      <c r="D33" s="178" t="s">
        <v>2</v>
      </c>
      <c r="E33" s="179" t="s">
        <v>37</v>
      </c>
      <c r="F33" s="264"/>
      <c r="G33" s="178" t="s">
        <v>2</v>
      </c>
      <c r="H33" s="179" t="s">
        <v>46</v>
      </c>
      <c r="I33" s="78"/>
      <c r="J33" s="179" t="s">
        <v>47</v>
      </c>
      <c r="K33" s="77" t="s">
        <v>48</v>
      </c>
      <c r="L33" s="256"/>
      <c r="M33" s="264"/>
      <c r="O33" s="163"/>
      <c r="P33" s="172"/>
      <c r="Q33" s="172"/>
      <c r="R33" s="173"/>
      <c r="S33" s="163"/>
    </row>
    <row r="34" spans="1:19" ht="12.75">
      <c r="A34" s="153" t="s">
        <v>36</v>
      </c>
      <c r="B34" s="154"/>
      <c r="C34" s="155"/>
      <c r="D34" s="180"/>
      <c r="E34" s="284"/>
      <c r="F34" s="284"/>
      <c r="G34" s="190" t="s">
        <v>3</v>
      </c>
      <c r="H34" s="154"/>
      <c r="I34" s="181"/>
      <c r="J34" s="191"/>
      <c r="K34" s="151" t="s">
        <v>38</v>
      </c>
      <c r="L34" s="273"/>
      <c r="M34" s="274"/>
      <c r="O34" s="163"/>
      <c r="P34" s="174"/>
      <c r="Q34" s="174"/>
      <c r="R34" s="175"/>
      <c r="S34" s="163"/>
    </row>
    <row r="35" spans="1:19" ht="12.75">
      <c r="A35" s="156" t="s">
        <v>45</v>
      </c>
      <c r="B35" s="76"/>
      <c r="C35" s="157"/>
      <c r="D35" s="183"/>
      <c r="E35" s="285"/>
      <c r="F35" s="285"/>
      <c r="G35" s="192" t="s">
        <v>4</v>
      </c>
      <c r="H35" s="184"/>
      <c r="I35" s="185"/>
      <c r="J35" s="42"/>
      <c r="K35" s="156"/>
      <c r="L35" s="266"/>
      <c r="M35" s="275"/>
      <c r="O35" s="163"/>
      <c r="P35" s="175"/>
      <c r="Q35" s="176"/>
      <c r="R35" s="175"/>
      <c r="S35" s="163"/>
    </row>
    <row r="36" spans="1:19" ht="12.75">
      <c r="A36" s="89"/>
      <c r="B36" s="90"/>
      <c r="C36" s="91"/>
      <c r="D36" s="183"/>
      <c r="E36" s="184"/>
      <c r="F36" s="265"/>
      <c r="G36" s="192" t="s">
        <v>5</v>
      </c>
      <c r="H36" s="184"/>
      <c r="I36" s="185"/>
      <c r="J36" s="42"/>
      <c r="K36" s="151" t="s">
        <v>39</v>
      </c>
      <c r="L36" s="273"/>
      <c r="M36" s="274"/>
      <c r="O36" s="163"/>
      <c r="P36" s="174"/>
      <c r="Q36" s="174"/>
      <c r="R36" s="175"/>
      <c r="S36" s="163"/>
    </row>
    <row r="37" spans="1:19" ht="12.75">
      <c r="A37" s="72"/>
      <c r="B37" s="120"/>
      <c r="C37" s="73"/>
      <c r="D37" s="183"/>
      <c r="E37" s="184"/>
      <c r="F37" s="265"/>
      <c r="G37" s="192" t="s">
        <v>6</v>
      </c>
      <c r="H37" s="184"/>
      <c r="I37" s="185"/>
      <c r="J37" s="42"/>
      <c r="K37" s="194"/>
      <c r="L37" s="265"/>
      <c r="M37" s="276"/>
      <c r="O37" s="163"/>
      <c r="P37" s="175"/>
      <c r="Q37" s="176"/>
      <c r="R37" s="175"/>
      <c r="S37" s="163"/>
    </row>
    <row r="38" spans="1:19" ht="12.75">
      <c r="A38" s="80"/>
      <c r="B38" s="92"/>
      <c r="C38" s="121"/>
      <c r="D38" s="183"/>
      <c r="E38" s="184"/>
      <c r="F38" s="265"/>
      <c r="G38" s="192" t="s">
        <v>7</v>
      </c>
      <c r="H38" s="184"/>
      <c r="I38" s="185"/>
      <c r="J38" s="42"/>
      <c r="K38" s="156"/>
      <c r="L38" s="266"/>
      <c r="M38" s="275"/>
      <c r="O38" s="163"/>
      <c r="P38" s="175"/>
      <c r="Q38" s="176"/>
      <c r="R38" s="175"/>
      <c r="S38" s="163"/>
    </row>
    <row r="39" spans="1:19" ht="12.75">
      <c r="A39" s="81"/>
      <c r="B39" s="95"/>
      <c r="C39" s="73"/>
      <c r="D39" s="183"/>
      <c r="E39" s="184"/>
      <c r="F39" s="265"/>
      <c r="G39" s="192" t="s">
        <v>8</v>
      </c>
      <c r="H39" s="184"/>
      <c r="I39" s="185"/>
      <c r="J39" s="42"/>
      <c r="K39" s="151" t="s">
        <v>28</v>
      </c>
      <c r="L39" s="273"/>
      <c r="M39" s="274"/>
      <c r="O39" s="163"/>
      <c r="P39" s="174"/>
      <c r="Q39" s="174"/>
      <c r="R39" s="175"/>
      <c r="S39" s="163"/>
    </row>
    <row r="40" spans="1:19" ht="12.75">
      <c r="A40" s="81"/>
      <c r="B40" s="95"/>
      <c r="C40" s="87"/>
      <c r="D40" s="183"/>
      <c r="E40" s="184"/>
      <c r="F40" s="265"/>
      <c r="G40" s="192" t="s">
        <v>9</v>
      </c>
      <c r="H40" s="184"/>
      <c r="I40" s="185"/>
      <c r="J40" s="42"/>
      <c r="K40" s="194"/>
      <c r="L40" s="265"/>
      <c r="M40" s="276"/>
      <c r="O40" s="163"/>
      <c r="P40" s="175"/>
      <c r="Q40" s="176"/>
      <c r="R40" s="175"/>
      <c r="S40" s="163"/>
    </row>
    <row r="41" spans="1:19" ht="12.75">
      <c r="A41" s="82"/>
      <c r="B41" s="79"/>
      <c r="C41" s="88"/>
      <c r="D41" s="188"/>
      <c r="E41" s="76"/>
      <c r="F41" s="266"/>
      <c r="G41" s="193" t="s">
        <v>10</v>
      </c>
      <c r="H41" s="76"/>
      <c r="I41" s="152"/>
      <c r="J41" s="74"/>
      <c r="K41" s="156" t="str">
        <f>L4</f>
        <v>Droppa Erika</v>
      </c>
      <c r="L41" s="266"/>
      <c r="M41" s="275"/>
      <c r="O41" s="163"/>
      <c r="P41" s="175"/>
      <c r="Q41" s="176"/>
      <c r="R41" s="177"/>
      <c r="S41" s="163"/>
    </row>
    <row r="42" spans="15:19" ht="12.75">
      <c r="O42" s="163"/>
      <c r="P42" s="163"/>
      <c r="Q42" s="163"/>
      <c r="R42" s="163"/>
      <c r="S42" s="163"/>
    </row>
    <row r="43" spans="15:19" ht="12.75">
      <c r="O43" s="163"/>
      <c r="P43" s="163"/>
      <c r="Q43" s="163"/>
      <c r="R43" s="163"/>
      <c r="S43" s="163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9" operator="equal" stopIfTrue="1">
      <formula>"Bye"</formula>
    </cfRule>
  </conditionalFormatting>
  <conditionalFormatting sqref="R41">
    <cfRule type="expression" priority="1" dxfId="18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" sqref="E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5" customWidth="1"/>
    <col min="5" max="5" width="10.57421875" style="241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Bp. koro.Bajnokság - lány CSB</v>
      </c>
      <c r="B1" s="43"/>
      <c r="C1" s="43"/>
      <c r="D1" s="93"/>
      <c r="E1" s="116"/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45" t="str">
        <f>Altalanos!$A$8</f>
        <v>L12</v>
      </c>
      <c r="D2" s="59"/>
      <c r="E2" s="116" t="s">
        <v>29</v>
      </c>
      <c r="F2" s="49"/>
      <c r="G2" s="49"/>
      <c r="H2" s="233"/>
      <c r="I2" s="233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6" t="s">
        <v>42</v>
      </c>
      <c r="B3" s="231"/>
      <c r="C3" s="231"/>
      <c r="D3" s="231"/>
      <c r="E3" s="231"/>
      <c r="F3" s="231"/>
      <c r="G3" s="231"/>
      <c r="H3" s="231"/>
      <c r="I3" s="232"/>
      <c r="J3" s="54"/>
      <c r="K3" s="60"/>
      <c r="L3" s="60"/>
      <c r="M3" s="60"/>
      <c r="N3" s="134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3" t="s">
        <v>25</v>
      </c>
      <c r="I4" s="238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2022.06.14-24</v>
      </c>
      <c r="B5" s="110"/>
      <c r="C5" s="46" t="str">
        <f>Altalanos!$C$10</f>
        <v>Budapest</v>
      </c>
      <c r="D5" s="47" t="str">
        <f>Altalanos!$D$10</f>
        <v>  </v>
      </c>
      <c r="E5" s="47"/>
      <c r="F5" s="47"/>
      <c r="G5" s="47"/>
      <c r="H5" s="131" t="str">
        <f>Altalanos!$E$10</f>
        <v>Droppa Erika</v>
      </c>
      <c r="I5" s="244"/>
      <c r="J5" s="66"/>
      <c r="K5" s="41"/>
      <c r="L5" s="41"/>
      <c r="M5" s="41"/>
      <c r="N5" s="66"/>
      <c r="O5" s="47"/>
      <c r="P5" s="47"/>
      <c r="Q5" s="247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96</v>
      </c>
      <c r="H6" s="234" t="s">
        <v>32</v>
      </c>
      <c r="I6" s="235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109</v>
      </c>
      <c r="C7" s="50"/>
      <c r="D7" s="51"/>
      <c r="E7" s="119"/>
      <c r="F7" s="227"/>
      <c r="G7" s="228"/>
      <c r="H7" s="51"/>
      <c r="I7" s="51"/>
      <c r="J7" s="101"/>
      <c r="K7" s="99"/>
      <c r="L7" s="103"/>
      <c r="M7" s="99"/>
      <c r="N7" s="94"/>
      <c r="O7" s="51">
        <v>34</v>
      </c>
      <c r="P7" s="68"/>
      <c r="Q7" s="52"/>
    </row>
    <row r="8" spans="1:17" s="11" customFormat="1" ht="18.75" customHeight="1">
      <c r="A8" s="104">
        <v>2</v>
      </c>
      <c r="B8" s="50" t="s">
        <v>106</v>
      </c>
      <c r="C8" s="50"/>
      <c r="D8" s="51"/>
      <c r="E8" s="119"/>
      <c r="F8" s="229"/>
      <c r="G8" s="230"/>
      <c r="H8" s="51"/>
      <c r="I8" s="51"/>
      <c r="J8" s="101"/>
      <c r="K8" s="99"/>
      <c r="L8" s="103"/>
      <c r="M8" s="99"/>
      <c r="N8" s="94"/>
      <c r="O8" s="249">
        <v>74</v>
      </c>
      <c r="P8" s="68"/>
      <c r="Q8" s="52"/>
    </row>
    <row r="9" spans="1:17" s="11" customFormat="1" ht="18.75" customHeight="1">
      <c r="A9" s="104">
        <v>3</v>
      </c>
      <c r="B9" s="50" t="s">
        <v>108</v>
      </c>
      <c r="C9" s="50"/>
      <c r="D9" s="51"/>
      <c r="E9" s="119"/>
      <c r="F9" s="229"/>
      <c r="G9" s="230"/>
      <c r="H9" s="51"/>
      <c r="I9" s="51"/>
      <c r="J9" s="101"/>
      <c r="K9" s="99"/>
      <c r="L9" s="103"/>
      <c r="M9" s="99"/>
      <c r="N9" s="94"/>
      <c r="O9" s="51">
        <v>156</v>
      </c>
      <c r="P9" s="240"/>
      <c r="Q9" s="124"/>
    </row>
    <row r="10" spans="1:17" s="11" customFormat="1" ht="18.75" customHeight="1">
      <c r="A10" s="104">
        <v>4</v>
      </c>
      <c r="B10" s="50" t="s">
        <v>107</v>
      </c>
      <c r="C10" s="50"/>
      <c r="D10" s="51"/>
      <c r="E10" s="119"/>
      <c r="F10" s="229"/>
      <c r="G10" s="230"/>
      <c r="H10" s="51"/>
      <c r="I10" s="51"/>
      <c r="J10" s="101"/>
      <c r="K10" s="99"/>
      <c r="L10" s="103"/>
      <c r="M10" s="99"/>
      <c r="N10" s="94"/>
      <c r="O10" s="51">
        <v>172</v>
      </c>
      <c r="P10" s="239"/>
      <c r="Q10" s="236"/>
    </row>
    <row r="11" spans="1:17" s="11" customFormat="1" ht="18.75" customHeight="1">
      <c r="A11" s="104">
        <v>5</v>
      </c>
      <c r="B11" s="50"/>
      <c r="C11" s="50"/>
      <c r="D11" s="51"/>
      <c r="E11" s="119"/>
      <c r="F11" s="229"/>
      <c r="G11" s="230"/>
      <c r="H11" s="51"/>
      <c r="I11" s="51"/>
      <c r="J11" s="101"/>
      <c r="K11" s="99"/>
      <c r="L11" s="103"/>
      <c r="M11" s="99"/>
      <c r="N11" s="94"/>
      <c r="O11" s="51"/>
      <c r="P11" s="239"/>
      <c r="Q11" s="236"/>
    </row>
    <row r="12" spans="1:17" s="11" customFormat="1" ht="18.75" customHeight="1">
      <c r="A12" s="104">
        <v>6</v>
      </c>
      <c r="B12" s="50"/>
      <c r="C12" s="50"/>
      <c r="D12" s="51"/>
      <c r="E12" s="119"/>
      <c r="F12" s="229"/>
      <c r="G12" s="230"/>
      <c r="H12" s="51"/>
      <c r="I12" s="51"/>
      <c r="J12" s="101"/>
      <c r="K12" s="99"/>
      <c r="L12" s="103"/>
      <c r="M12" s="99"/>
      <c r="N12" s="94"/>
      <c r="O12" s="51"/>
      <c r="P12" s="239"/>
      <c r="Q12" s="236"/>
    </row>
    <row r="13" spans="1:17" s="11" customFormat="1" ht="18.75" customHeight="1">
      <c r="A13" s="104">
        <v>7</v>
      </c>
      <c r="B13" s="50"/>
      <c r="C13" s="50"/>
      <c r="D13" s="51"/>
      <c r="E13" s="119"/>
      <c r="F13" s="229"/>
      <c r="G13" s="230"/>
      <c r="H13" s="51"/>
      <c r="I13" s="51"/>
      <c r="J13" s="101"/>
      <c r="K13" s="99"/>
      <c r="L13" s="103"/>
      <c r="M13" s="99"/>
      <c r="N13" s="94"/>
      <c r="O13" s="51"/>
      <c r="P13" s="239"/>
      <c r="Q13" s="236"/>
    </row>
    <row r="14" spans="1:17" s="11" customFormat="1" ht="18.75" customHeight="1">
      <c r="A14" s="104">
        <v>8</v>
      </c>
      <c r="B14" s="50"/>
      <c r="C14" s="50"/>
      <c r="D14" s="51"/>
      <c r="E14" s="119"/>
      <c r="F14" s="229"/>
      <c r="G14" s="230"/>
      <c r="H14" s="51"/>
      <c r="I14" s="51"/>
      <c r="J14" s="101"/>
      <c r="K14" s="99"/>
      <c r="L14" s="103"/>
      <c r="M14" s="99"/>
      <c r="N14" s="94"/>
      <c r="O14" s="51"/>
      <c r="P14" s="239"/>
      <c r="Q14" s="236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7"/>
      <c r="N15" s="94"/>
      <c r="O15" s="51"/>
      <c r="P15" s="52"/>
      <c r="Q15" s="52"/>
    </row>
    <row r="16" spans="1:17" s="11" customFormat="1" ht="18.75" customHeight="1">
      <c r="A16" s="104">
        <v>10</v>
      </c>
      <c r="B16" s="248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7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7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7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7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7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7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7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7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7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7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7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7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50"/>
      <c r="F28" s="245"/>
      <c r="G28" s="246"/>
      <c r="H28" s="51"/>
      <c r="I28" s="51"/>
      <c r="J28" s="101"/>
      <c r="K28" s="99"/>
      <c r="L28" s="103"/>
      <c r="M28" s="127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51"/>
      <c r="F29" s="67"/>
      <c r="G29" s="67"/>
      <c r="H29" s="51"/>
      <c r="I29" s="51"/>
      <c r="J29" s="101"/>
      <c r="K29" s="99"/>
      <c r="L29" s="103"/>
      <c r="M29" s="127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7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7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2"/>
      <c r="F32" s="67"/>
      <c r="G32" s="67"/>
      <c r="H32" s="51"/>
      <c r="I32" s="51"/>
      <c r="J32" s="101"/>
      <c r="K32" s="99"/>
      <c r="L32" s="103"/>
      <c r="M32" s="127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7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7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7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7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7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37"/>
      <c r="I38" s="130"/>
      <c r="J38" s="101"/>
      <c r="K38" s="99"/>
      <c r="L38" s="103"/>
      <c r="M38" s="127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37"/>
      <c r="I39" s="130"/>
      <c r="J39" s="101"/>
      <c r="K39" s="99"/>
      <c r="L39" s="103"/>
      <c r="M39" s="127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37"/>
      <c r="I40" s="130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71">IF(Q40="",999,Q40)</f>
        <v>999</v>
      </c>
      <c r="M40" s="127">
        <f aca="true" t="shared" si="1" ref="M40:M71">IF(P40=999,999,1)</f>
        <v>999</v>
      </c>
      <c r="N40" s="124"/>
      <c r="O40" s="97"/>
      <c r="P40" s="68">
        <f aca="true" t="shared" si="2" ref="P40:P71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37"/>
      <c r="I41" s="130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7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37"/>
      <c r="I42" s="130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7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37"/>
      <c r="I43" s="130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7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37"/>
      <c r="I44" s="130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7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37"/>
      <c r="I45" s="130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7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37"/>
      <c r="I46" s="130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7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37"/>
      <c r="I47" s="130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7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37"/>
      <c r="I48" s="130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7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37"/>
      <c r="I49" s="130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7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37"/>
      <c r="I50" s="130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7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37"/>
      <c r="I51" s="130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7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37"/>
      <c r="I52" s="130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7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37"/>
      <c r="I53" s="130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7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37"/>
      <c r="I54" s="130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7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37"/>
      <c r="I55" s="130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7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37"/>
      <c r="I56" s="130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7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37"/>
      <c r="I57" s="130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7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37"/>
      <c r="I58" s="130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7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37"/>
      <c r="I59" s="130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7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37"/>
      <c r="I60" s="130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7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37"/>
      <c r="I61" s="130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7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37"/>
      <c r="I62" s="130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7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37"/>
      <c r="I63" s="130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7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37"/>
      <c r="I64" s="130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7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37"/>
      <c r="I65" s="130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7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37"/>
      <c r="I66" s="130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7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37"/>
      <c r="I67" s="130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7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37"/>
      <c r="I68" s="130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7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37"/>
      <c r="I69" s="130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7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37"/>
      <c r="I70" s="130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7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37"/>
      <c r="I71" s="130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7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37"/>
      <c r="I72" s="130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aca="true" t="shared" si="3" ref="L72:L100">IF(Q72="",999,Q72)</f>
        <v>999</v>
      </c>
      <c r="M72" s="127">
        <f aca="true" t="shared" si="4" ref="M72:M100">IF(P72=999,999,1)</f>
        <v>999</v>
      </c>
      <c r="N72" s="124"/>
      <c r="O72" s="97"/>
      <c r="P72" s="68">
        <f aca="true" t="shared" si="5" ref="P72:P100">IF(N72="DA",1,IF(N72="WC",2,IF(N72="SE",3,IF(N72="Q",4,IF(N72="LL",5,999)))))</f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37"/>
      <c r="I73" s="130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3"/>
        <v>999</v>
      </c>
      <c r="M73" s="127">
        <f t="shared" si="4"/>
        <v>999</v>
      </c>
      <c r="N73" s="124"/>
      <c r="O73" s="97"/>
      <c r="P73" s="68">
        <f t="shared" si="5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37"/>
      <c r="I74" s="130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3"/>
        <v>999</v>
      </c>
      <c r="M74" s="127">
        <f t="shared" si="4"/>
        <v>999</v>
      </c>
      <c r="N74" s="124"/>
      <c r="O74" s="97"/>
      <c r="P74" s="68">
        <f t="shared" si="5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37"/>
      <c r="I75" s="130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3"/>
        <v>999</v>
      </c>
      <c r="M75" s="127">
        <f t="shared" si="4"/>
        <v>999</v>
      </c>
      <c r="N75" s="124"/>
      <c r="O75" s="97"/>
      <c r="P75" s="68">
        <f t="shared" si="5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37"/>
      <c r="I76" s="130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3"/>
        <v>999</v>
      </c>
      <c r="M76" s="127">
        <f t="shared" si="4"/>
        <v>999</v>
      </c>
      <c r="N76" s="124"/>
      <c r="O76" s="97"/>
      <c r="P76" s="68">
        <f t="shared" si="5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37"/>
      <c r="I77" s="130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3"/>
        <v>999</v>
      </c>
      <c r="M77" s="127">
        <f t="shared" si="4"/>
        <v>999</v>
      </c>
      <c r="N77" s="124"/>
      <c r="O77" s="97"/>
      <c r="P77" s="68">
        <f t="shared" si="5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37"/>
      <c r="I78" s="130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3"/>
        <v>999</v>
      </c>
      <c r="M78" s="127">
        <f t="shared" si="4"/>
        <v>999</v>
      </c>
      <c r="N78" s="124"/>
      <c r="O78" s="97"/>
      <c r="P78" s="68">
        <f t="shared" si="5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37"/>
      <c r="I79" s="130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3"/>
        <v>999</v>
      </c>
      <c r="M79" s="127">
        <f t="shared" si="4"/>
        <v>999</v>
      </c>
      <c r="N79" s="124"/>
      <c r="O79" s="97"/>
      <c r="P79" s="68">
        <f t="shared" si="5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37"/>
      <c r="I80" s="130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3"/>
        <v>999</v>
      </c>
      <c r="M80" s="127">
        <f t="shared" si="4"/>
        <v>999</v>
      </c>
      <c r="N80" s="124"/>
      <c r="O80" s="97"/>
      <c r="P80" s="68">
        <f t="shared" si="5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37"/>
      <c r="I81" s="130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3"/>
        <v>999</v>
      </c>
      <c r="M81" s="127">
        <f t="shared" si="4"/>
        <v>999</v>
      </c>
      <c r="N81" s="124"/>
      <c r="O81" s="97"/>
      <c r="P81" s="68">
        <f t="shared" si="5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37"/>
      <c r="I82" s="130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3"/>
        <v>999</v>
      </c>
      <c r="M82" s="127">
        <f t="shared" si="4"/>
        <v>999</v>
      </c>
      <c r="N82" s="124"/>
      <c r="O82" s="97"/>
      <c r="P82" s="68">
        <f t="shared" si="5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37"/>
      <c r="I83" s="130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3"/>
        <v>999</v>
      </c>
      <c r="M83" s="127">
        <f t="shared" si="4"/>
        <v>999</v>
      </c>
      <c r="N83" s="124"/>
      <c r="O83" s="97"/>
      <c r="P83" s="68">
        <f t="shared" si="5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37"/>
      <c r="I84" s="130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3"/>
        <v>999</v>
      </c>
      <c r="M84" s="127">
        <f t="shared" si="4"/>
        <v>999</v>
      </c>
      <c r="N84" s="124"/>
      <c r="O84" s="97"/>
      <c r="P84" s="68">
        <f t="shared" si="5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37"/>
      <c r="I85" s="130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3"/>
        <v>999</v>
      </c>
      <c r="M85" s="127">
        <f t="shared" si="4"/>
        <v>999</v>
      </c>
      <c r="N85" s="124"/>
      <c r="O85" s="97"/>
      <c r="P85" s="68">
        <f t="shared" si="5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37"/>
      <c r="I86" s="130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3"/>
        <v>999</v>
      </c>
      <c r="M86" s="127">
        <f t="shared" si="4"/>
        <v>999</v>
      </c>
      <c r="N86" s="124"/>
      <c r="O86" s="97"/>
      <c r="P86" s="68">
        <f t="shared" si="5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37"/>
      <c r="I87" s="130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3"/>
        <v>999</v>
      </c>
      <c r="M87" s="127">
        <f t="shared" si="4"/>
        <v>999</v>
      </c>
      <c r="N87" s="124"/>
      <c r="O87" s="97"/>
      <c r="P87" s="68">
        <f t="shared" si="5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37"/>
      <c r="I88" s="130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3"/>
        <v>999</v>
      </c>
      <c r="M88" s="127">
        <f t="shared" si="4"/>
        <v>999</v>
      </c>
      <c r="N88" s="124"/>
      <c r="O88" s="97"/>
      <c r="P88" s="68">
        <f t="shared" si="5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37"/>
      <c r="I89" s="130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3"/>
        <v>999</v>
      </c>
      <c r="M89" s="127">
        <f t="shared" si="4"/>
        <v>999</v>
      </c>
      <c r="N89" s="124"/>
      <c r="O89" s="97"/>
      <c r="P89" s="68">
        <f t="shared" si="5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37"/>
      <c r="I90" s="130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3"/>
        <v>999</v>
      </c>
      <c r="M90" s="127">
        <f t="shared" si="4"/>
        <v>999</v>
      </c>
      <c r="N90" s="124"/>
      <c r="O90" s="97"/>
      <c r="P90" s="68">
        <f t="shared" si="5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37"/>
      <c r="I91" s="130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3"/>
        <v>999</v>
      </c>
      <c r="M91" s="127">
        <f t="shared" si="4"/>
        <v>999</v>
      </c>
      <c r="N91" s="124"/>
      <c r="O91" s="97"/>
      <c r="P91" s="68">
        <f t="shared" si="5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37"/>
      <c r="I92" s="130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3"/>
        <v>999</v>
      </c>
      <c r="M92" s="127">
        <f t="shared" si="4"/>
        <v>999</v>
      </c>
      <c r="N92" s="124"/>
      <c r="O92" s="97"/>
      <c r="P92" s="68">
        <f t="shared" si="5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37"/>
      <c r="I93" s="130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3"/>
        <v>999</v>
      </c>
      <c r="M93" s="127">
        <f t="shared" si="4"/>
        <v>999</v>
      </c>
      <c r="N93" s="124"/>
      <c r="O93" s="97"/>
      <c r="P93" s="68">
        <f t="shared" si="5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37"/>
      <c r="I94" s="130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3"/>
        <v>999</v>
      </c>
      <c r="M94" s="127">
        <f t="shared" si="4"/>
        <v>999</v>
      </c>
      <c r="N94" s="124"/>
      <c r="O94" s="97"/>
      <c r="P94" s="68">
        <f t="shared" si="5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37"/>
      <c r="I95" s="130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3"/>
        <v>999</v>
      </c>
      <c r="M95" s="127">
        <f t="shared" si="4"/>
        <v>999</v>
      </c>
      <c r="N95" s="124"/>
      <c r="O95" s="97"/>
      <c r="P95" s="68">
        <f t="shared" si="5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37"/>
      <c r="I96" s="130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3"/>
        <v>999</v>
      </c>
      <c r="M96" s="127">
        <f t="shared" si="4"/>
        <v>999</v>
      </c>
      <c r="N96" s="124"/>
      <c r="O96" s="97"/>
      <c r="P96" s="68">
        <f t="shared" si="5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37"/>
      <c r="I97" s="130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3"/>
        <v>999</v>
      </c>
      <c r="M97" s="127">
        <f t="shared" si="4"/>
        <v>999</v>
      </c>
      <c r="N97" s="124"/>
      <c r="O97" s="97"/>
      <c r="P97" s="68">
        <f t="shared" si="5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37"/>
      <c r="I98" s="130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3"/>
        <v>999</v>
      </c>
      <c r="M98" s="127">
        <f t="shared" si="4"/>
        <v>999</v>
      </c>
      <c r="N98" s="124"/>
      <c r="O98" s="97"/>
      <c r="P98" s="68">
        <f t="shared" si="5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37"/>
      <c r="I99" s="130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3"/>
        <v>999</v>
      </c>
      <c r="M99" s="127">
        <f t="shared" si="4"/>
        <v>999</v>
      </c>
      <c r="N99" s="124"/>
      <c r="O99" s="97"/>
      <c r="P99" s="68">
        <f t="shared" si="5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37"/>
      <c r="I100" s="130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3"/>
        <v>999</v>
      </c>
      <c r="M100" s="127">
        <f t="shared" si="4"/>
        <v>999</v>
      </c>
      <c r="N100" s="124"/>
      <c r="O100" s="97"/>
      <c r="P100" s="68">
        <f t="shared" si="5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37"/>
      <c r="I101" s="130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aca="true" t="shared" si="6" ref="L101:L134">IF(Q101="",999,Q101)</f>
        <v>999</v>
      </c>
      <c r="M101" s="127">
        <f aca="true" t="shared" si="7" ref="M101:M134">IF(P101=999,999,1)</f>
        <v>999</v>
      </c>
      <c r="N101" s="124"/>
      <c r="O101" s="97"/>
      <c r="P101" s="68">
        <f aca="true" t="shared" si="8" ref="P101:P134">IF(N101="DA",1,IF(N101="WC",2,IF(N101="SE",3,IF(N101="Q",4,IF(N101="LL",5,999)))))</f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37"/>
      <c r="I102" s="130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6"/>
        <v>999</v>
      </c>
      <c r="M102" s="127">
        <f t="shared" si="7"/>
        <v>999</v>
      </c>
      <c r="N102" s="124"/>
      <c r="O102" s="97"/>
      <c r="P102" s="68">
        <f t="shared" si="8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37"/>
      <c r="I103" s="130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6"/>
        <v>999</v>
      </c>
      <c r="M103" s="127">
        <f t="shared" si="7"/>
        <v>999</v>
      </c>
      <c r="N103" s="124"/>
      <c r="O103" s="97"/>
      <c r="P103" s="68">
        <f t="shared" si="8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37"/>
      <c r="I104" s="130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t="shared" si="6"/>
        <v>999</v>
      </c>
      <c r="M104" s="127">
        <f t="shared" si="7"/>
        <v>999</v>
      </c>
      <c r="N104" s="124"/>
      <c r="O104" s="97"/>
      <c r="P104" s="68">
        <f t="shared" si="8"/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37"/>
      <c r="I105" s="130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6"/>
        <v>999</v>
      </c>
      <c r="M105" s="127">
        <f t="shared" si="7"/>
        <v>999</v>
      </c>
      <c r="N105" s="124"/>
      <c r="O105" s="97"/>
      <c r="P105" s="68">
        <f t="shared" si="8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37"/>
      <c r="I106" s="130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6"/>
        <v>999</v>
      </c>
      <c r="M106" s="127">
        <f t="shared" si="7"/>
        <v>999</v>
      </c>
      <c r="N106" s="124"/>
      <c r="O106" s="97"/>
      <c r="P106" s="68">
        <f t="shared" si="8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37"/>
      <c r="I107" s="130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6"/>
        <v>999</v>
      </c>
      <c r="M107" s="127">
        <f t="shared" si="7"/>
        <v>999</v>
      </c>
      <c r="N107" s="124"/>
      <c r="O107" s="97"/>
      <c r="P107" s="68">
        <f t="shared" si="8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37"/>
      <c r="I108" s="130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6"/>
        <v>999</v>
      </c>
      <c r="M108" s="127">
        <f t="shared" si="7"/>
        <v>999</v>
      </c>
      <c r="N108" s="124"/>
      <c r="O108" s="97"/>
      <c r="P108" s="68">
        <f t="shared" si="8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37"/>
      <c r="I109" s="130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6"/>
        <v>999</v>
      </c>
      <c r="M109" s="127">
        <f t="shared" si="7"/>
        <v>999</v>
      </c>
      <c r="N109" s="124"/>
      <c r="O109" s="97"/>
      <c r="P109" s="68">
        <f t="shared" si="8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37"/>
      <c r="I110" s="130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6"/>
        <v>999</v>
      </c>
      <c r="M110" s="127">
        <f t="shared" si="7"/>
        <v>999</v>
      </c>
      <c r="N110" s="124"/>
      <c r="O110" s="97"/>
      <c r="P110" s="68">
        <f t="shared" si="8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37"/>
      <c r="I111" s="130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6"/>
        <v>999</v>
      </c>
      <c r="M111" s="127">
        <f t="shared" si="7"/>
        <v>999</v>
      </c>
      <c r="N111" s="124"/>
      <c r="O111" s="97"/>
      <c r="P111" s="68">
        <f t="shared" si="8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37"/>
      <c r="I112" s="130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6"/>
        <v>999</v>
      </c>
      <c r="M112" s="127">
        <f t="shared" si="7"/>
        <v>999</v>
      </c>
      <c r="N112" s="124"/>
      <c r="O112" s="97"/>
      <c r="P112" s="68">
        <f t="shared" si="8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37"/>
      <c r="I113" s="130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6"/>
        <v>999</v>
      </c>
      <c r="M113" s="127">
        <f t="shared" si="7"/>
        <v>999</v>
      </c>
      <c r="N113" s="124"/>
      <c r="O113" s="97"/>
      <c r="P113" s="68">
        <f t="shared" si="8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37"/>
      <c r="I114" s="130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6"/>
        <v>999</v>
      </c>
      <c r="M114" s="127">
        <f t="shared" si="7"/>
        <v>999</v>
      </c>
      <c r="N114" s="124"/>
      <c r="O114" s="97"/>
      <c r="P114" s="68">
        <f t="shared" si="8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37"/>
      <c r="I115" s="130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6"/>
        <v>999</v>
      </c>
      <c r="M115" s="127">
        <f t="shared" si="7"/>
        <v>999</v>
      </c>
      <c r="N115" s="124"/>
      <c r="O115" s="97"/>
      <c r="P115" s="68">
        <f t="shared" si="8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37"/>
      <c r="I116" s="130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6"/>
        <v>999</v>
      </c>
      <c r="M116" s="127">
        <f t="shared" si="7"/>
        <v>999</v>
      </c>
      <c r="N116" s="124"/>
      <c r="O116" s="97"/>
      <c r="P116" s="68">
        <f t="shared" si="8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37"/>
      <c r="I117" s="130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6"/>
        <v>999</v>
      </c>
      <c r="M117" s="127">
        <f t="shared" si="7"/>
        <v>999</v>
      </c>
      <c r="N117" s="124"/>
      <c r="O117" s="97"/>
      <c r="P117" s="68">
        <f t="shared" si="8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37"/>
      <c r="I118" s="130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6"/>
        <v>999</v>
      </c>
      <c r="M118" s="127">
        <f t="shared" si="7"/>
        <v>999</v>
      </c>
      <c r="N118" s="124"/>
      <c r="O118" s="97"/>
      <c r="P118" s="68">
        <f t="shared" si="8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37"/>
      <c r="I119" s="130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6"/>
        <v>999</v>
      </c>
      <c r="M119" s="127">
        <f t="shared" si="7"/>
        <v>999</v>
      </c>
      <c r="N119" s="124"/>
      <c r="O119" s="97"/>
      <c r="P119" s="68">
        <f t="shared" si="8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37"/>
      <c r="I120" s="130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6"/>
        <v>999</v>
      </c>
      <c r="M120" s="127">
        <f t="shared" si="7"/>
        <v>999</v>
      </c>
      <c r="N120" s="124"/>
      <c r="O120" s="97"/>
      <c r="P120" s="68">
        <f t="shared" si="8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37"/>
      <c r="I121" s="130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6"/>
        <v>999</v>
      </c>
      <c r="M121" s="127">
        <f t="shared" si="7"/>
        <v>999</v>
      </c>
      <c r="N121" s="124"/>
      <c r="O121" s="97"/>
      <c r="P121" s="68">
        <f t="shared" si="8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37"/>
      <c r="I122" s="130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6"/>
        <v>999</v>
      </c>
      <c r="M122" s="127">
        <f t="shared" si="7"/>
        <v>999</v>
      </c>
      <c r="N122" s="124"/>
      <c r="O122" s="97"/>
      <c r="P122" s="68">
        <f t="shared" si="8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37"/>
      <c r="I123" s="130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6"/>
        <v>999</v>
      </c>
      <c r="M123" s="127">
        <f t="shared" si="7"/>
        <v>999</v>
      </c>
      <c r="N123" s="124"/>
      <c r="O123" s="97"/>
      <c r="P123" s="68">
        <f t="shared" si="8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37"/>
      <c r="I124" s="130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6"/>
        <v>999</v>
      </c>
      <c r="M124" s="127">
        <f t="shared" si="7"/>
        <v>999</v>
      </c>
      <c r="N124" s="124"/>
      <c r="O124" s="97"/>
      <c r="P124" s="68">
        <f t="shared" si="8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37"/>
      <c r="I125" s="130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6"/>
        <v>999</v>
      </c>
      <c r="M125" s="127">
        <f t="shared" si="7"/>
        <v>999</v>
      </c>
      <c r="N125" s="124"/>
      <c r="O125" s="97"/>
      <c r="P125" s="68">
        <f t="shared" si="8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37"/>
      <c r="I126" s="130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6"/>
        <v>999</v>
      </c>
      <c r="M126" s="127">
        <f t="shared" si="7"/>
        <v>999</v>
      </c>
      <c r="N126" s="124"/>
      <c r="O126" s="97"/>
      <c r="P126" s="68">
        <f t="shared" si="8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37"/>
      <c r="I127" s="130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6"/>
        <v>999</v>
      </c>
      <c r="M127" s="127">
        <f t="shared" si="7"/>
        <v>999</v>
      </c>
      <c r="N127" s="124"/>
      <c r="O127" s="97"/>
      <c r="P127" s="68">
        <f t="shared" si="8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37"/>
      <c r="I128" s="130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6"/>
        <v>999</v>
      </c>
      <c r="M128" s="127">
        <f t="shared" si="7"/>
        <v>999</v>
      </c>
      <c r="N128" s="124"/>
      <c r="O128" s="97"/>
      <c r="P128" s="68">
        <f t="shared" si="8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37"/>
      <c r="I129" s="130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6"/>
        <v>999</v>
      </c>
      <c r="M129" s="127">
        <f t="shared" si="7"/>
        <v>999</v>
      </c>
      <c r="N129" s="124"/>
      <c r="O129" s="97"/>
      <c r="P129" s="68">
        <f t="shared" si="8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37"/>
      <c r="I130" s="130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6"/>
        <v>999</v>
      </c>
      <c r="M130" s="127">
        <f t="shared" si="7"/>
        <v>999</v>
      </c>
      <c r="N130" s="124"/>
      <c r="O130" s="97"/>
      <c r="P130" s="68">
        <f t="shared" si="8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37"/>
      <c r="I131" s="130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6"/>
        <v>999</v>
      </c>
      <c r="M131" s="127">
        <f t="shared" si="7"/>
        <v>999</v>
      </c>
      <c r="N131" s="124"/>
      <c r="O131" s="97"/>
      <c r="P131" s="68">
        <f t="shared" si="8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37"/>
      <c r="I132" s="130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6"/>
        <v>999</v>
      </c>
      <c r="M132" s="127">
        <f t="shared" si="7"/>
        <v>999</v>
      </c>
      <c r="N132" s="124"/>
      <c r="O132" s="97"/>
      <c r="P132" s="68">
        <f t="shared" si="8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37"/>
      <c r="I133" s="130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6"/>
        <v>999</v>
      </c>
      <c r="M133" s="127">
        <f t="shared" si="7"/>
        <v>999</v>
      </c>
      <c r="N133" s="124"/>
      <c r="O133" s="97"/>
      <c r="P133" s="68">
        <f t="shared" si="8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37"/>
      <c r="I134" s="130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6"/>
        <v>999</v>
      </c>
      <c r="M134" s="127">
        <f t="shared" si="7"/>
        <v>999</v>
      </c>
      <c r="N134" s="124"/>
      <c r="O134" s="128"/>
      <c r="P134" s="129">
        <f t="shared" si="8"/>
        <v>999</v>
      </c>
      <c r="Q134" s="130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37"/>
      <c r="I135" s="130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aca="true" t="shared" si="9" ref="L135:L156">IF(Q135="",999,Q135)</f>
        <v>999</v>
      </c>
      <c r="M135" s="127">
        <f aca="true" t="shared" si="10" ref="M135:M156">IF(P135=999,999,1)</f>
        <v>999</v>
      </c>
      <c r="N135" s="124"/>
      <c r="O135" s="97"/>
      <c r="P135" s="68">
        <f aca="true" t="shared" si="11" ref="P135:P156">IF(N135="DA",1,IF(N135="WC",2,IF(N135="SE",3,IF(N135="Q",4,IF(N135="LL",5,999)))))</f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37"/>
      <c r="I136" s="130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9"/>
        <v>999</v>
      </c>
      <c r="M136" s="127">
        <f t="shared" si="10"/>
        <v>999</v>
      </c>
      <c r="N136" s="124"/>
      <c r="O136" s="97"/>
      <c r="P136" s="68">
        <f t="shared" si="11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37"/>
      <c r="I137" s="130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9"/>
        <v>999</v>
      </c>
      <c r="M137" s="127">
        <f t="shared" si="10"/>
        <v>999</v>
      </c>
      <c r="N137" s="124"/>
      <c r="O137" s="97"/>
      <c r="P137" s="68">
        <f t="shared" si="11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37"/>
      <c r="I138" s="130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9"/>
        <v>999</v>
      </c>
      <c r="M138" s="127">
        <f t="shared" si="10"/>
        <v>999</v>
      </c>
      <c r="N138" s="124"/>
      <c r="O138" s="97"/>
      <c r="P138" s="68">
        <f t="shared" si="11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37"/>
      <c r="I139" s="130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9"/>
        <v>999</v>
      </c>
      <c r="M139" s="127">
        <f t="shared" si="10"/>
        <v>999</v>
      </c>
      <c r="N139" s="124"/>
      <c r="O139" s="97"/>
      <c r="P139" s="68">
        <f t="shared" si="11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37"/>
      <c r="I140" s="130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9"/>
        <v>999</v>
      </c>
      <c r="M140" s="127">
        <f t="shared" si="10"/>
        <v>999</v>
      </c>
      <c r="N140" s="124"/>
      <c r="O140" s="97"/>
      <c r="P140" s="68">
        <f t="shared" si="11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37"/>
      <c r="I141" s="130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9"/>
        <v>999</v>
      </c>
      <c r="M141" s="127">
        <f t="shared" si="10"/>
        <v>999</v>
      </c>
      <c r="N141" s="124"/>
      <c r="O141" s="128"/>
      <c r="P141" s="129">
        <f t="shared" si="11"/>
        <v>999</v>
      </c>
      <c r="Q141" s="130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37"/>
      <c r="I142" s="130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9"/>
        <v>999</v>
      </c>
      <c r="M142" s="127">
        <f t="shared" si="10"/>
        <v>999</v>
      </c>
      <c r="N142" s="124"/>
      <c r="O142" s="97"/>
      <c r="P142" s="68">
        <f t="shared" si="11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37"/>
      <c r="I143" s="130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9"/>
        <v>999</v>
      </c>
      <c r="M143" s="127">
        <f t="shared" si="10"/>
        <v>999</v>
      </c>
      <c r="N143" s="124"/>
      <c r="O143" s="97"/>
      <c r="P143" s="68">
        <f t="shared" si="11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37"/>
      <c r="I144" s="130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9"/>
        <v>999</v>
      </c>
      <c r="M144" s="127">
        <f t="shared" si="10"/>
        <v>999</v>
      </c>
      <c r="N144" s="124"/>
      <c r="O144" s="97"/>
      <c r="P144" s="68">
        <f t="shared" si="11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37"/>
      <c r="I145" s="130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9"/>
        <v>999</v>
      </c>
      <c r="M145" s="127">
        <f t="shared" si="10"/>
        <v>999</v>
      </c>
      <c r="N145" s="124"/>
      <c r="O145" s="97"/>
      <c r="P145" s="68">
        <f t="shared" si="11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37"/>
      <c r="I146" s="130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9"/>
        <v>999</v>
      </c>
      <c r="M146" s="127">
        <f t="shared" si="10"/>
        <v>999</v>
      </c>
      <c r="N146" s="124"/>
      <c r="O146" s="97"/>
      <c r="P146" s="68">
        <f t="shared" si="11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37"/>
      <c r="I147" s="130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9"/>
        <v>999</v>
      </c>
      <c r="M147" s="127">
        <f t="shared" si="10"/>
        <v>999</v>
      </c>
      <c r="N147" s="124"/>
      <c r="O147" s="97"/>
      <c r="P147" s="68">
        <f t="shared" si="11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37"/>
      <c r="I148" s="130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9"/>
        <v>999</v>
      </c>
      <c r="M148" s="127">
        <f t="shared" si="10"/>
        <v>999</v>
      </c>
      <c r="N148" s="124"/>
      <c r="O148" s="128"/>
      <c r="P148" s="129">
        <f t="shared" si="11"/>
        <v>999</v>
      </c>
      <c r="Q148" s="130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37"/>
      <c r="I149" s="130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9"/>
        <v>999</v>
      </c>
      <c r="M149" s="127">
        <f t="shared" si="10"/>
        <v>999</v>
      </c>
      <c r="N149" s="124"/>
      <c r="O149" s="97"/>
      <c r="P149" s="68">
        <f t="shared" si="11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37"/>
      <c r="I150" s="130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9"/>
        <v>999</v>
      </c>
      <c r="M150" s="127">
        <f t="shared" si="10"/>
        <v>999</v>
      </c>
      <c r="N150" s="124"/>
      <c r="O150" s="97"/>
      <c r="P150" s="68">
        <f t="shared" si="11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37"/>
      <c r="I151" s="130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9"/>
        <v>999</v>
      </c>
      <c r="M151" s="127">
        <f t="shared" si="10"/>
        <v>999</v>
      </c>
      <c r="N151" s="124"/>
      <c r="O151" s="97"/>
      <c r="P151" s="68">
        <f t="shared" si="11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37"/>
      <c r="I152" s="130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9"/>
        <v>999</v>
      </c>
      <c r="M152" s="127">
        <f t="shared" si="10"/>
        <v>999</v>
      </c>
      <c r="N152" s="124"/>
      <c r="O152" s="97"/>
      <c r="P152" s="68">
        <f t="shared" si="11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37"/>
      <c r="I153" s="130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9"/>
        <v>999</v>
      </c>
      <c r="M153" s="127">
        <f t="shared" si="10"/>
        <v>999</v>
      </c>
      <c r="N153" s="124"/>
      <c r="O153" s="97"/>
      <c r="P153" s="68">
        <f t="shared" si="11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37"/>
      <c r="I154" s="130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9"/>
        <v>999</v>
      </c>
      <c r="M154" s="127">
        <f t="shared" si="10"/>
        <v>999</v>
      </c>
      <c r="N154" s="124"/>
      <c r="O154" s="97"/>
      <c r="P154" s="68">
        <f t="shared" si="11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37"/>
      <c r="I155" s="130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9"/>
        <v>999</v>
      </c>
      <c r="M155" s="127">
        <f t="shared" si="10"/>
        <v>999</v>
      </c>
      <c r="N155" s="124"/>
      <c r="O155" s="97"/>
      <c r="P155" s="68">
        <f t="shared" si="11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37"/>
      <c r="I156" s="130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9"/>
        <v>999</v>
      </c>
      <c r="M156" s="127">
        <f t="shared" si="10"/>
        <v>999</v>
      </c>
      <c r="N156" s="124"/>
      <c r="O156" s="97"/>
      <c r="P156" s="68">
        <f t="shared" si="11"/>
        <v>999</v>
      </c>
      <c r="Q156" s="52"/>
    </row>
  </sheetData>
  <sheetProtection/>
  <conditionalFormatting sqref="E7:E156">
    <cfRule type="expression" priority="14" dxfId="3" stopIfTrue="1">
      <formula>AND(ROUNDDOWN(($A$4-E7)/365.25,0)&lt;=13,G7&lt;&gt;"OK")</formula>
    </cfRule>
    <cfRule type="expression" priority="15" dxfId="2" stopIfTrue="1">
      <formula>AND(ROUNDDOWN(($A$4-E7)/365.25,0)&lt;=14,G7&lt;&gt;"OK")</formula>
    </cfRule>
    <cfRule type="expression" priority="16" dxfId="1" stopIfTrue="1">
      <formula>AND(ROUNDDOWN(($A$4-E7)/365.25,0)&lt;=17,G7&lt;&gt;"OK")</formula>
    </cfRule>
  </conditionalFormatting>
  <conditionalFormatting sqref="J7:J156">
    <cfRule type="cellIs" priority="17" dxfId="9" operator="equal" stopIfTrue="1">
      <formula>"Z"</formula>
    </cfRule>
  </conditionalFormatting>
  <conditionalFormatting sqref="A7:D156">
    <cfRule type="expression" priority="18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" sqref="E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5" customWidth="1"/>
    <col min="5" max="5" width="10.7109375" style="241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Bp. koro.Bajnokság - lány CSB</v>
      </c>
      <c r="B1" s="43"/>
      <c r="C1" s="43"/>
      <c r="D1" s="93"/>
      <c r="E1" s="116"/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52" t="str">
        <f>Altalanos!$B$8</f>
        <v>L14</v>
      </c>
      <c r="D2" s="59"/>
      <c r="E2" s="116" t="s">
        <v>29</v>
      </c>
      <c r="F2" s="49"/>
      <c r="G2" s="49"/>
      <c r="H2" s="233"/>
      <c r="I2" s="233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6" t="s">
        <v>42</v>
      </c>
      <c r="B3" s="231"/>
      <c r="C3" s="231"/>
      <c r="D3" s="231"/>
      <c r="E3" s="231"/>
      <c r="F3" s="231"/>
      <c r="G3" s="231"/>
      <c r="H3" s="231"/>
      <c r="I3" s="232"/>
      <c r="J3" s="54"/>
      <c r="K3" s="60"/>
      <c r="L3" s="60"/>
      <c r="M3" s="60"/>
      <c r="N3" s="134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3" t="s">
        <v>25</v>
      </c>
      <c r="I4" s="238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2022.06.14-24</v>
      </c>
      <c r="B5" s="110"/>
      <c r="C5" s="46" t="str">
        <f>Altalanos!$C$10</f>
        <v>Budapest</v>
      </c>
      <c r="D5" s="47" t="str">
        <f>Altalanos!$D$10</f>
        <v>  </v>
      </c>
      <c r="E5" s="47"/>
      <c r="F5" s="47"/>
      <c r="G5" s="47"/>
      <c r="H5" s="131" t="str">
        <f>Altalanos!$E$10</f>
        <v>Droppa Erika</v>
      </c>
      <c r="I5" s="244"/>
      <c r="J5" s="66"/>
      <c r="K5" s="41"/>
      <c r="L5" s="41"/>
      <c r="M5" s="41"/>
      <c r="N5" s="66"/>
      <c r="O5" s="47"/>
      <c r="P5" s="47"/>
      <c r="Q5" s="247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96</v>
      </c>
      <c r="H6" s="234" t="s">
        <v>32</v>
      </c>
      <c r="I6" s="235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113</v>
      </c>
      <c r="C7" s="50"/>
      <c r="D7" s="51"/>
      <c r="E7" s="119"/>
      <c r="F7" s="227"/>
      <c r="G7" s="228"/>
      <c r="H7" s="51"/>
      <c r="I7" s="51"/>
      <c r="J7" s="101"/>
      <c r="K7" s="99"/>
      <c r="L7" s="103"/>
      <c r="M7" s="99"/>
      <c r="N7" s="94"/>
      <c r="O7" s="51">
        <v>22</v>
      </c>
      <c r="P7" s="68"/>
      <c r="Q7" s="52"/>
    </row>
    <row r="8" spans="1:17" s="11" customFormat="1" ht="18.75" customHeight="1">
      <c r="A8" s="104">
        <v>2</v>
      </c>
      <c r="B8" s="50" t="s">
        <v>110</v>
      </c>
      <c r="C8" s="50"/>
      <c r="D8" s="51"/>
      <c r="E8" s="119"/>
      <c r="F8" s="229"/>
      <c r="G8" s="230"/>
      <c r="H8" s="51"/>
      <c r="I8" s="51"/>
      <c r="J8" s="101"/>
      <c r="K8" s="99"/>
      <c r="L8" s="103"/>
      <c r="M8" s="99"/>
      <c r="N8" s="94"/>
      <c r="O8" s="249">
        <v>24</v>
      </c>
      <c r="P8" s="68"/>
      <c r="Q8" s="52"/>
    </row>
    <row r="9" spans="1:17" s="11" customFormat="1" ht="18.75" customHeight="1">
      <c r="A9" s="104">
        <v>3</v>
      </c>
      <c r="B9" s="50" t="s">
        <v>111</v>
      </c>
      <c r="C9" s="50"/>
      <c r="D9" s="51"/>
      <c r="E9" s="119"/>
      <c r="F9" s="229"/>
      <c r="G9" s="230"/>
      <c r="H9" s="51"/>
      <c r="I9" s="51"/>
      <c r="J9" s="101"/>
      <c r="K9" s="99"/>
      <c r="L9" s="103"/>
      <c r="M9" s="99"/>
      <c r="N9" s="94"/>
      <c r="O9" s="51">
        <v>37</v>
      </c>
      <c r="P9" s="240"/>
      <c r="Q9" s="124"/>
    </row>
    <row r="10" spans="1:17" s="11" customFormat="1" ht="18.75" customHeight="1">
      <c r="A10" s="104">
        <v>4</v>
      </c>
      <c r="B10" s="50" t="s">
        <v>109</v>
      </c>
      <c r="C10" s="50"/>
      <c r="D10" s="51"/>
      <c r="E10" s="119"/>
      <c r="F10" s="229"/>
      <c r="G10" s="230"/>
      <c r="H10" s="51"/>
      <c r="I10" s="51"/>
      <c r="J10" s="101"/>
      <c r="K10" s="99"/>
      <c r="L10" s="103"/>
      <c r="M10" s="99"/>
      <c r="N10" s="94"/>
      <c r="O10" s="51">
        <v>68</v>
      </c>
      <c r="P10" s="239"/>
      <c r="Q10" s="236"/>
    </row>
    <row r="11" spans="1:17" s="11" customFormat="1" ht="18.75" customHeight="1">
      <c r="A11" s="104">
        <v>5</v>
      </c>
      <c r="B11" s="50" t="s">
        <v>112</v>
      </c>
      <c r="C11" s="50"/>
      <c r="D11" s="51"/>
      <c r="E11" s="119"/>
      <c r="F11" s="229"/>
      <c r="G11" s="230"/>
      <c r="H11" s="51"/>
      <c r="I11" s="51"/>
      <c r="J11" s="101"/>
      <c r="K11" s="99"/>
      <c r="L11" s="103"/>
      <c r="M11" s="99"/>
      <c r="N11" s="94"/>
      <c r="O11" s="51">
        <v>119</v>
      </c>
      <c r="P11" s="239"/>
      <c r="Q11" s="236"/>
    </row>
    <row r="12" spans="1:17" s="11" customFormat="1" ht="18.75" customHeight="1">
      <c r="A12" s="104">
        <v>6</v>
      </c>
      <c r="B12" s="50"/>
      <c r="C12" s="50"/>
      <c r="D12" s="51"/>
      <c r="E12" s="119"/>
      <c r="F12" s="229"/>
      <c r="G12" s="230"/>
      <c r="H12" s="51"/>
      <c r="I12" s="51"/>
      <c r="J12" s="101"/>
      <c r="K12" s="99"/>
      <c r="L12" s="103"/>
      <c r="M12" s="99"/>
      <c r="N12" s="94"/>
      <c r="O12" s="51"/>
      <c r="P12" s="239"/>
      <c r="Q12" s="236"/>
    </row>
    <row r="13" spans="1:17" s="11" customFormat="1" ht="18.75" customHeight="1">
      <c r="A13" s="104">
        <v>7</v>
      </c>
      <c r="B13" s="50"/>
      <c r="C13" s="50"/>
      <c r="D13" s="51"/>
      <c r="E13" s="119"/>
      <c r="F13" s="229"/>
      <c r="G13" s="230"/>
      <c r="H13" s="51"/>
      <c r="I13" s="51"/>
      <c r="J13" s="101"/>
      <c r="K13" s="99"/>
      <c r="L13" s="103"/>
      <c r="M13" s="99"/>
      <c r="N13" s="94"/>
      <c r="O13" s="51"/>
      <c r="P13" s="239"/>
      <c r="Q13" s="236"/>
    </row>
    <row r="14" spans="1:17" s="11" customFormat="1" ht="18.75" customHeight="1">
      <c r="A14" s="104">
        <v>8</v>
      </c>
      <c r="B14" s="50"/>
      <c r="C14" s="50"/>
      <c r="D14" s="51"/>
      <c r="E14" s="119"/>
      <c r="F14" s="229"/>
      <c r="G14" s="230"/>
      <c r="H14" s="51"/>
      <c r="I14" s="51"/>
      <c r="J14" s="101"/>
      <c r="K14" s="99"/>
      <c r="L14" s="103"/>
      <c r="M14" s="99"/>
      <c r="N14" s="94"/>
      <c r="O14" s="51"/>
      <c r="P14" s="239"/>
      <c r="Q14" s="236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7"/>
      <c r="N15" s="94"/>
      <c r="O15" s="51"/>
      <c r="P15" s="52"/>
      <c r="Q15" s="52"/>
    </row>
    <row r="16" spans="1:17" s="11" customFormat="1" ht="18.75" customHeight="1">
      <c r="A16" s="104">
        <v>10</v>
      </c>
      <c r="B16" s="248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7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7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7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7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7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7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7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7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7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7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7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7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50"/>
      <c r="F28" s="245"/>
      <c r="G28" s="246"/>
      <c r="H28" s="51"/>
      <c r="I28" s="51"/>
      <c r="J28" s="101"/>
      <c r="K28" s="99"/>
      <c r="L28" s="103"/>
      <c r="M28" s="127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51"/>
      <c r="F29" s="67"/>
      <c r="G29" s="67"/>
      <c r="H29" s="51"/>
      <c r="I29" s="51"/>
      <c r="J29" s="101"/>
      <c r="K29" s="99"/>
      <c r="L29" s="103"/>
      <c r="M29" s="127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7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7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2"/>
      <c r="F32" s="67"/>
      <c r="G32" s="67"/>
      <c r="H32" s="51"/>
      <c r="I32" s="51"/>
      <c r="J32" s="101"/>
      <c r="K32" s="99"/>
      <c r="L32" s="103"/>
      <c r="M32" s="127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7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7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7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7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7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37"/>
      <c r="I38" s="130"/>
      <c r="J38" s="101"/>
      <c r="K38" s="99"/>
      <c r="L38" s="103"/>
      <c r="M38" s="127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37"/>
      <c r="I39" s="130"/>
      <c r="J39" s="101"/>
      <c r="K39" s="99"/>
      <c r="L39" s="103"/>
      <c r="M39" s="127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37"/>
      <c r="I40" s="130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7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37"/>
      <c r="I41" s="130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7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37"/>
      <c r="I42" s="130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7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37"/>
      <c r="I43" s="130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7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37"/>
      <c r="I44" s="130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7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37"/>
      <c r="I45" s="130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7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37"/>
      <c r="I46" s="130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7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37"/>
      <c r="I47" s="130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7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37"/>
      <c r="I48" s="130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7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37"/>
      <c r="I49" s="130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7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37"/>
      <c r="I50" s="130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7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37"/>
      <c r="I51" s="130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7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37"/>
      <c r="I52" s="130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7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37"/>
      <c r="I53" s="130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7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37"/>
      <c r="I54" s="130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7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37"/>
      <c r="I55" s="130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7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37"/>
      <c r="I56" s="130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7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37"/>
      <c r="I57" s="130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7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37"/>
      <c r="I58" s="130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7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37"/>
      <c r="I59" s="130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7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37"/>
      <c r="I60" s="130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7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37"/>
      <c r="I61" s="130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7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37"/>
      <c r="I62" s="130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7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37"/>
      <c r="I63" s="130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7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37"/>
      <c r="I64" s="130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7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37"/>
      <c r="I65" s="130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7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37"/>
      <c r="I66" s="130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7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37"/>
      <c r="I67" s="130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7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37"/>
      <c r="I68" s="130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7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37"/>
      <c r="I69" s="130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7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37"/>
      <c r="I70" s="130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7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37"/>
      <c r="I71" s="130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7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37"/>
      <c r="I72" s="130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7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37"/>
      <c r="I73" s="130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7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37"/>
      <c r="I74" s="130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7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37"/>
      <c r="I75" s="130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7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37"/>
      <c r="I76" s="130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7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37"/>
      <c r="I77" s="130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7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37"/>
      <c r="I78" s="130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7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37"/>
      <c r="I79" s="130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7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37"/>
      <c r="I80" s="130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7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37"/>
      <c r="I81" s="130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7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37"/>
      <c r="I82" s="130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7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37"/>
      <c r="I83" s="130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7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37"/>
      <c r="I84" s="130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7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37"/>
      <c r="I85" s="130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7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37"/>
      <c r="I86" s="130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7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37"/>
      <c r="I87" s="130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7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37"/>
      <c r="I88" s="130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7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37"/>
      <c r="I89" s="130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7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37"/>
      <c r="I90" s="130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7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37"/>
      <c r="I91" s="130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7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37"/>
      <c r="I92" s="130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7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37"/>
      <c r="I93" s="130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7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37"/>
      <c r="I94" s="130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7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37"/>
      <c r="I95" s="130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7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37"/>
      <c r="I96" s="130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7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37"/>
      <c r="I97" s="130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7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37"/>
      <c r="I98" s="130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7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37"/>
      <c r="I99" s="130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7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37"/>
      <c r="I100" s="130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7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37"/>
      <c r="I101" s="130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7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37"/>
      <c r="I102" s="130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7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37"/>
      <c r="I103" s="130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7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37"/>
      <c r="I104" s="130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7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37"/>
      <c r="I105" s="130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7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37"/>
      <c r="I106" s="130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7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37"/>
      <c r="I107" s="130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7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37"/>
      <c r="I108" s="130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7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37"/>
      <c r="I109" s="130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7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37"/>
      <c r="I110" s="130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7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37"/>
      <c r="I111" s="130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7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37"/>
      <c r="I112" s="130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7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37"/>
      <c r="I113" s="130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7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37"/>
      <c r="I114" s="130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7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37"/>
      <c r="I115" s="130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7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37"/>
      <c r="I116" s="130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7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37"/>
      <c r="I117" s="130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7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37"/>
      <c r="I118" s="130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7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37"/>
      <c r="I119" s="130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7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37"/>
      <c r="I120" s="130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7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37"/>
      <c r="I121" s="130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7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37"/>
      <c r="I122" s="130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7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37"/>
      <c r="I123" s="130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7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37"/>
      <c r="I124" s="130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7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37"/>
      <c r="I125" s="130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7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37"/>
      <c r="I126" s="130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7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37"/>
      <c r="I127" s="130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7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37"/>
      <c r="I128" s="130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7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37"/>
      <c r="I129" s="130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7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37"/>
      <c r="I130" s="130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7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37"/>
      <c r="I131" s="130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7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37"/>
      <c r="I132" s="130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7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37"/>
      <c r="I133" s="130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7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37"/>
      <c r="I134" s="130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7">
        <f t="shared" si="4"/>
        <v>999</v>
      </c>
      <c r="N134" s="124"/>
      <c r="O134" s="128"/>
      <c r="P134" s="129">
        <f t="shared" si="5"/>
        <v>999</v>
      </c>
      <c r="Q134" s="130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37"/>
      <c r="I135" s="130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7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37"/>
      <c r="I136" s="130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7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37"/>
      <c r="I137" s="130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7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37"/>
      <c r="I138" s="130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7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37"/>
      <c r="I139" s="130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7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37"/>
      <c r="I140" s="130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7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37"/>
      <c r="I141" s="130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7">
        <f t="shared" si="4"/>
        <v>999</v>
      </c>
      <c r="N141" s="124"/>
      <c r="O141" s="128"/>
      <c r="P141" s="129">
        <f t="shared" si="5"/>
        <v>999</v>
      </c>
      <c r="Q141" s="130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37"/>
      <c r="I142" s="130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7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37"/>
      <c r="I143" s="130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7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37"/>
      <c r="I144" s="130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7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37"/>
      <c r="I145" s="130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7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37"/>
      <c r="I146" s="130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7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37"/>
      <c r="I147" s="130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7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37"/>
      <c r="I148" s="130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7">
        <f t="shared" si="4"/>
        <v>999</v>
      </c>
      <c r="N148" s="124"/>
      <c r="O148" s="128"/>
      <c r="P148" s="129">
        <f t="shared" si="5"/>
        <v>999</v>
      </c>
      <c r="Q148" s="130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37"/>
      <c r="I149" s="130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7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37"/>
      <c r="I150" s="130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7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37"/>
      <c r="I151" s="130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7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37"/>
      <c r="I152" s="130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7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37"/>
      <c r="I153" s="130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7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37"/>
      <c r="I154" s="130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7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37"/>
      <c r="I155" s="130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7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37"/>
      <c r="I156" s="130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7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B7" sqref="B7:O1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5" customWidth="1"/>
    <col min="5" max="5" width="12.140625" style="241" customWidth="1"/>
    <col min="6" max="6" width="6.140625" style="48" hidden="1" customWidth="1"/>
    <col min="7" max="7" width="29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Bp. koro.Bajnokság - lány CSB</v>
      </c>
      <c r="B1" s="43"/>
      <c r="C1" s="43"/>
      <c r="D1" s="93"/>
      <c r="E1" s="116"/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52" t="str">
        <f>Altalanos!$C$8</f>
        <v>L16</v>
      </c>
      <c r="D2" s="59"/>
      <c r="E2" s="116" t="s">
        <v>29</v>
      </c>
      <c r="F2" s="49"/>
      <c r="G2" s="49"/>
      <c r="H2" s="233"/>
      <c r="I2" s="233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6" t="s">
        <v>42</v>
      </c>
      <c r="B3" s="231"/>
      <c r="C3" s="231"/>
      <c r="D3" s="231"/>
      <c r="E3" s="231"/>
      <c r="F3" s="231"/>
      <c r="G3" s="231"/>
      <c r="H3" s="231"/>
      <c r="I3" s="232"/>
      <c r="J3" s="54"/>
      <c r="K3" s="60"/>
      <c r="L3" s="60"/>
      <c r="M3" s="60"/>
      <c r="N3" s="134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3" t="s">
        <v>25</v>
      </c>
      <c r="I4" s="238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2022.06.14-24</v>
      </c>
      <c r="B5" s="110"/>
      <c r="C5" s="46" t="str">
        <f>Altalanos!$C$10</f>
        <v>Budapest</v>
      </c>
      <c r="D5" s="47" t="str">
        <f>Altalanos!$D$10</f>
        <v>  </v>
      </c>
      <c r="E5" s="47"/>
      <c r="F5" s="47"/>
      <c r="G5" s="47"/>
      <c r="H5" s="131" t="str">
        <f>Altalanos!$E$10</f>
        <v>Droppa Erika</v>
      </c>
      <c r="I5" s="244"/>
      <c r="J5" s="66"/>
      <c r="K5" s="41"/>
      <c r="L5" s="41"/>
      <c r="M5" s="41"/>
      <c r="N5" s="66"/>
      <c r="O5" s="47"/>
      <c r="P5" s="47"/>
      <c r="Q5" s="247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96</v>
      </c>
      <c r="H6" s="234" t="s">
        <v>32</v>
      </c>
      <c r="I6" s="235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114</v>
      </c>
      <c r="C7" s="50"/>
      <c r="D7" s="51"/>
      <c r="E7" s="119"/>
      <c r="F7" s="227"/>
      <c r="G7" s="228"/>
      <c r="H7" s="51"/>
      <c r="I7" s="51"/>
      <c r="J7" s="101"/>
      <c r="K7" s="99"/>
      <c r="L7" s="103"/>
      <c r="M7" s="99"/>
      <c r="N7" s="94"/>
      <c r="O7" s="249">
        <v>16</v>
      </c>
      <c r="P7" s="68"/>
      <c r="Q7" s="52"/>
    </row>
    <row r="8" spans="1:17" s="11" customFormat="1" ht="18.75" customHeight="1">
      <c r="A8" s="104">
        <v>2</v>
      </c>
      <c r="B8" s="50" t="s">
        <v>115</v>
      </c>
      <c r="C8" s="50"/>
      <c r="D8" s="51"/>
      <c r="E8" s="119"/>
      <c r="F8" s="229"/>
      <c r="G8" s="230"/>
      <c r="H8" s="51"/>
      <c r="I8" s="51"/>
      <c r="J8" s="101"/>
      <c r="K8" s="99"/>
      <c r="L8" s="103"/>
      <c r="M8" s="99"/>
      <c r="N8" s="94"/>
      <c r="O8" s="51">
        <v>44</v>
      </c>
      <c r="P8" s="68"/>
      <c r="Q8" s="52"/>
    </row>
    <row r="9" spans="1:17" s="11" customFormat="1" ht="18.75" customHeight="1">
      <c r="A9" s="104">
        <v>3</v>
      </c>
      <c r="B9" s="50" t="s">
        <v>117</v>
      </c>
      <c r="C9" s="50"/>
      <c r="D9" s="51"/>
      <c r="E9" s="119"/>
      <c r="F9" s="229"/>
      <c r="G9" s="230"/>
      <c r="H9" s="51"/>
      <c r="I9" s="51"/>
      <c r="J9" s="101"/>
      <c r="K9" s="99"/>
      <c r="L9" s="103"/>
      <c r="M9" s="99"/>
      <c r="N9" s="94"/>
      <c r="O9" s="51">
        <v>55</v>
      </c>
      <c r="P9" s="240"/>
      <c r="Q9" s="124"/>
    </row>
    <row r="10" spans="1:17" s="11" customFormat="1" ht="18.75" customHeight="1">
      <c r="A10" s="104">
        <v>4</v>
      </c>
      <c r="B10" s="50" t="s">
        <v>116</v>
      </c>
      <c r="C10" s="50"/>
      <c r="D10" s="51"/>
      <c r="E10" s="119"/>
      <c r="F10" s="229"/>
      <c r="G10" s="230"/>
      <c r="H10" s="51"/>
      <c r="I10" s="51"/>
      <c r="J10" s="101"/>
      <c r="K10" s="99"/>
      <c r="L10" s="103"/>
      <c r="M10" s="99"/>
      <c r="N10" s="94"/>
      <c r="O10" s="51">
        <v>70</v>
      </c>
      <c r="P10" s="239"/>
      <c r="Q10" s="236"/>
    </row>
    <row r="11" spans="1:17" s="11" customFormat="1" ht="18.75" customHeight="1">
      <c r="A11" s="104">
        <v>5</v>
      </c>
      <c r="B11" s="50" t="s">
        <v>118</v>
      </c>
      <c r="C11" s="50"/>
      <c r="D11" s="51"/>
      <c r="E11" s="119"/>
      <c r="F11" s="229"/>
      <c r="G11" s="230"/>
      <c r="H11" s="51"/>
      <c r="I11" s="51"/>
      <c r="J11" s="101"/>
      <c r="K11" s="99"/>
      <c r="L11" s="103"/>
      <c r="M11" s="99"/>
      <c r="N11" s="94"/>
      <c r="O11" s="51">
        <v>94</v>
      </c>
      <c r="P11" s="239"/>
      <c r="Q11" s="236"/>
    </row>
    <row r="12" spans="1:17" s="11" customFormat="1" ht="18.75" customHeight="1">
      <c r="A12" s="104">
        <v>6</v>
      </c>
      <c r="B12" s="50"/>
      <c r="C12" s="50"/>
      <c r="D12" s="51"/>
      <c r="E12" s="119"/>
      <c r="F12" s="229"/>
      <c r="G12" s="230"/>
      <c r="H12" s="51"/>
      <c r="I12" s="51"/>
      <c r="J12" s="101"/>
      <c r="K12" s="99"/>
      <c r="L12" s="103"/>
      <c r="M12" s="99"/>
      <c r="N12" s="94"/>
      <c r="O12" s="51"/>
      <c r="P12" s="239"/>
      <c r="Q12" s="236"/>
    </row>
    <row r="13" spans="1:17" s="11" customFormat="1" ht="18.75" customHeight="1">
      <c r="A13" s="104">
        <v>7</v>
      </c>
      <c r="B13" s="50"/>
      <c r="C13" s="50"/>
      <c r="D13" s="51"/>
      <c r="E13" s="119"/>
      <c r="F13" s="229"/>
      <c r="G13" s="230"/>
      <c r="H13" s="51"/>
      <c r="I13" s="51"/>
      <c r="J13" s="101"/>
      <c r="K13" s="99"/>
      <c r="L13" s="103"/>
      <c r="M13" s="99"/>
      <c r="N13" s="94"/>
      <c r="O13" s="51"/>
      <c r="P13" s="239"/>
      <c r="Q13" s="236"/>
    </row>
    <row r="14" spans="1:17" s="11" customFormat="1" ht="18.75" customHeight="1">
      <c r="A14" s="104">
        <v>8</v>
      </c>
      <c r="B14" s="50"/>
      <c r="C14" s="50"/>
      <c r="D14" s="51"/>
      <c r="E14" s="119"/>
      <c r="F14" s="229"/>
      <c r="G14" s="230"/>
      <c r="H14" s="51"/>
      <c r="I14" s="51"/>
      <c r="J14" s="101"/>
      <c r="K14" s="99"/>
      <c r="L14" s="103"/>
      <c r="M14" s="99"/>
      <c r="N14" s="94"/>
      <c r="O14" s="51"/>
      <c r="P14" s="239"/>
      <c r="Q14" s="236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7"/>
      <c r="N15" s="94"/>
      <c r="O15" s="51"/>
      <c r="P15" s="52"/>
      <c r="Q15" s="52"/>
    </row>
    <row r="16" spans="1:17" s="11" customFormat="1" ht="18.75" customHeight="1">
      <c r="A16" s="104">
        <v>10</v>
      </c>
      <c r="B16" s="248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7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7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7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7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7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7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7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7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7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7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7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7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50"/>
      <c r="F28" s="245"/>
      <c r="G28" s="246"/>
      <c r="H28" s="51"/>
      <c r="I28" s="51"/>
      <c r="J28" s="101"/>
      <c r="K28" s="99"/>
      <c r="L28" s="103"/>
      <c r="M28" s="127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51"/>
      <c r="F29" s="67"/>
      <c r="G29" s="67"/>
      <c r="H29" s="51"/>
      <c r="I29" s="51"/>
      <c r="J29" s="101"/>
      <c r="K29" s="99"/>
      <c r="L29" s="103"/>
      <c r="M29" s="127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7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7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2"/>
      <c r="F32" s="67"/>
      <c r="G32" s="67"/>
      <c r="H32" s="51"/>
      <c r="I32" s="51"/>
      <c r="J32" s="101"/>
      <c r="K32" s="99"/>
      <c r="L32" s="103"/>
      <c r="M32" s="127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7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7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7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7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7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37"/>
      <c r="I38" s="130"/>
      <c r="J38" s="101"/>
      <c r="K38" s="99"/>
      <c r="L38" s="103"/>
      <c r="M38" s="127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37"/>
      <c r="I39" s="130"/>
      <c r="J39" s="101"/>
      <c r="K39" s="99"/>
      <c r="L39" s="103"/>
      <c r="M39" s="127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37"/>
      <c r="I40" s="130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7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37"/>
      <c r="I41" s="130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7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37"/>
      <c r="I42" s="130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7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37"/>
      <c r="I43" s="130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7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37"/>
      <c r="I44" s="130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7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37"/>
      <c r="I45" s="130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7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37"/>
      <c r="I46" s="130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7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37"/>
      <c r="I47" s="130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7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37"/>
      <c r="I48" s="130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7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37"/>
      <c r="I49" s="130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7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37"/>
      <c r="I50" s="130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7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37"/>
      <c r="I51" s="130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7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37"/>
      <c r="I52" s="130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7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37"/>
      <c r="I53" s="130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7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37"/>
      <c r="I54" s="130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7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37"/>
      <c r="I55" s="130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7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37"/>
      <c r="I56" s="130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7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37"/>
      <c r="I57" s="130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7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37"/>
      <c r="I58" s="130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7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37"/>
      <c r="I59" s="130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7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37"/>
      <c r="I60" s="130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7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37"/>
      <c r="I61" s="130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7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37"/>
      <c r="I62" s="130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7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37"/>
      <c r="I63" s="130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7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37"/>
      <c r="I64" s="130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7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37"/>
      <c r="I65" s="130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7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37"/>
      <c r="I66" s="130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7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37"/>
      <c r="I67" s="130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7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37"/>
      <c r="I68" s="130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7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37"/>
      <c r="I69" s="130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7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37"/>
      <c r="I70" s="130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7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37"/>
      <c r="I71" s="130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7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37"/>
      <c r="I72" s="130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7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37"/>
      <c r="I73" s="130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7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37"/>
      <c r="I74" s="130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7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37"/>
      <c r="I75" s="130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7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37"/>
      <c r="I76" s="130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7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37"/>
      <c r="I77" s="130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7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37"/>
      <c r="I78" s="130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7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37"/>
      <c r="I79" s="130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7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37"/>
      <c r="I80" s="130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7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37"/>
      <c r="I81" s="130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7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37"/>
      <c r="I82" s="130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7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37"/>
      <c r="I83" s="130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7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37"/>
      <c r="I84" s="130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7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37"/>
      <c r="I85" s="130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7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37"/>
      <c r="I86" s="130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7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37"/>
      <c r="I87" s="130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7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37"/>
      <c r="I88" s="130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7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37"/>
      <c r="I89" s="130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7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37"/>
      <c r="I90" s="130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7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37"/>
      <c r="I91" s="130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7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37"/>
      <c r="I92" s="130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7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37"/>
      <c r="I93" s="130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7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37"/>
      <c r="I94" s="130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7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37"/>
      <c r="I95" s="130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7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37"/>
      <c r="I96" s="130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7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37"/>
      <c r="I97" s="130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7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37"/>
      <c r="I98" s="130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7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37"/>
      <c r="I99" s="130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7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37"/>
      <c r="I100" s="130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7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37"/>
      <c r="I101" s="130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7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37"/>
      <c r="I102" s="130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7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37"/>
      <c r="I103" s="130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7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37"/>
      <c r="I104" s="130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7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37"/>
      <c r="I105" s="130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7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37"/>
      <c r="I106" s="130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7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37"/>
      <c r="I107" s="130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7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37"/>
      <c r="I108" s="130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7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37"/>
      <c r="I109" s="130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7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37"/>
      <c r="I110" s="130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7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37"/>
      <c r="I111" s="130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7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37"/>
      <c r="I112" s="130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7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37"/>
      <c r="I113" s="130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7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37"/>
      <c r="I114" s="130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7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37"/>
      <c r="I115" s="130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7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37"/>
      <c r="I116" s="130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7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37"/>
      <c r="I117" s="130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7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37"/>
      <c r="I118" s="130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7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37"/>
      <c r="I119" s="130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7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37"/>
      <c r="I120" s="130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7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37"/>
      <c r="I121" s="130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7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37"/>
      <c r="I122" s="130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7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37"/>
      <c r="I123" s="130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7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37"/>
      <c r="I124" s="130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7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37"/>
      <c r="I125" s="130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7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37"/>
      <c r="I126" s="130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7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37"/>
      <c r="I127" s="130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7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37"/>
      <c r="I128" s="130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7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37"/>
      <c r="I129" s="130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7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37"/>
      <c r="I130" s="130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7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37"/>
      <c r="I131" s="130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7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37"/>
      <c r="I132" s="130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7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37"/>
      <c r="I133" s="130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7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37"/>
      <c r="I134" s="130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7">
        <f t="shared" si="4"/>
        <v>999</v>
      </c>
      <c r="N134" s="124"/>
      <c r="O134" s="128"/>
      <c r="P134" s="129">
        <f t="shared" si="5"/>
        <v>999</v>
      </c>
      <c r="Q134" s="130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37"/>
      <c r="I135" s="130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7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37"/>
      <c r="I136" s="130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7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37"/>
      <c r="I137" s="130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7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37"/>
      <c r="I138" s="130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7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37"/>
      <c r="I139" s="130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7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37"/>
      <c r="I140" s="130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7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37"/>
      <c r="I141" s="130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7">
        <f t="shared" si="4"/>
        <v>999</v>
      </c>
      <c r="N141" s="124"/>
      <c r="O141" s="128"/>
      <c r="P141" s="129">
        <f t="shared" si="5"/>
        <v>999</v>
      </c>
      <c r="Q141" s="130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37"/>
      <c r="I142" s="130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7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37"/>
      <c r="I143" s="130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7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37"/>
      <c r="I144" s="130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7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37"/>
      <c r="I145" s="130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7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37"/>
      <c r="I146" s="130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7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37"/>
      <c r="I147" s="130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7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37"/>
      <c r="I148" s="130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7">
        <f t="shared" si="4"/>
        <v>999</v>
      </c>
      <c r="N148" s="124"/>
      <c r="O148" s="128"/>
      <c r="P148" s="129">
        <f t="shared" si="5"/>
        <v>999</v>
      </c>
      <c r="Q148" s="130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37"/>
      <c r="I149" s="130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7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37"/>
      <c r="I150" s="130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7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37"/>
      <c r="I151" s="130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7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37"/>
      <c r="I152" s="130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7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37"/>
      <c r="I153" s="130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7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37"/>
      <c r="I154" s="130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7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37"/>
      <c r="I155" s="130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7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37"/>
      <c r="I156" s="130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7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12" sqref="B12:O12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5" customWidth="1"/>
    <col min="5" max="5" width="12.140625" style="241" customWidth="1"/>
    <col min="6" max="6" width="6.140625" style="48" hidden="1" customWidth="1"/>
    <col min="7" max="7" width="31.4218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Bp. koro.Bajnokság - lány CSB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52" t="str">
        <f>Altalanos!$D$8</f>
        <v>L18</v>
      </c>
      <c r="D2" s="59"/>
      <c r="E2" s="116" t="s">
        <v>29</v>
      </c>
      <c r="F2" s="49"/>
      <c r="G2" s="49"/>
      <c r="H2" s="233"/>
      <c r="I2" s="233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6" t="s">
        <v>42</v>
      </c>
      <c r="B3" s="231"/>
      <c r="C3" s="231"/>
      <c r="D3" s="231"/>
      <c r="E3" s="231"/>
      <c r="F3" s="231"/>
      <c r="G3" s="231"/>
      <c r="H3" s="231"/>
      <c r="I3" s="232"/>
      <c r="J3" s="54"/>
      <c r="K3" s="60"/>
      <c r="L3" s="60"/>
      <c r="M3" s="60"/>
      <c r="N3" s="134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3" t="s">
        <v>25</v>
      </c>
      <c r="I4" s="238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2022.06.14-24</v>
      </c>
      <c r="B5" s="110"/>
      <c r="C5" s="46" t="str">
        <f>Altalanos!$C$10</f>
        <v>Budapest</v>
      </c>
      <c r="D5" s="47" t="str">
        <f>Altalanos!$D$10</f>
        <v>  </v>
      </c>
      <c r="E5" s="47"/>
      <c r="F5" s="47"/>
      <c r="G5" s="47"/>
      <c r="H5" s="131" t="str">
        <f>Altalanos!$E$10</f>
        <v>Droppa Erika</v>
      </c>
      <c r="I5" s="244"/>
      <c r="J5" s="66"/>
      <c r="K5" s="41"/>
      <c r="L5" s="41"/>
      <c r="M5" s="41"/>
      <c r="N5" s="66"/>
      <c r="O5" s="47"/>
      <c r="P5" s="47"/>
      <c r="Q5" s="247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96</v>
      </c>
      <c r="H6" s="234" t="s">
        <v>32</v>
      </c>
      <c r="I6" s="235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119</v>
      </c>
      <c r="C7" s="50"/>
      <c r="D7" s="51"/>
      <c r="E7" s="119"/>
      <c r="F7" s="227"/>
      <c r="G7" s="228"/>
      <c r="H7" s="51"/>
      <c r="I7" s="51"/>
      <c r="J7" s="101"/>
      <c r="K7" s="99"/>
      <c r="L7" s="103"/>
      <c r="M7" s="99"/>
      <c r="N7" s="94"/>
      <c r="O7" s="51">
        <v>10</v>
      </c>
      <c r="P7" s="68"/>
      <c r="Q7" s="52">
        <v>1</v>
      </c>
    </row>
    <row r="8" spans="1:17" s="11" customFormat="1" ht="18.75" customHeight="1">
      <c r="A8" s="104">
        <v>2</v>
      </c>
      <c r="B8" s="50" t="s">
        <v>120</v>
      </c>
      <c r="C8" s="50"/>
      <c r="D8" s="51"/>
      <c r="E8" s="119"/>
      <c r="F8" s="229"/>
      <c r="G8" s="230"/>
      <c r="H8" s="51"/>
      <c r="I8" s="51"/>
      <c r="J8" s="101"/>
      <c r="K8" s="99"/>
      <c r="L8" s="103"/>
      <c r="M8" s="99"/>
      <c r="N8" s="94"/>
      <c r="O8" s="51">
        <v>23</v>
      </c>
      <c r="P8" s="68"/>
      <c r="Q8" s="52">
        <v>2</v>
      </c>
    </row>
    <row r="9" spans="1:17" s="11" customFormat="1" ht="18.75" customHeight="1">
      <c r="A9" s="104">
        <v>3</v>
      </c>
      <c r="B9" s="50" t="s">
        <v>106</v>
      </c>
      <c r="C9" s="50"/>
      <c r="D9" s="51"/>
      <c r="E9" s="119"/>
      <c r="F9" s="229"/>
      <c r="G9" s="230"/>
      <c r="H9" s="51"/>
      <c r="I9" s="51"/>
      <c r="J9" s="101"/>
      <c r="K9" s="99"/>
      <c r="L9" s="103"/>
      <c r="M9" s="99"/>
      <c r="N9" s="94"/>
      <c r="O9" s="51">
        <v>29</v>
      </c>
      <c r="P9" s="240"/>
      <c r="Q9" s="124"/>
    </row>
    <row r="10" spans="1:17" s="11" customFormat="1" ht="18.75" customHeight="1">
      <c r="A10" s="104">
        <v>4</v>
      </c>
      <c r="B10" s="50" t="s">
        <v>107</v>
      </c>
      <c r="C10" s="50"/>
      <c r="D10" s="51"/>
      <c r="E10" s="119"/>
      <c r="F10" s="229"/>
      <c r="G10" s="230"/>
      <c r="H10" s="51"/>
      <c r="I10" s="51"/>
      <c r="J10" s="101"/>
      <c r="K10" s="99"/>
      <c r="L10" s="103"/>
      <c r="M10" s="99"/>
      <c r="N10" s="94"/>
      <c r="O10" s="51">
        <v>34</v>
      </c>
      <c r="P10" s="239"/>
      <c r="Q10" s="236"/>
    </row>
    <row r="11" spans="1:17" s="11" customFormat="1" ht="18.75" customHeight="1">
      <c r="A11" s="104">
        <v>5</v>
      </c>
      <c r="B11" s="50" t="s">
        <v>114</v>
      </c>
      <c r="C11" s="50"/>
      <c r="D11" s="51"/>
      <c r="E11" s="119"/>
      <c r="F11" s="229"/>
      <c r="G11" s="230"/>
      <c r="H11" s="51"/>
      <c r="I11" s="51"/>
      <c r="J11" s="101"/>
      <c r="K11" s="99"/>
      <c r="L11" s="103"/>
      <c r="M11" s="99"/>
      <c r="N11" s="94"/>
      <c r="O11" s="51">
        <v>34</v>
      </c>
      <c r="P11" s="239"/>
      <c r="Q11" s="236"/>
    </row>
    <row r="12" spans="1:17" s="11" customFormat="1" ht="18.75" customHeight="1">
      <c r="A12" s="104">
        <v>6</v>
      </c>
      <c r="B12" s="50"/>
      <c r="C12" s="50"/>
      <c r="D12" s="51"/>
      <c r="E12" s="119"/>
      <c r="F12" s="229"/>
      <c r="G12" s="230"/>
      <c r="H12" s="51"/>
      <c r="I12" s="51"/>
      <c r="J12" s="101"/>
      <c r="K12" s="99"/>
      <c r="L12" s="103"/>
      <c r="M12" s="99"/>
      <c r="N12" s="94"/>
      <c r="O12" s="249"/>
      <c r="P12" s="239"/>
      <c r="Q12" s="236"/>
    </row>
    <row r="13" spans="1:17" s="11" customFormat="1" ht="18.75" customHeight="1">
      <c r="A13" s="104">
        <v>7</v>
      </c>
      <c r="B13" s="50"/>
      <c r="C13" s="50"/>
      <c r="D13" s="51"/>
      <c r="E13" s="119"/>
      <c r="F13" s="229"/>
      <c r="G13" s="230"/>
      <c r="H13" s="51"/>
      <c r="I13" s="51"/>
      <c r="J13" s="101"/>
      <c r="K13" s="99"/>
      <c r="L13" s="103"/>
      <c r="M13" s="99"/>
      <c r="N13" s="94"/>
      <c r="O13" s="51"/>
      <c r="P13" s="239"/>
      <c r="Q13" s="236"/>
    </row>
    <row r="14" spans="1:17" s="11" customFormat="1" ht="18.75" customHeight="1">
      <c r="A14" s="104">
        <v>8</v>
      </c>
      <c r="B14" s="50"/>
      <c r="C14" s="50"/>
      <c r="D14" s="51"/>
      <c r="E14" s="119"/>
      <c r="F14" s="229"/>
      <c r="G14" s="230"/>
      <c r="H14" s="51"/>
      <c r="I14" s="51"/>
      <c r="J14" s="101"/>
      <c r="K14" s="99"/>
      <c r="L14" s="103"/>
      <c r="M14" s="99"/>
      <c r="N14" s="94"/>
      <c r="O14" s="51"/>
      <c r="P14" s="239"/>
      <c r="Q14" s="236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7"/>
      <c r="N15" s="94"/>
      <c r="O15" s="51"/>
      <c r="P15" s="52"/>
      <c r="Q15" s="52"/>
    </row>
    <row r="16" spans="1:17" s="11" customFormat="1" ht="18.75" customHeight="1">
      <c r="A16" s="104">
        <v>10</v>
      </c>
      <c r="B16" s="248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7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7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7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7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7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7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7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7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7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7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7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7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50"/>
      <c r="F28" s="245"/>
      <c r="G28" s="246"/>
      <c r="H28" s="51"/>
      <c r="I28" s="51"/>
      <c r="J28" s="101"/>
      <c r="K28" s="99"/>
      <c r="L28" s="103"/>
      <c r="M28" s="127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51"/>
      <c r="F29" s="67"/>
      <c r="G29" s="67"/>
      <c r="H29" s="51"/>
      <c r="I29" s="51"/>
      <c r="J29" s="101"/>
      <c r="K29" s="99"/>
      <c r="L29" s="103"/>
      <c r="M29" s="127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7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7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42"/>
      <c r="F32" s="67"/>
      <c r="G32" s="67"/>
      <c r="H32" s="51"/>
      <c r="I32" s="51"/>
      <c r="J32" s="101"/>
      <c r="K32" s="99"/>
      <c r="L32" s="103"/>
      <c r="M32" s="127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7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7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7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7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7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37"/>
      <c r="I38" s="130"/>
      <c r="J38" s="101"/>
      <c r="K38" s="99"/>
      <c r="L38" s="103"/>
      <c r="M38" s="127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37"/>
      <c r="I39" s="130"/>
      <c r="J39" s="101"/>
      <c r="K39" s="99"/>
      <c r="L39" s="103"/>
      <c r="M39" s="127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37"/>
      <c r="I40" s="130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7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37"/>
      <c r="I41" s="130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7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37"/>
      <c r="I42" s="130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7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37"/>
      <c r="I43" s="130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7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37"/>
      <c r="I44" s="130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7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37"/>
      <c r="I45" s="130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7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37"/>
      <c r="I46" s="130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7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37"/>
      <c r="I47" s="130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7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37"/>
      <c r="I48" s="130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7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37"/>
      <c r="I49" s="130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7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37"/>
      <c r="I50" s="130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7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37"/>
      <c r="I51" s="130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7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37"/>
      <c r="I52" s="130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7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37"/>
      <c r="I53" s="130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7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37"/>
      <c r="I54" s="130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7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37"/>
      <c r="I55" s="130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7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37"/>
      <c r="I56" s="130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7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37"/>
      <c r="I57" s="130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7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37"/>
      <c r="I58" s="130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7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37"/>
      <c r="I59" s="130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7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37"/>
      <c r="I60" s="130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7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37"/>
      <c r="I61" s="130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7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37"/>
      <c r="I62" s="130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7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37"/>
      <c r="I63" s="130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7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37"/>
      <c r="I64" s="130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7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37"/>
      <c r="I65" s="130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7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37"/>
      <c r="I66" s="130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7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37"/>
      <c r="I67" s="130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7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37"/>
      <c r="I68" s="130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7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37"/>
      <c r="I69" s="130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7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37"/>
      <c r="I70" s="130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7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37"/>
      <c r="I71" s="130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7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37"/>
      <c r="I72" s="130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7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37"/>
      <c r="I73" s="130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7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37"/>
      <c r="I74" s="130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7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37"/>
      <c r="I75" s="130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7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37"/>
      <c r="I76" s="130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7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37"/>
      <c r="I77" s="130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7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37"/>
      <c r="I78" s="130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7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37"/>
      <c r="I79" s="130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7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37"/>
      <c r="I80" s="130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7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37"/>
      <c r="I81" s="130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7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37"/>
      <c r="I82" s="130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7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37"/>
      <c r="I83" s="130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7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37"/>
      <c r="I84" s="130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7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37"/>
      <c r="I85" s="130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7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37"/>
      <c r="I86" s="130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7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37"/>
      <c r="I87" s="130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7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37"/>
      <c r="I88" s="130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7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37"/>
      <c r="I89" s="130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7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37"/>
      <c r="I90" s="130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7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37"/>
      <c r="I91" s="130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7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37"/>
      <c r="I92" s="130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7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37"/>
      <c r="I93" s="130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7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37"/>
      <c r="I94" s="130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7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37"/>
      <c r="I95" s="130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7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37"/>
      <c r="I96" s="130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7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37"/>
      <c r="I97" s="130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7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37"/>
      <c r="I98" s="130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7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37"/>
      <c r="I99" s="130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7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37"/>
      <c r="I100" s="130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7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37"/>
      <c r="I101" s="130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7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37"/>
      <c r="I102" s="130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7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37"/>
      <c r="I103" s="130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7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37"/>
      <c r="I104" s="130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7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37"/>
      <c r="I105" s="130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7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37"/>
      <c r="I106" s="130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7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37"/>
      <c r="I107" s="130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7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37"/>
      <c r="I108" s="130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7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37"/>
      <c r="I109" s="130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7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37"/>
      <c r="I110" s="130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7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37"/>
      <c r="I111" s="130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7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37"/>
      <c r="I112" s="130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7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37"/>
      <c r="I113" s="130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7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37"/>
      <c r="I114" s="130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7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37"/>
      <c r="I115" s="130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7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37"/>
      <c r="I116" s="130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7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37"/>
      <c r="I117" s="130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7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37"/>
      <c r="I118" s="130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7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37"/>
      <c r="I119" s="130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7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37"/>
      <c r="I120" s="130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7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37"/>
      <c r="I121" s="130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7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37"/>
      <c r="I122" s="130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7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37"/>
      <c r="I123" s="130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7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37"/>
      <c r="I124" s="130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7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37"/>
      <c r="I125" s="130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7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37"/>
      <c r="I126" s="130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7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37"/>
      <c r="I127" s="130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7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37"/>
      <c r="I128" s="130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7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37"/>
      <c r="I129" s="130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7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37"/>
      <c r="I130" s="130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7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37"/>
      <c r="I131" s="130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7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37"/>
      <c r="I132" s="130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7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37"/>
      <c r="I133" s="130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7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37"/>
      <c r="I134" s="130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7">
        <f t="shared" si="4"/>
        <v>999</v>
      </c>
      <c r="N134" s="124"/>
      <c r="O134" s="128"/>
      <c r="P134" s="129">
        <f t="shared" si="5"/>
        <v>999</v>
      </c>
      <c r="Q134" s="130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37"/>
      <c r="I135" s="130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7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37"/>
      <c r="I136" s="130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7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37"/>
      <c r="I137" s="130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7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37"/>
      <c r="I138" s="130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7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37"/>
      <c r="I139" s="130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7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37"/>
      <c r="I140" s="130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7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37"/>
      <c r="I141" s="130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7">
        <f t="shared" si="4"/>
        <v>999</v>
      </c>
      <c r="N141" s="124"/>
      <c r="O141" s="128"/>
      <c r="P141" s="129">
        <f t="shared" si="5"/>
        <v>999</v>
      </c>
      <c r="Q141" s="130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37"/>
      <c r="I142" s="130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7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37"/>
      <c r="I143" s="130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7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37"/>
      <c r="I144" s="130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7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37"/>
      <c r="I145" s="130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7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37"/>
      <c r="I146" s="130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7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37"/>
      <c r="I147" s="130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7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37"/>
      <c r="I148" s="130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7">
        <f t="shared" si="4"/>
        <v>999</v>
      </c>
      <c r="N148" s="124"/>
      <c r="O148" s="128"/>
      <c r="P148" s="129">
        <f t="shared" si="5"/>
        <v>999</v>
      </c>
      <c r="Q148" s="130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37"/>
      <c r="I149" s="130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7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37"/>
      <c r="I150" s="130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7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37"/>
      <c r="I151" s="130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7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37"/>
      <c r="I152" s="130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7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37"/>
      <c r="I153" s="130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7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37"/>
      <c r="I154" s="130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7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37"/>
      <c r="I155" s="130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7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37"/>
      <c r="I156" s="130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7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2022-06-17T16:58:09Z</cp:lastPrinted>
  <dcterms:created xsi:type="dcterms:W3CDTF">1998-01-18T23:10:02Z</dcterms:created>
  <dcterms:modified xsi:type="dcterms:W3CDTF">2022-06-20T18:11:55Z</dcterms:modified>
  <cp:category>Forms</cp:category>
  <cp:version/>
  <cp:contentType/>
  <cp:contentStatus/>
</cp:coreProperties>
</file>