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drawings/drawing10.xml" ContentType="application/vnd.openxmlformats-officedocument.drawing+xml"/>
  <Override PartName="/xl/worksheets/sheet15.xml" ContentType="application/vnd.openxmlformats-officedocument.spreadsheetml.worksheet+xml"/>
  <Override PartName="/xl/drawings/drawing11.xml" ContentType="application/vnd.openxmlformats-officedocument.drawing+xml"/>
  <Override PartName="/xl/worksheets/sheet16.xml" ContentType="application/vnd.openxmlformats-officedocument.spreadsheetml.worksheet+xml"/>
  <Override PartName="/xl/drawings/drawing12.xml" ContentType="application/vnd.openxmlformats-officedocument.drawing+xml"/>
  <Override PartName="/xl/worksheets/sheet17.xml" ContentType="application/vnd.openxmlformats-officedocument.spreadsheetml.worksheet+xml"/>
  <Override PartName="/xl/drawings/drawing13.xml" ContentType="application/vnd.openxmlformats-officedocument.drawing+xml"/>
  <Override PartName="/xl/worksheets/sheet18.xml" ContentType="application/vnd.openxmlformats-officedocument.spreadsheetml.worksheet+xml"/>
  <Override PartName="/xl/drawings/drawing14.xml" ContentType="application/vnd.openxmlformats-officedocument.drawing+xml"/>
  <Override PartName="/xl/worksheets/sheet19.xml" ContentType="application/vnd.openxmlformats-officedocument.spreadsheetml.worksheet+xml"/>
  <Override PartName="/xl/drawings/drawing15.xml" ContentType="application/vnd.openxmlformats-officedocument.drawing+xml"/>
  <Override PartName="/xl/worksheets/sheet20.xml" ContentType="application/vnd.openxmlformats-officedocument.spreadsheetml.worksheet+xml"/>
  <Override PartName="/xl/drawings/drawing16.xml" ContentType="application/vnd.openxmlformats-officedocument.drawing+xml"/>
  <Override PartName="/xl/worksheets/sheet21.xml" ContentType="application/vnd.openxmlformats-officedocument.spreadsheetml.worksheet+xml"/>
  <Override PartName="/xl/drawings/drawing17.xml" ContentType="application/vnd.openxmlformats-officedocument.drawing+xml"/>
  <Override PartName="/xl/worksheets/sheet22.xml" ContentType="application/vnd.openxmlformats-officedocument.spreadsheetml.worksheet+xml"/>
  <Override PartName="/xl/drawings/drawing18.xml" ContentType="application/vnd.openxmlformats-officedocument.drawing+xml"/>
  <Override PartName="/xl/worksheets/sheet23.xml" ContentType="application/vnd.openxmlformats-officedocument.spreadsheetml.worksheet+xml"/>
  <Override PartName="/xl/drawings/drawing19.xml" ContentType="application/vnd.openxmlformats-officedocument.drawing+xml"/>
  <Override PartName="/xl/worksheets/sheet24.xml" ContentType="application/vnd.openxmlformats-officedocument.spreadsheetml.worksheet+xml"/>
  <Override PartName="/xl/drawings/drawing20.xml" ContentType="application/vnd.openxmlformats-officedocument.drawing+xml"/>
  <Override PartName="/xl/worksheets/sheet25.xml" ContentType="application/vnd.openxmlformats-officedocument.spreadsheetml.worksheet+xml"/>
  <Override PartName="/xl/drawings/drawing21.xml" ContentType="application/vnd.openxmlformats-officedocument.drawing+xml"/>
  <Override PartName="/xl/worksheets/sheet26.xml" ContentType="application/vnd.openxmlformats-officedocument.spreadsheetml.worksheet+xml"/>
  <Override PartName="/xl/drawings/drawing22.xml" ContentType="application/vnd.openxmlformats-officedocument.drawing+xml"/>
  <Override PartName="/xl/worksheets/sheet27.xml" ContentType="application/vnd.openxmlformats-officedocument.spreadsheetml.worksheet+xml"/>
  <Override PartName="/xl/drawings/drawing23.xml" ContentType="application/vnd.openxmlformats-officedocument.drawing+xml"/>
  <Override PartName="/xl/worksheets/sheet28.xml" ContentType="application/vnd.openxmlformats-officedocument.spreadsheetml.worksheet+xml"/>
  <Override PartName="/xl/drawings/drawing24.xml" ContentType="application/vnd.openxmlformats-officedocument.drawing+xml"/>
  <Override PartName="/xl/worksheets/sheet29.xml" ContentType="application/vnd.openxmlformats-officedocument.spreadsheetml.worksheet+xml"/>
  <Override PartName="/xl/drawings/drawing2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808" tabRatio="884" activeTab="3"/>
  </bookViews>
  <sheets>
    <sheet name="Altalanos" sheetId="1" r:id="rId1"/>
    <sheet name="Birók" sheetId="2" r:id="rId2"/>
    <sheet name="Nevezők" sheetId="3" r:id="rId3"/>
    <sheet name="Információk" sheetId="4" r:id="rId4"/>
    <sheet name="játékrend hétfő" sheetId="5" r:id="rId5"/>
    <sheet name="játékrend kedd" sheetId="6" r:id="rId6"/>
    <sheet name="I. kcs . lány piros &quot;A&quot;" sheetId="7" r:id="rId7"/>
    <sheet name="I. kcs . lány piros &quot;B&quot;" sheetId="8" r:id="rId8"/>
    <sheet name="I. kcs . fiú piros &quot;A&quot;" sheetId="9" r:id="rId9"/>
    <sheet name="I. kcs . fiú piros &quot;B&quot;" sheetId="10" r:id="rId10"/>
    <sheet name="I. kcs . lány narancs &quot;B&quot;" sheetId="11" r:id="rId11"/>
    <sheet name="I. kcs . lány zöld &quot;A&quot;" sheetId="12" r:id="rId12"/>
    <sheet name="I. kcs . lány zöld &quot;B&quot;" sheetId="13" r:id="rId13"/>
    <sheet name="I. kcs . fiú zöld &quot;B&quot;" sheetId="14" r:id="rId14"/>
    <sheet name="II. kcs. lány &quot;A&quot;" sheetId="15" r:id="rId15"/>
    <sheet name="II. kcs. lány &quot;B&quot;" sheetId="16" r:id="rId16"/>
    <sheet name="II. kcs. fiú &quot;A&quot;" sheetId="17" r:id="rId17"/>
    <sheet name="II. kcs. fiú &quot;B&quot;" sheetId="18" r:id="rId18"/>
    <sheet name="III. kcs. leány &quot;A&quot;" sheetId="19" r:id="rId19"/>
    <sheet name="III. kcs. leány &quot;B&quot;" sheetId="20" r:id="rId20"/>
    <sheet name="III. kcs.fiú &quot;A&quot;" sheetId="21" r:id="rId21"/>
    <sheet name="III. kcs. fiú &quot;B&quot;" sheetId="22" r:id="rId22"/>
    <sheet name="IV. kcs. lány &quot;B&quot;" sheetId="23" r:id="rId23"/>
    <sheet name="IV. kcs. fiú &quot;A&quot;" sheetId="24" r:id="rId24"/>
    <sheet name="IV. kcs. fiú &quot;B&quot;" sheetId="25" r:id="rId25"/>
    <sheet name="V. kcs. lány &quot;B&quot;" sheetId="26" r:id="rId26"/>
    <sheet name="V. kcs. fiú &quot;A&quot;" sheetId="27" r:id="rId27"/>
    <sheet name="VI. kcs. lány &quot;B&quot;" sheetId="28" r:id="rId28"/>
    <sheet name="VI. kcs. fiú &quot;A&quot;" sheetId="29" r:id="rId29"/>
  </sheets>
  <externalReferences>
    <externalReference r:id="rId32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1">'Birók'!$A$1:$N$29</definedName>
    <definedName name="_xlnm.Print_Area" localSheetId="6">'I. kcs . lány piros "A"'!$A$1:$M$41</definedName>
    <definedName name="_xlnm.Print_Area" localSheetId="16">'II. kcs. fiú "A"'!$A$1:$M$41</definedName>
    <definedName name="_xlnm.Print_Area" localSheetId="17">'II. kcs. fiú "B"'!$A$1:$K$39</definedName>
    <definedName name="_xlnm.Print_Area" localSheetId="15">'II. kcs. lány "B"'!$A$1:$M$41</definedName>
    <definedName name="_xlnm.Print_Area" localSheetId="19">'III. kcs. leány "B"'!$A$1:$M$41</definedName>
    <definedName name="_xlnm.Print_Area" localSheetId="20">'III. kcs.fiú "A"'!$A$1:$M$41</definedName>
    <definedName name="_xlnm.Print_Area" localSheetId="26">'V. kcs. fiú "A"'!$A$1:$M$41</definedName>
    <definedName name="_xlnm.Print_Area" localSheetId="28">'VI. kcs. fiú "A"'!$A$1:$M$41</definedName>
  </definedNames>
  <calcPr fullCalcOnLoad="1"/>
</workbook>
</file>

<file path=xl/sharedStrings.xml><?xml version="1.0" encoding="utf-8"?>
<sst xmlns="http://schemas.openxmlformats.org/spreadsheetml/2006/main" count="5052" uniqueCount="697">
  <si>
    <t>#</t>
  </si>
  <si>
    <t>1</t>
  </si>
  <si>
    <t>2</t>
  </si>
  <si>
    <t>3</t>
  </si>
  <si>
    <t>4</t>
  </si>
  <si>
    <t>5</t>
  </si>
  <si>
    <t>6</t>
  </si>
  <si>
    <t>7</t>
  </si>
  <si>
    <t>8</t>
  </si>
  <si>
    <t/>
  </si>
  <si>
    <t>Ezt az oldalt soha ne töröld le !!!</t>
  </si>
  <si>
    <t>Töltsd ki a zöld mezőket!</t>
  </si>
  <si>
    <t>A verseny neve:</t>
  </si>
  <si>
    <t>A verseny dátuma (éééé.hh.nn)</t>
  </si>
  <si>
    <t>Város</t>
  </si>
  <si>
    <t>Versenybíró:</t>
  </si>
  <si>
    <t>Közreműködő bírók</t>
  </si>
  <si>
    <t>Dátum</t>
  </si>
  <si>
    <t>Töltsd ki a táblázatot a játékvezetők nevével. Az első 8 neve fog megjelenni a táblákban lévő legördülő menükben</t>
  </si>
  <si>
    <t>Székbírók</t>
  </si>
  <si>
    <t>Családi név</t>
  </si>
  <si>
    <t>Keresztnév</t>
  </si>
  <si>
    <t>Versenybíró</t>
  </si>
  <si>
    <t>Egyesület</t>
  </si>
  <si>
    <t>Versenybíró aláírása</t>
  </si>
  <si>
    <t>Rangsor</t>
  </si>
  <si>
    <t>Dátuma</t>
  </si>
  <si>
    <t>Kiemeltek</t>
  </si>
  <si>
    <t>Utolsó elfogadott játékos</t>
  </si>
  <si>
    <t>Sorsoló játékosok</t>
  </si>
  <si>
    <t>kiem</t>
  </si>
  <si>
    <t>Versenyszám:</t>
  </si>
  <si>
    <t>Egyéni főtábla</t>
  </si>
  <si>
    <t>Utolsó DA</t>
  </si>
  <si>
    <t>Szerencés Vesztes</t>
  </si>
  <si>
    <t>Helyettesíti</t>
  </si>
  <si>
    <t>Sorsolás időpontja</t>
  </si>
  <si>
    <t>Bíró</t>
  </si>
  <si>
    <t>Egyik sem</t>
  </si>
  <si>
    <t>Orvos neve:</t>
  </si>
  <si>
    <t>kódszám</t>
  </si>
  <si>
    <t xml:space="preserve">  </t>
  </si>
  <si>
    <t>A</t>
  </si>
  <si>
    <t>B</t>
  </si>
  <si>
    <t>C</t>
  </si>
  <si>
    <t>Vezetéknév</t>
  </si>
  <si>
    <t>Helyezés</t>
  </si>
  <si>
    <t>Pontszám</t>
  </si>
  <si>
    <t>Bónusz</t>
  </si>
  <si>
    <t>D</t>
  </si>
  <si>
    <t>1 FORDULÓ</t>
  </si>
  <si>
    <t>A -D</t>
  </si>
  <si>
    <t>C - A</t>
  </si>
  <si>
    <t>D - B</t>
  </si>
  <si>
    <t>A - B</t>
  </si>
  <si>
    <t>C - D</t>
  </si>
  <si>
    <t>B - C</t>
  </si>
  <si>
    <t>2 FORDULÓ</t>
  </si>
  <si>
    <t>3 FORDULÓ</t>
  </si>
  <si>
    <t>I</t>
  </si>
  <si>
    <t>II</t>
  </si>
  <si>
    <t>III</t>
  </si>
  <si>
    <t>IV</t>
  </si>
  <si>
    <t>V</t>
  </si>
  <si>
    <t>VI</t>
  </si>
  <si>
    <t>VII</t>
  </si>
  <si>
    <t>VIII</t>
  </si>
  <si>
    <t>X</t>
  </si>
  <si>
    <t>XI</t>
  </si>
  <si>
    <t>Verseny rendezője:</t>
  </si>
  <si>
    <t>Versenyigazgató</t>
  </si>
  <si>
    <t>W</t>
  </si>
  <si>
    <t>Magyar verseny táblakészítő</t>
  </si>
  <si>
    <t>Versenyszám 1</t>
  </si>
  <si>
    <t>Versenyszám 2</t>
  </si>
  <si>
    <t>Versenyszám 3</t>
  </si>
  <si>
    <t>Versenyszám 4</t>
  </si>
  <si>
    <t>Versenyszám 5</t>
  </si>
  <si>
    <t>V. kcs. Fiú "A"</t>
  </si>
  <si>
    <t>Előre tervezett</t>
  </si>
  <si>
    <t>Pályára ment</t>
  </si>
  <si>
    <t>vsz</t>
  </si>
  <si>
    <t>pálya</t>
  </si>
  <si>
    <t>eredmény</t>
  </si>
  <si>
    <t>II.fiú "A"</t>
  </si>
  <si>
    <t>pihenő után</t>
  </si>
  <si>
    <t>Országos döntőbe jutott csapatok:</t>
  </si>
  <si>
    <t>VI. kcs. Fiú "A"</t>
  </si>
  <si>
    <t>Kategória</t>
  </si>
  <si>
    <t>E - F</t>
  </si>
  <si>
    <t>E</t>
  </si>
  <si>
    <t>F</t>
  </si>
  <si>
    <t>G</t>
  </si>
  <si>
    <t>Vas megyei Tenisz Diákolimpia</t>
  </si>
  <si>
    <t>2022.05.02.-03.</t>
  </si>
  <si>
    <t>Szombathely</t>
  </si>
  <si>
    <t>Haladás VSE</t>
  </si>
  <si>
    <t>Szabó Hajnalka</t>
  </si>
  <si>
    <t>Sághy Lászlóné</t>
  </si>
  <si>
    <t>Az aktuális helyzetről Szabó Hajnalka a 06/20 21-39-673-as számon érdeklődhet</t>
  </si>
  <si>
    <t>JÁTÉKREND 2022. 05. 02. hétfő</t>
  </si>
  <si>
    <t>Szhely</t>
  </si>
  <si>
    <t>Gothard 1</t>
  </si>
  <si>
    <t>Gothard 2</t>
  </si>
  <si>
    <t>Gothard1</t>
  </si>
  <si>
    <t>Béri Balogh</t>
  </si>
  <si>
    <t>Kőszeg</t>
  </si>
  <si>
    <t>I.</t>
  </si>
  <si>
    <t>Gothard</t>
  </si>
  <si>
    <t>Bolyai</t>
  </si>
  <si>
    <t>I. kcs. Fiú piros "A"</t>
  </si>
  <si>
    <t>I. kcs. Lány piros "B"</t>
  </si>
  <si>
    <t>I. kcs. lány piros "A"</t>
  </si>
  <si>
    <t>I. kcs. Fiú piros "B"</t>
  </si>
  <si>
    <t>I. kcs. lány narancs "B"</t>
  </si>
  <si>
    <t>II. kcs. fiú "A"</t>
  </si>
  <si>
    <t>Reguly</t>
  </si>
  <si>
    <t>Zrínyi</t>
  </si>
  <si>
    <t>Árpád-házi</t>
  </si>
  <si>
    <t>I. kcs. Lány zöld "A"</t>
  </si>
  <si>
    <t>Brenner</t>
  </si>
  <si>
    <t>I. kcs. lány zöld "B"</t>
  </si>
  <si>
    <t>I. kcs. Fiú zöld "B"</t>
  </si>
  <si>
    <t>II. kcs. lány "A"</t>
  </si>
  <si>
    <t>Paragvári</t>
  </si>
  <si>
    <t>II. kcs. lány "B"</t>
  </si>
  <si>
    <t>Olad</t>
  </si>
  <si>
    <t>II. kcs. Fiú "B"</t>
  </si>
  <si>
    <t>III. kcs. lány "A"</t>
  </si>
  <si>
    <t>III. kcs. lány "B"</t>
  </si>
  <si>
    <t>Bolyai 1</t>
  </si>
  <si>
    <t>Bolyai 2</t>
  </si>
  <si>
    <t>IV. kcs. fiú "A"</t>
  </si>
  <si>
    <t>III. kcs. Fiú "A"</t>
  </si>
  <si>
    <t>III. kcs. fiú "B"</t>
  </si>
  <si>
    <t>IV. kcs. lány "B"</t>
  </si>
  <si>
    <t>IV. kcs. fiú "B"</t>
  </si>
  <si>
    <t>Evangélikus</t>
  </si>
  <si>
    <t>Nagy Lajos</t>
  </si>
  <si>
    <t>V. kcs. lány "B"</t>
  </si>
  <si>
    <r>
      <t>V</t>
    </r>
    <r>
      <rPr>
        <b/>
        <i/>
        <sz val="7"/>
        <rFont val="Arial"/>
        <family val="2"/>
      </rPr>
      <t>I</t>
    </r>
    <r>
      <rPr>
        <b/>
        <sz val="7"/>
        <rFont val="Arial"/>
        <family val="2"/>
      </rPr>
      <t>. kcs. lány "B"</t>
    </r>
  </si>
  <si>
    <t>Bolyai 3</t>
  </si>
  <si>
    <t>Egyedi azonosító</t>
  </si>
  <si>
    <t>Csapat azonosító</t>
  </si>
  <si>
    <t>Korcsoport</t>
  </si>
  <si>
    <t>Csapat</t>
  </si>
  <si>
    <t>Versenyző</t>
  </si>
  <si>
    <t>Születési idő</t>
  </si>
  <si>
    <t>Nem</t>
  </si>
  <si>
    <t>Születési név</t>
  </si>
  <si>
    <t>Anyja neve</t>
  </si>
  <si>
    <t>Születési hely</t>
  </si>
  <si>
    <t>Oktatási azonosító</t>
  </si>
  <si>
    <t>Érvényesség</t>
  </si>
  <si>
    <t>Nevezés dátum</t>
  </si>
  <si>
    <t>Csapattagság kezdete</t>
  </si>
  <si>
    <t>Csapattagság vége</t>
  </si>
  <si>
    <t>Testnevelő neve</t>
  </si>
  <si>
    <t>Testnevelő email</t>
  </si>
  <si>
    <t>Testnevelő telefon</t>
  </si>
  <si>
    <t>Kisérő</t>
  </si>
  <si>
    <t>Intézmény</t>
  </si>
  <si>
    <t>OM azonosító</t>
  </si>
  <si>
    <t>OM sorszám</t>
  </si>
  <si>
    <t>Intézmény cím</t>
  </si>
  <si>
    <t>Intézmény email</t>
  </si>
  <si>
    <t>Intézmény telefon</t>
  </si>
  <si>
    <t>Fenntartó név</t>
  </si>
  <si>
    <t>Fenntartó típus név</t>
  </si>
  <si>
    <t>DSB</t>
  </si>
  <si>
    <t>Megyei szervezet</t>
  </si>
  <si>
    <t>Versenyrész</t>
  </si>
  <si>
    <t>Versenyszám nem</t>
  </si>
  <si>
    <t>Versenyszám jelleg</t>
  </si>
  <si>
    <t>Versenyszám kategória</t>
  </si>
  <si>
    <t>I.kcs Narancs Tenisz</t>
  </si>
  <si>
    <t>Gothard Jenő Általános Iskola</t>
  </si>
  <si>
    <t>Aszódi Anna</t>
  </si>
  <si>
    <t>lány</t>
  </si>
  <si>
    <t>Dr. Schmalzel Krisztina</t>
  </si>
  <si>
    <t>73176684243</t>
  </si>
  <si>
    <t>Korn Tamás</t>
  </si>
  <si>
    <t>korn.tamas76@gmail.com</t>
  </si>
  <si>
    <t>+06205799733</t>
  </si>
  <si>
    <t>036622</t>
  </si>
  <si>
    <t>001</t>
  </si>
  <si>
    <t>9700 Szombathely Benczúr Gyula utca 10.</t>
  </si>
  <si>
    <t>nagyne.ildiko@gothard.szombathely.hu</t>
  </si>
  <si>
    <t>94/505670</t>
  </si>
  <si>
    <t>Szombathelyi Tankerületi Központ</t>
  </si>
  <si>
    <t>tankerületi központ</t>
  </si>
  <si>
    <t>Szombathely Megyei Jogú Város DSB</t>
  </si>
  <si>
    <t>Vas Megyei Diáksport Egyesület</t>
  </si>
  <si>
    <t>Tenisz</t>
  </si>
  <si>
    <t>csapat</t>
  </si>
  <si>
    <t>Rácz-Racker Rebeka</t>
  </si>
  <si>
    <t>Rácz- Racker Rebeka</t>
  </si>
  <si>
    <t>Racker Viktória</t>
  </si>
  <si>
    <t>73193145170</t>
  </si>
  <si>
    <t>Gothard Jenő Általános Iskola B</t>
  </si>
  <si>
    <t>Balázsfalvi Bianka</t>
  </si>
  <si>
    <t>Nagy Tünde</t>
  </si>
  <si>
    <t>73173729637</t>
  </si>
  <si>
    <t>Komláti-Takács Csenge</t>
  </si>
  <si>
    <t>Komláti- Takács Csenge</t>
  </si>
  <si>
    <t>Takács Anikó</t>
  </si>
  <si>
    <t>Celldömölk</t>
  </si>
  <si>
    <t>73195176013</t>
  </si>
  <si>
    <t>Márkus Antónia</t>
  </si>
  <si>
    <t>Lakosi Tímea</t>
  </si>
  <si>
    <t>73179834086</t>
  </si>
  <si>
    <t>I.kcs Piros Tenisz</t>
  </si>
  <si>
    <t>Kőszegi Béri Balog Ádám Általános Iskola</t>
  </si>
  <si>
    <t>Marton Zsombor</t>
  </si>
  <si>
    <t>fiú</t>
  </si>
  <si>
    <t>Imre Olívia</t>
  </si>
  <si>
    <t>73295807705</t>
  </si>
  <si>
    <t>Földesi János</t>
  </si>
  <si>
    <t>foldesijanos@freemail.hu</t>
  </si>
  <si>
    <t>036596</t>
  </si>
  <si>
    <t>9730 Kőszeg Deák Ferenc utca 6.</t>
  </si>
  <si>
    <t>balogisk@gmail.com</t>
  </si>
  <si>
    <t>94/360208</t>
  </si>
  <si>
    <t>Sárvári Tankerületi Központ</t>
  </si>
  <si>
    <t>Kőszeg Város DSB</t>
  </si>
  <si>
    <t>Scheck Maximilien</t>
  </si>
  <si>
    <t>Scheck Ildikó Teréz</t>
  </si>
  <si>
    <t>Oberpullendorf</t>
  </si>
  <si>
    <t>73300245362</t>
  </si>
  <si>
    <t>Németh Donát</t>
  </si>
  <si>
    <t>Benkő Dóra</t>
  </si>
  <si>
    <t>Oberwart</t>
  </si>
  <si>
    <t>73289385253</t>
  </si>
  <si>
    <t>Stampfel Márk</t>
  </si>
  <si>
    <t>Varga Klaudia</t>
  </si>
  <si>
    <t>73210735023</t>
  </si>
  <si>
    <t>ELTE Bolyai János Gyakorló Általános Iskola és Gimnázium</t>
  </si>
  <si>
    <t>Dobai János</t>
  </si>
  <si>
    <t>Horváth Nóra</t>
  </si>
  <si>
    <t>73344764751</t>
  </si>
  <si>
    <t>Kuneczné Klajzovics  Judit</t>
  </si>
  <si>
    <t>klajo@bolyaigimnazium.elte.hu</t>
  </si>
  <si>
    <t>20/2798080</t>
  </si>
  <si>
    <t>036733</t>
  </si>
  <si>
    <t>9700 Szombathely Bolyai János utca 11.</t>
  </si>
  <si>
    <t>papp@bolyaigimnazium.elte.hu</t>
  </si>
  <si>
    <t>94/513680</t>
  </si>
  <si>
    <t>Eötvös Loránd Tudományegyetem</t>
  </si>
  <si>
    <t>állami felsőoktatási intézmény</t>
  </si>
  <si>
    <t>Komondi Noel István</t>
  </si>
  <si>
    <t>Baranyai Szilvia</t>
  </si>
  <si>
    <t>73336501916</t>
  </si>
  <si>
    <t>Varga-Karádi Emili</t>
  </si>
  <si>
    <t>Karádi Eszter</t>
  </si>
  <si>
    <t>73345765341</t>
  </si>
  <si>
    <t>Simon Emma</t>
  </si>
  <si>
    <t>Szabó Lívia</t>
  </si>
  <si>
    <t>Kaposvár</t>
  </si>
  <si>
    <t>73239986774</t>
  </si>
  <si>
    <t>Horváth Miranda Gréta</t>
  </si>
  <si>
    <t>Varga Erika</t>
  </si>
  <si>
    <t>73169637038</t>
  </si>
  <si>
    <t>Németh Flóra</t>
  </si>
  <si>
    <t>73289404724</t>
  </si>
  <si>
    <t>Péteri Ramóna</t>
  </si>
  <si>
    <t>Reczetár Andrea</t>
  </si>
  <si>
    <t>73283714022</t>
  </si>
  <si>
    <t>I.kcs Zöld Tenisz</t>
  </si>
  <si>
    <t>Szombathelyi Reguly Antal Nyelvoktató Nemzetiségi Általános Iskola</t>
  </si>
  <si>
    <t>Rácz Attila</t>
  </si>
  <si>
    <t xml:space="preserve">Rácz Attila  </t>
  </si>
  <si>
    <t>Kovács Judit</t>
  </si>
  <si>
    <t>73090090236</t>
  </si>
  <si>
    <t>Varga Edina</t>
  </si>
  <si>
    <t>varga.edina1980@gmail.com</t>
  </si>
  <si>
    <t>06-30-388-22-16</t>
  </si>
  <si>
    <t>036617</t>
  </si>
  <si>
    <t>9700 Szombathely Rákóczi Ferenc utca 79.</t>
  </si>
  <si>
    <t>zielbauer.gyorgy@reguly.szombathely.hu</t>
  </si>
  <si>
    <t>94/311-952</t>
  </si>
  <si>
    <t>Szombathely Megyei Jogú Város Német Önkormányzata</t>
  </si>
  <si>
    <t>települési nemzetiségi önkormányzat</t>
  </si>
  <si>
    <t>Hajas Hugó</t>
  </si>
  <si>
    <t>Bognár Zsófia Éva</t>
  </si>
  <si>
    <t>73060032287</t>
  </si>
  <si>
    <t>Gróf Zétény</t>
  </si>
  <si>
    <t>Gróf Gabriella</t>
  </si>
  <si>
    <t>73092431263</t>
  </si>
  <si>
    <t>Kovács Márk</t>
  </si>
  <si>
    <t>Cseresznyák Ivett</t>
  </si>
  <si>
    <t>73103937563</t>
  </si>
  <si>
    <t>Kelemen Kata</t>
  </si>
  <si>
    <t>73121589806</t>
  </si>
  <si>
    <t>Gerencsér MÍra Mária</t>
  </si>
  <si>
    <t>Nagy Krisztina Márta</t>
  </si>
  <si>
    <t>73104012013</t>
  </si>
  <si>
    <t>Szombathelyi Zrínyi Ilona Általános Iskola</t>
  </si>
  <si>
    <t>Borbély Liza</t>
  </si>
  <si>
    <t>Németh Krisztina</t>
  </si>
  <si>
    <t>73194568663</t>
  </si>
  <si>
    <t>Gubián Tamás</t>
  </si>
  <si>
    <t>gubiantamas@freemail.hu</t>
  </si>
  <si>
    <t>036623</t>
  </si>
  <si>
    <t>9700 Szombathely Zrínyi Ilona utca 10.</t>
  </si>
  <si>
    <t>kis.gabor@zrinyi.szombathely.hu</t>
  </si>
  <si>
    <t>94/312343</t>
  </si>
  <si>
    <t>Bokor Rozi</t>
  </si>
  <si>
    <t>Kiss Gyöngyi</t>
  </si>
  <si>
    <t>73139757572</t>
  </si>
  <si>
    <t>Erdélyi Eliza</t>
  </si>
  <si>
    <t>Bősze Krisztina</t>
  </si>
  <si>
    <t>Budapest</t>
  </si>
  <si>
    <t>73075901197</t>
  </si>
  <si>
    <t>Orosz Anna</t>
  </si>
  <si>
    <t>Zentai Ágnes Beatrix</t>
  </si>
  <si>
    <t>73194770297</t>
  </si>
  <si>
    <t>Árpád-házi Szent Margit Óvoda, Általános Iskola, Gimnázium és Kollégium</t>
  </si>
  <si>
    <t>Nagy Anna</t>
  </si>
  <si>
    <t>Togyela Tilda</t>
  </si>
  <si>
    <t>73076040637</t>
  </si>
  <si>
    <t>Hóborné Edöcsény Nóra</t>
  </si>
  <si>
    <t>hobornenori@gmail.com</t>
  </si>
  <si>
    <t>06307474074</t>
  </si>
  <si>
    <t>Lipták János</t>
  </si>
  <si>
    <t>036598</t>
  </si>
  <si>
    <t>9730 Kőszeg Várkör utca 34</t>
  </si>
  <si>
    <t>petran@invitel.hu</t>
  </si>
  <si>
    <t>94/563-381</t>
  </si>
  <si>
    <t>Árpád-házi Szent Margitról nevezett Szent Domonkos Rendi Nővérek Apostoli Kongregációja</t>
  </si>
  <si>
    <t>egyházi jogi személy</t>
  </si>
  <si>
    <t>Pádár Léna</t>
  </si>
  <si>
    <t>Novák Mónika</t>
  </si>
  <si>
    <t>73146341712</t>
  </si>
  <si>
    <t>BABOS ANNA</t>
  </si>
  <si>
    <t>Babos Anna</t>
  </si>
  <si>
    <t>Gömböcz Andrea</t>
  </si>
  <si>
    <t>SZOMBATHELY</t>
  </si>
  <si>
    <t>73173525190</t>
  </si>
  <si>
    <t>NYÁRI ANNA ABIGÉL</t>
  </si>
  <si>
    <t>Nyári Anna Abigél</t>
  </si>
  <si>
    <t>Ankus Eszter Anna</t>
  </si>
  <si>
    <t>73189182679</t>
  </si>
  <si>
    <t>Szabó Jázmin</t>
  </si>
  <si>
    <t>Benkő Krisztina</t>
  </si>
  <si>
    <t>73095628191</t>
  </si>
  <si>
    <t>Boldog Brenner János Általános Iskola, Gimnázium és Kollégium</t>
  </si>
  <si>
    <t>Kovács Mirella</t>
  </si>
  <si>
    <t>Farkas Dóra Mária</t>
  </si>
  <si>
    <t>73214101325</t>
  </si>
  <si>
    <t>Pócza Tímea</t>
  </si>
  <si>
    <t>optymea@freemail.hu</t>
  </si>
  <si>
    <t>06205839950</t>
  </si>
  <si>
    <t>036626</t>
  </si>
  <si>
    <t>008</t>
  </si>
  <si>
    <t>9700 Szombathely Táncsics Mihály utca 48.</t>
  </si>
  <si>
    <t>igazgato.brenner@martinus.hu</t>
  </si>
  <si>
    <t>94/505212</t>
  </si>
  <si>
    <t>Szombathelyi Egyházmegye</t>
  </si>
  <si>
    <t>Zsombor-Szatmáry Zselyke Anna</t>
  </si>
  <si>
    <t>Szatmáry Adrienn</t>
  </si>
  <si>
    <t>Budapest III. kerület</t>
  </si>
  <si>
    <t>73077128267</t>
  </si>
  <si>
    <t>N</t>
  </si>
  <si>
    <t>Gádzsa Sára</t>
  </si>
  <si>
    <t>Gálos Renáta</t>
  </si>
  <si>
    <t>73197642933</t>
  </si>
  <si>
    <t>Dobai Erzsébet</t>
  </si>
  <si>
    <t>73118549489</t>
  </si>
  <si>
    <t>Páncél Petra Natália</t>
  </si>
  <si>
    <t>Némethy Anett</t>
  </si>
  <si>
    <t>73059061633</t>
  </si>
  <si>
    <t>II.kcs Tenisz</t>
  </si>
  <si>
    <t>Takács Zente Gábor</t>
  </si>
  <si>
    <t>Darvas Mercédesz Katalin</t>
  </si>
  <si>
    <t>73113538230</t>
  </si>
  <si>
    <t>Simonits Nándor</t>
  </si>
  <si>
    <t>Vass Kinga</t>
  </si>
  <si>
    <t>Budapest VIII. kerület</t>
  </si>
  <si>
    <t>73102689531</t>
  </si>
  <si>
    <t>Hérincs Bence Botond</t>
  </si>
  <si>
    <t>Markó Edina</t>
  </si>
  <si>
    <t>73004793616</t>
  </si>
  <si>
    <t>Varga_Karádi Benjamin</t>
  </si>
  <si>
    <t>73138621328</t>
  </si>
  <si>
    <t>Oladi Általános Iskola</t>
  </si>
  <si>
    <t>Németh Noel</t>
  </si>
  <si>
    <t>Tóth Melinda</t>
  </si>
  <si>
    <t>Eisenstadt</t>
  </si>
  <si>
    <t>73004467988</t>
  </si>
  <si>
    <t>Cooper-Hollósy Ilona</t>
  </si>
  <si>
    <t>ilonacooper@gmail.com</t>
  </si>
  <si>
    <t>20-244-0804</t>
  </si>
  <si>
    <t>200897</t>
  </si>
  <si>
    <t>9700 Szombathely Simon István utca 2-6.</t>
  </si>
  <si>
    <t>favorido.erika@oladi.szombathely.hu</t>
  </si>
  <si>
    <t>94/509-590</t>
  </si>
  <si>
    <t>Horváth Bertalan</t>
  </si>
  <si>
    <t>Farkas Beáta</t>
  </si>
  <si>
    <t>72999725614</t>
  </si>
  <si>
    <t>Novákovits Dániel</t>
  </si>
  <si>
    <t>Farkas Gabriella</t>
  </si>
  <si>
    <t>72895132769</t>
  </si>
  <si>
    <t>Szabó Levente</t>
  </si>
  <si>
    <t>Horváth Ildikó</t>
  </si>
  <si>
    <t>73014716503</t>
  </si>
  <si>
    <t>Kasza Dániel</t>
  </si>
  <si>
    <t>Katona Anita</t>
  </si>
  <si>
    <t>73089903193</t>
  </si>
  <si>
    <t>Varga Ábel</t>
  </si>
  <si>
    <t>Tóth Orsolya</t>
  </si>
  <si>
    <t>72824380838</t>
  </si>
  <si>
    <t>Aszódi Márk</t>
  </si>
  <si>
    <t>Schmalzel Krisztina</t>
  </si>
  <si>
    <t>73058221581</t>
  </si>
  <si>
    <t>Jankovics Márton László</t>
  </si>
  <si>
    <t>Dr. Jójárt Ágnes Szilvia</t>
  </si>
  <si>
    <t>73173847078</t>
  </si>
  <si>
    <t>Rőthy-Gruber Benedek</t>
  </si>
  <si>
    <t>Gyánó Gabriella</t>
  </si>
  <si>
    <t>72888890330</t>
  </si>
  <si>
    <t>Takács Zalán</t>
  </si>
  <si>
    <t>Unger Szilvia</t>
  </si>
  <si>
    <t>Telki</t>
  </si>
  <si>
    <t>72898217986</t>
  </si>
  <si>
    <t>ELTE Bolyai János Gyakorló Általános Iskola és Gimnázium B</t>
  </si>
  <si>
    <t>Őri Ádám</t>
  </si>
  <si>
    <t>Prikazovics Judit</t>
  </si>
  <si>
    <t>73096257169</t>
  </si>
  <si>
    <t>Tánczos Márk György</t>
  </si>
  <si>
    <t>Vincze Viola Eszter</t>
  </si>
  <si>
    <t>73010880468</t>
  </si>
  <si>
    <t>ELTE Bolyai János Gyakorló Általános Iskola és Gimnázium C</t>
  </si>
  <si>
    <t>Simon Ákos János</t>
  </si>
  <si>
    <t>73047529944</t>
  </si>
  <si>
    <t>Kopácsi Martin</t>
  </si>
  <si>
    <t>Krancz Veronika</t>
  </si>
  <si>
    <t>73143632681</t>
  </si>
  <si>
    <t>Fogarasi-Horváth Márk</t>
  </si>
  <si>
    <t>Fogarasi Katalin</t>
  </si>
  <si>
    <t>72952454696</t>
  </si>
  <si>
    <t>Piskor Domonkos</t>
  </si>
  <si>
    <t>Maitz Nóra</t>
  </si>
  <si>
    <t>72986154376</t>
  </si>
  <si>
    <t>Bariska Fruzsina</t>
  </si>
  <si>
    <t>Horváth Kinga Krisztina</t>
  </si>
  <si>
    <t>72952453699</t>
  </si>
  <si>
    <t>Bariska Kinga</t>
  </si>
  <si>
    <t>Jelencsics Alíz</t>
  </si>
  <si>
    <t>Németh Szilvia</t>
  </si>
  <si>
    <t>72889635154</t>
  </si>
  <si>
    <t>Paragvári Utcai Általános Iskola</t>
  </si>
  <si>
    <t>Somogyi Fanni</t>
  </si>
  <si>
    <t>Németh Ibolya</t>
  </si>
  <si>
    <t>73007843103</t>
  </si>
  <si>
    <t>Márkusné Halmosi Erika</t>
  </si>
  <si>
    <t>halmosieri@gmail.com</t>
  </si>
  <si>
    <t>036614</t>
  </si>
  <si>
    <t>9700 Szombathely Paragvári utca 2-4.</t>
  </si>
  <si>
    <t>info@paragvari.hu</t>
  </si>
  <si>
    <t>06205036250</t>
  </si>
  <si>
    <t>Szemes-Haág Szonja</t>
  </si>
  <si>
    <t>Haág Helga Katalin</t>
  </si>
  <si>
    <t>72952850358</t>
  </si>
  <si>
    <t>Simon Boróka</t>
  </si>
  <si>
    <t>Janzsó Timea</t>
  </si>
  <si>
    <t>72889193016</t>
  </si>
  <si>
    <t>Lőrinczi Nadin</t>
  </si>
  <si>
    <t>Farkas Katalin</t>
  </si>
  <si>
    <t>73052691722</t>
  </si>
  <si>
    <t>Rácz-Racker Dorka</t>
  </si>
  <si>
    <t>Rácz- Racker Dorka</t>
  </si>
  <si>
    <t>73013680522</t>
  </si>
  <si>
    <t>III.kcs Tenisz</t>
  </si>
  <si>
    <t>GerencsérSoma Tibor</t>
  </si>
  <si>
    <t>NagyKrisztina Márta</t>
  </si>
  <si>
    <t>72681050998</t>
  </si>
  <si>
    <t>Németh Kristóf</t>
  </si>
  <si>
    <t>Stampf Zsuzsanna</t>
  </si>
  <si>
    <t>Körmend</t>
  </si>
  <si>
    <t>72799236615</t>
  </si>
  <si>
    <t>Jászberényi Ádám</t>
  </si>
  <si>
    <t>Bogáth Szilvia</t>
  </si>
  <si>
    <t>72714070964</t>
  </si>
  <si>
    <t>Horváth Noel</t>
  </si>
  <si>
    <t>Kercselics Katalin</t>
  </si>
  <si>
    <t>72682569919</t>
  </si>
  <si>
    <t>Kunecz Kornél Ádám</t>
  </si>
  <si>
    <t>Klajzovics Judit</t>
  </si>
  <si>
    <t>72716185184</t>
  </si>
  <si>
    <t>Dercsár-Kovács Mátyás</t>
  </si>
  <si>
    <t>Dercsár Ágnes Krisztina</t>
  </si>
  <si>
    <t>72963755437</t>
  </si>
  <si>
    <t>Kovács Péter Zsolt</t>
  </si>
  <si>
    <t>Fider Edina Júlia</t>
  </si>
  <si>
    <t>Esztergom</t>
  </si>
  <si>
    <t>72806214777</t>
  </si>
  <si>
    <t>Németh Zoárd Milán</t>
  </si>
  <si>
    <t>Tóth Eszter Ágnes</t>
  </si>
  <si>
    <t>72865507749</t>
  </si>
  <si>
    <t>Farkas Botond Barna</t>
  </si>
  <si>
    <t>Terneczki Beáta</t>
  </si>
  <si>
    <t>72694706289</t>
  </si>
  <si>
    <t>Piskor Bertalan</t>
  </si>
  <si>
    <t>72671803648</t>
  </si>
  <si>
    <t>Kelemen Alex</t>
  </si>
  <si>
    <t>72824138842</t>
  </si>
  <si>
    <t>RáczIstván</t>
  </si>
  <si>
    <t>72889076501</t>
  </si>
  <si>
    <t>Czumbil Konrád</t>
  </si>
  <si>
    <t>Dr. Licz Andrea Gabriella</t>
  </si>
  <si>
    <t>72778931517</t>
  </si>
  <si>
    <t>Vörös Botond</t>
  </si>
  <si>
    <t>Surányi Erika</t>
  </si>
  <si>
    <t>72883814167</t>
  </si>
  <si>
    <t>Andrási Dóra Anna</t>
  </si>
  <si>
    <t>Vági Erzsébet</t>
  </si>
  <si>
    <t>Győr</t>
  </si>
  <si>
    <t>72666374445</t>
  </si>
  <si>
    <t>Balázsfalvi Noémi</t>
  </si>
  <si>
    <t>72778752810</t>
  </si>
  <si>
    <t>Török Emma</t>
  </si>
  <si>
    <t>Molnár Henriett</t>
  </si>
  <si>
    <t>72888972534</t>
  </si>
  <si>
    <t>Májerhoffer Kamilla</t>
  </si>
  <si>
    <t>Talasz Csilla Katalin</t>
  </si>
  <si>
    <t>72697328724</t>
  </si>
  <si>
    <t>Németh Zoé</t>
  </si>
  <si>
    <t>Mödling</t>
  </si>
  <si>
    <t>72958743337</t>
  </si>
  <si>
    <t>Ipsits Emma Anna</t>
  </si>
  <si>
    <t>Kondor Mónika Marianna</t>
  </si>
  <si>
    <t>72668136489</t>
  </si>
  <si>
    <t>Láng Zsófia</t>
  </si>
  <si>
    <t>Oszkó Veronika</t>
  </si>
  <si>
    <t>72701904684</t>
  </si>
  <si>
    <t>Jászberényi Tamara</t>
  </si>
  <si>
    <t>73001303702</t>
  </si>
  <si>
    <t>Pintér Luca Boglárka</t>
  </si>
  <si>
    <t>Nagy Piroska</t>
  </si>
  <si>
    <t>72857092185</t>
  </si>
  <si>
    <t>IV.kcs Tenisz</t>
  </si>
  <si>
    <t>Benke Viktor Alen</t>
  </si>
  <si>
    <t>Dávid Katalin Cecília</t>
  </si>
  <si>
    <t>72800597367</t>
  </si>
  <si>
    <t>Vadász Gábor</t>
  </si>
  <si>
    <t>vadaszgabor28@gmail.com</t>
  </si>
  <si>
    <t>Vörös Kornél</t>
  </si>
  <si>
    <t>Varga Laura</t>
  </si>
  <si>
    <t>72882907056</t>
  </si>
  <si>
    <t>Fogarasi-Horváth Mór</t>
  </si>
  <si>
    <t>72677220062</t>
  </si>
  <si>
    <t>Toplak Bálint</t>
  </si>
  <si>
    <t>Rózsavölgyi Hajnalka</t>
  </si>
  <si>
    <t>Pápa</t>
  </si>
  <si>
    <t>72704234366</t>
  </si>
  <si>
    <t>Pfister Bálint</t>
  </si>
  <si>
    <t>Óhidi Éva Katalin</t>
  </si>
  <si>
    <t>72777605875</t>
  </si>
  <si>
    <t>Tóth Benjámin Ármin</t>
  </si>
  <si>
    <t>Nagy Csilla</t>
  </si>
  <si>
    <t>72803710762</t>
  </si>
  <si>
    <t>Gerencsér Réka</t>
  </si>
  <si>
    <t>Péter Anita Margit</t>
  </si>
  <si>
    <t>72680999115</t>
  </si>
  <si>
    <t>Bokor Bori</t>
  </si>
  <si>
    <t>72666379764</t>
  </si>
  <si>
    <t>V.kcs Tenisz</t>
  </si>
  <si>
    <t>Markovits Márton</t>
  </si>
  <si>
    <t>Mika Szabina</t>
  </si>
  <si>
    <t>72422629715</t>
  </si>
  <si>
    <t>Markovits Móric</t>
  </si>
  <si>
    <t>72722582591</t>
  </si>
  <si>
    <t>Kőszegi Evangélikus Gimnázium, Technikum, Szakképző Iskola és Kollégium</t>
  </si>
  <si>
    <t>Novák Nándor</t>
  </si>
  <si>
    <t>Kappel Katalin</t>
  </si>
  <si>
    <t>72708509214</t>
  </si>
  <si>
    <t>Kapyné Aranyos Györgyi</t>
  </si>
  <si>
    <t>gyorgyi6018@gmail.com</t>
  </si>
  <si>
    <t>06 20 8244352</t>
  </si>
  <si>
    <t>Koltay Árpád</t>
  </si>
  <si>
    <t>Magyarországi Evangélikus Egyház</t>
  </si>
  <si>
    <t>200005</t>
  </si>
  <si>
    <t>9730 Kőszeg Árpád t tér 1.</t>
  </si>
  <si>
    <t>igazgato@kegisz.hu</t>
  </si>
  <si>
    <t>94/562110</t>
  </si>
  <si>
    <t>Mayer László Adrián</t>
  </si>
  <si>
    <t>Horváth Zsuzsanna Krisztina</t>
  </si>
  <si>
    <t>72552791926</t>
  </si>
  <si>
    <t>Szombathelyi Nagy Lajos Gimnázium</t>
  </si>
  <si>
    <t>Oláh Noémi</t>
  </si>
  <si>
    <t>Horváth Erika</t>
  </si>
  <si>
    <t>72428100762</t>
  </si>
  <si>
    <t>Kövécs Mátyás</t>
  </si>
  <si>
    <t>zeppelin985@gmail.com</t>
  </si>
  <si>
    <t>204705269</t>
  </si>
  <si>
    <t>Szabó Péter</t>
  </si>
  <si>
    <t>036728</t>
  </si>
  <si>
    <t>9700 Szombathely Dózsa György utca 4.</t>
  </si>
  <si>
    <t>iroda@server.nagylajos-szhely.sulinet.hu</t>
  </si>
  <si>
    <t>94/505740</t>
  </si>
  <si>
    <t>Patonai Orsolya</t>
  </si>
  <si>
    <t>Hollós Csilla Éva</t>
  </si>
  <si>
    <t>72427023337</t>
  </si>
  <si>
    <t>Hajdu Szonja Petra</t>
  </si>
  <si>
    <t>Preiner Mónika</t>
  </si>
  <si>
    <t>72428139524</t>
  </si>
  <si>
    <t>Hérincs Viktória</t>
  </si>
  <si>
    <t>Sárvár</t>
  </si>
  <si>
    <t>72450051143</t>
  </si>
  <si>
    <t>VI.kcs Tenisz</t>
  </si>
  <si>
    <t>Tóth Boglárka</t>
  </si>
  <si>
    <t>Wiktora Viktória</t>
  </si>
  <si>
    <t>72517163631</t>
  </si>
  <si>
    <t>Stefanich Anna</t>
  </si>
  <si>
    <t>Márkus Rita</t>
  </si>
  <si>
    <t>72438769931</t>
  </si>
  <si>
    <t>Varga Petra Júlia</t>
  </si>
  <si>
    <t>Vertkovci Veronika Cecília</t>
  </si>
  <si>
    <t>Pécs</t>
  </si>
  <si>
    <t>72424233279</t>
  </si>
  <si>
    <t>08.30</t>
  </si>
  <si>
    <t>I. Piros Fiú "B"</t>
  </si>
  <si>
    <t>1.</t>
  </si>
  <si>
    <t>I.Zöld L B</t>
  </si>
  <si>
    <t>I.Zöld L A</t>
  </si>
  <si>
    <t>I.Zöld F B</t>
  </si>
  <si>
    <t>09.30</t>
  </si>
  <si>
    <t>I.Narancs L B</t>
  </si>
  <si>
    <t>II.fiú "B"</t>
  </si>
  <si>
    <t>10.30</t>
  </si>
  <si>
    <t>F - D</t>
  </si>
  <si>
    <t>D - E</t>
  </si>
  <si>
    <t>1. helyért</t>
  </si>
  <si>
    <t>3. helyért</t>
  </si>
  <si>
    <t>5. helyért</t>
  </si>
  <si>
    <t>I.Zöld L "A"</t>
  </si>
  <si>
    <t>I.Zöld L "B"</t>
  </si>
  <si>
    <t>II.lány "B"</t>
  </si>
  <si>
    <t>11.30</t>
  </si>
  <si>
    <t>12.30</t>
  </si>
  <si>
    <t>II. Fiú"A"</t>
  </si>
  <si>
    <t>II.fiú "B" helyosztó</t>
  </si>
  <si>
    <t>1.-2. helyért</t>
  </si>
  <si>
    <t>3.-4. helyért</t>
  </si>
  <si>
    <t>5.-6. helyért</t>
  </si>
  <si>
    <t xml:space="preserve"> I.kcs. Piros Leány "A" </t>
  </si>
  <si>
    <t>I.kcs. Piros Leány "B"</t>
  </si>
  <si>
    <t>I.kcs. Piros Fiú "A"</t>
  </si>
  <si>
    <t>I.kcs. Piros Fiú "B"</t>
  </si>
  <si>
    <t>Gothard Jenő Ált Isk</t>
  </si>
  <si>
    <t>Kőszegi Béri Balogh Á Ált Isk</t>
  </si>
  <si>
    <t>Gothard Jenő Ált Isk.</t>
  </si>
  <si>
    <t>ELTE Bolyai J Gy Ált Isk és Gim</t>
  </si>
  <si>
    <t xml:space="preserve"> I. kcs. Zöld Leány "A"</t>
  </si>
  <si>
    <t xml:space="preserve"> </t>
  </si>
  <si>
    <t xml:space="preserve"> I. kcs. Zöld Leány "B"</t>
  </si>
  <si>
    <t xml:space="preserve"> I. kcs. Zöld Fiú "B"</t>
  </si>
  <si>
    <t>Szhelyi Reguly Antal</t>
  </si>
  <si>
    <t xml:space="preserve"> I. kcs. Narancs Leány "B"</t>
  </si>
  <si>
    <t>Gothard Jenő Ált Isk 1.</t>
  </si>
  <si>
    <t>Gothard Jenő Ált Isk 2.</t>
  </si>
  <si>
    <t>II. korcs. Leány "A"</t>
  </si>
  <si>
    <t>Árpád-házi Szent Margit</t>
  </si>
  <si>
    <t>II. korcs. Leány "B"</t>
  </si>
  <si>
    <t>Paragvári Utcai Ált Isk</t>
  </si>
  <si>
    <t>II. korcs. Fiú "A"</t>
  </si>
  <si>
    <t>II. korcs. Fiú "B"</t>
  </si>
  <si>
    <t>JÁTÉKREND 2022. 05. 03. kedd</t>
  </si>
  <si>
    <t>III. Fiú "A"</t>
  </si>
  <si>
    <t>III.Fiú "B"</t>
  </si>
  <si>
    <t>III.Leány "A"</t>
  </si>
  <si>
    <t>III.Leány "B"</t>
  </si>
  <si>
    <t>IV. Fiú "A"</t>
  </si>
  <si>
    <t>III. fiú "A"</t>
  </si>
  <si>
    <t>V. fiú "A"</t>
  </si>
  <si>
    <t>V.lány "B"</t>
  </si>
  <si>
    <t>III. korcs. Leány "A"</t>
  </si>
  <si>
    <r>
      <t>III. korcs. Leány "</t>
    </r>
    <r>
      <rPr>
        <b/>
        <sz val="11"/>
        <rFont val="Calibri"/>
        <family val="2"/>
      </rPr>
      <t>B</t>
    </r>
    <r>
      <rPr>
        <sz val="11"/>
        <rFont val="Calibri"/>
        <family val="2"/>
      </rPr>
      <t>"</t>
    </r>
  </si>
  <si>
    <t>III. korcs. Fiú "A"</t>
  </si>
  <si>
    <t>III. korcs. Fiú "B"</t>
  </si>
  <si>
    <t>IV. korcs. Leány "B"</t>
  </si>
  <si>
    <t>IV. korcs. Fiú "A"</t>
  </si>
  <si>
    <t>IV. korcs. Fiú "B"</t>
  </si>
  <si>
    <t>Szhelyi Reguli Antal</t>
  </si>
  <si>
    <t>Szhelyi Zrínyi Ilona Ált Isk</t>
  </si>
  <si>
    <r>
      <rPr>
        <sz val="11"/>
        <color indexed="8"/>
        <rFont val="Calibri"/>
        <family val="2"/>
      </rPr>
      <t>Árpád-házi Szent Margi</t>
    </r>
    <r>
      <rPr>
        <b/>
        <sz val="11"/>
        <color indexed="8"/>
        <rFont val="Calibri"/>
        <family val="2"/>
      </rPr>
      <t>t</t>
    </r>
  </si>
  <si>
    <t>V. korcs. Leány "B"</t>
  </si>
  <si>
    <t>Szhelyi Nagy Lajos Gim</t>
  </si>
  <si>
    <t>V. korcs. Fiú "A"</t>
  </si>
  <si>
    <t>VI. korcs. Leány "B"</t>
  </si>
  <si>
    <t>VI. korcs. Fiú "A"</t>
  </si>
  <si>
    <t>A táblázatban megtaláljátok a nevezett csapatokat és a játékrendet. Abban a versenyszámban, ahol 3, illetve 4 csapat nevezett ott megtalálható a sorsolás,</t>
  </si>
  <si>
    <t>ahol 2 csapat nevezett, ott ez a kettő játszik egy mérkőzést egymás ellen, ahol pedig 1, ott ők megnyerték a megyei bajnokságot és bejutottak az Országos Döntőbe.</t>
  </si>
  <si>
    <t>A mérkőzések lebonyolításának szabályai: A P+S versenyszámokban a P+S szabályok érvényesek.</t>
  </si>
  <si>
    <t>A többi versenyszámban két 4-es szettet kell játszani, 4-4-nél tie-break, 1-1 szettnél 10-es match tie-break.</t>
  </si>
  <si>
    <t>2022. évi diákolimpia Vas megyei teniszverseny sorsolás és játékrend</t>
  </si>
  <si>
    <t>Amennyiben kérdésetek van, keressétek Szabó Hajnalkát a 06/20 2139673-es számon vagy emailben az szabohajnal73@gmail.com email címen.</t>
  </si>
</sst>
</file>

<file path=xl/styles.xml><?xml version="1.0" encoding="utf-8"?>
<styleSheet xmlns="http://schemas.openxmlformats.org/spreadsheetml/2006/main">
  <numFmts count="4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&quot;Ft&quot;;\-#,##0&quot;Ft&quot;"/>
    <numFmt numFmtId="167" formatCode="#,##0&quot;Ft&quot;;[Red]\-#,##0&quot;Ft&quot;"/>
    <numFmt numFmtId="168" formatCode="#,##0.00&quot;Ft&quot;;\-#,##0.00&quot;Ft&quot;"/>
    <numFmt numFmtId="169" formatCode="#,##0.00&quot;Ft&quot;;[Red]\-#,##0.00&quot;Ft&quot;"/>
    <numFmt numFmtId="170" formatCode="_-* #,##0&quot;Ft&quot;_-;\-* #,##0&quot;Ft&quot;_-;_-* &quot;-&quot;&quot;Ft&quot;_-;_-@_-"/>
    <numFmt numFmtId="171" formatCode="_-* #,##0_F_t_-;\-* #,##0_F_t_-;_-* &quot;-&quot;_F_t_-;_-@_-"/>
    <numFmt numFmtId="172" formatCode="_-* #,##0.00&quot;Ft&quot;_-;\-* #,##0.00&quot;Ft&quot;_-;_-* &quot;-&quot;??&quot;Ft&quot;_-;_-@_-"/>
    <numFmt numFmtId="173" formatCode="_-* #,##0.00_F_t_-;\-* #,##0.00_F_t_-;_-* &quot;-&quot;??_F_t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Ja&quot;;&quot;Ja&quot;;&quot;Nej&quot;"/>
    <numFmt numFmtId="187" formatCode="&quot;Sant&quot;;&quot;Sant&quot;;&quot;Falskt&quot;"/>
    <numFmt numFmtId="188" formatCode="&quot;På&quot;;&quot;På&quot;;&quot;Av&quot;"/>
    <numFmt numFmtId="189" formatCode="_-&quot;$&quot;* #,##0.00_-;\-&quot;$&quot;* #,##0.00_-;_-&quot;$&quot;* &quot;-&quot;??_-;_-@_-"/>
    <numFmt numFmtId="190" formatCode="[$$-409]#,##0.00"/>
    <numFmt numFmtId="191" formatCode="d\-mmm\-yy"/>
    <numFmt numFmtId="192" formatCode="0.0000"/>
    <numFmt numFmtId="193" formatCode="d/mmm/yy"/>
    <numFmt numFmtId="194" formatCode="dd/mm/yyyy"/>
    <numFmt numFmtId="195" formatCode="&quot;Igen&quot;;&quot;Igen&quot;;&quot;Nem&quot;"/>
    <numFmt numFmtId="196" formatCode="&quot;Igaz&quot;;&quot;Igaz&quot;;&quot;Hamis&quot;"/>
    <numFmt numFmtId="197" formatCode="&quot;Be&quot;;&quot;Be&quot;;&quot;Ki&quot;"/>
    <numFmt numFmtId="198" formatCode="[$€-2]\ #\ ##,000_);[Red]\([$€-2]\ #\ ##,000\)"/>
    <numFmt numFmtId="199" formatCode="yyyy\.mm\.dd"/>
  </numFmts>
  <fonts count="9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32"/>
      <name val="Arial"/>
      <family val="2"/>
    </font>
    <font>
      <sz val="20"/>
      <name val="Arial"/>
      <family val="2"/>
    </font>
    <font>
      <b/>
      <sz val="20"/>
      <color indexed="10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u val="single"/>
      <sz val="7"/>
      <color indexed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20"/>
      <color indexed="9"/>
      <name val="Arial"/>
      <family val="2"/>
    </font>
    <font>
      <b/>
      <sz val="7"/>
      <color indexed="9"/>
      <name val="Arial"/>
      <family val="2"/>
    </font>
    <font>
      <sz val="7"/>
      <color indexed="8"/>
      <name val="Arial"/>
      <family val="2"/>
    </font>
    <font>
      <b/>
      <sz val="9"/>
      <name val="Arial"/>
      <family val="2"/>
    </font>
    <font>
      <sz val="7"/>
      <color indexed="9"/>
      <name val="Arial"/>
      <family val="2"/>
    </font>
    <font>
      <b/>
      <sz val="8"/>
      <color indexed="9"/>
      <name val="Arial"/>
      <family val="2"/>
    </font>
    <font>
      <sz val="8.5"/>
      <name val="Arial"/>
      <family val="2"/>
    </font>
    <font>
      <i/>
      <sz val="6"/>
      <color indexed="9"/>
      <name val="Arial"/>
      <family val="2"/>
    </font>
    <font>
      <sz val="8"/>
      <name val="Arial"/>
      <family val="2"/>
    </font>
    <font>
      <b/>
      <sz val="28"/>
      <name val="Arial"/>
      <family val="2"/>
    </font>
    <font>
      <b/>
      <sz val="18"/>
      <name val="Arial"/>
      <family val="2"/>
    </font>
    <font>
      <sz val="10"/>
      <color indexed="41"/>
      <name val="Arial"/>
      <family val="2"/>
    </font>
    <font>
      <b/>
      <sz val="10"/>
      <color indexed="10"/>
      <name val="Arial"/>
      <family val="2"/>
    </font>
    <font>
      <b/>
      <sz val="8.5"/>
      <name val="Arial"/>
      <family val="2"/>
    </font>
    <font>
      <b/>
      <sz val="10"/>
      <color indexed="41"/>
      <name val="Arial"/>
      <family val="2"/>
    </font>
    <font>
      <sz val="8.5"/>
      <color indexed="8"/>
      <name val="Arial"/>
      <family val="2"/>
    </font>
    <font>
      <sz val="8.5"/>
      <color indexed="9"/>
      <name val="Arial"/>
      <family val="2"/>
    </font>
    <font>
      <b/>
      <i/>
      <sz val="7"/>
      <name val="Arial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6"/>
      <name val="Calibri"/>
      <family val="2"/>
    </font>
    <font>
      <sz val="11"/>
      <color indexed="17"/>
      <name val="Calibri"/>
      <family val="2"/>
    </font>
    <font>
      <i/>
      <sz val="11"/>
      <color indexed="6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16"/>
      <name val="Calibri"/>
      <family val="2"/>
    </font>
    <font>
      <sz val="10"/>
      <color indexed="8"/>
      <name val="Calibri"/>
      <family val="2"/>
    </font>
    <font>
      <sz val="7"/>
      <color indexed="10"/>
      <name val="Arial"/>
      <family val="2"/>
    </font>
    <font>
      <b/>
      <sz val="11"/>
      <color indexed="10"/>
      <name val="Calibri"/>
      <family val="2"/>
    </font>
    <font>
      <b/>
      <sz val="11"/>
      <color indexed="30"/>
      <name val="Calibri"/>
      <family val="2"/>
    </font>
    <font>
      <sz val="20"/>
      <color indexed="8"/>
      <name val="Calibri"/>
      <family val="2"/>
    </font>
    <font>
      <b/>
      <sz val="16"/>
      <color indexed="8"/>
      <name val="Calibri"/>
      <family val="2"/>
    </font>
    <font>
      <sz val="8"/>
      <name val="Segoe UI"/>
      <family val="2"/>
    </font>
    <font>
      <sz val="22"/>
      <color indexed="8"/>
      <name val="IT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sz val="7"/>
      <color rgb="FFFF0000"/>
      <name val="Arial"/>
      <family val="2"/>
    </font>
    <font>
      <b/>
      <sz val="11"/>
      <color rgb="FFFF0000"/>
      <name val="Calibri"/>
      <family val="2"/>
    </font>
    <font>
      <b/>
      <sz val="11"/>
      <color rgb="FF0070C0"/>
      <name val="Calibri"/>
      <family val="2"/>
    </font>
    <font>
      <sz val="20"/>
      <color theme="1"/>
      <name val="Calibri"/>
      <family val="2"/>
    </font>
    <font>
      <b/>
      <sz val="16"/>
      <color theme="1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8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1" fillId="20" borderId="1" applyNumberFormat="0" applyAlignment="0" applyProtection="0"/>
    <xf numFmtId="0" fontId="72" fillId="0" borderId="0" applyNumberFormat="0" applyFill="0" applyBorder="0" applyAlignment="0" applyProtection="0"/>
    <xf numFmtId="0" fontId="73" fillId="0" borderId="2" applyNumberFormat="0" applyFill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5" fillId="0" borderId="0" applyNumberFormat="0" applyFill="0" applyBorder="0" applyAlignment="0" applyProtection="0"/>
    <xf numFmtId="0" fontId="7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8" fillId="0" borderId="6" applyNumberFormat="0" applyFill="0" applyAlignment="0" applyProtection="0"/>
    <xf numFmtId="0" fontId="0" fillId="22" borderId="7" applyNumberFormat="0" applyFont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0" fillId="26" borderId="0" applyNumberFormat="0" applyBorder="0" applyAlignment="0" applyProtection="0"/>
    <xf numFmtId="0" fontId="70" fillId="27" borderId="0" applyNumberFormat="0" applyBorder="0" applyAlignment="0" applyProtection="0"/>
    <xf numFmtId="0" fontId="70" fillId="28" borderId="0" applyNumberFormat="0" applyBorder="0" applyAlignment="0" applyProtection="0"/>
    <xf numFmtId="0" fontId="79" fillId="29" borderId="0" applyNumberFormat="0" applyBorder="0" applyAlignment="0" applyProtection="0"/>
    <xf numFmtId="0" fontId="80" fillId="30" borderId="8" applyNumberFormat="0" applyAlignment="0" applyProtection="0"/>
    <xf numFmtId="0" fontId="2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69" fillId="0" borderId="0">
      <alignment/>
      <protection/>
    </xf>
    <xf numFmtId="0" fontId="82" fillId="0" borderId="9" applyNumberFormat="0" applyFill="0" applyAlignment="0" applyProtection="0"/>
    <xf numFmtId="189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3" fillId="31" borderId="0" applyNumberFormat="0" applyBorder="0" applyAlignment="0" applyProtection="0"/>
    <xf numFmtId="0" fontId="84" fillId="32" borderId="0" applyNumberFormat="0" applyBorder="0" applyAlignment="0" applyProtection="0"/>
    <xf numFmtId="0" fontId="85" fillId="30" borderId="1" applyNumberFormat="0" applyAlignment="0" applyProtection="0"/>
    <xf numFmtId="9" fontId="0" fillId="0" borderId="0" applyFont="0" applyFill="0" applyBorder="0" applyAlignment="0" applyProtection="0"/>
  </cellStyleXfs>
  <cellXfs count="336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3" fillId="33" borderId="0" xfId="0" applyFont="1" applyFill="1" applyAlignment="1">
      <alignment vertical="center"/>
    </xf>
    <xf numFmtId="0" fontId="0" fillId="33" borderId="0" xfId="0" applyFill="1" applyAlignment="1">
      <alignment horizontal="left" vertical="center"/>
    </xf>
    <xf numFmtId="0" fontId="0" fillId="33" borderId="0" xfId="0" applyFill="1" applyAlignment="1">
      <alignment vertical="center"/>
    </xf>
    <xf numFmtId="0" fontId="4" fillId="0" borderId="0" xfId="0" applyFont="1" applyAlignment="1">
      <alignment vertical="center"/>
    </xf>
    <xf numFmtId="0" fontId="5" fillId="34" borderId="10" xfId="0" applyFont="1" applyFill="1" applyBorder="1" applyAlignment="1">
      <alignment horizontal="centerContinuous" vertical="center"/>
    </xf>
    <xf numFmtId="0" fontId="5" fillId="34" borderId="11" xfId="0" applyFont="1" applyFill="1" applyBorder="1" applyAlignment="1">
      <alignment horizontal="centerContinuous" vertical="center"/>
    </xf>
    <xf numFmtId="0" fontId="5" fillId="34" borderId="12" xfId="0" applyFont="1" applyFill="1" applyBorder="1" applyAlignment="1">
      <alignment horizontal="centerContinuous" vertical="center"/>
    </xf>
    <xf numFmtId="0" fontId="4" fillId="33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6" fillId="33" borderId="0" xfId="0" applyFont="1" applyFill="1" applyAlignment="1">
      <alignment horizontal="left" vertical="center"/>
    </xf>
    <xf numFmtId="0" fontId="7" fillId="35" borderId="10" xfId="0" applyFont="1" applyFill="1" applyBorder="1" applyAlignment="1">
      <alignment horizontal="centerContinuous" vertical="center"/>
    </xf>
    <xf numFmtId="0" fontId="7" fillId="35" borderId="11" xfId="0" applyFont="1" applyFill="1" applyBorder="1" applyAlignment="1">
      <alignment horizontal="centerContinuous" vertical="center"/>
    </xf>
    <xf numFmtId="0" fontId="7" fillId="35" borderId="12" xfId="0" applyFont="1" applyFill="1" applyBorder="1" applyAlignment="1">
      <alignment horizontal="centerContinuous" vertical="center"/>
    </xf>
    <xf numFmtId="0" fontId="8" fillId="0" borderId="0" xfId="0" applyFont="1" applyAlignment="1">
      <alignment vertical="center"/>
    </xf>
    <xf numFmtId="49" fontId="9" fillId="33" borderId="13" xfId="0" applyNumberFormat="1" applyFont="1" applyFill="1" applyBorder="1" applyAlignment="1">
      <alignment vertical="center"/>
    </xf>
    <xf numFmtId="49" fontId="9" fillId="33" borderId="0" xfId="0" applyNumberFormat="1" applyFont="1" applyFill="1" applyAlignment="1">
      <alignment vertical="center"/>
    </xf>
    <xf numFmtId="49" fontId="8" fillId="33" borderId="0" xfId="0" applyNumberFormat="1" applyFont="1" applyFill="1" applyAlignment="1">
      <alignment vertical="center"/>
    </xf>
    <xf numFmtId="0" fontId="8" fillId="33" borderId="0" xfId="0" applyFont="1" applyFill="1" applyAlignment="1">
      <alignment vertical="center"/>
    </xf>
    <xf numFmtId="49" fontId="4" fillId="33" borderId="0" xfId="0" applyNumberFormat="1" applyFont="1" applyFill="1" applyAlignment="1">
      <alignment vertical="center"/>
    </xf>
    <xf numFmtId="49" fontId="11" fillId="33" borderId="0" xfId="0" applyNumberFormat="1" applyFont="1" applyFill="1" applyAlignment="1">
      <alignment horizontal="left" vertical="center"/>
    </xf>
    <xf numFmtId="49" fontId="4" fillId="33" borderId="0" xfId="0" applyNumberFormat="1" applyFont="1" applyFill="1" applyAlignment="1">
      <alignment horizontal="right" vertical="center"/>
    </xf>
    <xf numFmtId="49" fontId="12" fillId="33" borderId="0" xfId="0" applyNumberFormat="1" applyFont="1" applyFill="1" applyAlignment="1">
      <alignment horizontal="left" vertical="center"/>
    </xf>
    <xf numFmtId="14" fontId="15" fillId="35" borderId="14" xfId="0" applyNumberFormat="1" applyFont="1" applyFill="1" applyBorder="1" applyAlignment="1">
      <alignment horizontal="left" vertical="center"/>
    </xf>
    <xf numFmtId="49" fontId="15" fillId="33" borderId="0" xfId="0" applyNumberFormat="1" applyFont="1" applyFill="1" applyAlignment="1">
      <alignment vertical="center"/>
    </xf>
    <xf numFmtId="49" fontId="15" fillId="35" borderId="14" xfId="0" applyNumberFormat="1" applyFont="1" applyFill="1" applyBorder="1" applyAlignment="1">
      <alignment vertical="center"/>
    </xf>
    <xf numFmtId="0" fontId="6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0" xfId="0" applyFont="1" applyAlignment="1">
      <alignment vertical="center"/>
    </xf>
    <xf numFmtId="0" fontId="13" fillId="33" borderId="0" xfId="0" applyFont="1" applyFill="1" applyAlignment="1">
      <alignment vertical="center"/>
    </xf>
    <xf numFmtId="0" fontId="0" fillId="33" borderId="0" xfId="0" applyFont="1" applyFill="1" applyAlignment="1">
      <alignment horizontal="left" vertical="center"/>
    </xf>
    <xf numFmtId="0" fontId="0" fillId="33" borderId="0" xfId="0" applyFill="1" applyAlignment="1">
      <alignment horizontal="left"/>
    </xf>
    <xf numFmtId="0" fontId="6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17" fillId="33" borderId="0" xfId="43" applyFont="1" applyFill="1" applyAlignment="1">
      <alignment/>
    </xf>
    <xf numFmtId="0" fontId="0" fillId="0" borderId="0" xfId="0" applyAlignment="1">
      <alignment horizontal="center"/>
    </xf>
    <xf numFmtId="49" fontId="18" fillId="33" borderId="0" xfId="0" applyNumberFormat="1" applyFont="1" applyFill="1" applyAlignment="1">
      <alignment vertical="top"/>
    </xf>
    <xf numFmtId="49" fontId="10" fillId="33" borderId="0" xfId="0" applyNumberFormat="1" applyFont="1" applyFill="1" applyAlignment="1">
      <alignment vertical="top"/>
    </xf>
    <xf numFmtId="49" fontId="13" fillId="33" borderId="0" xfId="0" applyNumberFormat="1" applyFont="1" applyFill="1" applyAlignment="1">
      <alignment horizontal="left"/>
    </xf>
    <xf numFmtId="0" fontId="19" fillId="33" borderId="0" xfId="0" applyFont="1" applyFill="1" applyAlignment="1">
      <alignment horizontal="left"/>
    </xf>
    <xf numFmtId="49" fontId="12" fillId="33" borderId="0" xfId="0" applyNumberFormat="1" applyFont="1" applyFill="1" applyAlignment="1">
      <alignment horizontal="left"/>
    </xf>
    <xf numFmtId="49" fontId="13" fillId="33" borderId="15" xfId="0" applyNumberFormat="1" applyFont="1" applyFill="1" applyBorder="1" applyAlignment="1">
      <alignment vertical="center"/>
    </xf>
    <xf numFmtId="49" fontId="18" fillId="33" borderId="15" xfId="0" applyNumberFormat="1" applyFont="1" applyFill="1" applyBorder="1" applyAlignment="1">
      <alignment horizontal="right" vertical="center"/>
    </xf>
    <xf numFmtId="49" fontId="20" fillId="33" borderId="0" xfId="0" applyNumberFormat="1" applyFont="1" applyFill="1" applyAlignment="1">
      <alignment horizontal="left" vertical="center"/>
    </xf>
    <xf numFmtId="0" fontId="20" fillId="33" borderId="0" xfId="0" applyFont="1" applyFill="1" applyAlignment="1">
      <alignment vertical="center"/>
    </xf>
    <xf numFmtId="49" fontId="20" fillId="33" borderId="0" xfId="0" applyNumberFormat="1" applyFont="1" applyFill="1" applyAlignment="1">
      <alignment vertical="center"/>
    </xf>
    <xf numFmtId="49" fontId="21" fillId="33" borderId="0" xfId="0" applyNumberFormat="1" applyFont="1" applyFill="1" applyAlignment="1">
      <alignment horizontal="right" vertical="center"/>
    </xf>
    <xf numFmtId="0" fontId="8" fillId="33" borderId="0" xfId="0" applyFont="1" applyFill="1" applyAlignment="1">
      <alignment horizontal="center" vertical="center"/>
    </xf>
    <xf numFmtId="14" fontId="16" fillId="33" borderId="16" xfId="0" applyNumberFormat="1" applyFont="1" applyFill="1" applyBorder="1" applyAlignment="1">
      <alignment horizontal="left" vertical="center"/>
    </xf>
    <xf numFmtId="49" fontId="16" fillId="33" borderId="16" xfId="0" applyNumberFormat="1" applyFont="1" applyFill="1" applyBorder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13" fillId="33" borderId="0" xfId="0" applyFont="1" applyFill="1" applyAlignment="1">
      <alignment horizontal="center" vertical="center"/>
    </xf>
    <xf numFmtId="49" fontId="16" fillId="33" borderId="0" xfId="0" applyNumberFormat="1" applyFont="1" applyFill="1" applyAlignment="1">
      <alignment vertical="center"/>
    </xf>
    <xf numFmtId="0" fontId="15" fillId="33" borderId="0" xfId="58" applyNumberFormat="1" applyFont="1" applyFill="1" applyAlignment="1" applyProtection="1">
      <alignment vertical="center"/>
      <protection locked="0"/>
    </xf>
    <xf numFmtId="0" fontId="16" fillId="33" borderId="0" xfId="0" applyFont="1" applyFill="1" applyAlignment="1">
      <alignment vertical="center"/>
    </xf>
    <xf numFmtId="49" fontId="16" fillId="33" borderId="0" xfId="0" applyNumberFormat="1" applyFont="1" applyFill="1" applyAlignment="1">
      <alignment horizontal="right" vertical="center"/>
    </xf>
    <xf numFmtId="0" fontId="8" fillId="33" borderId="13" xfId="0" applyFont="1" applyFill="1" applyBorder="1" applyAlignment="1">
      <alignment horizontal="left" vertical="center"/>
    </xf>
    <xf numFmtId="0" fontId="8" fillId="33" borderId="0" xfId="0" applyFont="1" applyFill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23" fillId="33" borderId="13" xfId="0" applyFont="1" applyFill="1" applyBorder="1" applyAlignment="1">
      <alignment horizontal="left" vertical="center"/>
    </xf>
    <xf numFmtId="0" fontId="24" fillId="33" borderId="0" xfId="0" applyFont="1" applyFill="1" applyAlignment="1">
      <alignment horizontal="left" vertical="center"/>
    </xf>
    <xf numFmtId="0" fontId="16" fillId="33" borderId="0" xfId="0" applyFont="1" applyFill="1" applyAlignment="1">
      <alignment horizontal="left" vertical="center"/>
    </xf>
    <xf numFmtId="0" fontId="24" fillId="33" borderId="0" xfId="0" applyFont="1" applyFill="1" applyAlignment="1">
      <alignment horizontal="center" vertical="center"/>
    </xf>
    <xf numFmtId="0" fontId="13" fillId="33" borderId="13" xfId="0" applyFont="1" applyFill="1" applyBorder="1" applyAlignment="1">
      <alignment horizontal="left" vertical="center"/>
    </xf>
    <xf numFmtId="0" fontId="6" fillId="33" borderId="15" xfId="0" applyFont="1" applyFill="1" applyBorder="1" applyAlignment="1">
      <alignment horizontal="left" vertical="center"/>
    </xf>
    <xf numFmtId="0" fontId="8" fillId="33" borderId="17" xfId="0" applyFont="1" applyFill="1" applyBorder="1" applyAlignment="1">
      <alignment horizontal="left" vertical="center"/>
    </xf>
    <xf numFmtId="0" fontId="8" fillId="33" borderId="18" xfId="0" applyFont="1" applyFill="1" applyBorder="1" applyAlignment="1">
      <alignment horizontal="left" vertical="center"/>
    </xf>
    <xf numFmtId="0" fontId="8" fillId="36" borderId="19" xfId="0" applyFont="1" applyFill="1" applyBorder="1" applyAlignment="1">
      <alignment vertical="center"/>
    </xf>
    <xf numFmtId="0" fontId="13" fillId="35" borderId="20" xfId="0" applyFont="1" applyFill="1" applyBorder="1" applyAlignment="1">
      <alignment horizontal="left" vertical="center"/>
    </xf>
    <xf numFmtId="0" fontId="13" fillId="35" borderId="21" xfId="0" applyFont="1" applyFill="1" applyBorder="1" applyAlignment="1">
      <alignment vertical="center"/>
    </xf>
    <xf numFmtId="0" fontId="8" fillId="36" borderId="22" xfId="0" applyFont="1" applyFill="1" applyBorder="1" applyAlignment="1">
      <alignment vertical="center"/>
    </xf>
    <xf numFmtId="0" fontId="13" fillId="35" borderId="23" xfId="0" applyFont="1" applyFill="1" applyBorder="1" applyAlignment="1">
      <alignment horizontal="left" vertical="center"/>
    </xf>
    <xf numFmtId="0" fontId="13" fillId="35" borderId="24" xfId="0" applyFont="1" applyFill="1" applyBorder="1" applyAlignment="1">
      <alignment vertical="center"/>
    </xf>
    <xf numFmtId="0" fontId="0" fillId="33" borderId="0" xfId="0" applyFill="1" applyAlignment="1">
      <alignment horizontal="center"/>
    </xf>
    <xf numFmtId="0" fontId="0" fillId="36" borderId="25" xfId="0" applyFill="1" applyBorder="1" applyAlignment="1">
      <alignment/>
    </xf>
    <xf numFmtId="49" fontId="8" fillId="37" borderId="26" xfId="0" applyNumberFormat="1" applyFont="1" applyFill="1" applyBorder="1" applyAlignment="1">
      <alignment vertical="center"/>
    </xf>
    <xf numFmtId="49" fontId="26" fillId="33" borderId="0" xfId="0" applyNumberFormat="1" applyFont="1" applyFill="1" applyAlignment="1">
      <alignment vertical="center"/>
    </xf>
    <xf numFmtId="0" fontId="20" fillId="33" borderId="27" xfId="0" applyFont="1" applyFill="1" applyBorder="1" applyAlignment="1">
      <alignment vertical="center"/>
    </xf>
    <xf numFmtId="0" fontId="20" fillId="33" borderId="28" xfId="0" applyFont="1" applyFill="1" applyBorder="1" applyAlignment="1">
      <alignment vertical="center"/>
    </xf>
    <xf numFmtId="0" fontId="8" fillId="33" borderId="29" xfId="0" applyFont="1" applyFill="1" applyBorder="1" applyAlignment="1">
      <alignment vertical="center"/>
    </xf>
    <xf numFmtId="49" fontId="8" fillId="33" borderId="26" xfId="0" applyNumberFormat="1" applyFont="1" applyFill="1" applyBorder="1" applyAlignment="1">
      <alignment horizontal="right" vertical="center"/>
    </xf>
    <xf numFmtId="0" fontId="8" fillId="37" borderId="16" xfId="0" applyFont="1" applyFill="1" applyBorder="1" applyAlignment="1">
      <alignment vertical="center"/>
    </xf>
    <xf numFmtId="49" fontId="8" fillId="37" borderId="30" xfId="0" applyNumberFormat="1" applyFont="1" applyFill="1" applyBorder="1" applyAlignment="1">
      <alignment vertical="center"/>
    </xf>
    <xf numFmtId="49" fontId="8" fillId="37" borderId="16" xfId="0" applyNumberFormat="1" applyFont="1" applyFill="1" applyBorder="1" applyAlignment="1">
      <alignment vertical="center"/>
    </xf>
    <xf numFmtId="49" fontId="20" fillId="33" borderId="31" xfId="0" applyNumberFormat="1" applyFont="1" applyFill="1" applyBorder="1" applyAlignment="1">
      <alignment horizontal="left" vertical="center"/>
    </xf>
    <xf numFmtId="49" fontId="26" fillId="33" borderId="31" xfId="0" applyNumberFormat="1" applyFont="1" applyFill="1" applyBorder="1" applyAlignment="1">
      <alignment vertical="center"/>
    </xf>
    <xf numFmtId="49" fontId="8" fillId="33" borderId="16" xfId="0" applyNumberFormat="1" applyFont="1" applyFill="1" applyBorder="1" applyAlignment="1">
      <alignment vertical="center"/>
    </xf>
    <xf numFmtId="0" fontId="20" fillId="33" borderId="29" xfId="0" applyFont="1" applyFill="1" applyBorder="1" applyAlignment="1">
      <alignment vertical="center"/>
    </xf>
    <xf numFmtId="49" fontId="8" fillId="33" borderId="29" xfId="0" applyNumberFormat="1" applyFont="1" applyFill="1" applyBorder="1" applyAlignment="1">
      <alignment vertical="center"/>
    </xf>
    <xf numFmtId="49" fontId="8" fillId="33" borderId="32" xfId="0" applyNumberFormat="1" applyFont="1" applyFill="1" applyBorder="1" applyAlignment="1">
      <alignment vertical="center"/>
    </xf>
    <xf numFmtId="0" fontId="34" fillId="33" borderId="0" xfId="0" applyFont="1" applyFill="1" applyAlignment="1">
      <alignment vertical="center"/>
    </xf>
    <xf numFmtId="0" fontId="18" fillId="33" borderId="0" xfId="0" applyFont="1" applyFill="1" applyAlignment="1">
      <alignment horizontal="center" vertical="center" wrapText="1"/>
    </xf>
    <xf numFmtId="0" fontId="15" fillId="33" borderId="0" xfId="0" applyFont="1" applyFill="1" applyBorder="1" applyAlignment="1">
      <alignment vertical="center"/>
    </xf>
    <xf numFmtId="0" fontId="8" fillId="33" borderId="0" xfId="0" applyFont="1" applyFill="1" applyAlignment="1">
      <alignment horizontal="center"/>
    </xf>
    <xf numFmtId="0" fontId="23" fillId="33" borderId="33" xfId="0" applyFont="1" applyFill="1" applyBorder="1" applyAlignment="1">
      <alignment horizontal="left" vertical="center"/>
    </xf>
    <xf numFmtId="0" fontId="24" fillId="33" borderId="34" xfId="0" applyFont="1" applyFill="1" applyBorder="1" applyAlignment="1">
      <alignment horizontal="left" vertical="center"/>
    </xf>
    <xf numFmtId="0" fontId="8" fillId="33" borderId="26" xfId="0" applyFont="1" applyFill="1" applyBorder="1" applyAlignment="1">
      <alignment horizontal="right" vertical="center"/>
    </xf>
    <xf numFmtId="0" fontId="8" fillId="33" borderId="30" xfId="0" applyFont="1" applyFill="1" applyBorder="1" applyAlignment="1">
      <alignment horizontal="right" vertical="center"/>
    </xf>
    <xf numFmtId="49" fontId="8" fillId="33" borderId="35" xfId="0" applyNumberFormat="1" applyFont="1" applyFill="1" applyBorder="1" applyAlignment="1">
      <alignment vertical="center"/>
    </xf>
    <xf numFmtId="49" fontId="8" fillId="33" borderId="31" xfId="0" applyNumberFormat="1" applyFont="1" applyFill="1" applyBorder="1" applyAlignment="1">
      <alignment vertical="center"/>
    </xf>
    <xf numFmtId="49" fontId="8" fillId="33" borderId="36" xfId="0" applyNumberFormat="1" applyFont="1" applyFill="1" applyBorder="1" applyAlignment="1">
      <alignment horizontal="right" vertical="center"/>
    </xf>
    <xf numFmtId="0" fontId="20" fillId="33" borderId="0" xfId="0" applyFont="1" applyFill="1" applyBorder="1" applyAlignment="1">
      <alignment vertical="center"/>
    </xf>
    <xf numFmtId="49" fontId="8" fillId="33" borderId="0" xfId="0" applyNumberFormat="1" applyFont="1" applyFill="1" applyBorder="1" applyAlignment="1">
      <alignment vertical="center"/>
    </xf>
    <xf numFmtId="49" fontId="33" fillId="33" borderId="13" xfId="0" applyNumberFormat="1" applyFont="1" applyFill="1" applyBorder="1" applyAlignment="1">
      <alignment vertical="center"/>
    </xf>
    <xf numFmtId="49" fontId="33" fillId="33" borderId="0" xfId="0" applyNumberFormat="1" applyFont="1" applyFill="1" applyAlignment="1">
      <alignment vertical="center"/>
    </xf>
    <xf numFmtId="49" fontId="22" fillId="33" borderId="0" xfId="0" applyNumberFormat="1" applyFont="1" applyFill="1" applyAlignment="1">
      <alignment horizontal="left" vertical="center"/>
    </xf>
    <xf numFmtId="49" fontId="8" fillId="33" borderId="0" xfId="0" applyNumberFormat="1" applyFont="1" applyFill="1" applyBorder="1" applyAlignment="1">
      <alignment horizontal="right" vertical="center"/>
    </xf>
    <xf numFmtId="0" fontId="20" fillId="33" borderId="26" xfId="0" applyFont="1" applyFill="1" applyBorder="1" applyAlignment="1">
      <alignment vertical="center"/>
    </xf>
    <xf numFmtId="0" fontId="20" fillId="33" borderId="37" xfId="0" applyFont="1" applyFill="1" applyBorder="1" applyAlignment="1">
      <alignment vertical="center"/>
    </xf>
    <xf numFmtId="0" fontId="33" fillId="33" borderId="0" xfId="0" applyFont="1" applyFill="1" applyAlignment="1">
      <alignment/>
    </xf>
    <xf numFmtId="0" fontId="12" fillId="0" borderId="0" xfId="0" applyNumberFormat="1" applyFont="1" applyAlignment="1">
      <alignment horizontal="left" vertical="center"/>
    </xf>
    <xf numFmtId="0" fontId="12" fillId="35" borderId="14" xfId="0" applyFont="1" applyFill="1" applyBorder="1" applyAlignment="1">
      <alignment horizontal="left" vertical="center"/>
    </xf>
    <xf numFmtId="0" fontId="0" fillId="35" borderId="14" xfId="0" applyFont="1" applyFill="1" applyBorder="1" applyAlignment="1">
      <alignment vertical="center"/>
    </xf>
    <xf numFmtId="49" fontId="4" fillId="37" borderId="0" xfId="0" applyNumberFormat="1" applyFont="1" applyFill="1" applyAlignment="1">
      <alignment vertical="top"/>
    </xf>
    <xf numFmtId="49" fontId="35" fillId="37" borderId="0" xfId="0" applyNumberFormat="1" applyFont="1" applyFill="1" applyAlignment="1">
      <alignment vertical="top"/>
    </xf>
    <xf numFmtId="49" fontId="25" fillId="37" borderId="0" xfId="0" applyNumberFormat="1" applyFont="1" applyFill="1" applyAlignment="1">
      <alignment vertical="top"/>
    </xf>
    <xf numFmtId="49" fontId="28" fillId="37" borderId="0" xfId="0" applyNumberFormat="1" applyFont="1" applyFill="1" applyAlignment="1">
      <alignment horizontal="center"/>
    </xf>
    <xf numFmtId="49" fontId="28" fillId="37" borderId="0" xfId="0" applyNumberFormat="1" applyFont="1" applyFill="1" applyAlignment="1">
      <alignment horizontal="left"/>
    </xf>
    <xf numFmtId="0" fontId="12" fillId="37" borderId="0" xfId="0" applyFont="1" applyFill="1" applyAlignment="1">
      <alignment/>
    </xf>
    <xf numFmtId="49" fontId="12" fillId="37" borderId="0" xfId="0" applyNumberFormat="1" applyFont="1" applyFill="1" applyAlignment="1">
      <alignment horizontal="left"/>
    </xf>
    <xf numFmtId="49" fontId="12" fillId="37" borderId="0" xfId="0" applyNumberFormat="1" applyFont="1" applyFill="1" applyAlignment="1">
      <alignment/>
    </xf>
    <xf numFmtId="49" fontId="0" fillId="37" borderId="0" xfId="0" applyNumberFormat="1" applyFont="1" applyFill="1" applyAlignment="1">
      <alignment/>
    </xf>
    <xf numFmtId="49" fontId="14" fillId="37" borderId="0" xfId="0" applyNumberFormat="1" applyFont="1" applyFill="1" applyAlignment="1">
      <alignment/>
    </xf>
    <xf numFmtId="14" fontId="15" fillId="37" borderId="15" xfId="0" applyNumberFormat="1" applyFont="1" applyFill="1" applyBorder="1" applyAlignment="1">
      <alignment horizontal="left" vertical="center"/>
    </xf>
    <xf numFmtId="49" fontId="15" fillId="37" borderId="15" xfId="0" applyNumberFormat="1" applyFont="1" applyFill="1" applyBorder="1" applyAlignment="1">
      <alignment vertical="center"/>
    </xf>
    <xf numFmtId="49" fontId="30" fillId="37" borderId="15" xfId="0" applyNumberFormat="1" applyFont="1" applyFill="1" applyBorder="1" applyAlignment="1">
      <alignment vertical="center"/>
    </xf>
    <xf numFmtId="49" fontId="15" fillId="37" borderId="15" xfId="58" applyNumberFormat="1" applyFont="1" applyFill="1" applyBorder="1" applyAlignment="1" applyProtection="1">
      <alignment vertical="center"/>
      <protection locked="0"/>
    </xf>
    <xf numFmtId="49" fontId="16" fillId="37" borderId="15" xfId="0" applyNumberFormat="1" applyFont="1" applyFill="1" applyBorder="1" applyAlignment="1">
      <alignment horizontal="right" vertical="center"/>
    </xf>
    <xf numFmtId="0" fontId="31" fillId="37" borderId="16" xfId="0" applyFont="1" applyFill="1" applyBorder="1" applyAlignment="1">
      <alignment horizontal="center" vertical="center" shrinkToFit="1"/>
    </xf>
    <xf numFmtId="0" fontId="0" fillId="37" borderId="16" xfId="0" applyFill="1" applyBorder="1" applyAlignment="1">
      <alignment/>
    </xf>
    <xf numFmtId="0" fontId="0" fillId="37" borderId="0" xfId="0" applyFill="1" applyAlignment="1">
      <alignment/>
    </xf>
    <xf numFmtId="49" fontId="20" fillId="37" borderId="35" xfId="0" applyNumberFormat="1" applyFont="1" applyFill="1" applyBorder="1" applyAlignment="1">
      <alignment vertical="center"/>
    </xf>
    <xf numFmtId="49" fontId="29" fillId="37" borderId="16" xfId="0" applyNumberFormat="1" applyFont="1" applyFill="1" applyBorder="1" applyAlignment="1">
      <alignment vertical="center"/>
    </xf>
    <xf numFmtId="49" fontId="8" fillId="37" borderId="35" xfId="0" applyNumberFormat="1" applyFont="1" applyFill="1" applyBorder="1" applyAlignment="1">
      <alignment vertical="center"/>
    </xf>
    <xf numFmtId="49" fontId="8" fillId="37" borderId="31" xfId="0" applyNumberFormat="1" applyFont="1" applyFill="1" applyBorder="1" applyAlignment="1">
      <alignment vertical="center"/>
    </xf>
    <xf numFmtId="49" fontId="8" fillId="37" borderId="36" xfId="0" applyNumberFormat="1" applyFont="1" applyFill="1" applyBorder="1" applyAlignment="1">
      <alignment horizontal="right" vertical="center"/>
    </xf>
    <xf numFmtId="49" fontId="8" fillId="37" borderId="32" xfId="0" applyNumberFormat="1" applyFont="1" applyFill="1" applyBorder="1" applyAlignment="1">
      <alignment vertical="center"/>
    </xf>
    <xf numFmtId="49" fontId="8" fillId="37" borderId="30" xfId="0" applyNumberFormat="1" applyFont="1" applyFill="1" applyBorder="1" applyAlignment="1">
      <alignment horizontal="right" vertical="center"/>
    </xf>
    <xf numFmtId="0" fontId="31" fillId="37" borderId="16" xfId="0" applyFont="1" applyFill="1" applyBorder="1" applyAlignment="1">
      <alignment vertical="center"/>
    </xf>
    <xf numFmtId="0" fontId="0" fillId="33" borderId="0" xfId="0" applyFont="1" applyFill="1" applyAlignment="1">
      <alignment/>
    </xf>
    <xf numFmtId="0" fontId="31" fillId="37" borderId="16" xfId="0" applyFont="1" applyFill="1" applyBorder="1" applyAlignment="1">
      <alignment horizontal="center" vertical="center" shrinkToFit="1"/>
    </xf>
    <xf numFmtId="0" fontId="0" fillId="37" borderId="16" xfId="0" applyFont="1" applyFill="1" applyBorder="1" applyAlignment="1">
      <alignment/>
    </xf>
    <xf numFmtId="49" fontId="13" fillId="37" borderId="0" xfId="0" applyNumberFormat="1" applyFont="1" applyFill="1" applyBorder="1" applyAlignment="1">
      <alignment horizontal="left"/>
    </xf>
    <xf numFmtId="49" fontId="28" fillId="37" borderId="0" xfId="0" applyNumberFormat="1" applyFont="1" applyFill="1" applyBorder="1" applyAlignment="1">
      <alignment horizontal="left"/>
    </xf>
    <xf numFmtId="49" fontId="25" fillId="0" borderId="0" xfId="0" applyNumberFormat="1" applyFont="1" applyFill="1" applyBorder="1" applyAlignment="1">
      <alignment vertical="top"/>
    </xf>
    <xf numFmtId="49" fontId="4" fillId="0" borderId="0" xfId="0" applyNumberFormat="1" applyFont="1" applyFill="1" applyBorder="1" applyAlignment="1">
      <alignment vertical="top"/>
    </xf>
    <xf numFmtId="0" fontId="0" fillId="0" borderId="0" xfId="0" applyFill="1" applyBorder="1" applyAlignment="1">
      <alignment/>
    </xf>
    <xf numFmtId="49" fontId="14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20" fillId="0" borderId="0" xfId="0" applyNumberFormat="1" applyFont="1" applyFill="1" applyBorder="1" applyAlignment="1">
      <alignment vertical="center"/>
    </xf>
    <xf numFmtId="49" fontId="26" fillId="0" borderId="0" xfId="0" applyNumberFormat="1" applyFont="1" applyFill="1" applyBorder="1" applyAlignment="1">
      <alignment vertical="center"/>
    </xf>
    <xf numFmtId="49" fontId="30" fillId="0" borderId="0" xfId="0" applyNumberFormat="1" applyFont="1" applyFill="1" applyBorder="1" applyAlignment="1">
      <alignment vertical="center"/>
    </xf>
    <xf numFmtId="49" fontId="15" fillId="0" borderId="0" xfId="0" applyNumberFormat="1" applyFont="1" applyFill="1" applyBorder="1" applyAlignment="1">
      <alignment vertical="center"/>
    </xf>
    <xf numFmtId="0" fontId="0" fillId="37" borderId="0" xfId="0" applyFill="1" applyAlignment="1">
      <alignment horizontal="center"/>
    </xf>
    <xf numFmtId="0" fontId="0" fillId="37" borderId="0" xfId="0" applyFont="1" applyFill="1" applyAlignment="1">
      <alignment/>
    </xf>
    <xf numFmtId="49" fontId="20" fillId="0" borderId="0" xfId="0" applyNumberFormat="1" applyFont="1" applyFill="1" applyBorder="1" applyAlignment="1">
      <alignment horizontal="left" vertical="center"/>
    </xf>
    <xf numFmtId="49" fontId="26" fillId="0" borderId="0" xfId="0" applyNumberFormat="1" applyFont="1" applyFill="1" applyBorder="1" applyAlignment="1">
      <alignment vertical="center"/>
    </xf>
    <xf numFmtId="49" fontId="20" fillId="0" borderId="0" xfId="0" applyNumberFormat="1" applyFont="1" applyFill="1" applyBorder="1" applyAlignment="1">
      <alignment vertical="center"/>
    </xf>
    <xf numFmtId="49" fontId="29" fillId="0" borderId="0" xfId="0" applyNumberFormat="1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vertical="center"/>
    </xf>
    <xf numFmtId="0" fontId="32" fillId="0" borderId="0" xfId="0" applyFont="1" applyFill="1" applyBorder="1" applyAlignment="1">
      <alignment horizontal="right" vertical="center"/>
    </xf>
    <xf numFmtId="49" fontId="21" fillId="33" borderId="31" xfId="0" applyNumberFormat="1" applyFont="1" applyFill="1" applyBorder="1" applyAlignment="1">
      <alignment horizontal="center" vertical="center"/>
    </xf>
    <xf numFmtId="49" fontId="21" fillId="33" borderId="31" xfId="0" applyNumberFormat="1" applyFont="1" applyFill="1" applyBorder="1" applyAlignment="1">
      <alignment vertical="center"/>
    </xf>
    <xf numFmtId="49" fontId="8" fillId="37" borderId="35" xfId="0" applyNumberFormat="1" applyFont="1" applyFill="1" applyBorder="1" applyAlignment="1">
      <alignment horizontal="center" vertical="center"/>
    </xf>
    <xf numFmtId="49" fontId="29" fillId="37" borderId="31" xfId="0" applyNumberFormat="1" applyFont="1" applyFill="1" applyBorder="1" applyAlignment="1">
      <alignment vertical="center"/>
    </xf>
    <xf numFmtId="0" fontId="0" fillId="37" borderId="36" xfId="0" applyFill="1" applyBorder="1" applyAlignment="1">
      <alignment/>
    </xf>
    <xf numFmtId="49" fontId="8" fillId="37" borderId="29" xfId="0" applyNumberFormat="1" applyFont="1" applyFill="1" applyBorder="1" applyAlignment="1">
      <alignment horizontal="center" vertical="center"/>
    </xf>
    <xf numFmtId="49" fontId="8" fillId="37" borderId="0" xfId="0" applyNumberFormat="1" applyFont="1" applyFill="1" applyBorder="1" applyAlignment="1">
      <alignment vertical="center"/>
    </xf>
    <xf numFmtId="49" fontId="29" fillId="37" borderId="0" xfId="0" applyNumberFormat="1" applyFont="1" applyFill="1" applyBorder="1" applyAlignment="1">
      <alignment vertical="center"/>
    </xf>
    <xf numFmtId="0" fontId="0" fillId="37" borderId="26" xfId="0" applyFill="1" applyBorder="1" applyAlignment="1">
      <alignment/>
    </xf>
    <xf numFmtId="0" fontId="8" fillId="37" borderId="0" xfId="0" applyFont="1" applyFill="1" applyBorder="1" applyAlignment="1">
      <alignment vertical="center"/>
    </xf>
    <xf numFmtId="0" fontId="0" fillId="37" borderId="0" xfId="0" applyFill="1" applyBorder="1" applyAlignment="1">
      <alignment/>
    </xf>
    <xf numFmtId="49" fontId="8" fillId="37" borderId="32" xfId="0" applyNumberFormat="1" applyFont="1" applyFill="1" applyBorder="1" applyAlignment="1">
      <alignment horizontal="center" vertical="center"/>
    </xf>
    <xf numFmtId="0" fontId="0" fillId="37" borderId="30" xfId="0" applyFill="1" applyBorder="1" applyAlignment="1">
      <alignment/>
    </xf>
    <xf numFmtId="49" fontId="27" fillId="37" borderId="35" xfId="0" applyNumberFormat="1" applyFont="1" applyFill="1" applyBorder="1" applyAlignment="1">
      <alignment horizontal="center" vertical="center"/>
    </xf>
    <xf numFmtId="49" fontId="8" fillId="37" borderId="36" xfId="0" applyNumberFormat="1" applyFont="1" applyFill="1" applyBorder="1" applyAlignment="1">
      <alignment vertical="center"/>
    </xf>
    <xf numFmtId="49" fontId="27" fillId="37" borderId="29" xfId="0" applyNumberFormat="1" applyFont="1" applyFill="1" applyBorder="1" applyAlignment="1">
      <alignment horizontal="center" vertical="center"/>
    </xf>
    <xf numFmtId="49" fontId="27" fillId="37" borderId="32" xfId="0" applyNumberFormat="1" applyFont="1" applyFill="1" applyBorder="1" applyAlignment="1">
      <alignment horizontal="center" vertical="center"/>
    </xf>
    <xf numFmtId="0" fontId="8" fillId="37" borderId="32" xfId="0" applyFont="1" applyFill="1" applyBorder="1" applyAlignment="1">
      <alignment vertical="center"/>
    </xf>
    <xf numFmtId="49" fontId="8" fillId="37" borderId="29" xfId="0" applyNumberFormat="1" applyFont="1" applyFill="1" applyBorder="1" applyAlignment="1">
      <alignment vertical="center"/>
    </xf>
    <xf numFmtId="0" fontId="0" fillId="33" borderId="28" xfId="0" applyFill="1" applyBorder="1" applyAlignment="1">
      <alignment/>
    </xf>
    <xf numFmtId="0" fontId="0" fillId="37" borderId="31" xfId="0" applyFill="1" applyBorder="1" applyAlignment="1">
      <alignment/>
    </xf>
    <xf numFmtId="0" fontId="0" fillId="37" borderId="0" xfId="0" applyFont="1" applyFill="1" applyAlignment="1">
      <alignment/>
    </xf>
    <xf numFmtId="0" fontId="6" fillId="33" borderId="0" xfId="0" applyFont="1" applyFill="1" applyAlignment="1">
      <alignment horizontal="center" shrinkToFit="1"/>
    </xf>
    <xf numFmtId="0" fontId="36" fillId="38" borderId="0" xfId="0" applyFont="1" applyFill="1" applyAlignment="1">
      <alignment/>
    </xf>
    <xf numFmtId="0" fontId="36" fillId="37" borderId="0" xfId="0" applyFont="1" applyFill="1" applyAlignment="1">
      <alignment/>
    </xf>
    <xf numFmtId="0" fontId="0" fillId="37" borderId="16" xfId="0" applyFont="1" applyFill="1" applyBorder="1" applyAlignment="1">
      <alignment horizontal="center" vertical="center" shrinkToFit="1"/>
    </xf>
    <xf numFmtId="0" fontId="0" fillId="37" borderId="16" xfId="0" applyFont="1" applyFill="1" applyBorder="1" applyAlignment="1">
      <alignment vertical="center" shrinkToFit="1"/>
    </xf>
    <xf numFmtId="0" fontId="0" fillId="37" borderId="0" xfId="0" applyFont="1" applyFill="1" applyAlignment="1">
      <alignment shrinkToFit="1"/>
    </xf>
    <xf numFmtId="0" fontId="0" fillId="37" borderId="14" xfId="0" applyFill="1" applyBorder="1" applyAlignment="1">
      <alignment horizontal="center" vertical="center"/>
    </xf>
    <xf numFmtId="49" fontId="0" fillId="34" borderId="0" xfId="0" applyNumberFormat="1" applyFont="1" applyFill="1" applyBorder="1" applyAlignment="1">
      <alignment/>
    </xf>
    <xf numFmtId="0" fontId="0" fillId="34" borderId="0" xfId="0" applyFill="1" applyBorder="1" applyAlignment="1">
      <alignment horizontal="center"/>
    </xf>
    <xf numFmtId="49" fontId="0" fillId="35" borderId="0" xfId="0" applyNumberFormat="1" applyFont="1" applyFill="1" applyBorder="1" applyAlignment="1">
      <alignment/>
    </xf>
    <xf numFmtId="0" fontId="0" fillId="35" borderId="0" xfId="0" applyFill="1" applyBorder="1" applyAlignment="1">
      <alignment horizontal="center"/>
    </xf>
    <xf numFmtId="49" fontId="0" fillId="39" borderId="0" xfId="0" applyNumberFormat="1" applyFont="1" applyFill="1" applyBorder="1" applyAlignment="1">
      <alignment/>
    </xf>
    <xf numFmtId="0" fontId="0" fillId="39" borderId="0" xfId="0" applyFill="1" applyBorder="1" applyAlignment="1">
      <alignment horizontal="center"/>
    </xf>
    <xf numFmtId="0" fontId="1" fillId="33" borderId="0" xfId="43" applyFill="1" applyBorder="1" applyAlignment="1">
      <alignment/>
    </xf>
    <xf numFmtId="49" fontId="33" fillId="33" borderId="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34" borderId="0" xfId="0" applyFill="1" applyAlignment="1">
      <alignment/>
    </xf>
    <xf numFmtId="49" fontId="0" fillId="34" borderId="0" xfId="0" applyNumberFormat="1" applyFill="1" applyAlignment="1">
      <alignment/>
    </xf>
    <xf numFmtId="0" fontId="0" fillId="40" borderId="38" xfId="0" applyNumberFormat="1" applyFill="1" applyBorder="1" applyAlignment="1">
      <alignment horizontal="center"/>
    </xf>
    <xf numFmtId="0" fontId="0" fillId="0" borderId="15" xfId="0" applyBorder="1" applyAlignment="1">
      <alignment/>
    </xf>
    <xf numFmtId="49" fontId="16" fillId="35" borderId="14" xfId="0" applyNumberFormat="1" applyFont="1" applyFill="1" applyBorder="1" applyAlignment="1">
      <alignment horizontal="left" vertical="center"/>
    </xf>
    <xf numFmtId="0" fontId="0" fillId="34" borderId="0" xfId="0" applyFill="1" applyAlignment="1">
      <alignment horizontal="center"/>
    </xf>
    <xf numFmtId="0" fontId="0" fillId="41" borderId="0" xfId="0" applyFill="1" applyAlignment="1">
      <alignment/>
    </xf>
    <xf numFmtId="0" fontId="14" fillId="42" borderId="0" xfId="0" applyFont="1" applyFill="1" applyAlignment="1">
      <alignment horizontal="center" vertical="center"/>
    </xf>
    <xf numFmtId="0" fontId="0" fillId="38" borderId="16" xfId="0" applyFill="1" applyBorder="1" applyAlignment="1">
      <alignment horizontal="center"/>
    </xf>
    <xf numFmtId="0" fontId="37" fillId="37" borderId="16" xfId="0" applyFont="1" applyFill="1" applyBorder="1" applyAlignment="1">
      <alignment horizontal="center"/>
    </xf>
    <xf numFmtId="0" fontId="37" fillId="37" borderId="0" xfId="0" applyFont="1" applyFill="1" applyBorder="1" applyAlignment="1">
      <alignment horizontal="center"/>
    </xf>
    <xf numFmtId="0" fontId="37" fillId="37" borderId="0" xfId="0" applyFont="1" applyFill="1" applyAlignment="1">
      <alignment horizontal="center"/>
    </xf>
    <xf numFmtId="49" fontId="13" fillId="33" borderId="0" xfId="0" applyNumberFormat="1" applyFont="1" applyFill="1" applyAlignment="1">
      <alignment horizontal="center" vertical="center"/>
    </xf>
    <xf numFmtId="49" fontId="10" fillId="35" borderId="37" xfId="0" applyNumberFormat="1" applyFont="1" applyFill="1" applyBorder="1" applyAlignment="1">
      <alignment vertical="center"/>
    </xf>
    <xf numFmtId="0" fontId="0" fillId="0" borderId="29" xfId="0" applyBorder="1" applyAlignment="1">
      <alignment/>
    </xf>
    <xf numFmtId="0" fontId="0" fillId="33" borderId="37" xfId="0" applyFill="1" applyBorder="1" applyAlignment="1">
      <alignment/>
    </xf>
    <xf numFmtId="0" fontId="12" fillId="37" borderId="0" xfId="0" applyNumberFormat="1" applyFont="1" applyFill="1" applyAlignment="1">
      <alignment horizontal="left"/>
    </xf>
    <xf numFmtId="49" fontId="10" fillId="35" borderId="27" xfId="0" applyNumberFormat="1" applyFont="1" applyFill="1" applyBorder="1" applyAlignment="1">
      <alignment vertical="center"/>
    </xf>
    <xf numFmtId="0" fontId="31" fillId="37" borderId="16" xfId="0" applyFont="1" applyFill="1" applyBorder="1" applyAlignment="1">
      <alignment vertical="center"/>
    </xf>
    <xf numFmtId="0" fontId="69" fillId="0" borderId="0" xfId="56">
      <alignment/>
      <protection/>
    </xf>
    <xf numFmtId="49" fontId="86" fillId="0" borderId="0" xfId="56" applyNumberFormat="1" applyFont="1" applyAlignment="1">
      <alignment textRotation="90" wrapText="1"/>
      <protection/>
    </xf>
    <xf numFmtId="49" fontId="86" fillId="0" borderId="0" xfId="56" applyNumberFormat="1" applyFont="1" applyAlignment="1">
      <alignment horizontal="right" textRotation="90" wrapText="1"/>
      <protection/>
    </xf>
    <xf numFmtId="49" fontId="69" fillId="0" borderId="0" xfId="56" applyNumberFormat="1" applyAlignment="1">
      <alignment horizontal="center" vertical="center"/>
      <protection/>
    </xf>
    <xf numFmtId="49" fontId="69" fillId="0" borderId="0" xfId="56" applyNumberFormat="1" applyAlignment="1">
      <alignment horizontal="center"/>
      <protection/>
    </xf>
    <xf numFmtId="49" fontId="69" fillId="0" borderId="14" xfId="56" applyNumberFormat="1" applyBorder="1">
      <alignment/>
      <protection/>
    </xf>
    <xf numFmtId="49" fontId="77" fillId="0" borderId="14" xfId="56" applyNumberFormat="1" applyFont="1" applyBorder="1">
      <alignment/>
      <protection/>
    </xf>
    <xf numFmtId="49" fontId="69" fillId="0" borderId="14" xfId="56" applyNumberFormat="1" applyBorder="1" applyAlignment="1">
      <alignment horizontal="center"/>
      <protection/>
    </xf>
    <xf numFmtId="0" fontId="82" fillId="0" borderId="14" xfId="56" applyFont="1" applyBorder="1" applyAlignment="1">
      <alignment horizontal="center" vertical="center"/>
      <protection/>
    </xf>
    <xf numFmtId="0" fontId="69" fillId="0" borderId="14" xfId="56" applyBorder="1" applyAlignment="1">
      <alignment horizontal="center" vertical="center"/>
      <protection/>
    </xf>
    <xf numFmtId="49" fontId="69" fillId="0" borderId="14" xfId="56" applyNumberFormat="1" applyBorder="1" applyAlignment="1">
      <alignment horizontal="center" vertical="center"/>
      <protection/>
    </xf>
    <xf numFmtId="0" fontId="46" fillId="0" borderId="14" xfId="56" applyFont="1" applyBorder="1" applyAlignment="1">
      <alignment horizontal="center" vertical="center"/>
      <protection/>
    </xf>
    <xf numFmtId="49" fontId="69" fillId="0" borderId="0" xfId="56" applyNumberFormat="1">
      <alignment/>
      <protection/>
    </xf>
    <xf numFmtId="49" fontId="77" fillId="0" borderId="0" xfId="56" applyNumberFormat="1" applyFont="1">
      <alignment/>
      <protection/>
    </xf>
    <xf numFmtId="0" fontId="69" fillId="0" borderId="0" xfId="56" applyAlignment="1">
      <alignment horizontal="center" vertical="center"/>
      <protection/>
    </xf>
    <xf numFmtId="49" fontId="82" fillId="0" borderId="14" xfId="56" applyNumberFormat="1" applyFont="1" applyBorder="1" applyAlignment="1">
      <alignment horizontal="center" vertical="center"/>
      <protection/>
    </xf>
    <xf numFmtId="0" fontId="46" fillId="0" borderId="0" xfId="56" applyFont="1" applyAlignment="1">
      <alignment horizontal="center" vertical="center"/>
      <protection/>
    </xf>
    <xf numFmtId="49" fontId="13" fillId="37" borderId="0" xfId="0" applyNumberFormat="1" applyFont="1" applyFill="1" applyAlignment="1">
      <alignment horizontal="left"/>
    </xf>
    <xf numFmtId="49" fontId="25" fillId="0" borderId="0" xfId="0" applyNumberFormat="1" applyFont="1" applyAlignment="1">
      <alignment vertical="top"/>
    </xf>
    <xf numFmtId="49" fontId="4" fillId="0" borderId="0" xfId="0" applyNumberFormat="1" applyFont="1" applyAlignment="1">
      <alignment vertical="top"/>
    </xf>
    <xf numFmtId="0" fontId="12" fillId="37" borderId="0" xfId="0" applyFont="1" applyFill="1" applyAlignment="1">
      <alignment/>
    </xf>
    <xf numFmtId="0" fontId="12" fillId="37" borderId="0" xfId="0" applyFont="1" applyFill="1" applyAlignment="1">
      <alignment horizontal="left"/>
    </xf>
    <xf numFmtId="49" fontId="14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26" fillId="0" borderId="0" xfId="0" applyNumberFormat="1" applyFont="1" applyAlignment="1">
      <alignment vertical="center"/>
    </xf>
    <xf numFmtId="49" fontId="20" fillId="0" borderId="0" xfId="0" applyNumberFormat="1" applyFont="1" applyAlignment="1">
      <alignment vertical="center"/>
    </xf>
    <xf numFmtId="49" fontId="0" fillId="34" borderId="0" xfId="0" applyNumberFormat="1" applyFont="1" applyFill="1" applyAlignment="1">
      <alignment/>
    </xf>
    <xf numFmtId="49" fontId="30" fillId="0" borderId="0" xfId="0" applyNumberFormat="1" applyFont="1" applyAlignment="1">
      <alignment vertical="center"/>
    </xf>
    <xf numFmtId="49" fontId="15" fillId="0" borderId="0" xfId="0" applyNumberFormat="1" applyFont="1" applyAlignment="1">
      <alignment vertical="center"/>
    </xf>
    <xf numFmtId="49" fontId="0" fillId="35" borderId="0" xfId="0" applyNumberFormat="1" applyFont="1" applyFill="1" applyAlignment="1">
      <alignment/>
    </xf>
    <xf numFmtId="0" fontId="0" fillId="35" borderId="0" xfId="0" applyFill="1" applyAlignment="1">
      <alignment horizontal="center"/>
    </xf>
    <xf numFmtId="0" fontId="0" fillId="33" borderId="0" xfId="0" applyFont="1" applyFill="1" applyAlignment="1">
      <alignment/>
    </xf>
    <xf numFmtId="49" fontId="0" fillId="39" borderId="0" xfId="0" applyNumberFormat="1" applyFont="1" applyFill="1" applyAlignment="1">
      <alignment/>
    </xf>
    <xf numFmtId="0" fontId="0" fillId="39" borderId="0" xfId="0" applyFill="1" applyAlignment="1">
      <alignment horizontal="center"/>
    </xf>
    <xf numFmtId="0" fontId="0" fillId="37" borderId="0" xfId="0" applyFont="1" applyFill="1" applyAlignment="1">
      <alignment/>
    </xf>
    <xf numFmtId="0" fontId="13" fillId="37" borderId="0" xfId="0" applyFont="1" applyFill="1" applyAlignment="1">
      <alignment horizontal="center"/>
    </xf>
    <xf numFmtId="0" fontId="13" fillId="38" borderId="0" xfId="0" applyFont="1" applyFill="1" applyAlignment="1">
      <alignment horizontal="center"/>
    </xf>
    <xf numFmtId="0" fontId="38" fillId="37" borderId="16" xfId="0" applyFont="1" applyFill="1" applyBorder="1" applyAlignment="1">
      <alignment vertical="center"/>
    </xf>
    <xf numFmtId="0" fontId="13" fillId="37" borderId="16" xfId="0" applyFont="1" applyFill="1" applyBorder="1" applyAlignment="1">
      <alignment/>
    </xf>
    <xf numFmtId="0" fontId="0" fillId="40" borderId="38" xfId="0" applyFill="1" applyBorder="1" applyAlignment="1">
      <alignment horizontal="center"/>
    </xf>
    <xf numFmtId="0" fontId="0" fillId="34" borderId="0" xfId="0" applyFont="1" applyFill="1" applyAlignment="1">
      <alignment horizontal="center"/>
    </xf>
    <xf numFmtId="0" fontId="39" fillId="37" borderId="0" xfId="0" applyFont="1" applyFill="1" applyAlignment="1">
      <alignment horizontal="center"/>
    </xf>
    <xf numFmtId="0" fontId="0" fillId="37" borderId="0" xfId="0" applyFont="1" applyFill="1" applyAlignment="1">
      <alignment/>
    </xf>
    <xf numFmtId="0" fontId="0" fillId="35" borderId="0" xfId="0" applyFont="1" applyFill="1" applyAlignment="1">
      <alignment horizontal="center"/>
    </xf>
    <xf numFmtId="0" fontId="39" fillId="38" borderId="0" xfId="0" applyFont="1" applyFill="1" applyAlignment="1">
      <alignment horizontal="center"/>
    </xf>
    <xf numFmtId="0" fontId="0" fillId="37" borderId="16" xfId="0" applyFont="1" applyFill="1" applyBorder="1" applyAlignment="1">
      <alignment/>
    </xf>
    <xf numFmtId="0" fontId="0" fillId="39" borderId="0" xfId="0" applyFont="1" applyFill="1" applyAlignment="1">
      <alignment horizontal="center"/>
    </xf>
    <xf numFmtId="0" fontId="0" fillId="37" borderId="0" xfId="0" applyFont="1" applyFill="1" applyAlignment="1">
      <alignment horizontal="center"/>
    </xf>
    <xf numFmtId="0" fontId="87" fillId="38" borderId="0" xfId="0" applyFont="1" applyFill="1" applyAlignment="1">
      <alignment horizontal="center"/>
    </xf>
    <xf numFmtId="0" fontId="38" fillId="37" borderId="16" xfId="0" applyFont="1" applyFill="1" applyBorder="1" applyAlignment="1">
      <alignment horizontal="center" vertical="center" shrinkToFit="1"/>
    </xf>
    <xf numFmtId="0" fontId="0" fillId="37" borderId="14" xfId="0" applyFill="1" applyBorder="1" applyAlignment="1">
      <alignment/>
    </xf>
    <xf numFmtId="0" fontId="13" fillId="38" borderId="14" xfId="0" applyFont="1" applyFill="1" applyBorder="1" applyAlignment="1">
      <alignment horizontal="center" vertical="center"/>
    </xf>
    <xf numFmtId="0" fontId="0" fillId="37" borderId="14" xfId="0" applyFont="1" applyFill="1" applyBorder="1" applyAlignment="1">
      <alignment horizontal="center" vertical="center"/>
    </xf>
    <xf numFmtId="0" fontId="0" fillId="37" borderId="0" xfId="0" applyFont="1" applyFill="1" applyAlignment="1">
      <alignment horizontal="center" vertical="center"/>
    </xf>
    <xf numFmtId="0" fontId="0" fillId="37" borderId="0" xfId="0" applyFill="1" applyAlignment="1">
      <alignment horizontal="center" vertical="center"/>
    </xf>
    <xf numFmtId="0" fontId="0" fillId="37" borderId="0" xfId="0" applyFill="1" applyAlignment="1">
      <alignment horizontal="right" vertical="center" shrinkToFit="1"/>
    </xf>
    <xf numFmtId="0" fontId="40" fillId="37" borderId="16" xfId="0" applyFont="1" applyFill="1" applyBorder="1" applyAlignment="1">
      <alignment vertical="center"/>
    </xf>
    <xf numFmtId="0" fontId="40" fillId="37" borderId="0" xfId="0" applyFont="1" applyFill="1" applyAlignment="1">
      <alignment vertical="center"/>
    </xf>
    <xf numFmtId="0" fontId="31" fillId="37" borderId="0" xfId="0" applyFont="1" applyFill="1" applyAlignment="1">
      <alignment vertical="center"/>
    </xf>
    <xf numFmtId="0" fontId="41" fillId="37" borderId="0" xfId="0" applyFont="1" applyFill="1" applyAlignment="1">
      <alignment vertical="center"/>
    </xf>
    <xf numFmtId="0" fontId="13" fillId="37" borderId="0" xfId="0" applyFont="1" applyFill="1" applyAlignment="1">
      <alignment horizontal="center" vertical="center"/>
    </xf>
    <xf numFmtId="0" fontId="40" fillId="37" borderId="26" xfId="0" applyFont="1" applyFill="1" applyBorder="1" applyAlignment="1">
      <alignment horizontal="left" vertical="center"/>
    </xf>
    <xf numFmtId="0" fontId="88" fillId="37" borderId="0" xfId="0" applyFont="1" applyFill="1" applyAlignment="1">
      <alignment horizontal="right" vertical="center"/>
    </xf>
    <xf numFmtId="0" fontId="32" fillId="43" borderId="26" xfId="0" applyFont="1" applyFill="1" applyBorder="1" applyAlignment="1">
      <alignment horizontal="right" vertical="center"/>
    </xf>
    <xf numFmtId="49" fontId="40" fillId="37" borderId="16" xfId="0" applyNumberFormat="1" applyFont="1" applyFill="1" applyBorder="1" applyAlignment="1">
      <alignment vertical="center"/>
    </xf>
    <xf numFmtId="49" fontId="40" fillId="37" borderId="0" xfId="0" applyNumberFormat="1" applyFont="1" applyFill="1" applyAlignment="1">
      <alignment vertical="center"/>
    </xf>
    <xf numFmtId="0" fontId="40" fillId="37" borderId="26" xfId="0" applyFont="1" applyFill="1" applyBorder="1" applyAlignment="1">
      <alignment vertical="center"/>
    </xf>
    <xf numFmtId="49" fontId="40" fillId="37" borderId="26" xfId="0" applyNumberFormat="1" applyFont="1" applyFill="1" applyBorder="1" applyAlignment="1">
      <alignment vertical="center"/>
    </xf>
    <xf numFmtId="0" fontId="40" fillId="37" borderId="30" xfId="0" applyFont="1" applyFill="1" applyBorder="1" applyAlignment="1">
      <alignment vertical="center"/>
    </xf>
    <xf numFmtId="49" fontId="40" fillId="37" borderId="30" xfId="0" applyNumberFormat="1" applyFont="1" applyFill="1" applyBorder="1" applyAlignment="1">
      <alignment vertical="center"/>
    </xf>
    <xf numFmtId="49" fontId="20" fillId="0" borderId="0" xfId="0" applyNumberFormat="1" applyFont="1" applyAlignment="1">
      <alignment vertical="center"/>
    </xf>
    <xf numFmtId="49" fontId="29" fillId="0" borderId="0" xfId="0" applyNumberFormat="1" applyFont="1" applyAlignment="1">
      <alignment vertical="center"/>
    </xf>
    <xf numFmtId="49" fontId="8" fillId="0" borderId="0" xfId="0" applyNumberFormat="1" applyFont="1" applyAlignment="1">
      <alignment vertical="center"/>
    </xf>
    <xf numFmtId="49" fontId="8" fillId="37" borderId="0" xfId="0" applyNumberFormat="1" applyFont="1" applyFill="1" applyAlignment="1">
      <alignment vertical="center"/>
    </xf>
    <xf numFmtId="49" fontId="29" fillId="37" borderId="0" xfId="0" applyNumberFormat="1" applyFont="1" applyFill="1" applyAlignment="1">
      <alignment vertical="center"/>
    </xf>
    <xf numFmtId="0" fontId="32" fillId="0" borderId="0" xfId="0" applyFont="1" applyAlignment="1">
      <alignment horizontal="right" vertical="center"/>
    </xf>
    <xf numFmtId="0" fontId="8" fillId="37" borderId="0" xfId="0" applyFont="1" applyFill="1" applyAlignment="1">
      <alignment vertical="center"/>
    </xf>
    <xf numFmtId="49" fontId="8" fillId="33" borderId="0" xfId="0" applyNumberFormat="1" applyFont="1" applyFill="1" applyAlignment="1">
      <alignment horizontal="right" vertical="center"/>
    </xf>
    <xf numFmtId="0" fontId="20" fillId="33" borderId="0" xfId="0" applyFont="1" applyFill="1" applyAlignment="1">
      <alignment vertical="center"/>
    </xf>
    <xf numFmtId="0" fontId="0" fillId="44" borderId="0" xfId="0" applyFill="1" applyAlignment="1">
      <alignment/>
    </xf>
    <xf numFmtId="0" fontId="0" fillId="38" borderId="16" xfId="0" applyFont="1" applyFill="1" applyBorder="1" applyAlignment="1">
      <alignment horizontal="center"/>
    </xf>
    <xf numFmtId="0" fontId="43" fillId="0" borderId="0" xfId="0" applyFont="1" applyAlignment="1">
      <alignment wrapText="1"/>
    </xf>
    <xf numFmtId="0" fontId="43" fillId="0" borderId="0" xfId="0" applyFont="1" applyAlignment="1">
      <alignment wrapText="1"/>
    </xf>
    <xf numFmtId="199" fontId="0" fillId="0" borderId="0" xfId="0" applyNumberFormat="1" applyAlignment="1">
      <alignment/>
    </xf>
    <xf numFmtId="0" fontId="89" fillId="0" borderId="0" xfId="0" applyFont="1" applyAlignment="1">
      <alignment/>
    </xf>
    <xf numFmtId="0" fontId="43" fillId="45" borderId="0" xfId="0" applyFont="1" applyFill="1" applyAlignment="1">
      <alignment/>
    </xf>
    <xf numFmtId="0" fontId="90" fillId="0" borderId="0" xfId="0" applyFont="1" applyAlignment="1">
      <alignment/>
    </xf>
    <xf numFmtId="0" fontId="43" fillId="46" borderId="0" xfId="0" applyFont="1" applyFill="1" applyAlignment="1">
      <alignment/>
    </xf>
    <xf numFmtId="0" fontId="69" fillId="0" borderId="14" xfId="56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49" fontId="69" fillId="0" borderId="14" xfId="56" applyNumberFormat="1" applyFont="1" applyBorder="1" applyAlignment="1">
      <alignment horizontal="center" vertical="center"/>
      <protection/>
    </xf>
    <xf numFmtId="14" fontId="22" fillId="33" borderId="31" xfId="0" applyNumberFormat="1" applyFont="1" applyFill="1" applyBorder="1" applyAlignment="1">
      <alignment horizontal="left" vertical="center" wrapText="1"/>
    </xf>
    <xf numFmtId="0" fontId="91" fillId="0" borderId="0" xfId="56" applyFont="1" applyAlignment="1">
      <alignment horizontal="center" vertical="center"/>
      <protection/>
    </xf>
    <xf numFmtId="0" fontId="92" fillId="47" borderId="0" xfId="56" applyFont="1" applyFill="1" applyAlignment="1">
      <alignment horizontal="center" vertical="center" wrapText="1"/>
      <protection/>
    </xf>
    <xf numFmtId="0" fontId="92" fillId="0" borderId="0" xfId="56" applyFont="1" applyAlignment="1">
      <alignment horizontal="center" vertical="center" wrapText="1"/>
      <protection/>
    </xf>
    <xf numFmtId="49" fontId="10" fillId="37" borderId="0" xfId="0" applyNumberFormat="1" applyFont="1" applyFill="1" applyAlignment="1">
      <alignment vertical="top" shrinkToFit="1"/>
    </xf>
    <xf numFmtId="0" fontId="0" fillId="0" borderId="14" xfId="0" applyBorder="1" applyAlignment="1">
      <alignment horizontal="right" vertical="center" shrinkToFit="1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 vertical="center" shrinkToFit="1"/>
    </xf>
    <xf numFmtId="0" fontId="0" fillId="33" borderId="14" xfId="0" applyFill="1" applyBorder="1" applyAlignment="1">
      <alignment vertical="center"/>
    </xf>
    <xf numFmtId="0" fontId="0" fillId="48" borderId="14" xfId="0" applyFill="1" applyBorder="1" applyAlignment="1">
      <alignment horizontal="center" vertical="center"/>
    </xf>
    <xf numFmtId="14" fontId="15" fillId="37" borderId="15" xfId="0" applyNumberFormat="1" applyFont="1" applyFill="1" applyBorder="1" applyAlignment="1">
      <alignment horizontal="left" vertical="center"/>
    </xf>
    <xf numFmtId="0" fontId="8" fillId="37" borderId="0" xfId="0" applyFont="1" applyFill="1" applyBorder="1" applyAlignment="1">
      <alignment horizontal="left" vertical="center"/>
    </xf>
    <xf numFmtId="0" fontId="8" fillId="37" borderId="31" xfId="0" applyFont="1" applyFill="1" applyBorder="1" applyAlignment="1">
      <alignment horizontal="left" vertical="center"/>
    </xf>
    <xf numFmtId="0" fontId="0" fillId="37" borderId="16" xfId="0" applyFont="1" applyFill="1" applyBorder="1" applyAlignment="1">
      <alignment vertical="center" shrinkToFit="1"/>
    </xf>
    <xf numFmtId="0" fontId="0" fillId="37" borderId="16" xfId="0" applyFont="1" applyFill="1" applyBorder="1" applyAlignment="1">
      <alignment vertical="center" shrinkToFit="1"/>
    </xf>
    <xf numFmtId="0" fontId="8" fillId="37" borderId="36" xfId="0" applyFont="1" applyFill="1" applyBorder="1" applyAlignment="1">
      <alignment horizontal="left" vertical="center"/>
    </xf>
    <xf numFmtId="0" fontId="8" fillId="37" borderId="0" xfId="0" applyFont="1" applyFill="1" applyAlignment="1">
      <alignment horizontal="left" vertical="center"/>
    </xf>
    <xf numFmtId="0" fontId="8" fillId="37" borderId="26" xfId="0" applyFont="1" applyFill="1" applyBorder="1" applyAlignment="1">
      <alignment horizontal="left" vertical="center"/>
    </xf>
    <xf numFmtId="0" fontId="0" fillId="0" borderId="27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27" xfId="0" applyBorder="1" applyAlignment="1">
      <alignment horizontal="right" vertical="center" shrinkToFit="1"/>
    </xf>
    <xf numFmtId="0" fontId="0" fillId="0" borderId="37" xfId="0" applyBorder="1" applyAlignment="1">
      <alignment horizontal="right" vertical="center" shrinkToFit="1"/>
    </xf>
    <xf numFmtId="0" fontId="46" fillId="0" borderId="0" xfId="0" applyFont="1" applyAlignment="1">
      <alignment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dxfs count="54">
    <dxf>
      <font>
        <i val="0"/>
        <color indexed="9"/>
      </font>
      <fill>
        <patternFill>
          <bgColor indexed="42"/>
        </patternFill>
      </fill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b val="0"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9933"/>
      <rgbColor rgb="00008000"/>
      <rgbColor rgb="00000080"/>
      <rgbColor rgb="0099FF66"/>
      <rgbColor rgb="00800080"/>
      <rgbColor rgb="00008080"/>
      <rgbColor rgb="00EAEAEA"/>
      <rgbColor rgb="00DDDDDD"/>
      <rgbColor rgb="00FF9933"/>
      <rgbColor rgb="00FFFF66"/>
      <rgbColor rgb="0066FF66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BFFF0"/>
      <rgbColor rgb="00CCFFFF"/>
      <rgbColor rgb="00FDFFBF"/>
      <rgbColor rgb="00A6CAF0"/>
      <rgbColor rgb="00CCFFCC"/>
      <rgbColor rgb="00CC99FF"/>
      <rgbColor rgb="00E3E3E3"/>
      <rgbColor rgb="003366FF"/>
      <rgbColor rgb="0033CCCC"/>
      <rgbColor rgb="00339933"/>
      <rgbColor rgb="00999933"/>
      <rgbColor rgb="00996633"/>
      <rgbColor rgb="00FFFF66"/>
      <rgbColor rgb="00666699"/>
      <rgbColor rgb="00DDDDDD"/>
      <rgbColor rgb="003333CC"/>
      <rgbColor rgb="00336666"/>
      <rgbColor rgb="00003300"/>
      <rgbColor rgb="00333300"/>
      <rgbColor rgb="00663300"/>
      <rgbColor rgb="00993366"/>
      <rgbColor rgb="00333399"/>
      <rgbColor rgb="00B2B2B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externalLink" Target="externalLinks/externalLink1.xml" /><Relationship Id="rId3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304800</xdr:colOff>
      <xdr:row>11</xdr:row>
      <xdr:rowOff>0</xdr:rowOff>
    </xdr:from>
    <xdr:to>
      <xdr:col>4</xdr:col>
      <xdr:colOff>1228725</xdr:colOff>
      <xdr:row>11</xdr:row>
      <xdr:rowOff>0</xdr:rowOff>
    </xdr:to>
    <xdr:sp>
      <xdr:nvSpPr>
        <xdr:cNvPr id="1" name="Text 4"/>
        <xdr:cNvSpPr txBox="1">
          <a:spLocks noChangeArrowheads="1"/>
        </xdr:cNvSpPr>
      </xdr:nvSpPr>
      <xdr:spPr>
        <a:xfrm>
          <a:off x="5410200" y="2838450"/>
          <a:ext cx="9239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2200" b="0" i="0" u="none" baseline="0">
              <a:solidFill>
                <a:srgbClr val="000000"/>
              </a:solidFill>
            </a:rPr>
            <a:t>I</a:t>
          </a:r>
        </a:p>
      </xdr:txBody>
    </xdr:sp>
    <xdr:clientData/>
  </xdr:twoCellAnchor>
  <xdr:twoCellAnchor editAs="oneCell">
    <xdr:from>
      <xdr:col>4</xdr:col>
      <xdr:colOff>609600</xdr:colOff>
      <xdr:row>0</xdr:row>
      <xdr:rowOff>57150</xdr:rowOff>
    </xdr:from>
    <xdr:to>
      <xdr:col>4</xdr:col>
      <xdr:colOff>1219200</xdr:colOff>
      <xdr:row>0</xdr:row>
      <xdr:rowOff>552450</xdr:rowOff>
    </xdr:to>
    <xdr:pic>
      <xdr:nvPicPr>
        <xdr:cNvPr id="2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57150"/>
          <a:ext cx="6096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76200</xdr:colOff>
      <xdr:row>0</xdr:row>
      <xdr:rowOff>0</xdr:rowOff>
    </xdr:from>
    <xdr:to>
      <xdr:col>12</xdr:col>
      <xdr:colOff>533400</xdr:colOff>
      <xdr:row>2</xdr:row>
      <xdr:rowOff>38100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6975" y="0"/>
          <a:ext cx="4572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552450</xdr:colOff>
      <xdr:row>0</xdr:row>
      <xdr:rowOff>0</xdr:rowOff>
    </xdr:from>
    <xdr:to>
      <xdr:col>12</xdr:col>
      <xdr:colOff>400050</xdr:colOff>
      <xdr:row>1</xdr:row>
      <xdr:rowOff>133350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1725" y="0"/>
          <a:ext cx="4191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533400</xdr:colOff>
      <xdr:row>0</xdr:row>
      <xdr:rowOff>57150</xdr:rowOff>
    </xdr:from>
    <xdr:to>
      <xdr:col>12</xdr:col>
      <xdr:colOff>466725</xdr:colOff>
      <xdr:row>1</xdr:row>
      <xdr:rowOff>133350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62675" y="57150"/>
          <a:ext cx="504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9525</xdr:colOff>
      <xdr:row>0</xdr:row>
      <xdr:rowOff>66675</xdr:rowOff>
    </xdr:from>
    <xdr:to>
      <xdr:col>12</xdr:col>
      <xdr:colOff>514350</xdr:colOff>
      <xdr:row>1</xdr:row>
      <xdr:rowOff>142875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2200" y="66675"/>
          <a:ext cx="504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476250</xdr:colOff>
      <xdr:row>0</xdr:row>
      <xdr:rowOff>19050</xdr:rowOff>
    </xdr:from>
    <xdr:to>
      <xdr:col>12</xdr:col>
      <xdr:colOff>466725</xdr:colOff>
      <xdr:row>1</xdr:row>
      <xdr:rowOff>142875</xdr:rowOff>
    </xdr:to>
    <xdr:pic>
      <xdr:nvPicPr>
        <xdr:cNvPr id="2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19050"/>
          <a:ext cx="5619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476250</xdr:colOff>
      <xdr:row>0</xdr:row>
      <xdr:rowOff>19050</xdr:rowOff>
    </xdr:from>
    <xdr:to>
      <xdr:col>10</xdr:col>
      <xdr:colOff>466725</xdr:colOff>
      <xdr:row>1</xdr:row>
      <xdr:rowOff>142875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19050"/>
          <a:ext cx="5619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85725</xdr:colOff>
      <xdr:row>0</xdr:row>
      <xdr:rowOff>47625</xdr:rowOff>
    </xdr:from>
    <xdr:to>
      <xdr:col>12</xdr:col>
      <xdr:colOff>304800</xdr:colOff>
      <xdr:row>1</xdr:row>
      <xdr:rowOff>104775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0" y="47625"/>
          <a:ext cx="2190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476250</xdr:colOff>
      <xdr:row>0</xdr:row>
      <xdr:rowOff>0</xdr:rowOff>
    </xdr:from>
    <xdr:to>
      <xdr:col>12</xdr:col>
      <xdr:colOff>504825</xdr:colOff>
      <xdr:row>1</xdr:row>
      <xdr:rowOff>152400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0"/>
          <a:ext cx="6000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9525</xdr:colOff>
      <xdr:row>0</xdr:row>
      <xdr:rowOff>66675</xdr:rowOff>
    </xdr:from>
    <xdr:to>
      <xdr:col>12</xdr:col>
      <xdr:colOff>514350</xdr:colOff>
      <xdr:row>1</xdr:row>
      <xdr:rowOff>142875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2200" y="66675"/>
          <a:ext cx="504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533400</xdr:colOff>
      <xdr:row>0</xdr:row>
      <xdr:rowOff>57150</xdr:rowOff>
    </xdr:from>
    <xdr:to>
      <xdr:col>12</xdr:col>
      <xdr:colOff>390525</xdr:colOff>
      <xdr:row>1</xdr:row>
      <xdr:rowOff>66675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62675" y="57150"/>
          <a:ext cx="4286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533400</xdr:colOff>
      <xdr:row>0</xdr:row>
      <xdr:rowOff>57150</xdr:rowOff>
    </xdr:from>
    <xdr:to>
      <xdr:col>12</xdr:col>
      <xdr:colOff>352425</xdr:colOff>
      <xdr:row>1</xdr:row>
      <xdr:rowOff>133350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62675" y="57150"/>
          <a:ext cx="3905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1343025</xdr:colOff>
      <xdr:row>0</xdr:row>
      <xdr:rowOff>66675</xdr:rowOff>
    </xdr:from>
    <xdr:to>
      <xdr:col>13</xdr:col>
      <xdr:colOff>409575</xdr:colOff>
      <xdr:row>1</xdr:row>
      <xdr:rowOff>152400</xdr:rowOff>
    </xdr:to>
    <xdr:pic>
      <xdr:nvPicPr>
        <xdr:cNvPr id="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0400" y="66675"/>
          <a:ext cx="5619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533400</xdr:colOff>
      <xdr:row>0</xdr:row>
      <xdr:rowOff>57150</xdr:rowOff>
    </xdr:from>
    <xdr:to>
      <xdr:col>12</xdr:col>
      <xdr:colOff>314325</xdr:colOff>
      <xdr:row>1</xdr:row>
      <xdr:rowOff>95250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62675" y="57150"/>
          <a:ext cx="3524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533400</xdr:colOff>
      <xdr:row>0</xdr:row>
      <xdr:rowOff>57150</xdr:rowOff>
    </xdr:from>
    <xdr:to>
      <xdr:col>12</xdr:col>
      <xdr:colOff>276225</xdr:colOff>
      <xdr:row>1</xdr:row>
      <xdr:rowOff>95250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62675" y="57150"/>
          <a:ext cx="3143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0</xdr:row>
      <xdr:rowOff>38100</xdr:rowOff>
    </xdr:from>
    <xdr:to>
      <xdr:col>12</xdr:col>
      <xdr:colOff>514350</xdr:colOff>
      <xdr:row>1</xdr:row>
      <xdr:rowOff>133350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00775" y="38100"/>
          <a:ext cx="5143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571500</xdr:colOff>
      <xdr:row>0</xdr:row>
      <xdr:rowOff>38100</xdr:rowOff>
    </xdr:from>
    <xdr:to>
      <xdr:col>12</xdr:col>
      <xdr:colOff>552450</xdr:colOff>
      <xdr:row>1</xdr:row>
      <xdr:rowOff>152400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00775" y="38100"/>
          <a:ext cx="5524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0</xdr:row>
      <xdr:rowOff>38100</xdr:rowOff>
    </xdr:from>
    <xdr:to>
      <xdr:col>12</xdr:col>
      <xdr:colOff>476250</xdr:colOff>
      <xdr:row>1</xdr:row>
      <xdr:rowOff>114300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00775" y="38100"/>
          <a:ext cx="4762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9525</xdr:colOff>
      <xdr:row>0</xdr:row>
      <xdr:rowOff>66675</xdr:rowOff>
    </xdr:from>
    <xdr:to>
      <xdr:col>12</xdr:col>
      <xdr:colOff>514350</xdr:colOff>
      <xdr:row>1</xdr:row>
      <xdr:rowOff>142875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9375" y="66675"/>
          <a:ext cx="504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495300</xdr:colOff>
      <xdr:row>0</xdr:row>
      <xdr:rowOff>47625</xdr:rowOff>
    </xdr:from>
    <xdr:to>
      <xdr:col>12</xdr:col>
      <xdr:colOff>457200</xdr:colOff>
      <xdr:row>1</xdr:row>
      <xdr:rowOff>142875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4575" y="47625"/>
          <a:ext cx="5334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0</xdr:row>
      <xdr:rowOff>66675</xdr:rowOff>
    </xdr:from>
    <xdr:to>
      <xdr:col>12</xdr:col>
      <xdr:colOff>514350</xdr:colOff>
      <xdr:row>1</xdr:row>
      <xdr:rowOff>142875</xdr:rowOff>
    </xdr:to>
    <xdr:pic>
      <xdr:nvPicPr>
        <xdr:cNvPr id="2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0300" y="66675"/>
          <a:ext cx="504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9525</xdr:colOff>
      <xdr:row>0</xdr:row>
      <xdr:rowOff>66675</xdr:rowOff>
    </xdr:from>
    <xdr:to>
      <xdr:col>12</xdr:col>
      <xdr:colOff>514350</xdr:colOff>
      <xdr:row>2</xdr:row>
      <xdr:rowOff>57150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0300" y="66675"/>
          <a:ext cx="5048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9525</xdr:colOff>
      <xdr:row>0</xdr:row>
      <xdr:rowOff>66675</xdr:rowOff>
    </xdr:from>
    <xdr:to>
      <xdr:col>12</xdr:col>
      <xdr:colOff>514350</xdr:colOff>
      <xdr:row>2</xdr:row>
      <xdr:rowOff>152400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0300" y="66675"/>
          <a:ext cx="504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9525</xdr:colOff>
      <xdr:row>0</xdr:row>
      <xdr:rowOff>66675</xdr:rowOff>
    </xdr:from>
    <xdr:to>
      <xdr:col>12</xdr:col>
      <xdr:colOff>514350</xdr:colOff>
      <xdr:row>2</xdr:row>
      <xdr:rowOff>38100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0300" y="66675"/>
          <a:ext cx="504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495300</xdr:colOff>
      <xdr:row>0</xdr:row>
      <xdr:rowOff>47625</xdr:rowOff>
    </xdr:from>
    <xdr:to>
      <xdr:col>12</xdr:col>
      <xdr:colOff>419100</xdr:colOff>
      <xdr:row>1</xdr:row>
      <xdr:rowOff>133350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4575" y="47625"/>
          <a:ext cx="4953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533400</xdr:colOff>
      <xdr:row>0</xdr:row>
      <xdr:rowOff>57150</xdr:rowOff>
    </xdr:from>
    <xdr:to>
      <xdr:col>12</xdr:col>
      <xdr:colOff>428625</xdr:colOff>
      <xdr:row>1</xdr:row>
      <xdr:rowOff>142875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4575" y="57150"/>
          <a:ext cx="4667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495300</xdr:colOff>
      <xdr:row>0</xdr:row>
      <xdr:rowOff>47625</xdr:rowOff>
    </xdr:from>
    <xdr:to>
      <xdr:col>12</xdr:col>
      <xdr:colOff>381000</xdr:colOff>
      <xdr:row>2</xdr:row>
      <xdr:rowOff>57150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4575" y="47625"/>
          <a:ext cx="45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495300</xdr:colOff>
      <xdr:row>0</xdr:row>
      <xdr:rowOff>47625</xdr:rowOff>
    </xdr:from>
    <xdr:to>
      <xdr:col>12</xdr:col>
      <xdr:colOff>381000</xdr:colOff>
      <xdr:row>2</xdr:row>
      <xdr:rowOff>19050</xdr:rowOff>
    </xdr:to>
    <xdr:pic>
      <xdr:nvPicPr>
        <xdr:cNvPr id="2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4575" y="47625"/>
          <a:ext cx="4572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v&#225;n\Downloads\Asb&#243;th%20J&#243;zsef%20E.v.%20P&amp;S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talanos"/>
      <sheetName val="Birók"/>
      <sheetName val="L8_Lista"/>
      <sheetName val="L8"/>
      <sheetName val="L11_Lista"/>
      <sheetName val="L11"/>
      <sheetName val="F11_Lista"/>
      <sheetName val="F11"/>
      <sheetName val="F9_Lista"/>
      <sheetName val="F9"/>
      <sheetName val="L9_Lista"/>
      <sheetName val="L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0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1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1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18"/>
  <sheetViews>
    <sheetView showGridLines="0" showZeros="0" zoomScalePageLayoutView="0" workbookViewId="0" topLeftCell="A1">
      <selection activeCell="E12" sqref="E12"/>
    </sheetView>
  </sheetViews>
  <sheetFormatPr defaultColWidth="9.140625" defaultRowHeight="12.75"/>
  <cols>
    <col min="1" max="4" width="19.140625" style="0" customWidth="1"/>
    <col min="5" max="5" width="19.140625" style="1" customWidth="1"/>
  </cols>
  <sheetData>
    <row r="1" spans="1:7" s="2" customFormat="1" ht="49.5" customHeight="1" thickBot="1">
      <c r="A1" s="94" t="s">
        <v>72</v>
      </c>
      <c r="B1" s="3"/>
      <c r="C1" s="3"/>
      <c r="D1" s="95"/>
      <c r="E1" s="4"/>
      <c r="F1" s="5"/>
      <c r="G1" s="5"/>
    </row>
    <row r="2" spans="1:7" s="6" customFormat="1" ht="36.75" customHeight="1" thickBot="1">
      <c r="A2" s="7" t="s">
        <v>10</v>
      </c>
      <c r="B2" s="8"/>
      <c r="C2" s="8"/>
      <c r="D2" s="8"/>
      <c r="E2" s="9"/>
      <c r="F2" s="10"/>
      <c r="G2" s="10"/>
    </row>
    <row r="3" spans="1:7" s="2" customFormat="1" ht="6" customHeight="1" thickBot="1">
      <c r="A3" s="12"/>
      <c r="B3" s="13"/>
      <c r="C3" s="13"/>
      <c r="D3" s="13"/>
      <c r="E3" s="14"/>
      <c r="F3" s="5"/>
      <c r="G3" s="5"/>
    </row>
    <row r="4" spans="1:7" s="2" customFormat="1" ht="20.25" customHeight="1" thickBot="1">
      <c r="A4" s="15" t="s">
        <v>11</v>
      </c>
      <c r="B4" s="16"/>
      <c r="C4" s="16"/>
      <c r="D4" s="16"/>
      <c r="E4" s="17"/>
      <c r="F4" s="5"/>
      <c r="G4" s="5"/>
    </row>
    <row r="5" spans="1:7" s="18" customFormat="1" ht="15" customHeight="1">
      <c r="A5" s="107" t="s">
        <v>12</v>
      </c>
      <c r="B5" s="20"/>
      <c r="C5" s="20"/>
      <c r="D5" s="20"/>
      <c r="E5" s="215"/>
      <c r="F5" s="21"/>
      <c r="G5" s="22"/>
    </row>
    <row r="6" spans="1:7" s="2" customFormat="1" ht="24">
      <c r="A6" s="220" t="s">
        <v>93</v>
      </c>
      <c r="B6" s="216"/>
      <c r="C6" s="23"/>
      <c r="D6" s="24"/>
      <c r="E6" s="25"/>
      <c r="F6" s="5"/>
      <c r="G6" s="5"/>
    </row>
    <row r="7" spans="1:7" s="18" customFormat="1" ht="15" customHeight="1">
      <c r="A7" s="201" t="s">
        <v>73</v>
      </c>
      <c r="B7" s="201" t="s">
        <v>74</v>
      </c>
      <c r="C7" s="201" t="s">
        <v>75</v>
      </c>
      <c r="D7" s="201" t="s">
        <v>76</v>
      </c>
      <c r="E7" s="201" t="s">
        <v>77</v>
      </c>
      <c r="F7" s="21"/>
      <c r="G7" s="22"/>
    </row>
    <row r="8" spans="1:7" s="2" customFormat="1" ht="16.5" customHeight="1">
      <c r="A8" s="115"/>
      <c r="B8" s="115"/>
      <c r="C8" s="115"/>
      <c r="D8" s="115"/>
      <c r="E8" s="115"/>
      <c r="F8" s="5"/>
      <c r="G8" s="5"/>
    </row>
    <row r="9" spans="1:7" s="2" customFormat="1" ht="15" customHeight="1">
      <c r="A9" s="107" t="s">
        <v>13</v>
      </c>
      <c r="B9" s="20"/>
      <c r="C9" s="108" t="s">
        <v>14</v>
      </c>
      <c r="D9" s="108"/>
      <c r="E9" s="109" t="s">
        <v>15</v>
      </c>
      <c r="F9" s="5"/>
      <c r="G9" s="5"/>
    </row>
    <row r="10" spans="1:7" s="2" customFormat="1" ht="12.75">
      <c r="A10" s="27" t="s">
        <v>94</v>
      </c>
      <c r="B10" s="28"/>
      <c r="C10" s="29" t="s">
        <v>95</v>
      </c>
      <c r="D10" s="108" t="s">
        <v>41</v>
      </c>
      <c r="E10" s="207" t="s">
        <v>97</v>
      </c>
      <c r="F10" s="5"/>
      <c r="G10" s="5"/>
    </row>
    <row r="11" spans="1:7" ht="12.75">
      <c r="A11" s="19"/>
      <c r="B11" s="20"/>
      <c r="C11" s="113" t="s">
        <v>39</v>
      </c>
      <c r="D11" s="113" t="s">
        <v>69</v>
      </c>
      <c r="E11" s="113" t="s">
        <v>70</v>
      </c>
      <c r="F11" s="31"/>
      <c r="G11" s="31"/>
    </row>
    <row r="12" spans="1:7" s="2" customFormat="1" ht="12.75">
      <c r="A12" s="96"/>
      <c r="B12" s="5"/>
      <c r="C12" s="116"/>
      <c r="D12" s="116" t="s">
        <v>96</v>
      </c>
      <c r="E12" s="116" t="s">
        <v>98</v>
      </c>
      <c r="F12" s="5"/>
      <c r="G12" s="5"/>
    </row>
    <row r="13" spans="1:7" ht="7.5" customHeight="1">
      <c r="A13" s="31"/>
      <c r="B13" s="31"/>
      <c r="C13" s="31"/>
      <c r="D13" s="31"/>
      <c r="E13" s="35"/>
      <c r="F13" s="31"/>
      <c r="G13" s="31"/>
    </row>
    <row r="14" spans="1:7" ht="112.5" customHeight="1">
      <c r="A14" s="31"/>
      <c r="B14" s="31"/>
      <c r="C14" s="31"/>
      <c r="D14" s="31"/>
      <c r="E14" s="35"/>
      <c r="F14" s="31"/>
      <c r="G14" s="31"/>
    </row>
    <row r="15" spans="1:7" ht="18.75" customHeight="1">
      <c r="A15" s="30"/>
      <c r="B15" s="30"/>
      <c r="C15" s="30"/>
      <c r="D15" s="30"/>
      <c r="E15" s="35"/>
      <c r="F15" s="31"/>
      <c r="G15" s="31"/>
    </row>
    <row r="16" spans="1:7" ht="17.25" customHeight="1">
      <c r="A16" s="30"/>
      <c r="B16" s="30"/>
      <c r="C16" s="30"/>
      <c r="D16" s="30"/>
      <c r="E16" s="36"/>
      <c r="F16" s="31"/>
      <c r="G16" s="31"/>
    </row>
    <row r="17" spans="1:7" ht="12.75" customHeight="1">
      <c r="A17" s="37"/>
      <c r="B17" s="200"/>
      <c r="C17" s="97"/>
      <c r="D17" s="38"/>
      <c r="E17" s="35"/>
      <c r="F17" s="31"/>
      <c r="G17" s="31"/>
    </row>
    <row r="18" spans="1:7" ht="12.75">
      <c r="A18" s="31"/>
      <c r="B18" s="31"/>
      <c r="C18" s="31"/>
      <c r="D18" s="31"/>
      <c r="E18" s="35"/>
      <c r="F18" s="31"/>
      <c r="G18" s="31"/>
    </row>
  </sheetData>
  <sheetProtection/>
  <printOptions/>
  <pageMargins left="0.35" right="0.35" top="0.39" bottom="0.39" header="0" footer="0"/>
  <pageSetup horizontalDpi="360" verticalDpi="36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1"/>
  </sheetPr>
  <dimension ref="A1:AK43"/>
  <sheetViews>
    <sheetView zoomScalePageLayoutView="0" workbookViewId="0" topLeftCell="A1">
      <selection activeCell="K19" sqref="K19"/>
    </sheetView>
  </sheetViews>
  <sheetFormatPr defaultColWidth="9.140625" defaultRowHeight="12.75"/>
  <cols>
    <col min="1" max="1" width="5.421875" style="0" customWidth="1"/>
    <col min="2" max="2" width="4.421875" style="0" customWidth="1"/>
    <col min="3" max="3" width="8.28125" style="0" customWidth="1"/>
    <col min="4" max="4" width="7.140625" style="0" customWidth="1"/>
    <col min="5" max="5" width="9.28125" style="0" customWidth="1"/>
    <col min="6" max="6" width="7.140625" style="0" customWidth="1"/>
    <col min="7" max="7" width="9.28125" style="0" customWidth="1"/>
    <col min="8" max="8" width="7.140625" style="0" customWidth="1"/>
    <col min="9" max="9" width="9.28125" style="0" customWidth="1"/>
    <col min="10" max="10" width="8.421875" style="0" customWidth="1"/>
    <col min="11" max="13" width="8.57421875" style="0" customWidth="1"/>
    <col min="15" max="15" width="5.57421875" style="0" customWidth="1"/>
    <col min="16" max="16" width="4.57421875" style="0" customWidth="1"/>
    <col min="17" max="17" width="11.7109375" style="0" customWidth="1"/>
    <col min="25" max="25" width="10.28125" style="202" hidden="1" customWidth="1"/>
    <col min="26" max="37" width="0" style="202" hidden="1" customWidth="1"/>
  </cols>
  <sheetData>
    <row r="1" spans="1:37" ht="26.25">
      <c r="A1" s="317" t="str">
        <f>Altalanos!$A$6</f>
        <v>Vas megyei Tenisz Diákolimpia</v>
      </c>
      <c r="B1" s="317"/>
      <c r="C1" s="317"/>
      <c r="D1" s="317"/>
      <c r="E1" s="317"/>
      <c r="F1" s="317"/>
      <c r="G1" s="117"/>
      <c r="H1" s="120" t="s">
        <v>32</v>
      </c>
      <c r="I1" s="118"/>
      <c r="J1" s="119"/>
      <c r="L1" s="121"/>
      <c r="M1" s="146"/>
      <c r="N1" s="148"/>
      <c r="O1" s="148" t="s">
        <v>9</v>
      </c>
      <c r="P1" s="148"/>
      <c r="Q1" s="149"/>
      <c r="R1" s="148"/>
      <c r="S1" s="150"/>
      <c r="Y1"/>
      <c r="Z1"/>
      <c r="AA1"/>
      <c r="AB1" s="210" t="e">
        <f>IF(Y5=1,CONCATENATE(VLOOKUP(Y3,AA16:AH27,2)),CONCATENATE(VLOOKUP(Y3,AA2:AK13,2)))</f>
        <v>#N/A</v>
      </c>
      <c r="AC1" s="210" t="e">
        <f>IF(Y5=1,CONCATENATE(VLOOKUP(Y3,AA16:AK27,3)),CONCATENATE(VLOOKUP(Y3,AA2:AK13,3)))</f>
        <v>#N/A</v>
      </c>
      <c r="AD1" s="210" t="e">
        <f>IF(Y5=1,CONCATENATE(VLOOKUP(Y3,AA16:AK27,4)),CONCATENATE(VLOOKUP(Y3,AA2:AK13,4)))</f>
        <v>#N/A</v>
      </c>
      <c r="AE1" s="210" t="e">
        <f>IF(Y5=1,CONCATENATE(VLOOKUP(Y3,AA16:AK27,5)),CONCATENATE(VLOOKUP(Y3,AA2:AK13,5)))</f>
        <v>#N/A</v>
      </c>
      <c r="AF1" s="210" t="e">
        <f>IF(Y5=1,CONCATENATE(VLOOKUP(Y3,AA16:AK27,6)),CONCATENATE(VLOOKUP(Y3,AA2:AK13,6)))</f>
        <v>#N/A</v>
      </c>
      <c r="AG1" s="210" t="e">
        <f>IF(Y5=1,CONCATENATE(VLOOKUP(Y3,AA16:AK27,7)),CONCATENATE(VLOOKUP(Y3,AA2:AK13,7)))</f>
        <v>#N/A</v>
      </c>
      <c r="AH1" s="210" t="e">
        <f>IF(Y5=1,CONCATENATE(VLOOKUP(Y3,AA16:AK27,8)),CONCATENATE(VLOOKUP(Y3,AA2:AK13,8)))</f>
        <v>#N/A</v>
      </c>
      <c r="AI1" s="210" t="e">
        <f>IF(Y5=1,CONCATENATE(VLOOKUP(Y3,AA16:AK27,9)),CONCATENATE(VLOOKUP(Y3,AA2:AK13,9)))</f>
        <v>#N/A</v>
      </c>
      <c r="AJ1" s="210" t="e">
        <f>IF(Y5=1,CONCATENATE(VLOOKUP(Y3,AA16:AK27,10)),CONCATENATE(VLOOKUP(Y3,AA2:AK13,10)))</f>
        <v>#N/A</v>
      </c>
      <c r="AK1" s="210" t="e">
        <f>IF(Y5=1,CONCATENATE(VLOOKUP(Y3,AA16:AK27,11)),CONCATENATE(VLOOKUP(Y3,AA2:AK13,11)))</f>
        <v>#N/A</v>
      </c>
    </row>
    <row r="2" spans="1:37" ht="12.75">
      <c r="A2" s="122" t="s">
        <v>31</v>
      </c>
      <c r="B2" s="123"/>
      <c r="C2" s="123"/>
      <c r="D2" s="123"/>
      <c r="E2" s="219">
        <f>Altalanos!$B$8</f>
        <v>0</v>
      </c>
      <c r="F2" s="123"/>
      <c r="G2" s="124"/>
      <c r="H2" s="125"/>
      <c r="I2" s="125"/>
      <c r="J2" s="126"/>
      <c r="K2" s="121"/>
      <c r="L2" s="121"/>
      <c r="M2" s="147"/>
      <c r="N2" s="151"/>
      <c r="O2" s="152"/>
      <c r="P2" s="151"/>
      <c r="Q2" s="152"/>
      <c r="R2" s="151"/>
      <c r="S2" s="150"/>
      <c r="Y2" s="204"/>
      <c r="Z2" s="203"/>
      <c r="AA2" s="203" t="s">
        <v>42</v>
      </c>
      <c r="AB2" s="208">
        <v>150</v>
      </c>
      <c r="AC2" s="208">
        <v>120</v>
      </c>
      <c r="AD2" s="208">
        <v>100</v>
      </c>
      <c r="AE2" s="208">
        <v>80</v>
      </c>
      <c r="AF2" s="208">
        <v>70</v>
      </c>
      <c r="AG2" s="208">
        <v>60</v>
      </c>
      <c r="AH2" s="208">
        <v>55</v>
      </c>
      <c r="AI2" s="208">
        <v>50</v>
      </c>
      <c r="AJ2" s="208">
        <v>45</v>
      </c>
      <c r="AK2" s="208">
        <v>40</v>
      </c>
    </row>
    <row r="3" spans="1:37" ht="12.75">
      <c r="A3" s="49" t="s">
        <v>17</v>
      </c>
      <c r="B3" s="49"/>
      <c r="C3" s="49"/>
      <c r="D3" s="49"/>
      <c r="E3" s="49" t="s">
        <v>14</v>
      </c>
      <c r="F3" s="49"/>
      <c r="G3" s="49"/>
      <c r="H3" s="49" t="s">
        <v>113</v>
      </c>
      <c r="I3" s="49"/>
      <c r="J3" s="80"/>
      <c r="K3" s="49"/>
      <c r="L3" s="50" t="s">
        <v>22</v>
      </c>
      <c r="M3" s="49"/>
      <c r="N3" s="154"/>
      <c r="O3" s="153"/>
      <c r="P3" s="154"/>
      <c r="Q3" s="194" t="s">
        <v>50</v>
      </c>
      <c r="R3" s="195" t="s">
        <v>56</v>
      </c>
      <c r="S3" s="150"/>
      <c r="Y3" s="203">
        <f>IF(H4="OB","A",IF(H4="IX","W",H4))</f>
        <v>0</v>
      </c>
      <c r="Z3" s="203"/>
      <c r="AA3" s="203" t="s">
        <v>59</v>
      </c>
      <c r="AB3" s="208">
        <v>120</v>
      </c>
      <c r="AC3" s="208">
        <v>90</v>
      </c>
      <c r="AD3" s="208">
        <v>65</v>
      </c>
      <c r="AE3" s="208">
        <v>55</v>
      </c>
      <c r="AF3" s="208">
        <v>50</v>
      </c>
      <c r="AG3" s="208">
        <v>45</v>
      </c>
      <c r="AH3" s="208">
        <v>40</v>
      </c>
      <c r="AI3" s="208">
        <v>35</v>
      </c>
      <c r="AJ3" s="208">
        <v>25</v>
      </c>
      <c r="AK3" s="208">
        <v>20</v>
      </c>
    </row>
    <row r="4" spans="1:37" ht="13.5" thickBot="1">
      <c r="A4" s="323" t="str">
        <f>Altalanos!$A$10</f>
        <v>2022.05.02.-03.</v>
      </c>
      <c r="B4" s="323"/>
      <c r="C4" s="323"/>
      <c r="D4" s="127"/>
      <c r="E4" s="128" t="str">
        <f>Altalanos!$C$10</f>
        <v>Szombathely</v>
      </c>
      <c r="F4" s="128"/>
      <c r="G4" s="128"/>
      <c r="H4" s="130"/>
      <c r="I4" s="128"/>
      <c r="J4" s="129"/>
      <c r="K4" s="130"/>
      <c r="L4" s="131" t="str">
        <f>Altalanos!$E$10</f>
        <v>Szabó Hajnalka</v>
      </c>
      <c r="M4" s="130"/>
      <c r="N4" s="155"/>
      <c r="O4" s="156"/>
      <c r="P4" s="155"/>
      <c r="Q4" s="196" t="s">
        <v>57</v>
      </c>
      <c r="R4" s="197" t="s">
        <v>52</v>
      </c>
      <c r="S4" s="150"/>
      <c r="Y4" s="203"/>
      <c r="Z4" s="203"/>
      <c r="AA4" s="203" t="s">
        <v>60</v>
      </c>
      <c r="AB4" s="208">
        <v>90</v>
      </c>
      <c r="AC4" s="208">
        <v>60</v>
      </c>
      <c r="AD4" s="208">
        <v>45</v>
      </c>
      <c r="AE4" s="208">
        <v>34</v>
      </c>
      <c r="AF4" s="208">
        <v>27</v>
      </c>
      <c r="AG4" s="208">
        <v>22</v>
      </c>
      <c r="AH4" s="208">
        <v>18</v>
      </c>
      <c r="AI4" s="208">
        <v>15</v>
      </c>
      <c r="AJ4" s="208">
        <v>12</v>
      </c>
      <c r="AK4" s="208">
        <v>9</v>
      </c>
    </row>
    <row r="5" spans="1:37" ht="12.75">
      <c r="A5" s="31"/>
      <c r="B5" s="31" t="s">
        <v>30</v>
      </c>
      <c r="C5" s="143" t="s">
        <v>40</v>
      </c>
      <c r="D5" s="31" t="s">
        <v>25</v>
      </c>
      <c r="E5" s="31" t="s">
        <v>45</v>
      </c>
      <c r="F5" s="31"/>
      <c r="G5" s="31" t="s">
        <v>21</v>
      </c>
      <c r="H5" s="31"/>
      <c r="I5" s="31" t="s">
        <v>23</v>
      </c>
      <c r="J5" s="31"/>
      <c r="K5" s="187" t="s">
        <v>46</v>
      </c>
      <c r="L5" s="187" t="s">
        <v>47</v>
      </c>
      <c r="M5" s="187" t="s">
        <v>48</v>
      </c>
      <c r="N5" s="150"/>
      <c r="O5" s="150"/>
      <c r="P5" s="150"/>
      <c r="Q5" s="198" t="s">
        <v>58</v>
      </c>
      <c r="R5" s="199" t="s">
        <v>54</v>
      </c>
      <c r="S5" s="150"/>
      <c r="Y5" s="203">
        <f>IF(OR(Altalanos!$A$8="F1",Altalanos!$A$8="F2",Altalanos!$A$8="N1",Altalanos!$A$8="N2"),1,2)</f>
        <v>2</v>
      </c>
      <c r="Z5" s="203"/>
      <c r="AA5" s="203" t="s">
        <v>61</v>
      </c>
      <c r="AB5" s="208">
        <v>60</v>
      </c>
      <c r="AC5" s="208">
        <v>40</v>
      </c>
      <c r="AD5" s="208">
        <v>30</v>
      </c>
      <c r="AE5" s="208">
        <v>20</v>
      </c>
      <c r="AF5" s="208">
        <v>18</v>
      </c>
      <c r="AG5" s="208">
        <v>15</v>
      </c>
      <c r="AH5" s="208">
        <v>12</v>
      </c>
      <c r="AI5" s="208">
        <v>10</v>
      </c>
      <c r="AJ5" s="208">
        <v>8</v>
      </c>
      <c r="AK5" s="208">
        <v>6</v>
      </c>
    </row>
    <row r="6" spans="1:37" ht="12.75">
      <c r="A6" s="134"/>
      <c r="B6" s="134"/>
      <c r="C6" s="186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50"/>
      <c r="O6" s="150"/>
      <c r="P6" s="150"/>
      <c r="Q6" s="150"/>
      <c r="R6" s="150"/>
      <c r="S6" s="150"/>
      <c r="Y6" s="203"/>
      <c r="Z6" s="203"/>
      <c r="AA6" s="203" t="s">
        <v>62</v>
      </c>
      <c r="AB6" s="208">
        <v>40</v>
      </c>
      <c r="AC6" s="208">
        <v>25</v>
      </c>
      <c r="AD6" s="208">
        <v>18</v>
      </c>
      <c r="AE6" s="208">
        <v>13</v>
      </c>
      <c r="AF6" s="208">
        <v>10</v>
      </c>
      <c r="AG6" s="208">
        <v>8</v>
      </c>
      <c r="AH6" s="208">
        <v>6</v>
      </c>
      <c r="AI6" s="208">
        <v>5</v>
      </c>
      <c r="AJ6" s="208">
        <v>4</v>
      </c>
      <c r="AK6" s="208">
        <v>3</v>
      </c>
    </row>
    <row r="7" spans="1:37" ht="12.75">
      <c r="A7" s="157" t="s">
        <v>42</v>
      </c>
      <c r="B7" s="188"/>
      <c r="C7" s="144">
        <f>IF($B7="","",VLOOKUP($B7,#REF!,5))</f>
      </c>
      <c r="D7" s="144">
        <f>IF($B7="","",VLOOKUP($B7,#REF!,15))</f>
      </c>
      <c r="E7" s="221" t="s">
        <v>108</v>
      </c>
      <c r="F7" s="145"/>
      <c r="G7" s="221" t="s">
        <v>101</v>
      </c>
      <c r="H7" s="145"/>
      <c r="I7" s="142">
        <f>IF($B7="","",VLOOKUP($B7,#REF!,4))</f>
      </c>
      <c r="J7" s="134"/>
      <c r="K7" s="211"/>
      <c r="L7" s="205">
        <f>IF(K7="","",CONCATENATE(VLOOKUP($Y$3,$AB$1:$AK$1,K7)," pont"))</f>
      </c>
      <c r="M7" s="212"/>
      <c r="N7" s="150"/>
      <c r="O7" s="150"/>
      <c r="P7" s="150"/>
      <c r="Q7" s="150"/>
      <c r="R7" s="150"/>
      <c r="S7" s="150"/>
      <c r="Y7" s="203"/>
      <c r="Z7" s="203"/>
      <c r="AA7" s="203" t="s">
        <v>63</v>
      </c>
      <c r="AB7" s="208">
        <v>25</v>
      </c>
      <c r="AC7" s="208">
        <v>15</v>
      </c>
      <c r="AD7" s="208">
        <v>13</v>
      </c>
      <c r="AE7" s="208">
        <v>8</v>
      </c>
      <c r="AF7" s="208">
        <v>6</v>
      </c>
      <c r="AG7" s="208">
        <v>4</v>
      </c>
      <c r="AH7" s="208">
        <v>3</v>
      </c>
      <c r="AI7" s="208">
        <v>2</v>
      </c>
      <c r="AJ7" s="208">
        <v>1</v>
      </c>
      <c r="AK7" s="208">
        <v>0</v>
      </c>
    </row>
    <row r="8" spans="1:37" ht="12.75">
      <c r="A8" s="157"/>
      <c r="B8" s="189"/>
      <c r="C8" s="158"/>
      <c r="D8" s="158"/>
      <c r="E8" s="158"/>
      <c r="F8" s="158"/>
      <c r="G8" s="158"/>
      <c r="H8" s="158"/>
      <c r="I8" s="158"/>
      <c r="J8" s="134"/>
      <c r="K8" s="157"/>
      <c r="L8" s="157"/>
      <c r="M8" s="213"/>
      <c r="N8" s="150"/>
      <c r="O8" s="150"/>
      <c r="P8" s="150"/>
      <c r="Q8" s="150"/>
      <c r="R8" s="150"/>
      <c r="S8" s="150"/>
      <c r="Y8" s="203"/>
      <c r="Z8" s="203"/>
      <c r="AA8" s="203" t="s">
        <v>64</v>
      </c>
      <c r="AB8" s="208">
        <v>15</v>
      </c>
      <c r="AC8" s="208">
        <v>10</v>
      </c>
      <c r="AD8" s="208">
        <v>7</v>
      </c>
      <c r="AE8" s="208">
        <v>5</v>
      </c>
      <c r="AF8" s="208">
        <v>4</v>
      </c>
      <c r="AG8" s="208">
        <v>3</v>
      </c>
      <c r="AH8" s="208">
        <v>2</v>
      </c>
      <c r="AI8" s="208">
        <v>1</v>
      </c>
      <c r="AJ8" s="208">
        <v>0</v>
      </c>
      <c r="AK8" s="208">
        <v>0</v>
      </c>
    </row>
    <row r="9" spans="1:37" ht="12.75">
      <c r="A9" s="157" t="s">
        <v>43</v>
      </c>
      <c r="B9" s="188"/>
      <c r="C9" s="144">
        <f>IF($B9="","",VLOOKUP($B9,#REF!,5))</f>
      </c>
      <c r="D9" s="144">
        <f>IF($B9="","",VLOOKUP($B9,#REF!,15))</f>
      </c>
      <c r="E9" s="221" t="s">
        <v>109</v>
      </c>
      <c r="F9" s="145"/>
      <c r="G9" s="221" t="s">
        <v>101</v>
      </c>
      <c r="H9" s="145"/>
      <c r="I9" s="142">
        <f>IF($B9="","",VLOOKUP($B9,#REF!,4))</f>
      </c>
      <c r="J9" s="134"/>
      <c r="K9" s="211"/>
      <c r="L9" s="205">
        <f>IF(K9="","",CONCATENATE(VLOOKUP($Y$3,$AB$1:$AK$1,K9)," pont"))</f>
      </c>
      <c r="M9" s="212"/>
      <c r="N9" s="150"/>
      <c r="O9" s="150"/>
      <c r="P9" s="150"/>
      <c r="Q9" s="150"/>
      <c r="R9" s="150"/>
      <c r="S9" s="150"/>
      <c r="Y9" s="203"/>
      <c r="Z9" s="203"/>
      <c r="AA9" s="203" t="s">
        <v>65</v>
      </c>
      <c r="AB9" s="208">
        <v>10</v>
      </c>
      <c r="AC9" s="208">
        <v>6</v>
      </c>
      <c r="AD9" s="208">
        <v>4</v>
      </c>
      <c r="AE9" s="208">
        <v>2</v>
      </c>
      <c r="AF9" s="208">
        <v>1</v>
      </c>
      <c r="AG9" s="208">
        <v>0</v>
      </c>
      <c r="AH9" s="208">
        <v>0</v>
      </c>
      <c r="AI9" s="208">
        <v>0</v>
      </c>
      <c r="AJ9" s="208">
        <v>0</v>
      </c>
      <c r="AK9" s="208">
        <v>0</v>
      </c>
    </row>
    <row r="10" spans="1:37" ht="12.75">
      <c r="A10" s="157"/>
      <c r="B10" s="189"/>
      <c r="C10" s="158"/>
      <c r="D10" s="158"/>
      <c r="E10" s="158"/>
      <c r="F10" s="158"/>
      <c r="G10" s="158"/>
      <c r="H10" s="158"/>
      <c r="I10" s="158"/>
      <c r="J10" s="134"/>
      <c r="K10" s="157"/>
      <c r="L10" s="157"/>
      <c r="M10" s="213"/>
      <c r="N10" s="150"/>
      <c r="O10" s="150"/>
      <c r="P10" s="150"/>
      <c r="Q10" s="150"/>
      <c r="R10" s="150"/>
      <c r="S10" s="150"/>
      <c r="Y10" s="203"/>
      <c r="Z10" s="203"/>
      <c r="AA10" s="203" t="s">
        <v>66</v>
      </c>
      <c r="AB10" s="208">
        <v>6</v>
      </c>
      <c r="AC10" s="208">
        <v>3</v>
      </c>
      <c r="AD10" s="208">
        <v>2</v>
      </c>
      <c r="AE10" s="208">
        <v>1</v>
      </c>
      <c r="AF10" s="208">
        <v>0</v>
      </c>
      <c r="AG10" s="208">
        <v>0</v>
      </c>
      <c r="AH10" s="208">
        <v>0</v>
      </c>
      <c r="AI10" s="208">
        <v>0</v>
      </c>
      <c r="AJ10" s="208">
        <v>0</v>
      </c>
      <c r="AK10" s="208">
        <v>0</v>
      </c>
    </row>
    <row r="11" spans="1:37" ht="12.75">
      <c r="A11" s="157" t="s">
        <v>44</v>
      </c>
      <c r="B11" s="188"/>
      <c r="C11" s="144">
        <f>IF($B11="","",VLOOKUP($B11,#REF!,5))</f>
      </c>
      <c r="D11" s="144">
        <f>IF($B11="","",VLOOKUP($B11,#REF!,15))</f>
      </c>
      <c r="E11" s="142">
        <f>UPPER(IF($B11="","",VLOOKUP($B11,#REF!,2)))</f>
      </c>
      <c r="F11" s="145"/>
      <c r="G11" s="142">
        <f>IF($B11="","",VLOOKUP($B11,#REF!,3))</f>
      </c>
      <c r="H11" s="145"/>
      <c r="I11" s="142">
        <f>IF($B11="","",VLOOKUP($B11,#REF!,4))</f>
      </c>
      <c r="J11" s="134"/>
      <c r="K11" s="211"/>
      <c r="L11" s="205">
        <f>IF(K11="","",CONCATENATE(VLOOKUP($Y$3,$AB$1:$AK$1,K11)," pont"))</f>
      </c>
      <c r="M11" s="212"/>
      <c r="N11" s="150"/>
      <c r="O11" s="150"/>
      <c r="P11" s="150"/>
      <c r="Q11" s="150"/>
      <c r="R11" s="150"/>
      <c r="S11" s="150"/>
      <c r="Y11" s="203"/>
      <c r="Z11" s="203"/>
      <c r="AA11" s="203" t="s">
        <v>71</v>
      </c>
      <c r="AB11" s="208">
        <v>3</v>
      </c>
      <c r="AC11" s="208">
        <v>2</v>
      </c>
      <c r="AD11" s="208">
        <v>1</v>
      </c>
      <c r="AE11" s="208">
        <v>0</v>
      </c>
      <c r="AF11" s="208">
        <v>0</v>
      </c>
      <c r="AG11" s="208">
        <v>0</v>
      </c>
      <c r="AH11" s="208">
        <v>0</v>
      </c>
      <c r="AI11" s="208">
        <v>0</v>
      </c>
      <c r="AJ11" s="208">
        <v>0</v>
      </c>
      <c r="AK11" s="208">
        <v>0</v>
      </c>
    </row>
    <row r="12" spans="1:37" ht="12.75">
      <c r="A12" s="134"/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Y12" s="203"/>
      <c r="Z12" s="203"/>
      <c r="AA12" s="203" t="s">
        <v>67</v>
      </c>
      <c r="AB12" s="209">
        <v>0</v>
      </c>
      <c r="AC12" s="209">
        <v>0</v>
      </c>
      <c r="AD12" s="209">
        <v>0</v>
      </c>
      <c r="AE12" s="209">
        <v>0</v>
      </c>
      <c r="AF12" s="209">
        <v>0</v>
      </c>
      <c r="AG12" s="209">
        <v>0</v>
      </c>
      <c r="AH12" s="209">
        <v>0</v>
      </c>
      <c r="AI12" s="209">
        <v>0</v>
      </c>
      <c r="AJ12" s="209">
        <v>0</v>
      </c>
      <c r="AK12" s="209">
        <v>0</v>
      </c>
    </row>
    <row r="13" spans="1:37" ht="12.75">
      <c r="A13" s="134"/>
      <c r="B13" s="134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Y13" s="203"/>
      <c r="Z13" s="203"/>
      <c r="AA13" s="203" t="s">
        <v>68</v>
      </c>
      <c r="AB13" s="209">
        <v>0</v>
      </c>
      <c r="AC13" s="209">
        <v>0</v>
      </c>
      <c r="AD13" s="209">
        <v>0</v>
      </c>
      <c r="AE13" s="209">
        <v>0</v>
      </c>
      <c r="AF13" s="209">
        <v>0</v>
      </c>
      <c r="AG13" s="209">
        <v>0</v>
      </c>
      <c r="AH13" s="209">
        <v>0</v>
      </c>
      <c r="AI13" s="209">
        <v>0</v>
      </c>
      <c r="AJ13" s="209">
        <v>0</v>
      </c>
      <c r="AK13" s="209">
        <v>0</v>
      </c>
    </row>
    <row r="14" spans="1:37" ht="12.75">
      <c r="A14" s="134"/>
      <c r="B14" s="134"/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Y14" s="203"/>
      <c r="Z14" s="203"/>
      <c r="AA14" s="203"/>
      <c r="AB14" s="203"/>
      <c r="AC14" s="203"/>
      <c r="AD14" s="203"/>
      <c r="AE14" s="203"/>
      <c r="AF14" s="203"/>
      <c r="AG14" s="203"/>
      <c r="AH14" s="203"/>
      <c r="AI14" s="203"/>
      <c r="AJ14" s="203"/>
      <c r="AK14" s="203"/>
    </row>
    <row r="15" spans="1:37" ht="12.75">
      <c r="A15" s="134"/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Y15" s="203"/>
      <c r="Z15" s="203"/>
      <c r="AA15" s="203"/>
      <c r="AB15" s="203"/>
      <c r="AC15" s="203"/>
      <c r="AD15" s="203"/>
      <c r="AE15" s="203"/>
      <c r="AF15" s="203"/>
      <c r="AG15" s="203"/>
      <c r="AH15" s="203"/>
      <c r="AI15" s="203"/>
      <c r="AJ15" s="203"/>
      <c r="AK15" s="203"/>
    </row>
    <row r="16" spans="1:37" ht="12.75">
      <c r="A16" s="134"/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Y16" s="203"/>
      <c r="Z16" s="203"/>
      <c r="AA16" s="203" t="s">
        <v>42</v>
      </c>
      <c r="AB16" s="203">
        <v>300</v>
      </c>
      <c r="AC16" s="203">
        <v>250</v>
      </c>
      <c r="AD16" s="203">
        <v>220</v>
      </c>
      <c r="AE16" s="203">
        <v>180</v>
      </c>
      <c r="AF16" s="203">
        <v>160</v>
      </c>
      <c r="AG16" s="203">
        <v>150</v>
      </c>
      <c r="AH16" s="203">
        <v>140</v>
      </c>
      <c r="AI16" s="203">
        <v>130</v>
      </c>
      <c r="AJ16" s="203">
        <v>120</v>
      </c>
      <c r="AK16" s="203">
        <v>110</v>
      </c>
    </row>
    <row r="17" spans="1:37" ht="12.75">
      <c r="A17" s="134"/>
      <c r="B17" s="134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Y17" s="203"/>
      <c r="Z17" s="203"/>
      <c r="AA17" s="203" t="s">
        <v>59</v>
      </c>
      <c r="AB17" s="203">
        <v>250</v>
      </c>
      <c r="AC17" s="203">
        <v>200</v>
      </c>
      <c r="AD17" s="203">
        <v>160</v>
      </c>
      <c r="AE17" s="203">
        <v>140</v>
      </c>
      <c r="AF17" s="203">
        <v>120</v>
      </c>
      <c r="AG17" s="203">
        <v>110</v>
      </c>
      <c r="AH17" s="203">
        <v>100</v>
      </c>
      <c r="AI17" s="203">
        <v>90</v>
      </c>
      <c r="AJ17" s="203">
        <v>80</v>
      </c>
      <c r="AK17" s="203">
        <v>70</v>
      </c>
    </row>
    <row r="18" spans="1:37" ht="18.75" customHeight="1">
      <c r="A18" s="134"/>
      <c r="B18" s="321"/>
      <c r="C18" s="321"/>
      <c r="D18" s="320" t="str">
        <f>E7</f>
        <v>Gothard</v>
      </c>
      <c r="E18" s="320"/>
      <c r="F18" s="320" t="str">
        <f>E9</f>
        <v>Bolyai</v>
      </c>
      <c r="G18" s="320"/>
      <c r="H18" s="320">
        <f>E11</f>
      </c>
      <c r="I18" s="320"/>
      <c r="J18" s="134"/>
      <c r="K18" s="134"/>
      <c r="L18" s="134"/>
      <c r="M18" s="134"/>
      <c r="Y18" s="203"/>
      <c r="Z18" s="203"/>
      <c r="AA18" s="203" t="s">
        <v>60</v>
      </c>
      <c r="AB18" s="203">
        <v>200</v>
      </c>
      <c r="AC18" s="203">
        <v>150</v>
      </c>
      <c r="AD18" s="203">
        <v>130</v>
      </c>
      <c r="AE18" s="203">
        <v>110</v>
      </c>
      <c r="AF18" s="203">
        <v>95</v>
      </c>
      <c r="AG18" s="203">
        <v>80</v>
      </c>
      <c r="AH18" s="203">
        <v>70</v>
      </c>
      <c r="AI18" s="203">
        <v>60</v>
      </c>
      <c r="AJ18" s="203">
        <v>55</v>
      </c>
      <c r="AK18" s="203">
        <v>50</v>
      </c>
    </row>
    <row r="19" spans="1:37" ht="18.75" customHeight="1">
      <c r="A19" s="193" t="s">
        <v>42</v>
      </c>
      <c r="B19" s="318" t="str">
        <f>E7</f>
        <v>Gothard</v>
      </c>
      <c r="C19" s="318"/>
      <c r="D19" s="322"/>
      <c r="E19" s="322"/>
      <c r="F19" s="319"/>
      <c r="G19" s="319"/>
      <c r="H19" s="319"/>
      <c r="I19" s="319"/>
      <c r="J19" s="134"/>
      <c r="K19" s="134"/>
      <c r="L19" s="134"/>
      <c r="M19" s="134"/>
      <c r="Y19" s="203"/>
      <c r="Z19" s="203"/>
      <c r="AA19" s="203" t="s">
        <v>61</v>
      </c>
      <c r="AB19" s="203">
        <v>150</v>
      </c>
      <c r="AC19" s="203">
        <v>120</v>
      </c>
      <c r="AD19" s="203">
        <v>100</v>
      </c>
      <c r="AE19" s="203">
        <v>80</v>
      </c>
      <c r="AF19" s="203">
        <v>70</v>
      </c>
      <c r="AG19" s="203">
        <v>60</v>
      </c>
      <c r="AH19" s="203">
        <v>55</v>
      </c>
      <c r="AI19" s="203">
        <v>50</v>
      </c>
      <c r="AJ19" s="203">
        <v>45</v>
      </c>
      <c r="AK19" s="203">
        <v>40</v>
      </c>
    </row>
    <row r="20" spans="1:37" ht="18.75" customHeight="1">
      <c r="A20" s="193" t="s">
        <v>43</v>
      </c>
      <c r="B20" s="318" t="str">
        <f>E9</f>
        <v>Bolyai</v>
      </c>
      <c r="C20" s="318"/>
      <c r="D20" s="319"/>
      <c r="E20" s="319"/>
      <c r="F20" s="322"/>
      <c r="G20" s="322"/>
      <c r="H20" s="319"/>
      <c r="I20" s="319"/>
      <c r="J20" s="134"/>
      <c r="K20" s="134"/>
      <c r="L20" s="134"/>
      <c r="M20" s="134"/>
      <c r="Y20" s="203"/>
      <c r="Z20" s="203"/>
      <c r="AA20" s="203" t="s">
        <v>62</v>
      </c>
      <c r="AB20" s="203">
        <v>120</v>
      </c>
      <c r="AC20" s="203">
        <v>90</v>
      </c>
      <c r="AD20" s="203">
        <v>65</v>
      </c>
      <c r="AE20" s="203">
        <v>55</v>
      </c>
      <c r="AF20" s="203">
        <v>50</v>
      </c>
      <c r="AG20" s="203">
        <v>45</v>
      </c>
      <c r="AH20" s="203">
        <v>40</v>
      </c>
      <c r="AI20" s="203">
        <v>35</v>
      </c>
      <c r="AJ20" s="203">
        <v>25</v>
      </c>
      <c r="AK20" s="203">
        <v>20</v>
      </c>
    </row>
    <row r="21" spans="1:37" ht="18.75" customHeight="1">
      <c r="A21" s="193" t="s">
        <v>44</v>
      </c>
      <c r="B21" s="318">
        <f>E11</f>
      </c>
      <c r="C21" s="318"/>
      <c r="D21" s="319"/>
      <c r="E21" s="319"/>
      <c r="F21" s="319"/>
      <c r="G21" s="319"/>
      <c r="H21" s="322"/>
      <c r="I21" s="322"/>
      <c r="J21" s="134"/>
      <c r="K21" s="134"/>
      <c r="L21" s="134"/>
      <c r="M21" s="134"/>
      <c r="Y21" s="203"/>
      <c r="Z21" s="203"/>
      <c r="AA21" s="203" t="s">
        <v>63</v>
      </c>
      <c r="AB21" s="203">
        <v>90</v>
      </c>
      <c r="AC21" s="203">
        <v>60</v>
      </c>
      <c r="AD21" s="203">
        <v>45</v>
      </c>
      <c r="AE21" s="203">
        <v>34</v>
      </c>
      <c r="AF21" s="203">
        <v>27</v>
      </c>
      <c r="AG21" s="203">
        <v>22</v>
      </c>
      <c r="AH21" s="203">
        <v>18</v>
      </c>
      <c r="AI21" s="203">
        <v>15</v>
      </c>
      <c r="AJ21" s="203">
        <v>12</v>
      </c>
      <c r="AK21" s="203">
        <v>9</v>
      </c>
    </row>
    <row r="22" spans="1:37" ht="12.75">
      <c r="A22" s="134"/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Y22" s="203"/>
      <c r="Z22" s="203"/>
      <c r="AA22" s="203" t="s">
        <v>64</v>
      </c>
      <c r="AB22" s="203">
        <v>60</v>
      </c>
      <c r="AC22" s="203">
        <v>40</v>
      </c>
      <c r="AD22" s="203">
        <v>30</v>
      </c>
      <c r="AE22" s="203">
        <v>20</v>
      </c>
      <c r="AF22" s="203">
        <v>18</v>
      </c>
      <c r="AG22" s="203">
        <v>15</v>
      </c>
      <c r="AH22" s="203">
        <v>12</v>
      </c>
      <c r="AI22" s="203">
        <v>10</v>
      </c>
      <c r="AJ22" s="203">
        <v>8</v>
      </c>
      <c r="AK22" s="203">
        <v>6</v>
      </c>
    </row>
    <row r="23" spans="1:37" ht="12.75">
      <c r="A23" s="134"/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Y23" s="203"/>
      <c r="Z23" s="203"/>
      <c r="AA23" s="203" t="s">
        <v>65</v>
      </c>
      <c r="AB23" s="203">
        <v>40</v>
      </c>
      <c r="AC23" s="203">
        <v>25</v>
      </c>
      <c r="AD23" s="203">
        <v>18</v>
      </c>
      <c r="AE23" s="203">
        <v>13</v>
      </c>
      <c r="AF23" s="203">
        <v>8</v>
      </c>
      <c r="AG23" s="203">
        <v>7</v>
      </c>
      <c r="AH23" s="203">
        <v>6</v>
      </c>
      <c r="AI23" s="203">
        <v>5</v>
      </c>
      <c r="AJ23" s="203">
        <v>4</v>
      </c>
      <c r="AK23" s="203">
        <v>3</v>
      </c>
    </row>
    <row r="24" spans="1:37" ht="12.75">
      <c r="A24" s="134"/>
      <c r="B24" s="134"/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Y24" s="203"/>
      <c r="Z24" s="203"/>
      <c r="AA24" s="203" t="s">
        <v>66</v>
      </c>
      <c r="AB24" s="203">
        <v>25</v>
      </c>
      <c r="AC24" s="203">
        <v>15</v>
      </c>
      <c r="AD24" s="203">
        <v>13</v>
      </c>
      <c r="AE24" s="203">
        <v>7</v>
      </c>
      <c r="AF24" s="203">
        <v>6</v>
      </c>
      <c r="AG24" s="203">
        <v>5</v>
      </c>
      <c r="AH24" s="203">
        <v>4</v>
      </c>
      <c r="AI24" s="203">
        <v>3</v>
      </c>
      <c r="AJ24" s="203">
        <v>2</v>
      </c>
      <c r="AK24" s="203">
        <v>1</v>
      </c>
    </row>
    <row r="25" spans="1:37" ht="12.75">
      <c r="A25" s="134"/>
      <c r="B25" s="134"/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Y25" s="203"/>
      <c r="Z25" s="203"/>
      <c r="AA25" s="203" t="s">
        <v>71</v>
      </c>
      <c r="AB25" s="203">
        <v>15</v>
      </c>
      <c r="AC25" s="203">
        <v>10</v>
      </c>
      <c r="AD25" s="203">
        <v>8</v>
      </c>
      <c r="AE25" s="203">
        <v>4</v>
      </c>
      <c r="AF25" s="203">
        <v>3</v>
      </c>
      <c r="AG25" s="203">
        <v>2</v>
      </c>
      <c r="AH25" s="203">
        <v>1</v>
      </c>
      <c r="AI25" s="203">
        <v>0</v>
      </c>
      <c r="AJ25" s="203">
        <v>0</v>
      </c>
      <c r="AK25" s="203">
        <v>0</v>
      </c>
    </row>
    <row r="26" spans="1:37" ht="12.75">
      <c r="A26" s="134"/>
      <c r="B26" s="134"/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Y26" s="203"/>
      <c r="Z26" s="203"/>
      <c r="AA26" s="203" t="s">
        <v>67</v>
      </c>
      <c r="AB26" s="203">
        <v>10</v>
      </c>
      <c r="AC26" s="203">
        <v>6</v>
      </c>
      <c r="AD26" s="203">
        <v>4</v>
      </c>
      <c r="AE26" s="203">
        <v>2</v>
      </c>
      <c r="AF26" s="203">
        <v>1</v>
      </c>
      <c r="AG26" s="203">
        <v>0</v>
      </c>
      <c r="AH26" s="203">
        <v>0</v>
      </c>
      <c r="AI26" s="203">
        <v>0</v>
      </c>
      <c r="AJ26" s="203">
        <v>0</v>
      </c>
      <c r="AK26" s="203">
        <v>0</v>
      </c>
    </row>
    <row r="27" spans="1:37" ht="12.75">
      <c r="A27" s="134"/>
      <c r="B27" s="134"/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Y27" s="203"/>
      <c r="Z27" s="203"/>
      <c r="AA27" s="203" t="s">
        <v>68</v>
      </c>
      <c r="AB27" s="203">
        <v>3</v>
      </c>
      <c r="AC27" s="203">
        <v>2</v>
      </c>
      <c r="AD27" s="203">
        <v>1</v>
      </c>
      <c r="AE27" s="203">
        <v>0</v>
      </c>
      <c r="AF27" s="203">
        <v>0</v>
      </c>
      <c r="AG27" s="203">
        <v>0</v>
      </c>
      <c r="AH27" s="203">
        <v>0</v>
      </c>
      <c r="AI27" s="203">
        <v>0</v>
      </c>
      <c r="AJ27" s="203">
        <v>0</v>
      </c>
      <c r="AK27" s="203">
        <v>0</v>
      </c>
    </row>
    <row r="28" spans="1:13" ht="12.75">
      <c r="A28" s="134"/>
      <c r="B28" s="134"/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</row>
    <row r="29" spans="1:13" ht="12.75">
      <c r="A29" s="81" t="s">
        <v>25</v>
      </c>
      <c r="B29" s="82"/>
      <c r="C29" s="112"/>
      <c r="D29" s="165" t="s">
        <v>0</v>
      </c>
      <c r="E29" s="166" t="s">
        <v>27</v>
      </c>
      <c r="F29" s="184"/>
      <c r="G29" s="165" t="s">
        <v>0</v>
      </c>
      <c r="H29" s="166" t="s">
        <v>34</v>
      </c>
      <c r="I29" s="89"/>
      <c r="J29" s="134"/>
      <c r="K29" s="134"/>
      <c r="L29" s="134"/>
      <c r="M29" s="134"/>
    </row>
    <row r="30" spans="1:13" ht="12.75">
      <c r="A30" s="137" t="s">
        <v>26</v>
      </c>
      <c r="B30" s="138"/>
      <c r="C30" s="139"/>
      <c r="D30" s="167"/>
      <c r="E30" s="325"/>
      <c r="F30" s="325"/>
      <c r="G30" s="178" t="s">
        <v>1</v>
      </c>
      <c r="H30" s="138"/>
      <c r="I30" s="168"/>
      <c r="J30" s="134"/>
      <c r="K30" s="134"/>
      <c r="L30" s="134"/>
      <c r="M30" s="134"/>
    </row>
    <row r="31" spans="1:13" ht="12.75">
      <c r="A31" s="140" t="s">
        <v>33</v>
      </c>
      <c r="B31" s="87"/>
      <c r="C31" s="141"/>
      <c r="D31" s="170"/>
      <c r="E31" s="324"/>
      <c r="F31" s="324"/>
      <c r="G31" s="180" t="s">
        <v>2</v>
      </c>
      <c r="H31" s="171"/>
      <c r="I31" s="172"/>
      <c r="J31" s="134"/>
      <c r="K31" s="134"/>
      <c r="L31" s="134"/>
      <c r="M31" s="134"/>
    </row>
    <row r="32" spans="1:19" ht="12.75">
      <c r="A32" s="102"/>
      <c r="B32" s="103"/>
      <c r="C32" s="104"/>
      <c r="D32" s="170"/>
      <c r="E32" s="174"/>
      <c r="F32" s="175"/>
      <c r="G32" s="180" t="s">
        <v>3</v>
      </c>
      <c r="H32" s="171"/>
      <c r="I32" s="172"/>
      <c r="J32" s="134"/>
      <c r="K32" s="134"/>
      <c r="L32" s="133"/>
      <c r="M32" s="133"/>
      <c r="O32" s="150"/>
      <c r="P32" s="150"/>
      <c r="Q32" s="150"/>
      <c r="R32" s="150"/>
      <c r="S32" s="150"/>
    </row>
    <row r="33" spans="1:19" ht="12.75">
      <c r="A33" s="83"/>
      <c r="B33" s="110"/>
      <c r="C33" s="84"/>
      <c r="D33" s="170"/>
      <c r="E33" s="174"/>
      <c r="F33" s="175"/>
      <c r="G33" s="180" t="s">
        <v>4</v>
      </c>
      <c r="H33" s="171"/>
      <c r="I33" s="172"/>
      <c r="J33" s="166" t="s">
        <v>35</v>
      </c>
      <c r="K33" s="88" t="s">
        <v>36</v>
      </c>
      <c r="L33" s="31"/>
      <c r="M33" s="218"/>
      <c r="N33" s="217"/>
      <c r="O33" s="150"/>
      <c r="P33" s="159"/>
      <c r="Q33" s="159"/>
      <c r="R33" s="160"/>
      <c r="S33" s="150"/>
    </row>
    <row r="34" spans="1:19" ht="12.75">
      <c r="A34" s="91"/>
      <c r="B34" s="105"/>
      <c r="C34" s="111"/>
      <c r="D34" s="170"/>
      <c r="E34" s="174"/>
      <c r="F34" s="175"/>
      <c r="G34" s="180" t="s">
        <v>5</v>
      </c>
      <c r="H34" s="171"/>
      <c r="I34" s="172"/>
      <c r="J34" s="179"/>
      <c r="K34" s="135" t="s">
        <v>28</v>
      </c>
      <c r="L34" s="185"/>
      <c r="M34" s="173"/>
      <c r="O34" s="150"/>
      <c r="P34" s="161"/>
      <c r="Q34" s="161"/>
      <c r="R34" s="162"/>
      <c r="S34" s="150"/>
    </row>
    <row r="35" spans="1:19" ht="12.75">
      <c r="A35" s="92"/>
      <c r="B35" s="106"/>
      <c r="C35" s="84"/>
      <c r="D35" s="170"/>
      <c r="E35" s="174"/>
      <c r="F35" s="175"/>
      <c r="G35" s="180" t="s">
        <v>6</v>
      </c>
      <c r="H35" s="171"/>
      <c r="I35" s="172"/>
      <c r="J35" s="79"/>
      <c r="K35" s="182"/>
      <c r="L35" s="133"/>
      <c r="M35" s="177"/>
      <c r="O35" s="150"/>
      <c r="P35" s="162"/>
      <c r="Q35" s="163"/>
      <c r="R35" s="162"/>
      <c r="S35" s="150"/>
    </row>
    <row r="36" spans="1:19" ht="12.75">
      <c r="A36" s="92"/>
      <c r="B36" s="106"/>
      <c r="C36" s="100"/>
      <c r="D36" s="170"/>
      <c r="E36" s="174"/>
      <c r="F36" s="175"/>
      <c r="G36" s="180" t="s">
        <v>7</v>
      </c>
      <c r="H36" s="171"/>
      <c r="I36" s="172"/>
      <c r="J36" s="79"/>
      <c r="K36" s="135" t="s">
        <v>29</v>
      </c>
      <c r="L36" s="185"/>
      <c r="M36" s="169"/>
      <c r="O36" s="150"/>
      <c r="P36" s="161"/>
      <c r="Q36" s="161"/>
      <c r="R36" s="162"/>
      <c r="S36" s="150"/>
    </row>
    <row r="37" spans="1:19" ht="12.75">
      <c r="A37" s="93"/>
      <c r="B37" s="90"/>
      <c r="C37" s="101"/>
      <c r="D37" s="176"/>
      <c r="E37" s="85"/>
      <c r="F37" s="133"/>
      <c r="G37" s="181" t="s">
        <v>8</v>
      </c>
      <c r="H37" s="87"/>
      <c r="I37" s="136"/>
      <c r="J37" s="79"/>
      <c r="K37" s="183"/>
      <c r="L37" s="175"/>
      <c r="M37" s="173"/>
      <c r="O37" s="150"/>
      <c r="P37" s="162"/>
      <c r="Q37" s="163"/>
      <c r="R37" s="162"/>
      <c r="S37" s="150"/>
    </row>
    <row r="38" spans="10:19" ht="12.75">
      <c r="J38" s="79"/>
      <c r="K38" s="140"/>
      <c r="L38" s="133"/>
      <c r="M38" s="177"/>
      <c r="O38" s="150"/>
      <c r="P38" s="162"/>
      <c r="Q38" s="163"/>
      <c r="R38" s="162"/>
      <c r="S38" s="150"/>
    </row>
    <row r="39" spans="10:19" ht="12.75">
      <c r="J39" s="79"/>
      <c r="K39" s="135" t="s">
        <v>24</v>
      </c>
      <c r="L39" s="185"/>
      <c r="M39" s="169"/>
      <c r="O39" s="150"/>
      <c r="P39" s="161"/>
      <c r="Q39" s="161"/>
      <c r="R39" s="162"/>
      <c r="S39" s="150"/>
    </row>
    <row r="40" spans="10:19" ht="12.75">
      <c r="J40" s="79"/>
      <c r="K40" s="183"/>
      <c r="L40" s="175"/>
      <c r="M40" s="173"/>
      <c r="O40" s="150"/>
      <c r="P40" s="162"/>
      <c r="Q40" s="163"/>
      <c r="R40" s="162"/>
      <c r="S40" s="150"/>
    </row>
    <row r="41" spans="10:19" ht="12.75">
      <c r="J41" s="86"/>
      <c r="K41" s="140" t="str">
        <f>L4</f>
        <v>Szabó Hajnalka</v>
      </c>
      <c r="L41" s="133"/>
      <c r="M41" s="177"/>
      <c r="O41" s="150"/>
      <c r="P41" s="162"/>
      <c r="Q41" s="163"/>
      <c r="R41" s="164"/>
      <c r="S41" s="150"/>
    </row>
    <row r="42" spans="15:19" ht="12.75">
      <c r="O42" s="150"/>
      <c r="P42" s="150"/>
      <c r="Q42" s="150"/>
      <c r="R42" s="150"/>
      <c r="S42" s="150"/>
    </row>
    <row r="43" spans="15:19" ht="12.75">
      <c r="O43" s="150"/>
      <c r="P43" s="150"/>
      <c r="Q43" s="150"/>
      <c r="R43" s="150"/>
      <c r="S43" s="150"/>
    </row>
  </sheetData>
  <sheetProtection/>
  <mergeCells count="20">
    <mergeCell ref="A1:F1"/>
    <mergeCell ref="A4:C4"/>
    <mergeCell ref="B18:C18"/>
    <mergeCell ref="D18:E18"/>
    <mergeCell ref="F18:G18"/>
    <mergeCell ref="H18:I18"/>
    <mergeCell ref="B19:C19"/>
    <mergeCell ref="D19:E19"/>
    <mergeCell ref="F19:G19"/>
    <mergeCell ref="H19:I19"/>
    <mergeCell ref="B20:C20"/>
    <mergeCell ref="D20:E20"/>
    <mergeCell ref="F20:G20"/>
    <mergeCell ref="H20:I20"/>
    <mergeCell ref="B21:C21"/>
    <mergeCell ref="D21:E21"/>
    <mergeCell ref="F21:G21"/>
    <mergeCell ref="H21:I21"/>
    <mergeCell ref="E30:F30"/>
    <mergeCell ref="E31:F31"/>
  </mergeCells>
  <conditionalFormatting sqref="E7 E9 E11">
    <cfRule type="cellIs" priority="2" dxfId="1" operator="equal" stopIfTrue="1">
      <formula>"Bye"</formula>
    </cfRule>
  </conditionalFormatting>
  <conditionalFormatting sqref="R41">
    <cfRule type="expression" priority="1" dxfId="0" stopIfTrue="1">
      <formula>$O$1="CU"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1"/>
  </sheetPr>
  <dimension ref="A1:AK43"/>
  <sheetViews>
    <sheetView zoomScalePageLayoutView="0" workbookViewId="0" topLeftCell="A3">
      <selection activeCell="L19" sqref="L19"/>
    </sheetView>
  </sheetViews>
  <sheetFormatPr defaultColWidth="9.140625" defaultRowHeight="12.75"/>
  <cols>
    <col min="1" max="1" width="5.421875" style="0" customWidth="1"/>
    <col min="2" max="2" width="4.421875" style="0" customWidth="1"/>
    <col min="3" max="3" width="8.28125" style="0" customWidth="1"/>
    <col min="4" max="4" width="7.140625" style="0" customWidth="1"/>
    <col min="5" max="5" width="9.28125" style="0" customWidth="1"/>
    <col min="6" max="6" width="7.140625" style="0" customWidth="1"/>
    <col min="7" max="7" width="9.28125" style="0" customWidth="1"/>
    <col min="8" max="8" width="7.140625" style="0" customWidth="1"/>
    <col min="9" max="9" width="9.28125" style="0" customWidth="1"/>
    <col min="10" max="10" width="8.421875" style="0" customWidth="1"/>
    <col min="11" max="13" width="8.57421875" style="0" customWidth="1"/>
    <col min="15" max="15" width="5.57421875" style="0" customWidth="1"/>
    <col min="16" max="16" width="4.57421875" style="0" customWidth="1"/>
    <col min="17" max="17" width="11.7109375" style="0" customWidth="1"/>
    <col min="25" max="25" width="10.28125" style="202" hidden="1" customWidth="1"/>
    <col min="26" max="37" width="0" style="202" hidden="1" customWidth="1"/>
  </cols>
  <sheetData>
    <row r="1" spans="1:37" ht="26.25">
      <c r="A1" s="317" t="str">
        <f>Altalanos!$A$6</f>
        <v>Vas megyei Tenisz Diákolimpia</v>
      </c>
      <c r="B1" s="317"/>
      <c r="C1" s="317"/>
      <c r="D1" s="317"/>
      <c r="E1" s="317"/>
      <c r="F1" s="317"/>
      <c r="G1" s="117"/>
      <c r="H1" s="120" t="s">
        <v>32</v>
      </c>
      <c r="I1" s="118"/>
      <c r="J1" s="119"/>
      <c r="L1" s="121"/>
      <c r="M1" s="146"/>
      <c r="N1" s="148"/>
      <c r="O1" s="148" t="s">
        <v>9</v>
      </c>
      <c r="P1" s="148"/>
      <c r="Q1" s="149"/>
      <c r="R1" s="148"/>
      <c r="S1" s="150"/>
      <c r="Y1"/>
      <c r="Z1"/>
      <c r="AA1"/>
      <c r="AB1" s="210" t="e">
        <f>IF(Y5=1,CONCATENATE(VLOOKUP(Y3,AA16:AH27,2)),CONCATENATE(VLOOKUP(Y3,AA2:AK13,2)))</f>
        <v>#N/A</v>
      </c>
      <c r="AC1" s="210" t="e">
        <f>IF(Y5=1,CONCATENATE(VLOOKUP(Y3,AA16:AK27,3)),CONCATENATE(VLOOKUP(Y3,AA2:AK13,3)))</f>
        <v>#N/A</v>
      </c>
      <c r="AD1" s="210" t="e">
        <f>IF(Y5=1,CONCATENATE(VLOOKUP(Y3,AA16:AK27,4)),CONCATENATE(VLOOKUP(Y3,AA2:AK13,4)))</f>
        <v>#N/A</v>
      </c>
      <c r="AE1" s="210" t="e">
        <f>IF(Y5=1,CONCATENATE(VLOOKUP(Y3,AA16:AK27,5)),CONCATENATE(VLOOKUP(Y3,AA2:AK13,5)))</f>
        <v>#N/A</v>
      </c>
      <c r="AF1" s="210" t="e">
        <f>IF(Y5=1,CONCATENATE(VLOOKUP(Y3,AA16:AK27,6)),CONCATENATE(VLOOKUP(Y3,AA2:AK13,6)))</f>
        <v>#N/A</v>
      </c>
      <c r="AG1" s="210" t="e">
        <f>IF(Y5=1,CONCATENATE(VLOOKUP(Y3,AA16:AK27,7)),CONCATENATE(VLOOKUP(Y3,AA2:AK13,7)))</f>
        <v>#N/A</v>
      </c>
      <c r="AH1" s="210" t="e">
        <f>IF(Y5=1,CONCATENATE(VLOOKUP(Y3,AA16:AK27,8)),CONCATENATE(VLOOKUP(Y3,AA2:AK13,8)))</f>
        <v>#N/A</v>
      </c>
      <c r="AI1" s="210" t="e">
        <f>IF(Y5=1,CONCATENATE(VLOOKUP(Y3,AA16:AK27,9)),CONCATENATE(VLOOKUP(Y3,AA2:AK13,9)))</f>
        <v>#N/A</v>
      </c>
      <c r="AJ1" s="210" t="e">
        <f>IF(Y5=1,CONCATENATE(VLOOKUP(Y3,AA16:AK27,10)),CONCATENATE(VLOOKUP(Y3,AA2:AK13,10)))</f>
        <v>#N/A</v>
      </c>
      <c r="AK1" s="210" t="e">
        <f>IF(Y5=1,CONCATENATE(VLOOKUP(Y3,AA16:AK27,11)),CONCATENATE(VLOOKUP(Y3,AA2:AK13,11)))</f>
        <v>#N/A</v>
      </c>
    </row>
    <row r="2" spans="1:37" ht="12.75">
      <c r="A2" s="122" t="s">
        <v>31</v>
      </c>
      <c r="B2" s="123"/>
      <c r="C2" s="123"/>
      <c r="D2" s="123"/>
      <c r="E2" s="123">
        <f>Altalanos!$A$8</f>
        <v>0</v>
      </c>
      <c r="F2" s="123"/>
      <c r="G2" s="124"/>
      <c r="H2" s="125"/>
      <c r="I2" s="125"/>
      <c r="J2" s="126"/>
      <c r="K2" s="121"/>
      <c r="L2" s="121"/>
      <c r="M2" s="147"/>
      <c r="N2" s="151"/>
      <c r="O2" s="152"/>
      <c r="P2" s="151"/>
      <c r="Q2" s="152"/>
      <c r="R2" s="151"/>
      <c r="S2" s="150"/>
      <c r="Y2" s="204"/>
      <c r="Z2" s="203"/>
      <c r="AA2" s="203" t="s">
        <v>42</v>
      </c>
      <c r="AB2" s="208">
        <v>150</v>
      </c>
      <c r="AC2" s="208">
        <v>120</v>
      </c>
      <c r="AD2" s="208">
        <v>100</v>
      </c>
      <c r="AE2" s="208">
        <v>80</v>
      </c>
      <c r="AF2" s="208">
        <v>70</v>
      </c>
      <c r="AG2" s="208">
        <v>60</v>
      </c>
      <c r="AH2" s="208">
        <v>55</v>
      </c>
      <c r="AI2" s="208">
        <v>50</v>
      </c>
      <c r="AJ2" s="208">
        <v>45</v>
      </c>
      <c r="AK2" s="208">
        <v>40</v>
      </c>
    </row>
    <row r="3" spans="1:37" ht="12.75">
      <c r="A3" s="49" t="s">
        <v>17</v>
      </c>
      <c r="B3" s="49"/>
      <c r="C3" s="49"/>
      <c r="D3" s="49"/>
      <c r="E3" s="49" t="s">
        <v>14</v>
      </c>
      <c r="F3" s="49"/>
      <c r="G3" s="49"/>
      <c r="H3" s="49" t="s">
        <v>114</v>
      </c>
      <c r="I3" s="49"/>
      <c r="J3" s="80"/>
      <c r="K3" s="49"/>
      <c r="L3" s="50" t="s">
        <v>22</v>
      </c>
      <c r="M3" s="49"/>
      <c r="N3" s="154"/>
      <c r="O3" s="153"/>
      <c r="P3" s="154"/>
      <c r="Q3" s="194" t="s">
        <v>50</v>
      </c>
      <c r="R3" s="195" t="s">
        <v>56</v>
      </c>
      <c r="S3" s="150"/>
      <c r="Y3" s="203">
        <f>IF(H4="OB","A",IF(H4="IX","W",H4))</f>
        <v>0</v>
      </c>
      <c r="Z3" s="203"/>
      <c r="AA3" s="203" t="s">
        <v>59</v>
      </c>
      <c r="AB3" s="208">
        <v>120</v>
      </c>
      <c r="AC3" s="208">
        <v>90</v>
      </c>
      <c r="AD3" s="208">
        <v>65</v>
      </c>
      <c r="AE3" s="208">
        <v>55</v>
      </c>
      <c r="AF3" s="208">
        <v>50</v>
      </c>
      <c r="AG3" s="208">
        <v>45</v>
      </c>
      <c r="AH3" s="208">
        <v>40</v>
      </c>
      <c r="AI3" s="208">
        <v>35</v>
      </c>
      <c r="AJ3" s="208">
        <v>25</v>
      </c>
      <c r="AK3" s="208">
        <v>20</v>
      </c>
    </row>
    <row r="4" spans="1:37" ht="13.5" thickBot="1">
      <c r="A4" s="323" t="str">
        <f>Altalanos!$A$10</f>
        <v>2022.05.02.-03.</v>
      </c>
      <c r="B4" s="323"/>
      <c r="C4" s="323"/>
      <c r="D4" s="127"/>
      <c r="E4" s="128" t="str">
        <f>Altalanos!$C$10</f>
        <v>Szombathely</v>
      </c>
      <c r="F4" s="128"/>
      <c r="G4" s="128"/>
      <c r="H4" s="130"/>
      <c r="I4" s="128"/>
      <c r="J4" s="129"/>
      <c r="K4" s="130"/>
      <c r="L4" s="131" t="str">
        <f>Altalanos!$E$10</f>
        <v>Szabó Hajnalka</v>
      </c>
      <c r="M4" s="130"/>
      <c r="N4" s="155"/>
      <c r="O4" s="156"/>
      <c r="P4" s="155"/>
      <c r="Q4" s="196" t="s">
        <v>57</v>
      </c>
      <c r="R4" s="197" t="s">
        <v>52</v>
      </c>
      <c r="S4" s="150"/>
      <c r="Y4" s="203"/>
      <c r="Z4" s="203"/>
      <c r="AA4" s="203" t="s">
        <v>60</v>
      </c>
      <c r="AB4" s="208">
        <v>90</v>
      </c>
      <c r="AC4" s="208">
        <v>60</v>
      </c>
      <c r="AD4" s="208">
        <v>45</v>
      </c>
      <c r="AE4" s="208">
        <v>34</v>
      </c>
      <c r="AF4" s="208">
        <v>27</v>
      </c>
      <c r="AG4" s="208">
        <v>22</v>
      </c>
      <c r="AH4" s="208">
        <v>18</v>
      </c>
      <c r="AI4" s="208">
        <v>15</v>
      </c>
      <c r="AJ4" s="208">
        <v>12</v>
      </c>
      <c r="AK4" s="208">
        <v>9</v>
      </c>
    </row>
    <row r="5" spans="1:37" ht="12.75">
      <c r="A5" s="31"/>
      <c r="B5" s="31" t="s">
        <v>30</v>
      </c>
      <c r="C5" s="143" t="s">
        <v>40</v>
      </c>
      <c r="D5" s="31" t="s">
        <v>25</v>
      </c>
      <c r="E5" s="31" t="s">
        <v>45</v>
      </c>
      <c r="F5" s="31"/>
      <c r="G5" s="31" t="s">
        <v>21</v>
      </c>
      <c r="H5" s="31"/>
      <c r="I5" s="31" t="s">
        <v>23</v>
      </c>
      <c r="J5" s="31"/>
      <c r="K5" s="187" t="s">
        <v>46</v>
      </c>
      <c r="L5" s="187" t="s">
        <v>47</v>
      </c>
      <c r="M5" s="187" t="s">
        <v>48</v>
      </c>
      <c r="N5" s="150"/>
      <c r="O5" s="150"/>
      <c r="P5" s="150"/>
      <c r="Q5" s="198" t="s">
        <v>58</v>
      </c>
      <c r="R5" s="199" t="s">
        <v>54</v>
      </c>
      <c r="S5" s="150"/>
      <c r="Y5" s="203">
        <f>IF(OR(Altalanos!$A$8="F1",Altalanos!$A$8="F2",Altalanos!$A$8="N1",Altalanos!$A$8="N2"),1,2)</f>
        <v>2</v>
      </c>
      <c r="Z5" s="203"/>
      <c r="AA5" s="203" t="s">
        <v>61</v>
      </c>
      <c r="AB5" s="208">
        <v>60</v>
      </c>
      <c r="AC5" s="208">
        <v>40</v>
      </c>
      <c r="AD5" s="208">
        <v>30</v>
      </c>
      <c r="AE5" s="208">
        <v>20</v>
      </c>
      <c r="AF5" s="208">
        <v>18</v>
      </c>
      <c r="AG5" s="208">
        <v>15</v>
      </c>
      <c r="AH5" s="208">
        <v>12</v>
      </c>
      <c r="AI5" s="208">
        <v>10</v>
      </c>
      <c r="AJ5" s="208">
        <v>8</v>
      </c>
      <c r="AK5" s="208">
        <v>6</v>
      </c>
    </row>
    <row r="6" spans="1:37" ht="12.75">
      <c r="A6" s="134"/>
      <c r="B6" s="134"/>
      <c r="C6" s="186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50"/>
      <c r="O6" s="150"/>
      <c r="P6" s="150"/>
      <c r="Q6" s="150"/>
      <c r="R6" s="150"/>
      <c r="S6" s="150"/>
      <c r="Y6" s="203"/>
      <c r="Z6" s="203"/>
      <c r="AA6" s="203" t="s">
        <v>62</v>
      </c>
      <c r="AB6" s="208">
        <v>40</v>
      </c>
      <c r="AC6" s="208">
        <v>25</v>
      </c>
      <c r="AD6" s="208">
        <v>18</v>
      </c>
      <c r="AE6" s="208">
        <v>13</v>
      </c>
      <c r="AF6" s="208">
        <v>10</v>
      </c>
      <c r="AG6" s="208">
        <v>8</v>
      </c>
      <c r="AH6" s="208">
        <v>6</v>
      </c>
      <c r="AI6" s="208">
        <v>5</v>
      </c>
      <c r="AJ6" s="208">
        <v>4</v>
      </c>
      <c r="AK6" s="208">
        <v>3</v>
      </c>
    </row>
    <row r="7" spans="1:37" ht="12.75">
      <c r="A7" s="157" t="s">
        <v>42</v>
      </c>
      <c r="B7" s="188"/>
      <c r="C7" s="144">
        <f>IF($B7="","",VLOOKUP($B7,#REF!,5))</f>
      </c>
      <c r="D7" s="132"/>
      <c r="E7" s="221" t="s">
        <v>102</v>
      </c>
      <c r="F7" s="145"/>
      <c r="G7" s="221"/>
      <c r="H7" s="145"/>
      <c r="I7" s="142">
        <f>IF($B7="","",VLOOKUP($B7,#REF!,4))</f>
      </c>
      <c r="J7" s="134"/>
      <c r="K7" s="211"/>
      <c r="L7" s="205">
        <f>IF(K7="","",CONCATENATE(VLOOKUP($Y$3,$AB$1:$AK$1,K7)," pont"))</f>
      </c>
      <c r="M7" s="212"/>
      <c r="N7" s="150"/>
      <c r="O7" s="150"/>
      <c r="P7" s="150"/>
      <c r="Q7" s="150"/>
      <c r="R7" s="150"/>
      <c r="S7" s="150"/>
      <c r="Y7" s="203"/>
      <c r="Z7" s="203"/>
      <c r="AA7" s="203" t="s">
        <v>63</v>
      </c>
      <c r="AB7" s="208">
        <v>25</v>
      </c>
      <c r="AC7" s="208">
        <v>15</v>
      </c>
      <c r="AD7" s="208">
        <v>13</v>
      </c>
      <c r="AE7" s="208">
        <v>8</v>
      </c>
      <c r="AF7" s="208">
        <v>6</v>
      </c>
      <c r="AG7" s="208">
        <v>4</v>
      </c>
      <c r="AH7" s="208">
        <v>3</v>
      </c>
      <c r="AI7" s="208">
        <v>2</v>
      </c>
      <c r="AJ7" s="208">
        <v>1</v>
      </c>
      <c r="AK7" s="208">
        <v>0</v>
      </c>
    </row>
    <row r="8" spans="1:37" ht="12.75">
      <c r="A8" s="157"/>
      <c r="B8" s="189"/>
      <c r="C8" s="158"/>
      <c r="D8" s="158"/>
      <c r="E8" s="158"/>
      <c r="F8" s="158"/>
      <c r="G8" s="158"/>
      <c r="H8" s="158"/>
      <c r="I8" s="158"/>
      <c r="J8" s="134"/>
      <c r="K8" s="157"/>
      <c r="L8" s="157"/>
      <c r="M8" s="213"/>
      <c r="N8" s="150"/>
      <c r="O8" s="150"/>
      <c r="P8" s="150"/>
      <c r="Q8" s="150"/>
      <c r="R8" s="150"/>
      <c r="S8" s="150"/>
      <c r="Y8" s="203"/>
      <c r="Z8" s="203"/>
      <c r="AA8" s="203" t="s">
        <v>64</v>
      </c>
      <c r="AB8" s="208">
        <v>15</v>
      </c>
      <c r="AC8" s="208">
        <v>10</v>
      </c>
      <c r="AD8" s="208">
        <v>7</v>
      </c>
      <c r="AE8" s="208">
        <v>5</v>
      </c>
      <c r="AF8" s="208">
        <v>4</v>
      </c>
      <c r="AG8" s="208">
        <v>3</v>
      </c>
      <c r="AH8" s="208">
        <v>2</v>
      </c>
      <c r="AI8" s="208">
        <v>1</v>
      </c>
      <c r="AJ8" s="208">
        <v>0</v>
      </c>
      <c r="AK8" s="208">
        <v>0</v>
      </c>
    </row>
    <row r="9" spans="1:37" ht="12.75">
      <c r="A9" s="157" t="s">
        <v>43</v>
      </c>
      <c r="B9" s="188"/>
      <c r="C9" s="144">
        <f>IF($B9="","",VLOOKUP($B9,#REF!,5))</f>
      </c>
      <c r="D9" s="132"/>
      <c r="E9" s="221" t="s">
        <v>103</v>
      </c>
      <c r="F9" s="145"/>
      <c r="G9" s="221"/>
      <c r="H9" s="145"/>
      <c r="I9" s="142">
        <f>IF($B9="","",VLOOKUP($B9,#REF!,4))</f>
      </c>
      <c r="J9" s="134"/>
      <c r="K9" s="211"/>
      <c r="L9" s="205">
        <f>IF(K9="","",CONCATENATE(VLOOKUP($Y$3,$AB$1:$AK$1,K9)," pont"))</f>
      </c>
      <c r="M9" s="212"/>
      <c r="N9" s="150"/>
      <c r="O9" s="150"/>
      <c r="P9" s="150"/>
      <c r="Q9" s="150"/>
      <c r="R9" s="150"/>
      <c r="S9" s="150"/>
      <c r="Y9" s="203"/>
      <c r="Z9" s="203"/>
      <c r="AA9" s="203" t="s">
        <v>65</v>
      </c>
      <c r="AB9" s="208">
        <v>10</v>
      </c>
      <c r="AC9" s="208">
        <v>6</v>
      </c>
      <c r="AD9" s="208">
        <v>4</v>
      </c>
      <c r="AE9" s="208">
        <v>2</v>
      </c>
      <c r="AF9" s="208">
        <v>1</v>
      </c>
      <c r="AG9" s="208">
        <v>0</v>
      </c>
      <c r="AH9" s="208">
        <v>0</v>
      </c>
      <c r="AI9" s="208">
        <v>0</v>
      </c>
      <c r="AJ9" s="208">
        <v>0</v>
      </c>
      <c r="AK9" s="208">
        <v>0</v>
      </c>
    </row>
    <row r="10" spans="1:37" ht="12.75">
      <c r="A10" s="157"/>
      <c r="B10" s="189"/>
      <c r="C10" s="158"/>
      <c r="D10" s="158"/>
      <c r="E10" s="158"/>
      <c r="F10" s="158"/>
      <c r="G10" s="158"/>
      <c r="H10" s="158"/>
      <c r="I10" s="158"/>
      <c r="J10" s="134"/>
      <c r="K10" s="157"/>
      <c r="L10" s="157"/>
      <c r="M10" s="213"/>
      <c r="N10" s="150"/>
      <c r="O10" s="150"/>
      <c r="P10" s="150"/>
      <c r="Q10" s="150"/>
      <c r="R10" s="150"/>
      <c r="S10" s="150"/>
      <c r="Y10" s="203"/>
      <c r="Z10" s="203"/>
      <c r="AA10" s="203" t="s">
        <v>66</v>
      </c>
      <c r="AB10" s="208">
        <v>6</v>
      </c>
      <c r="AC10" s="208">
        <v>3</v>
      </c>
      <c r="AD10" s="208">
        <v>2</v>
      </c>
      <c r="AE10" s="208">
        <v>1</v>
      </c>
      <c r="AF10" s="208">
        <v>0</v>
      </c>
      <c r="AG10" s="208">
        <v>0</v>
      </c>
      <c r="AH10" s="208">
        <v>0</v>
      </c>
      <c r="AI10" s="208">
        <v>0</v>
      </c>
      <c r="AJ10" s="208">
        <v>0</v>
      </c>
      <c r="AK10" s="208">
        <v>0</v>
      </c>
    </row>
    <row r="11" spans="1:37" ht="12.75">
      <c r="A11" s="157" t="s">
        <v>44</v>
      </c>
      <c r="B11" s="188"/>
      <c r="C11" s="144">
        <f>IF($B11="","",VLOOKUP($B11,#REF!,5))</f>
      </c>
      <c r="D11" s="144">
        <f>IF($B11="","",VLOOKUP($B11,#REF!,15))</f>
      </c>
      <c r="E11" s="142">
        <f>UPPER(IF($B11="","",VLOOKUP($B11,#REF!,2)))</f>
      </c>
      <c r="F11" s="145"/>
      <c r="G11" s="142">
        <f>IF($B11="","",VLOOKUP($B11,#REF!,3))</f>
      </c>
      <c r="H11" s="145"/>
      <c r="I11" s="142">
        <f>IF($B11="","",VLOOKUP($B11,#REF!,4))</f>
      </c>
      <c r="J11" s="134"/>
      <c r="K11" s="211"/>
      <c r="L11" s="205">
        <f>IF(K11="","",CONCATENATE(VLOOKUP($Y$3,$AB$1:$AK$1,K11)," pont"))</f>
      </c>
      <c r="M11" s="212"/>
      <c r="N11" s="150"/>
      <c r="O11" s="150"/>
      <c r="P11" s="150"/>
      <c r="Q11" s="150"/>
      <c r="R11" s="150"/>
      <c r="S11" s="150"/>
      <c r="Y11" s="203"/>
      <c r="Z11" s="203"/>
      <c r="AA11" s="203" t="s">
        <v>71</v>
      </c>
      <c r="AB11" s="208">
        <v>3</v>
      </c>
      <c r="AC11" s="208">
        <v>2</v>
      </c>
      <c r="AD11" s="208">
        <v>1</v>
      </c>
      <c r="AE11" s="208">
        <v>0</v>
      </c>
      <c r="AF11" s="208">
        <v>0</v>
      </c>
      <c r="AG11" s="208">
        <v>0</v>
      </c>
      <c r="AH11" s="208">
        <v>0</v>
      </c>
      <c r="AI11" s="208">
        <v>0</v>
      </c>
      <c r="AJ11" s="208">
        <v>0</v>
      </c>
      <c r="AK11" s="208">
        <v>0</v>
      </c>
    </row>
    <row r="12" spans="1:37" ht="12.75">
      <c r="A12" s="134"/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Y12" s="203"/>
      <c r="Z12" s="203"/>
      <c r="AA12" s="203" t="s">
        <v>67</v>
      </c>
      <c r="AB12" s="209">
        <v>0</v>
      </c>
      <c r="AC12" s="209">
        <v>0</v>
      </c>
      <c r="AD12" s="209">
        <v>0</v>
      </c>
      <c r="AE12" s="209">
        <v>0</v>
      </c>
      <c r="AF12" s="209">
        <v>0</v>
      </c>
      <c r="AG12" s="209">
        <v>0</v>
      </c>
      <c r="AH12" s="209">
        <v>0</v>
      </c>
      <c r="AI12" s="209">
        <v>0</v>
      </c>
      <c r="AJ12" s="209">
        <v>0</v>
      </c>
      <c r="AK12" s="209">
        <v>0</v>
      </c>
    </row>
    <row r="13" spans="1:37" ht="12.75">
      <c r="A13" s="134"/>
      <c r="B13" s="134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Y13" s="203"/>
      <c r="Z13" s="203"/>
      <c r="AA13" s="203" t="s">
        <v>68</v>
      </c>
      <c r="AB13" s="209">
        <v>0</v>
      </c>
      <c r="AC13" s="209">
        <v>0</v>
      </c>
      <c r="AD13" s="209">
        <v>0</v>
      </c>
      <c r="AE13" s="209">
        <v>0</v>
      </c>
      <c r="AF13" s="209">
        <v>0</v>
      </c>
      <c r="AG13" s="209">
        <v>0</v>
      </c>
      <c r="AH13" s="209">
        <v>0</v>
      </c>
      <c r="AI13" s="209">
        <v>0</v>
      </c>
      <c r="AJ13" s="209">
        <v>0</v>
      </c>
      <c r="AK13" s="209">
        <v>0</v>
      </c>
    </row>
    <row r="14" spans="1:37" ht="12.75">
      <c r="A14" s="134"/>
      <c r="B14" s="134"/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Y14" s="203"/>
      <c r="Z14" s="203"/>
      <c r="AA14" s="203"/>
      <c r="AB14" s="203"/>
      <c r="AC14" s="203"/>
      <c r="AD14" s="203"/>
      <c r="AE14" s="203"/>
      <c r="AF14" s="203"/>
      <c r="AG14" s="203"/>
      <c r="AH14" s="203"/>
      <c r="AI14" s="203"/>
      <c r="AJ14" s="203"/>
      <c r="AK14" s="203"/>
    </row>
    <row r="15" spans="1:37" ht="12.75">
      <c r="A15" s="134"/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Y15" s="203"/>
      <c r="Z15" s="203"/>
      <c r="AA15" s="203"/>
      <c r="AB15" s="203"/>
      <c r="AC15" s="203"/>
      <c r="AD15" s="203"/>
      <c r="AE15" s="203"/>
      <c r="AF15" s="203"/>
      <c r="AG15" s="203"/>
      <c r="AH15" s="203"/>
      <c r="AI15" s="203"/>
      <c r="AJ15" s="203"/>
      <c r="AK15" s="203"/>
    </row>
    <row r="16" spans="1:37" ht="12.75">
      <c r="A16" s="134"/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Y16" s="203"/>
      <c r="Z16" s="203"/>
      <c r="AA16" s="203" t="s">
        <v>42</v>
      </c>
      <c r="AB16" s="203">
        <v>300</v>
      </c>
      <c r="AC16" s="203">
        <v>250</v>
      </c>
      <c r="AD16" s="203">
        <v>220</v>
      </c>
      <c r="AE16" s="203">
        <v>180</v>
      </c>
      <c r="AF16" s="203">
        <v>160</v>
      </c>
      <c r="AG16" s="203">
        <v>150</v>
      </c>
      <c r="AH16" s="203">
        <v>140</v>
      </c>
      <c r="AI16" s="203">
        <v>130</v>
      </c>
      <c r="AJ16" s="203">
        <v>120</v>
      </c>
      <c r="AK16" s="203">
        <v>110</v>
      </c>
    </row>
    <row r="17" spans="1:37" ht="12.75">
      <c r="A17" s="134"/>
      <c r="B17" s="134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Y17" s="203"/>
      <c r="Z17" s="203"/>
      <c r="AA17" s="203" t="s">
        <v>59</v>
      </c>
      <c r="AB17" s="203">
        <v>250</v>
      </c>
      <c r="AC17" s="203">
        <v>200</v>
      </c>
      <c r="AD17" s="203">
        <v>160</v>
      </c>
      <c r="AE17" s="203">
        <v>140</v>
      </c>
      <c r="AF17" s="203">
        <v>120</v>
      </c>
      <c r="AG17" s="203">
        <v>110</v>
      </c>
      <c r="AH17" s="203">
        <v>100</v>
      </c>
      <c r="AI17" s="203">
        <v>90</v>
      </c>
      <c r="AJ17" s="203">
        <v>80</v>
      </c>
      <c r="AK17" s="203">
        <v>70</v>
      </c>
    </row>
    <row r="18" spans="1:37" ht="18.75" customHeight="1">
      <c r="A18" s="134"/>
      <c r="B18" s="321"/>
      <c r="C18" s="321"/>
      <c r="D18" s="320" t="s">
        <v>102</v>
      </c>
      <c r="E18" s="320"/>
      <c r="F18" s="320" t="s">
        <v>103</v>
      </c>
      <c r="G18" s="320"/>
      <c r="H18" s="320">
        <f>E11</f>
      </c>
      <c r="I18" s="320"/>
      <c r="J18" s="134"/>
      <c r="K18" s="134"/>
      <c r="L18" s="134"/>
      <c r="M18" s="134"/>
      <c r="Y18" s="203"/>
      <c r="Z18" s="203"/>
      <c r="AA18" s="203" t="s">
        <v>60</v>
      </c>
      <c r="AB18" s="203">
        <v>200</v>
      </c>
      <c r="AC18" s="203">
        <v>150</v>
      </c>
      <c r="AD18" s="203">
        <v>130</v>
      </c>
      <c r="AE18" s="203">
        <v>110</v>
      </c>
      <c r="AF18" s="203">
        <v>95</v>
      </c>
      <c r="AG18" s="203">
        <v>80</v>
      </c>
      <c r="AH18" s="203">
        <v>70</v>
      </c>
      <c r="AI18" s="203">
        <v>60</v>
      </c>
      <c r="AJ18" s="203">
        <v>55</v>
      </c>
      <c r="AK18" s="203">
        <v>50</v>
      </c>
    </row>
    <row r="19" spans="1:37" ht="18.75" customHeight="1">
      <c r="A19" s="193" t="s">
        <v>42</v>
      </c>
      <c r="B19" s="318" t="s">
        <v>104</v>
      </c>
      <c r="C19" s="318"/>
      <c r="D19" s="322"/>
      <c r="E19" s="322"/>
      <c r="F19" s="319"/>
      <c r="G19" s="319"/>
      <c r="H19" s="319"/>
      <c r="I19" s="319"/>
      <c r="J19" s="134"/>
      <c r="K19" s="134"/>
      <c r="L19" s="134"/>
      <c r="M19" s="134"/>
      <c r="Y19" s="203"/>
      <c r="Z19" s="203"/>
      <c r="AA19" s="203" t="s">
        <v>61</v>
      </c>
      <c r="AB19" s="203">
        <v>150</v>
      </c>
      <c r="AC19" s="203">
        <v>120</v>
      </c>
      <c r="AD19" s="203">
        <v>100</v>
      </c>
      <c r="AE19" s="203">
        <v>80</v>
      </c>
      <c r="AF19" s="203">
        <v>70</v>
      </c>
      <c r="AG19" s="203">
        <v>60</v>
      </c>
      <c r="AH19" s="203">
        <v>55</v>
      </c>
      <c r="AI19" s="203">
        <v>50</v>
      </c>
      <c r="AJ19" s="203">
        <v>45</v>
      </c>
      <c r="AK19" s="203">
        <v>40</v>
      </c>
    </row>
    <row r="20" spans="1:37" ht="18.75" customHeight="1">
      <c r="A20" s="193" t="s">
        <v>43</v>
      </c>
      <c r="B20" s="318" t="str">
        <f>E9</f>
        <v>Gothard 2</v>
      </c>
      <c r="C20" s="318"/>
      <c r="D20" s="319"/>
      <c r="E20" s="319"/>
      <c r="F20" s="322"/>
      <c r="G20" s="322"/>
      <c r="H20" s="319"/>
      <c r="I20" s="319"/>
      <c r="J20" s="134"/>
      <c r="K20" s="134"/>
      <c r="L20" s="134"/>
      <c r="M20" s="134"/>
      <c r="Y20" s="203"/>
      <c r="Z20" s="203"/>
      <c r="AA20" s="203" t="s">
        <v>62</v>
      </c>
      <c r="AB20" s="203">
        <v>120</v>
      </c>
      <c r="AC20" s="203">
        <v>90</v>
      </c>
      <c r="AD20" s="203">
        <v>65</v>
      </c>
      <c r="AE20" s="203">
        <v>55</v>
      </c>
      <c r="AF20" s="203">
        <v>50</v>
      </c>
      <c r="AG20" s="203">
        <v>45</v>
      </c>
      <c r="AH20" s="203">
        <v>40</v>
      </c>
      <c r="AI20" s="203">
        <v>35</v>
      </c>
      <c r="AJ20" s="203">
        <v>25</v>
      </c>
      <c r="AK20" s="203">
        <v>20</v>
      </c>
    </row>
    <row r="21" spans="1:37" ht="18.75" customHeight="1">
      <c r="A21" s="193" t="s">
        <v>44</v>
      </c>
      <c r="B21" s="318">
        <f>E11</f>
      </c>
      <c r="C21" s="318"/>
      <c r="D21" s="319"/>
      <c r="E21" s="319"/>
      <c r="F21" s="319"/>
      <c r="G21" s="319"/>
      <c r="H21" s="322"/>
      <c r="I21" s="322"/>
      <c r="J21" s="134"/>
      <c r="K21" s="134"/>
      <c r="L21" s="134"/>
      <c r="M21" s="134"/>
      <c r="Y21" s="203"/>
      <c r="Z21" s="203"/>
      <c r="AA21" s="203" t="s">
        <v>63</v>
      </c>
      <c r="AB21" s="203">
        <v>90</v>
      </c>
      <c r="AC21" s="203">
        <v>60</v>
      </c>
      <c r="AD21" s="203">
        <v>45</v>
      </c>
      <c r="AE21" s="203">
        <v>34</v>
      </c>
      <c r="AF21" s="203">
        <v>27</v>
      </c>
      <c r="AG21" s="203">
        <v>22</v>
      </c>
      <c r="AH21" s="203">
        <v>18</v>
      </c>
      <c r="AI21" s="203">
        <v>15</v>
      </c>
      <c r="AJ21" s="203">
        <v>12</v>
      </c>
      <c r="AK21" s="203">
        <v>9</v>
      </c>
    </row>
    <row r="22" spans="1:37" ht="12.75">
      <c r="A22" s="134"/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Y22" s="203"/>
      <c r="Z22" s="203"/>
      <c r="AA22" s="203" t="s">
        <v>64</v>
      </c>
      <c r="AB22" s="203">
        <v>60</v>
      </c>
      <c r="AC22" s="203">
        <v>40</v>
      </c>
      <c r="AD22" s="203">
        <v>30</v>
      </c>
      <c r="AE22" s="203">
        <v>20</v>
      </c>
      <c r="AF22" s="203">
        <v>18</v>
      </c>
      <c r="AG22" s="203">
        <v>15</v>
      </c>
      <c r="AH22" s="203">
        <v>12</v>
      </c>
      <c r="AI22" s="203">
        <v>10</v>
      </c>
      <c r="AJ22" s="203">
        <v>8</v>
      </c>
      <c r="AK22" s="203">
        <v>6</v>
      </c>
    </row>
    <row r="23" spans="1:37" ht="12.75">
      <c r="A23" s="134"/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Y23" s="203"/>
      <c r="Z23" s="203"/>
      <c r="AA23" s="203" t="s">
        <v>65</v>
      </c>
      <c r="AB23" s="203">
        <v>40</v>
      </c>
      <c r="AC23" s="203">
        <v>25</v>
      </c>
      <c r="AD23" s="203">
        <v>18</v>
      </c>
      <c r="AE23" s="203">
        <v>13</v>
      </c>
      <c r="AF23" s="203">
        <v>8</v>
      </c>
      <c r="AG23" s="203">
        <v>7</v>
      </c>
      <c r="AH23" s="203">
        <v>6</v>
      </c>
      <c r="AI23" s="203">
        <v>5</v>
      </c>
      <c r="AJ23" s="203">
        <v>4</v>
      </c>
      <c r="AK23" s="203">
        <v>3</v>
      </c>
    </row>
    <row r="24" spans="1:37" ht="12.75">
      <c r="A24" s="134"/>
      <c r="B24" s="134"/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Y24" s="203"/>
      <c r="Z24" s="203"/>
      <c r="AA24" s="203" t="s">
        <v>66</v>
      </c>
      <c r="AB24" s="203">
        <v>25</v>
      </c>
      <c r="AC24" s="203">
        <v>15</v>
      </c>
      <c r="AD24" s="203">
        <v>13</v>
      </c>
      <c r="AE24" s="203">
        <v>7</v>
      </c>
      <c r="AF24" s="203">
        <v>6</v>
      </c>
      <c r="AG24" s="203">
        <v>5</v>
      </c>
      <c r="AH24" s="203">
        <v>4</v>
      </c>
      <c r="AI24" s="203">
        <v>3</v>
      </c>
      <c r="AJ24" s="203">
        <v>2</v>
      </c>
      <c r="AK24" s="203">
        <v>1</v>
      </c>
    </row>
    <row r="25" spans="1:37" ht="12.75">
      <c r="A25" s="134"/>
      <c r="B25" s="134"/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Y25" s="203"/>
      <c r="Z25" s="203"/>
      <c r="AA25" s="203" t="s">
        <v>71</v>
      </c>
      <c r="AB25" s="203">
        <v>15</v>
      </c>
      <c r="AC25" s="203">
        <v>10</v>
      </c>
      <c r="AD25" s="203">
        <v>8</v>
      </c>
      <c r="AE25" s="203">
        <v>4</v>
      </c>
      <c r="AF25" s="203">
        <v>3</v>
      </c>
      <c r="AG25" s="203">
        <v>2</v>
      </c>
      <c r="AH25" s="203">
        <v>1</v>
      </c>
      <c r="AI25" s="203">
        <v>0</v>
      </c>
      <c r="AJ25" s="203">
        <v>0</v>
      </c>
      <c r="AK25" s="203">
        <v>0</v>
      </c>
    </row>
    <row r="26" spans="1:37" ht="12.75">
      <c r="A26" s="134"/>
      <c r="B26" s="134"/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Y26" s="203"/>
      <c r="Z26" s="203"/>
      <c r="AA26" s="203" t="s">
        <v>67</v>
      </c>
      <c r="AB26" s="203">
        <v>10</v>
      </c>
      <c r="AC26" s="203">
        <v>6</v>
      </c>
      <c r="AD26" s="203">
        <v>4</v>
      </c>
      <c r="AE26" s="203">
        <v>2</v>
      </c>
      <c r="AF26" s="203">
        <v>1</v>
      </c>
      <c r="AG26" s="203">
        <v>0</v>
      </c>
      <c r="AH26" s="203">
        <v>0</v>
      </c>
      <c r="AI26" s="203">
        <v>0</v>
      </c>
      <c r="AJ26" s="203">
        <v>0</v>
      </c>
      <c r="AK26" s="203">
        <v>0</v>
      </c>
    </row>
    <row r="27" spans="1:37" ht="12.75">
      <c r="A27" s="134"/>
      <c r="B27" s="134"/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Y27" s="203"/>
      <c r="Z27" s="203"/>
      <c r="AA27" s="203" t="s">
        <v>68</v>
      </c>
      <c r="AB27" s="203">
        <v>3</v>
      </c>
      <c r="AC27" s="203">
        <v>2</v>
      </c>
      <c r="AD27" s="203">
        <v>1</v>
      </c>
      <c r="AE27" s="203">
        <v>0</v>
      </c>
      <c r="AF27" s="203">
        <v>0</v>
      </c>
      <c r="AG27" s="203">
        <v>0</v>
      </c>
      <c r="AH27" s="203">
        <v>0</v>
      </c>
      <c r="AI27" s="203">
        <v>0</v>
      </c>
      <c r="AJ27" s="203">
        <v>0</v>
      </c>
      <c r="AK27" s="203">
        <v>0</v>
      </c>
    </row>
    <row r="28" spans="1:13" ht="12.75">
      <c r="A28" s="134"/>
      <c r="B28" s="134"/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</row>
    <row r="29" spans="1:13" ht="12.75">
      <c r="A29" s="134"/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</row>
    <row r="30" spans="1:13" ht="12.75">
      <c r="A30" s="134"/>
      <c r="B30" s="134"/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</row>
    <row r="31" spans="1:13" ht="12.75">
      <c r="A31" s="134"/>
      <c r="B31" s="134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</row>
    <row r="32" spans="1:19" ht="12.75">
      <c r="A32" s="134"/>
      <c r="B32" s="134"/>
      <c r="C32" s="134"/>
      <c r="D32" s="134"/>
      <c r="E32" s="134"/>
      <c r="F32" s="134"/>
      <c r="G32" s="134"/>
      <c r="H32" s="134"/>
      <c r="I32" s="134"/>
      <c r="J32" s="134"/>
      <c r="K32" s="134"/>
      <c r="L32" s="133"/>
      <c r="M32" s="133"/>
      <c r="O32" s="150"/>
      <c r="P32" s="150"/>
      <c r="Q32" s="150"/>
      <c r="R32" s="150"/>
      <c r="S32" s="150"/>
    </row>
    <row r="33" spans="1:19" ht="12.75">
      <c r="A33" s="81" t="s">
        <v>25</v>
      </c>
      <c r="B33" s="82"/>
      <c r="C33" s="112"/>
      <c r="D33" s="165" t="s">
        <v>0</v>
      </c>
      <c r="E33" s="166" t="s">
        <v>27</v>
      </c>
      <c r="F33" s="184"/>
      <c r="G33" s="165" t="s">
        <v>0</v>
      </c>
      <c r="H33" s="166" t="s">
        <v>34</v>
      </c>
      <c r="I33" s="89"/>
      <c r="J33" s="166" t="s">
        <v>35</v>
      </c>
      <c r="K33" s="88" t="s">
        <v>36</v>
      </c>
      <c r="L33" s="31"/>
      <c r="M33" s="218"/>
      <c r="N33" s="217"/>
      <c r="O33" s="150"/>
      <c r="P33" s="159"/>
      <c r="Q33" s="159"/>
      <c r="R33" s="160"/>
      <c r="S33" s="150"/>
    </row>
    <row r="34" spans="1:19" ht="12.75">
      <c r="A34" s="137" t="s">
        <v>26</v>
      </c>
      <c r="B34" s="138"/>
      <c r="C34" s="139"/>
      <c r="D34" s="167"/>
      <c r="E34" s="325"/>
      <c r="F34" s="325"/>
      <c r="G34" s="178" t="s">
        <v>1</v>
      </c>
      <c r="H34" s="138"/>
      <c r="I34" s="168"/>
      <c r="J34" s="179"/>
      <c r="K34" s="135" t="s">
        <v>28</v>
      </c>
      <c r="L34" s="185"/>
      <c r="M34" s="173"/>
      <c r="O34" s="150"/>
      <c r="P34" s="161"/>
      <c r="Q34" s="161"/>
      <c r="R34" s="162"/>
      <c r="S34" s="150"/>
    </row>
    <row r="35" spans="1:19" ht="12.75">
      <c r="A35" s="140" t="s">
        <v>33</v>
      </c>
      <c r="B35" s="87"/>
      <c r="C35" s="141"/>
      <c r="D35" s="170"/>
      <c r="E35" s="324"/>
      <c r="F35" s="324"/>
      <c r="G35" s="180" t="s">
        <v>2</v>
      </c>
      <c r="H35" s="171"/>
      <c r="I35" s="172"/>
      <c r="J35" s="79"/>
      <c r="K35" s="182"/>
      <c r="L35" s="133"/>
      <c r="M35" s="177"/>
      <c r="O35" s="150"/>
      <c r="P35" s="162"/>
      <c r="Q35" s="163"/>
      <c r="R35" s="162"/>
      <c r="S35" s="150"/>
    </row>
    <row r="36" spans="1:19" ht="12.75">
      <c r="A36" s="102"/>
      <c r="B36" s="103"/>
      <c r="C36" s="104"/>
      <c r="D36" s="170"/>
      <c r="E36" s="174"/>
      <c r="F36" s="175"/>
      <c r="G36" s="180" t="s">
        <v>3</v>
      </c>
      <c r="H36" s="171"/>
      <c r="I36" s="172"/>
      <c r="J36" s="79"/>
      <c r="K36" s="135" t="s">
        <v>29</v>
      </c>
      <c r="L36" s="185"/>
      <c r="M36" s="169"/>
      <c r="O36" s="150"/>
      <c r="P36" s="161"/>
      <c r="Q36" s="161"/>
      <c r="R36" s="162"/>
      <c r="S36" s="150"/>
    </row>
    <row r="37" spans="1:19" ht="12.75">
      <c r="A37" s="83"/>
      <c r="B37" s="110"/>
      <c r="C37" s="84"/>
      <c r="D37" s="170"/>
      <c r="E37" s="174"/>
      <c r="F37" s="175"/>
      <c r="G37" s="180" t="s">
        <v>4</v>
      </c>
      <c r="H37" s="171"/>
      <c r="I37" s="172"/>
      <c r="J37" s="79"/>
      <c r="K37" s="183"/>
      <c r="L37" s="175"/>
      <c r="M37" s="173"/>
      <c r="O37" s="150"/>
      <c r="P37" s="162"/>
      <c r="Q37" s="163"/>
      <c r="R37" s="162"/>
      <c r="S37" s="150"/>
    </row>
    <row r="38" spans="1:19" ht="12.75">
      <c r="A38" s="91"/>
      <c r="B38" s="105"/>
      <c r="C38" s="111"/>
      <c r="D38" s="170"/>
      <c r="E38" s="174"/>
      <c r="F38" s="175"/>
      <c r="G38" s="180" t="s">
        <v>5</v>
      </c>
      <c r="H38" s="171"/>
      <c r="I38" s="172"/>
      <c r="J38" s="79"/>
      <c r="K38" s="140"/>
      <c r="L38" s="133"/>
      <c r="M38" s="177"/>
      <c r="O38" s="150"/>
      <c r="P38" s="162"/>
      <c r="Q38" s="163"/>
      <c r="R38" s="162"/>
      <c r="S38" s="150"/>
    </row>
    <row r="39" spans="1:19" ht="12.75">
      <c r="A39" s="92"/>
      <c r="B39" s="106"/>
      <c r="C39" s="84"/>
      <c r="D39" s="170"/>
      <c r="E39" s="174"/>
      <c r="F39" s="175"/>
      <c r="G39" s="180" t="s">
        <v>6</v>
      </c>
      <c r="H39" s="171"/>
      <c r="I39" s="172"/>
      <c r="J39" s="79"/>
      <c r="K39" s="135" t="s">
        <v>24</v>
      </c>
      <c r="L39" s="185"/>
      <c r="M39" s="169"/>
      <c r="O39" s="150"/>
      <c r="P39" s="161"/>
      <c r="Q39" s="161"/>
      <c r="R39" s="162"/>
      <c r="S39" s="150"/>
    </row>
    <row r="40" spans="1:19" ht="12.75">
      <c r="A40" s="92"/>
      <c r="B40" s="106"/>
      <c r="C40" s="100"/>
      <c r="D40" s="170"/>
      <c r="E40" s="174"/>
      <c r="F40" s="175"/>
      <c r="G40" s="180" t="s">
        <v>7</v>
      </c>
      <c r="H40" s="171"/>
      <c r="I40" s="172"/>
      <c r="J40" s="79"/>
      <c r="K40" s="183"/>
      <c r="L40" s="175"/>
      <c r="M40" s="173"/>
      <c r="O40" s="150"/>
      <c r="P40" s="162"/>
      <c r="Q40" s="163"/>
      <c r="R40" s="162"/>
      <c r="S40" s="150"/>
    </row>
    <row r="41" spans="1:19" ht="12.75">
      <c r="A41" s="93"/>
      <c r="B41" s="90"/>
      <c r="C41" s="101"/>
      <c r="D41" s="176"/>
      <c r="E41" s="85"/>
      <c r="F41" s="133"/>
      <c r="G41" s="181" t="s">
        <v>8</v>
      </c>
      <c r="H41" s="87"/>
      <c r="I41" s="136"/>
      <c r="J41" s="86"/>
      <c r="K41" s="140" t="str">
        <f>L4</f>
        <v>Szabó Hajnalka</v>
      </c>
      <c r="L41" s="133"/>
      <c r="M41" s="177"/>
      <c r="O41" s="150"/>
      <c r="P41" s="162"/>
      <c r="Q41" s="163"/>
      <c r="R41" s="164"/>
      <c r="S41" s="150"/>
    </row>
    <row r="42" spans="15:19" ht="12.75">
      <c r="O42" s="150"/>
      <c r="P42" s="150"/>
      <c r="Q42" s="150"/>
      <c r="R42" s="150"/>
      <c r="S42" s="150"/>
    </row>
    <row r="43" spans="15:19" ht="12.75">
      <c r="O43" s="150"/>
      <c r="P43" s="150"/>
      <c r="Q43" s="150"/>
      <c r="R43" s="150"/>
      <c r="S43" s="150"/>
    </row>
  </sheetData>
  <sheetProtection/>
  <mergeCells count="20">
    <mergeCell ref="A1:F1"/>
    <mergeCell ref="A4:C4"/>
    <mergeCell ref="B18:C18"/>
    <mergeCell ref="D18:E18"/>
    <mergeCell ref="F18:G18"/>
    <mergeCell ref="H18:I18"/>
    <mergeCell ref="B19:C19"/>
    <mergeCell ref="D19:E19"/>
    <mergeCell ref="F19:G19"/>
    <mergeCell ref="H19:I19"/>
    <mergeCell ref="B20:C20"/>
    <mergeCell ref="D20:E20"/>
    <mergeCell ref="F20:G20"/>
    <mergeCell ref="H20:I20"/>
    <mergeCell ref="B21:C21"/>
    <mergeCell ref="D21:E21"/>
    <mergeCell ref="F21:G21"/>
    <mergeCell ref="H21:I21"/>
    <mergeCell ref="E34:F34"/>
    <mergeCell ref="E35:F35"/>
  </mergeCells>
  <conditionalFormatting sqref="E7 E9 E11">
    <cfRule type="cellIs" priority="1" dxfId="1" operator="equal" stopIfTrue="1">
      <formula>"Bye"</formula>
    </cfRule>
  </conditionalFormatting>
  <conditionalFormatting sqref="R41">
    <cfRule type="expression" priority="2" dxfId="0" stopIfTrue="1">
      <formula>$O$1="CU"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1"/>
  </sheetPr>
  <dimension ref="A1:AK43"/>
  <sheetViews>
    <sheetView zoomScalePageLayoutView="0" workbookViewId="0" topLeftCell="A1">
      <selection activeCell="M19" sqref="M19"/>
    </sheetView>
  </sheetViews>
  <sheetFormatPr defaultColWidth="9.140625" defaultRowHeight="12.75"/>
  <cols>
    <col min="1" max="1" width="5.421875" style="0" customWidth="1"/>
    <col min="2" max="2" width="4.421875" style="0" customWidth="1"/>
    <col min="3" max="3" width="8.28125" style="0" customWidth="1"/>
    <col min="4" max="4" width="7.140625" style="0" customWidth="1"/>
    <col min="5" max="5" width="9.28125" style="0" customWidth="1"/>
    <col min="6" max="6" width="7.140625" style="0" customWidth="1"/>
    <col min="7" max="7" width="9.28125" style="0" customWidth="1"/>
    <col min="8" max="8" width="7.140625" style="0" customWidth="1"/>
    <col min="9" max="9" width="9.28125" style="0" customWidth="1"/>
    <col min="10" max="10" width="7.8515625" style="0" customWidth="1"/>
    <col min="11" max="12" width="8.57421875" style="0" customWidth="1"/>
    <col min="13" max="13" width="7.8515625" style="0" customWidth="1"/>
    <col min="15" max="16" width="4.421875" style="0" customWidth="1"/>
    <col min="17" max="17" width="12.140625" style="0" customWidth="1"/>
    <col min="18" max="18" width="7.8515625" style="0" customWidth="1"/>
    <col min="19" max="19" width="7.421875" style="0" customWidth="1"/>
    <col min="25" max="37" width="0" style="0" hidden="1" customWidth="1"/>
  </cols>
  <sheetData>
    <row r="1" spans="1:37" ht="26.25">
      <c r="A1" s="317" t="str">
        <f>Altalanos!$A$6</f>
        <v>Vas megyei Tenisz Diákolimpia</v>
      </c>
      <c r="B1" s="317"/>
      <c r="C1" s="317"/>
      <c r="D1" s="317"/>
      <c r="E1" s="317"/>
      <c r="F1" s="317"/>
      <c r="G1" s="117"/>
      <c r="H1" s="120" t="s">
        <v>32</v>
      </c>
      <c r="I1" s="118"/>
      <c r="J1" s="119"/>
      <c r="L1" s="121"/>
      <c r="M1" s="146"/>
      <c r="N1" s="148"/>
      <c r="O1" s="148" t="s">
        <v>9</v>
      </c>
      <c r="P1" s="148"/>
      <c r="Q1" s="149"/>
      <c r="R1" s="148"/>
      <c r="S1" s="150"/>
      <c r="AB1" s="210" t="e">
        <f>IF(Y5=1,CONCATENATE(VLOOKUP(Y3,AA16:AH27,2)),CONCATENATE(VLOOKUP(Y3,AA2:AK13,2)))</f>
        <v>#N/A</v>
      </c>
      <c r="AC1" s="210" t="e">
        <f>IF(Y5=1,CONCATENATE(VLOOKUP(Y3,AA16:AK27,3)),CONCATENATE(VLOOKUP(Y3,AA2:AK13,3)))</f>
        <v>#N/A</v>
      </c>
      <c r="AD1" s="210" t="e">
        <f>IF(Y5=1,CONCATENATE(VLOOKUP(Y3,AA16:AK27,4)),CONCATENATE(VLOOKUP(Y3,AA2:AK13,4)))</f>
        <v>#N/A</v>
      </c>
      <c r="AE1" s="210" t="e">
        <f>IF(Y5=1,CONCATENATE(VLOOKUP(Y3,AA16:AK27,5)),CONCATENATE(VLOOKUP(Y3,AA2:AK13,5)))</f>
        <v>#N/A</v>
      </c>
      <c r="AF1" s="210" t="e">
        <f>IF(Y5=1,CONCATENATE(VLOOKUP(Y3,AA16:AK27,6)),CONCATENATE(VLOOKUP(Y3,AA2:AK13,6)))</f>
        <v>#N/A</v>
      </c>
      <c r="AG1" s="210" t="e">
        <f>IF(Y5=1,CONCATENATE(VLOOKUP(Y3,AA16:AK27,7)),CONCATENATE(VLOOKUP(Y3,AA2:AK13,7)))</f>
        <v>#N/A</v>
      </c>
      <c r="AH1" s="210" t="e">
        <f>IF(Y5=1,CONCATENATE(VLOOKUP(Y3,AA16:AK27,8)),CONCATENATE(VLOOKUP(Y3,AA2:AK13,8)))</f>
        <v>#N/A</v>
      </c>
      <c r="AI1" s="210" t="e">
        <f>IF(Y5=1,CONCATENATE(VLOOKUP(Y3,AA16:AK27,9)),CONCATENATE(VLOOKUP(Y3,AA2:AK13,9)))</f>
        <v>#N/A</v>
      </c>
      <c r="AJ1" s="210" t="e">
        <f>IF(Y5=1,CONCATENATE(VLOOKUP(Y3,AA16:AK27,10)),CONCATENATE(VLOOKUP(Y3,AA2:AK13,10)))</f>
        <v>#N/A</v>
      </c>
      <c r="AK1" s="210" t="e">
        <f>IF(Y5=1,CONCATENATE(VLOOKUP(Y3,AA16:AK27,11)),CONCATENATE(VLOOKUP(Y3,AA2:AK13,11)))</f>
        <v>#N/A</v>
      </c>
    </row>
    <row r="2" spans="1:37" ht="12.75">
      <c r="A2" s="122" t="s">
        <v>31</v>
      </c>
      <c r="B2" s="123"/>
      <c r="C2" s="123"/>
      <c r="D2" s="123"/>
      <c r="E2" s="123">
        <f>Altalanos!$A$8</f>
        <v>0</v>
      </c>
      <c r="F2" s="123"/>
      <c r="G2" s="124"/>
      <c r="H2" s="125"/>
      <c r="I2" s="125"/>
      <c r="J2" s="126"/>
      <c r="K2" s="121"/>
      <c r="L2" s="121"/>
      <c r="M2" s="147"/>
      <c r="N2" s="151"/>
      <c r="O2" s="152"/>
      <c r="P2" s="151"/>
      <c r="Q2" s="152"/>
      <c r="R2" s="151"/>
      <c r="S2" s="150"/>
      <c r="Y2" s="204"/>
      <c r="Z2" s="203"/>
      <c r="AA2" s="203" t="s">
        <v>42</v>
      </c>
      <c r="AB2" s="208">
        <v>150</v>
      </c>
      <c r="AC2" s="208">
        <v>120</v>
      </c>
      <c r="AD2" s="208">
        <v>100</v>
      </c>
      <c r="AE2" s="208">
        <v>80</v>
      </c>
      <c r="AF2" s="208">
        <v>70</v>
      </c>
      <c r="AG2" s="208">
        <v>60</v>
      </c>
      <c r="AH2" s="208">
        <v>55</v>
      </c>
      <c r="AI2" s="208">
        <v>50</v>
      </c>
      <c r="AJ2" s="208">
        <v>45</v>
      </c>
      <c r="AK2" s="208">
        <v>40</v>
      </c>
    </row>
    <row r="3" spans="1:37" ht="12.75">
      <c r="A3" s="49" t="s">
        <v>17</v>
      </c>
      <c r="B3" s="49"/>
      <c r="C3" s="49"/>
      <c r="D3" s="49"/>
      <c r="E3" s="49" t="s">
        <v>14</v>
      </c>
      <c r="F3" s="49"/>
      <c r="G3" s="49"/>
      <c r="H3" s="49" t="s">
        <v>119</v>
      </c>
      <c r="I3" s="49"/>
      <c r="J3" s="80"/>
      <c r="K3" s="49"/>
      <c r="L3" s="50"/>
      <c r="M3" s="50" t="s">
        <v>22</v>
      </c>
      <c r="N3" s="154"/>
      <c r="O3" s="153"/>
      <c r="P3" s="154"/>
      <c r="Q3" s="194" t="s">
        <v>50</v>
      </c>
      <c r="R3" s="195" t="s">
        <v>56</v>
      </c>
      <c r="S3" s="195" t="s">
        <v>51</v>
      </c>
      <c r="Y3" s="203">
        <f>IF(H4="OB","A",IF(H4="IX","W",H4))</f>
        <v>0</v>
      </c>
      <c r="Z3" s="203"/>
      <c r="AA3" s="203" t="s">
        <v>59</v>
      </c>
      <c r="AB3" s="208">
        <v>120</v>
      </c>
      <c r="AC3" s="208">
        <v>90</v>
      </c>
      <c r="AD3" s="208">
        <v>65</v>
      </c>
      <c r="AE3" s="208">
        <v>55</v>
      </c>
      <c r="AF3" s="208">
        <v>50</v>
      </c>
      <c r="AG3" s="208">
        <v>45</v>
      </c>
      <c r="AH3" s="208">
        <v>40</v>
      </c>
      <c r="AI3" s="208">
        <v>35</v>
      </c>
      <c r="AJ3" s="208">
        <v>25</v>
      </c>
      <c r="AK3" s="208">
        <v>20</v>
      </c>
    </row>
    <row r="4" spans="1:37" ht="13.5" thickBot="1">
      <c r="A4" s="323" t="str">
        <f>Altalanos!$A$10</f>
        <v>2022.05.02.-03.</v>
      </c>
      <c r="B4" s="323"/>
      <c r="C4" s="323"/>
      <c r="D4" s="127"/>
      <c r="E4" s="128" t="str">
        <f>Altalanos!$C$10</f>
        <v>Szombathely</v>
      </c>
      <c r="F4" s="128"/>
      <c r="G4" s="128"/>
      <c r="H4" s="130"/>
      <c r="I4" s="128"/>
      <c r="J4" s="129"/>
      <c r="K4" s="130"/>
      <c r="L4" s="206"/>
      <c r="M4" s="131" t="str">
        <f>Altalanos!$E$10</f>
        <v>Szabó Hajnalka</v>
      </c>
      <c r="N4" s="155"/>
      <c r="O4" s="156"/>
      <c r="P4" s="155"/>
      <c r="Q4" s="196" t="s">
        <v>57</v>
      </c>
      <c r="R4" s="197" t="s">
        <v>52</v>
      </c>
      <c r="S4" s="197" t="s">
        <v>53</v>
      </c>
      <c r="Y4" s="203"/>
      <c r="Z4" s="203"/>
      <c r="AA4" s="203" t="s">
        <v>60</v>
      </c>
      <c r="AB4" s="208">
        <v>90</v>
      </c>
      <c r="AC4" s="208">
        <v>60</v>
      </c>
      <c r="AD4" s="208">
        <v>45</v>
      </c>
      <c r="AE4" s="208">
        <v>34</v>
      </c>
      <c r="AF4" s="208">
        <v>27</v>
      </c>
      <c r="AG4" s="208">
        <v>22</v>
      </c>
      <c r="AH4" s="208">
        <v>18</v>
      </c>
      <c r="AI4" s="208">
        <v>15</v>
      </c>
      <c r="AJ4" s="208">
        <v>12</v>
      </c>
      <c r="AK4" s="208">
        <v>9</v>
      </c>
    </row>
    <row r="5" spans="1:37" ht="12.75">
      <c r="A5" s="31"/>
      <c r="B5" s="31" t="s">
        <v>30</v>
      </c>
      <c r="C5" s="143" t="s">
        <v>40</v>
      </c>
      <c r="D5" s="31" t="s">
        <v>25</v>
      </c>
      <c r="E5" s="31" t="s">
        <v>45</v>
      </c>
      <c r="F5" s="31"/>
      <c r="G5" s="31" t="s">
        <v>21</v>
      </c>
      <c r="H5" s="31"/>
      <c r="I5" s="31" t="s">
        <v>23</v>
      </c>
      <c r="J5" s="31"/>
      <c r="K5" s="187" t="s">
        <v>46</v>
      </c>
      <c r="L5" s="187" t="s">
        <v>47</v>
      </c>
      <c r="M5" s="187" t="s">
        <v>48</v>
      </c>
      <c r="N5" s="150"/>
      <c r="O5" s="150"/>
      <c r="P5" s="150"/>
      <c r="Q5" s="198" t="s">
        <v>58</v>
      </c>
      <c r="R5" s="199" t="s">
        <v>54</v>
      </c>
      <c r="S5" s="199" t="s">
        <v>55</v>
      </c>
      <c r="Y5" s="203">
        <f>IF(OR(Altalanos!$A$8="F1",Altalanos!$A$8="F2",Altalanos!$A$8="N1",Altalanos!$A$8="N2"),1,2)</f>
        <v>2</v>
      </c>
      <c r="Z5" s="203"/>
      <c r="AA5" s="203" t="s">
        <v>61</v>
      </c>
      <c r="AB5" s="208">
        <v>60</v>
      </c>
      <c r="AC5" s="208">
        <v>40</v>
      </c>
      <c r="AD5" s="208">
        <v>30</v>
      </c>
      <c r="AE5" s="208">
        <v>20</v>
      </c>
      <c r="AF5" s="208">
        <v>18</v>
      </c>
      <c r="AG5" s="208">
        <v>15</v>
      </c>
      <c r="AH5" s="208">
        <v>12</v>
      </c>
      <c r="AI5" s="208">
        <v>10</v>
      </c>
      <c r="AJ5" s="208">
        <v>8</v>
      </c>
      <c r="AK5" s="208">
        <v>6</v>
      </c>
    </row>
    <row r="6" spans="1:37" ht="12.75">
      <c r="A6" s="134"/>
      <c r="B6" s="134"/>
      <c r="C6" s="186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50"/>
      <c r="O6" s="150"/>
      <c r="P6" s="150"/>
      <c r="Q6" s="150"/>
      <c r="R6" s="150"/>
      <c r="S6" s="150"/>
      <c r="Y6" s="203"/>
      <c r="Z6" s="203"/>
      <c r="AA6" s="203" t="s">
        <v>62</v>
      </c>
      <c r="AB6" s="208">
        <v>40</v>
      </c>
      <c r="AC6" s="208">
        <v>25</v>
      </c>
      <c r="AD6" s="208">
        <v>18</v>
      </c>
      <c r="AE6" s="208">
        <v>13</v>
      </c>
      <c r="AF6" s="208">
        <v>10</v>
      </c>
      <c r="AG6" s="208">
        <v>8</v>
      </c>
      <c r="AH6" s="208">
        <v>6</v>
      </c>
      <c r="AI6" s="208">
        <v>5</v>
      </c>
      <c r="AJ6" s="208">
        <v>4</v>
      </c>
      <c r="AK6" s="208">
        <v>3</v>
      </c>
    </row>
    <row r="7" spans="1:37" ht="12.75">
      <c r="A7" s="157" t="s">
        <v>42</v>
      </c>
      <c r="B7" s="188"/>
      <c r="C7" s="190">
        <f>IF($B7="","",VLOOKUP($B7,#REF!,5))</f>
      </c>
      <c r="D7" s="190">
        <f>IF($B7="","",VLOOKUP($B7,#REF!,15))</f>
      </c>
      <c r="E7" s="326" t="s">
        <v>116</v>
      </c>
      <c r="F7" s="327"/>
      <c r="G7" s="326" t="s">
        <v>101</v>
      </c>
      <c r="H7" s="327"/>
      <c r="I7" s="191">
        <f>IF($B7="","",VLOOKUP($B7,#REF!,4))</f>
      </c>
      <c r="J7" s="134"/>
      <c r="K7" s="211"/>
      <c r="L7" s="205">
        <f>IF(K7="","",CONCATENATE(VLOOKUP($Y$3,$AB$1:$AK$1,K7)," pont"))</f>
      </c>
      <c r="M7" s="212"/>
      <c r="N7" s="150"/>
      <c r="O7" s="150"/>
      <c r="P7" s="150"/>
      <c r="Q7" s="150"/>
      <c r="R7" s="150"/>
      <c r="S7" s="150"/>
      <c r="Y7" s="203"/>
      <c r="Z7" s="203"/>
      <c r="AA7" s="203" t="s">
        <v>63</v>
      </c>
      <c r="AB7" s="208">
        <v>25</v>
      </c>
      <c r="AC7" s="208">
        <v>15</v>
      </c>
      <c r="AD7" s="208">
        <v>13</v>
      </c>
      <c r="AE7" s="208">
        <v>8</v>
      </c>
      <c r="AF7" s="208">
        <v>6</v>
      </c>
      <c r="AG7" s="208">
        <v>4</v>
      </c>
      <c r="AH7" s="208">
        <v>3</v>
      </c>
      <c r="AI7" s="208">
        <v>2</v>
      </c>
      <c r="AJ7" s="208">
        <v>1</v>
      </c>
      <c r="AK7" s="208">
        <v>0</v>
      </c>
    </row>
    <row r="8" spans="1:37" ht="12.75">
      <c r="A8" s="157"/>
      <c r="B8" s="189"/>
      <c r="C8" s="192"/>
      <c r="D8" s="192"/>
      <c r="E8" s="192"/>
      <c r="F8" s="192"/>
      <c r="G8" s="192"/>
      <c r="H8" s="192"/>
      <c r="I8" s="192"/>
      <c r="J8" s="134"/>
      <c r="K8" s="157"/>
      <c r="L8" s="157"/>
      <c r="M8" s="213"/>
      <c r="N8" s="150"/>
      <c r="O8" s="150"/>
      <c r="P8" s="150"/>
      <c r="Q8" s="150"/>
      <c r="R8" s="150"/>
      <c r="S8" s="150"/>
      <c r="Y8" s="203"/>
      <c r="Z8" s="203"/>
      <c r="AA8" s="203" t="s">
        <v>64</v>
      </c>
      <c r="AB8" s="208">
        <v>15</v>
      </c>
      <c r="AC8" s="208">
        <v>10</v>
      </c>
      <c r="AD8" s="208">
        <v>7</v>
      </c>
      <c r="AE8" s="208">
        <v>5</v>
      </c>
      <c r="AF8" s="208">
        <v>4</v>
      </c>
      <c r="AG8" s="208">
        <v>3</v>
      </c>
      <c r="AH8" s="208">
        <v>2</v>
      </c>
      <c r="AI8" s="208">
        <v>1</v>
      </c>
      <c r="AJ8" s="208">
        <v>0</v>
      </c>
      <c r="AK8" s="208">
        <v>0</v>
      </c>
    </row>
    <row r="9" spans="1:37" ht="12.75">
      <c r="A9" s="157" t="s">
        <v>43</v>
      </c>
      <c r="B9" s="188"/>
      <c r="C9" s="190">
        <f>IF($B9="","",VLOOKUP($B9,#REF!,5))</f>
      </c>
      <c r="D9" s="190">
        <f>IF($B9="","",VLOOKUP($B9,#REF!,15))</f>
      </c>
      <c r="E9" s="326" t="s">
        <v>117</v>
      </c>
      <c r="F9" s="327"/>
      <c r="G9" s="326" t="s">
        <v>101</v>
      </c>
      <c r="H9" s="327"/>
      <c r="I9" s="191">
        <f>IF($B9="","",VLOOKUP($B9,#REF!,4))</f>
      </c>
      <c r="J9" s="134"/>
      <c r="K9" s="211"/>
      <c r="L9" s="205">
        <f>IF(K9="","",CONCATENATE(VLOOKUP($Y$3,$AB$1:$AK$1,K9)," pont"))</f>
      </c>
      <c r="M9" s="212"/>
      <c r="N9" s="150"/>
      <c r="O9" s="150"/>
      <c r="P9" s="150"/>
      <c r="Q9" s="150"/>
      <c r="R9" s="150"/>
      <c r="S9" s="150"/>
      <c r="Y9" s="203"/>
      <c r="Z9" s="203"/>
      <c r="AA9" s="203" t="s">
        <v>65</v>
      </c>
      <c r="AB9" s="208">
        <v>10</v>
      </c>
      <c r="AC9" s="208">
        <v>6</v>
      </c>
      <c r="AD9" s="208">
        <v>4</v>
      </c>
      <c r="AE9" s="208">
        <v>2</v>
      </c>
      <c r="AF9" s="208">
        <v>1</v>
      </c>
      <c r="AG9" s="208">
        <v>0</v>
      </c>
      <c r="AH9" s="208">
        <v>0</v>
      </c>
      <c r="AI9" s="208">
        <v>0</v>
      </c>
      <c r="AJ9" s="208">
        <v>0</v>
      </c>
      <c r="AK9" s="208">
        <v>0</v>
      </c>
    </row>
    <row r="10" spans="1:37" ht="12.75">
      <c r="A10" s="157"/>
      <c r="B10" s="189"/>
      <c r="C10" s="192"/>
      <c r="D10" s="192"/>
      <c r="E10" s="192"/>
      <c r="F10" s="192"/>
      <c r="G10" s="192"/>
      <c r="H10" s="192"/>
      <c r="I10" s="192"/>
      <c r="J10" s="134"/>
      <c r="K10" s="157"/>
      <c r="L10" s="157"/>
      <c r="M10" s="213"/>
      <c r="N10" s="150"/>
      <c r="O10" s="150"/>
      <c r="P10" s="150"/>
      <c r="Q10" s="150"/>
      <c r="R10" s="150"/>
      <c r="S10" s="150"/>
      <c r="Y10" s="203"/>
      <c r="Z10" s="203"/>
      <c r="AA10" s="203" t="s">
        <v>66</v>
      </c>
      <c r="AB10" s="208">
        <v>6</v>
      </c>
      <c r="AC10" s="208">
        <v>3</v>
      </c>
      <c r="AD10" s="208">
        <v>2</v>
      </c>
      <c r="AE10" s="208">
        <v>1</v>
      </c>
      <c r="AF10" s="208">
        <v>0</v>
      </c>
      <c r="AG10" s="208">
        <v>0</v>
      </c>
      <c r="AH10" s="208">
        <v>0</v>
      </c>
      <c r="AI10" s="208">
        <v>0</v>
      </c>
      <c r="AJ10" s="208">
        <v>0</v>
      </c>
      <c r="AK10" s="208">
        <v>0</v>
      </c>
    </row>
    <row r="11" spans="1:37" ht="12.75">
      <c r="A11" s="157" t="s">
        <v>44</v>
      </c>
      <c r="B11" s="188"/>
      <c r="C11" s="190">
        <f>IF($B11="","",VLOOKUP($B11,#REF!,5))</f>
      </c>
      <c r="D11" s="190">
        <f>IF($B11="","",VLOOKUP($B11,#REF!,15))</f>
      </c>
      <c r="E11" s="326" t="s">
        <v>109</v>
      </c>
      <c r="F11" s="327"/>
      <c r="G11" s="326" t="s">
        <v>101</v>
      </c>
      <c r="H11" s="327"/>
      <c r="I11" s="191">
        <f>IF($B11="","",VLOOKUP($B11,#REF!,4))</f>
      </c>
      <c r="J11" s="134"/>
      <c r="K11" s="211"/>
      <c r="L11" s="205">
        <f>IF(K11="","",CONCATENATE(VLOOKUP($Y$3,$AB$1:$AK$1,K11)," pont"))</f>
      </c>
      <c r="M11" s="212"/>
      <c r="N11" s="150"/>
      <c r="O11" s="150"/>
      <c r="P11" s="150"/>
      <c r="Q11" s="150"/>
      <c r="R11" s="150"/>
      <c r="S11" s="150"/>
      <c r="Y11" s="203"/>
      <c r="Z11" s="203"/>
      <c r="AA11" s="203" t="s">
        <v>71</v>
      </c>
      <c r="AB11" s="208">
        <v>3</v>
      </c>
      <c r="AC11" s="208">
        <v>2</v>
      </c>
      <c r="AD11" s="208">
        <v>1</v>
      </c>
      <c r="AE11" s="208">
        <v>0</v>
      </c>
      <c r="AF11" s="208">
        <v>0</v>
      </c>
      <c r="AG11" s="208">
        <v>0</v>
      </c>
      <c r="AH11" s="208">
        <v>0</v>
      </c>
      <c r="AI11" s="208">
        <v>0</v>
      </c>
      <c r="AJ11" s="208">
        <v>0</v>
      </c>
      <c r="AK11" s="208">
        <v>0</v>
      </c>
    </row>
    <row r="12" spans="1:37" ht="12.75">
      <c r="A12" s="157"/>
      <c r="B12" s="189"/>
      <c r="C12" s="192"/>
      <c r="D12" s="192"/>
      <c r="E12" s="192"/>
      <c r="F12" s="192"/>
      <c r="G12" s="192"/>
      <c r="H12" s="192"/>
      <c r="I12" s="192"/>
      <c r="J12" s="134"/>
      <c r="K12" s="186"/>
      <c r="L12" s="186"/>
      <c r="M12" s="214"/>
      <c r="Y12" s="203"/>
      <c r="Z12" s="203"/>
      <c r="AA12" s="203" t="s">
        <v>67</v>
      </c>
      <c r="AB12" s="209">
        <v>0</v>
      </c>
      <c r="AC12" s="209">
        <v>0</v>
      </c>
      <c r="AD12" s="209">
        <v>0</v>
      </c>
      <c r="AE12" s="209">
        <v>0</v>
      </c>
      <c r="AF12" s="209">
        <v>0</v>
      </c>
      <c r="AG12" s="209">
        <v>0</v>
      </c>
      <c r="AH12" s="209">
        <v>0</v>
      </c>
      <c r="AI12" s="209">
        <v>0</v>
      </c>
      <c r="AJ12" s="209">
        <v>0</v>
      </c>
      <c r="AK12" s="209">
        <v>0</v>
      </c>
    </row>
    <row r="13" spans="1:37" ht="12.75">
      <c r="A13" s="157" t="s">
        <v>49</v>
      </c>
      <c r="B13" s="188"/>
      <c r="C13" s="190">
        <f>IF($B13="","",VLOOKUP($B13,#REF!,5))</f>
      </c>
      <c r="D13" s="190">
        <f>IF($B13="","",VLOOKUP($B13,#REF!,15))</f>
      </c>
      <c r="E13" s="326" t="s">
        <v>118</v>
      </c>
      <c r="F13" s="327"/>
      <c r="G13" s="326" t="s">
        <v>106</v>
      </c>
      <c r="H13" s="327"/>
      <c r="I13" s="191">
        <f>IF($B13="","",VLOOKUP($B13,#REF!,4))</f>
      </c>
      <c r="J13" s="134"/>
      <c r="K13" s="211"/>
      <c r="L13" s="205">
        <f>IF(K13="","",CONCATENATE(VLOOKUP($Y$3,$AB$1:$AK$1,K13)," pont"))</f>
      </c>
      <c r="M13" s="212"/>
      <c r="Y13" s="203"/>
      <c r="Z13" s="203"/>
      <c r="AA13" s="203" t="s">
        <v>68</v>
      </c>
      <c r="AB13" s="209">
        <v>0</v>
      </c>
      <c r="AC13" s="209">
        <v>0</v>
      </c>
      <c r="AD13" s="209">
        <v>0</v>
      </c>
      <c r="AE13" s="209">
        <v>0</v>
      </c>
      <c r="AF13" s="209">
        <v>0</v>
      </c>
      <c r="AG13" s="209">
        <v>0</v>
      </c>
      <c r="AH13" s="209">
        <v>0</v>
      </c>
      <c r="AI13" s="209">
        <v>0</v>
      </c>
      <c r="AJ13" s="209">
        <v>0</v>
      </c>
      <c r="AK13" s="209">
        <v>0</v>
      </c>
    </row>
    <row r="14" spans="1:37" ht="12.75">
      <c r="A14" s="134"/>
      <c r="B14" s="134"/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Y14" s="203"/>
      <c r="Z14" s="203"/>
      <c r="AA14" s="203"/>
      <c r="AB14" s="203"/>
      <c r="AC14" s="203"/>
      <c r="AD14" s="203"/>
      <c r="AE14" s="203"/>
      <c r="AF14" s="203"/>
      <c r="AG14" s="203"/>
      <c r="AH14" s="203"/>
      <c r="AI14" s="203"/>
      <c r="AJ14" s="203"/>
      <c r="AK14" s="203"/>
    </row>
    <row r="15" spans="1:37" ht="12.75">
      <c r="A15" s="134"/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Y15" s="203"/>
      <c r="Z15" s="203"/>
      <c r="AA15" s="203"/>
      <c r="AB15" s="203"/>
      <c r="AC15" s="203"/>
      <c r="AD15" s="203"/>
      <c r="AE15" s="203"/>
      <c r="AF15" s="203"/>
      <c r="AG15" s="203"/>
      <c r="AH15" s="203"/>
      <c r="AI15" s="203"/>
      <c r="AJ15" s="203"/>
      <c r="AK15" s="203"/>
    </row>
    <row r="16" spans="1:37" ht="12.75">
      <c r="A16" s="134"/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Y16" s="203"/>
      <c r="Z16" s="203"/>
      <c r="AA16" s="203" t="s">
        <v>42</v>
      </c>
      <c r="AB16" s="203">
        <v>300</v>
      </c>
      <c r="AC16" s="203">
        <v>250</v>
      </c>
      <c r="AD16" s="203">
        <v>220</v>
      </c>
      <c r="AE16" s="203">
        <v>180</v>
      </c>
      <c r="AF16" s="203">
        <v>160</v>
      </c>
      <c r="AG16" s="203">
        <v>150</v>
      </c>
      <c r="AH16" s="203">
        <v>140</v>
      </c>
      <c r="AI16" s="203">
        <v>130</v>
      </c>
      <c r="AJ16" s="203">
        <v>120</v>
      </c>
      <c r="AK16" s="203">
        <v>110</v>
      </c>
    </row>
    <row r="17" spans="1:37" ht="12.75">
      <c r="A17" s="134"/>
      <c r="B17" s="134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Y17" s="203"/>
      <c r="Z17" s="203"/>
      <c r="AA17" s="203" t="s">
        <v>59</v>
      </c>
      <c r="AB17" s="203">
        <v>250</v>
      </c>
      <c r="AC17" s="203">
        <v>200</v>
      </c>
      <c r="AD17" s="203">
        <v>160</v>
      </c>
      <c r="AE17" s="203">
        <v>140</v>
      </c>
      <c r="AF17" s="203">
        <v>120</v>
      </c>
      <c r="AG17" s="203">
        <v>110</v>
      </c>
      <c r="AH17" s="203">
        <v>100</v>
      </c>
      <c r="AI17" s="203">
        <v>90</v>
      </c>
      <c r="AJ17" s="203">
        <v>80</v>
      </c>
      <c r="AK17" s="203">
        <v>70</v>
      </c>
    </row>
    <row r="18" spans="1:37" ht="18.75" customHeight="1">
      <c r="A18" s="134"/>
      <c r="B18" s="321"/>
      <c r="C18" s="321"/>
      <c r="D18" s="320" t="str">
        <f>E7</f>
        <v>Reguly</v>
      </c>
      <c r="E18" s="320"/>
      <c r="F18" s="320" t="str">
        <f>E9</f>
        <v>Zrínyi</v>
      </c>
      <c r="G18" s="320"/>
      <c r="H18" s="320" t="str">
        <f>E11</f>
        <v>Bolyai</v>
      </c>
      <c r="I18" s="320"/>
      <c r="J18" s="320" t="str">
        <f>E13</f>
        <v>Árpád-házi</v>
      </c>
      <c r="K18" s="320"/>
      <c r="L18" s="134"/>
      <c r="M18" s="134"/>
      <c r="Y18" s="203"/>
      <c r="Z18" s="203"/>
      <c r="AA18" s="203" t="s">
        <v>60</v>
      </c>
      <c r="AB18" s="203">
        <v>200</v>
      </c>
      <c r="AC18" s="203">
        <v>150</v>
      </c>
      <c r="AD18" s="203">
        <v>130</v>
      </c>
      <c r="AE18" s="203">
        <v>110</v>
      </c>
      <c r="AF18" s="203">
        <v>95</v>
      </c>
      <c r="AG18" s="203">
        <v>80</v>
      </c>
      <c r="AH18" s="203">
        <v>70</v>
      </c>
      <c r="AI18" s="203">
        <v>60</v>
      </c>
      <c r="AJ18" s="203">
        <v>55</v>
      </c>
      <c r="AK18" s="203">
        <v>50</v>
      </c>
    </row>
    <row r="19" spans="1:37" ht="18.75" customHeight="1">
      <c r="A19" s="193" t="s">
        <v>42</v>
      </c>
      <c r="B19" s="318" t="str">
        <f>E7</f>
        <v>Reguly</v>
      </c>
      <c r="C19" s="318"/>
      <c r="D19" s="322"/>
      <c r="E19" s="322"/>
      <c r="F19" s="319"/>
      <c r="G19" s="319"/>
      <c r="H19" s="319"/>
      <c r="I19" s="319"/>
      <c r="J19" s="320"/>
      <c r="K19" s="320"/>
      <c r="L19" s="134"/>
      <c r="M19" s="134"/>
      <c r="Y19" s="203"/>
      <c r="Z19" s="203"/>
      <c r="AA19" s="203" t="s">
        <v>61</v>
      </c>
      <c r="AB19" s="203">
        <v>150</v>
      </c>
      <c r="AC19" s="203">
        <v>120</v>
      </c>
      <c r="AD19" s="203">
        <v>100</v>
      </c>
      <c r="AE19" s="203">
        <v>80</v>
      </c>
      <c r="AF19" s="203">
        <v>70</v>
      </c>
      <c r="AG19" s="203">
        <v>60</v>
      </c>
      <c r="AH19" s="203">
        <v>55</v>
      </c>
      <c r="AI19" s="203">
        <v>50</v>
      </c>
      <c r="AJ19" s="203">
        <v>45</v>
      </c>
      <c r="AK19" s="203">
        <v>40</v>
      </c>
    </row>
    <row r="20" spans="1:37" ht="18.75" customHeight="1">
      <c r="A20" s="193" t="s">
        <v>43</v>
      </c>
      <c r="B20" s="318" t="str">
        <f>E9</f>
        <v>Zrínyi</v>
      </c>
      <c r="C20" s="318"/>
      <c r="D20" s="319"/>
      <c r="E20" s="319"/>
      <c r="F20" s="322"/>
      <c r="G20" s="322"/>
      <c r="H20" s="319"/>
      <c r="I20" s="319"/>
      <c r="J20" s="319"/>
      <c r="K20" s="319"/>
      <c r="L20" s="134"/>
      <c r="M20" s="134"/>
      <c r="Y20" s="203"/>
      <c r="Z20" s="203"/>
      <c r="AA20" s="203" t="s">
        <v>62</v>
      </c>
      <c r="AB20" s="203">
        <v>120</v>
      </c>
      <c r="AC20" s="203">
        <v>90</v>
      </c>
      <c r="AD20" s="203">
        <v>65</v>
      </c>
      <c r="AE20" s="203">
        <v>55</v>
      </c>
      <c r="AF20" s="203">
        <v>50</v>
      </c>
      <c r="AG20" s="203">
        <v>45</v>
      </c>
      <c r="AH20" s="203">
        <v>40</v>
      </c>
      <c r="AI20" s="203">
        <v>35</v>
      </c>
      <c r="AJ20" s="203">
        <v>25</v>
      </c>
      <c r="AK20" s="203">
        <v>20</v>
      </c>
    </row>
    <row r="21" spans="1:37" ht="18.75" customHeight="1">
      <c r="A21" s="193" t="s">
        <v>44</v>
      </c>
      <c r="B21" s="318" t="str">
        <f>E11</f>
        <v>Bolyai</v>
      </c>
      <c r="C21" s="318"/>
      <c r="D21" s="319"/>
      <c r="E21" s="319"/>
      <c r="F21" s="319"/>
      <c r="G21" s="319"/>
      <c r="H21" s="322"/>
      <c r="I21" s="322"/>
      <c r="J21" s="319"/>
      <c r="K21" s="319"/>
      <c r="L21" s="134"/>
      <c r="M21" s="134"/>
      <c r="Y21" s="203"/>
      <c r="Z21" s="203"/>
      <c r="AA21" s="203" t="s">
        <v>63</v>
      </c>
      <c r="AB21" s="203">
        <v>90</v>
      </c>
      <c r="AC21" s="203">
        <v>60</v>
      </c>
      <c r="AD21" s="203">
        <v>45</v>
      </c>
      <c r="AE21" s="203">
        <v>34</v>
      </c>
      <c r="AF21" s="203">
        <v>27</v>
      </c>
      <c r="AG21" s="203">
        <v>22</v>
      </c>
      <c r="AH21" s="203">
        <v>18</v>
      </c>
      <c r="AI21" s="203">
        <v>15</v>
      </c>
      <c r="AJ21" s="203">
        <v>12</v>
      </c>
      <c r="AK21" s="203">
        <v>9</v>
      </c>
    </row>
    <row r="22" spans="1:37" ht="18.75" customHeight="1">
      <c r="A22" s="193" t="s">
        <v>49</v>
      </c>
      <c r="B22" s="318" t="str">
        <f>E13</f>
        <v>Árpád-házi</v>
      </c>
      <c r="C22" s="318"/>
      <c r="D22" s="319"/>
      <c r="E22" s="319"/>
      <c r="F22" s="319"/>
      <c r="G22" s="319"/>
      <c r="H22" s="320"/>
      <c r="I22" s="320"/>
      <c r="J22" s="322"/>
      <c r="K22" s="322"/>
      <c r="L22" s="134"/>
      <c r="M22" s="134"/>
      <c r="Y22" s="203"/>
      <c r="Z22" s="203"/>
      <c r="AA22" s="203" t="s">
        <v>64</v>
      </c>
      <c r="AB22" s="203">
        <v>60</v>
      </c>
      <c r="AC22" s="203">
        <v>40</v>
      </c>
      <c r="AD22" s="203">
        <v>30</v>
      </c>
      <c r="AE22" s="203">
        <v>20</v>
      </c>
      <c r="AF22" s="203">
        <v>18</v>
      </c>
      <c r="AG22" s="203">
        <v>15</v>
      </c>
      <c r="AH22" s="203">
        <v>12</v>
      </c>
      <c r="AI22" s="203">
        <v>10</v>
      </c>
      <c r="AJ22" s="203">
        <v>8</v>
      </c>
      <c r="AK22" s="203">
        <v>6</v>
      </c>
    </row>
    <row r="23" spans="1:37" ht="12.75">
      <c r="A23" s="134"/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Y23" s="203"/>
      <c r="Z23" s="203"/>
      <c r="AA23" s="203" t="s">
        <v>65</v>
      </c>
      <c r="AB23" s="203">
        <v>40</v>
      </c>
      <c r="AC23" s="203">
        <v>25</v>
      </c>
      <c r="AD23" s="203">
        <v>18</v>
      </c>
      <c r="AE23" s="203">
        <v>13</v>
      </c>
      <c r="AF23" s="203">
        <v>8</v>
      </c>
      <c r="AG23" s="203">
        <v>7</v>
      </c>
      <c r="AH23" s="203">
        <v>6</v>
      </c>
      <c r="AI23" s="203">
        <v>5</v>
      </c>
      <c r="AJ23" s="203">
        <v>4</v>
      </c>
      <c r="AK23" s="203">
        <v>3</v>
      </c>
    </row>
    <row r="24" spans="1:37" ht="12.75">
      <c r="A24" s="134"/>
      <c r="B24" s="134"/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Y24" s="203"/>
      <c r="Z24" s="203"/>
      <c r="AA24" s="203" t="s">
        <v>66</v>
      </c>
      <c r="AB24" s="203">
        <v>25</v>
      </c>
      <c r="AC24" s="203">
        <v>15</v>
      </c>
      <c r="AD24" s="203">
        <v>13</v>
      </c>
      <c r="AE24" s="203">
        <v>7</v>
      </c>
      <c r="AF24" s="203">
        <v>6</v>
      </c>
      <c r="AG24" s="203">
        <v>5</v>
      </c>
      <c r="AH24" s="203">
        <v>4</v>
      </c>
      <c r="AI24" s="203">
        <v>3</v>
      </c>
      <c r="AJ24" s="203">
        <v>2</v>
      </c>
      <c r="AK24" s="203">
        <v>1</v>
      </c>
    </row>
    <row r="25" spans="1:37" ht="12.75">
      <c r="A25" s="134"/>
      <c r="B25" s="134"/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Y25" s="203"/>
      <c r="Z25" s="203"/>
      <c r="AA25" s="203" t="s">
        <v>71</v>
      </c>
      <c r="AB25" s="203">
        <v>15</v>
      </c>
      <c r="AC25" s="203">
        <v>10</v>
      </c>
      <c r="AD25" s="203">
        <v>8</v>
      </c>
      <c r="AE25" s="203">
        <v>4</v>
      </c>
      <c r="AF25" s="203">
        <v>3</v>
      </c>
      <c r="AG25" s="203">
        <v>2</v>
      </c>
      <c r="AH25" s="203">
        <v>1</v>
      </c>
      <c r="AI25" s="203">
        <v>0</v>
      </c>
      <c r="AJ25" s="203">
        <v>0</v>
      </c>
      <c r="AK25" s="203">
        <v>0</v>
      </c>
    </row>
    <row r="26" spans="1:37" ht="12.75">
      <c r="A26" s="134"/>
      <c r="B26" s="134"/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Y26" s="203"/>
      <c r="Z26" s="203"/>
      <c r="AA26" s="203" t="s">
        <v>67</v>
      </c>
      <c r="AB26" s="203">
        <v>10</v>
      </c>
      <c r="AC26" s="203">
        <v>6</v>
      </c>
      <c r="AD26" s="203">
        <v>4</v>
      </c>
      <c r="AE26" s="203">
        <v>2</v>
      </c>
      <c r="AF26" s="203">
        <v>1</v>
      </c>
      <c r="AG26" s="203">
        <v>0</v>
      </c>
      <c r="AH26" s="203">
        <v>0</v>
      </c>
      <c r="AI26" s="203">
        <v>0</v>
      </c>
      <c r="AJ26" s="203">
        <v>0</v>
      </c>
      <c r="AK26" s="203">
        <v>0</v>
      </c>
    </row>
    <row r="27" spans="1:37" ht="12.75">
      <c r="A27" s="134"/>
      <c r="B27" s="134"/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Y27" s="203"/>
      <c r="Z27" s="203"/>
      <c r="AA27" s="203" t="s">
        <v>68</v>
      </c>
      <c r="AB27" s="203">
        <v>3</v>
      </c>
      <c r="AC27" s="203">
        <v>2</v>
      </c>
      <c r="AD27" s="203">
        <v>1</v>
      </c>
      <c r="AE27" s="203">
        <v>0</v>
      </c>
      <c r="AF27" s="203">
        <v>0</v>
      </c>
      <c r="AG27" s="203">
        <v>0</v>
      </c>
      <c r="AH27" s="203">
        <v>0</v>
      </c>
      <c r="AI27" s="203">
        <v>0</v>
      </c>
      <c r="AJ27" s="203">
        <v>0</v>
      </c>
      <c r="AK27" s="203">
        <v>0</v>
      </c>
    </row>
    <row r="28" spans="1:13" ht="12.75">
      <c r="A28" s="134"/>
      <c r="B28" s="134"/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</row>
    <row r="29" spans="1:13" ht="12.75">
      <c r="A29" s="134"/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</row>
    <row r="30" spans="1:13" ht="12.75">
      <c r="A30" s="134"/>
      <c r="B30" s="134"/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</row>
    <row r="31" spans="1:13" ht="12.75">
      <c r="A31" s="134"/>
      <c r="B31" s="134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</row>
    <row r="32" spans="1:19" ht="12.75">
      <c r="A32" s="134"/>
      <c r="B32" s="134"/>
      <c r="C32" s="134"/>
      <c r="D32" s="134"/>
      <c r="E32" s="134"/>
      <c r="F32" s="134"/>
      <c r="G32" s="134"/>
      <c r="H32" s="134"/>
      <c r="I32" s="134"/>
      <c r="J32" s="134"/>
      <c r="K32" s="134"/>
      <c r="L32" s="133"/>
      <c r="M32" s="134"/>
      <c r="O32" s="150"/>
      <c r="P32" s="150"/>
      <c r="Q32" s="150"/>
      <c r="R32" s="150"/>
      <c r="S32" s="150"/>
    </row>
    <row r="33" spans="1:19" ht="12.75">
      <c r="A33" s="81" t="s">
        <v>25</v>
      </c>
      <c r="B33" s="82"/>
      <c r="C33" s="112"/>
      <c r="D33" s="165" t="s">
        <v>0</v>
      </c>
      <c r="E33" s="166" t="s">
        <v>27</v>
      </c>
      <c r="F33" s="184"/>
      <c r="G33" s="165" t="s">
        <v>0</v>
      </c>
      <c r="H33" s="166" t="s">
        <v>34</v>
      </c>
      <c r="I33" s="89"/>
      <c r="J33" s="166" t="s">
        <v>35</v>
      </c>
      <c r="K33" s="88" t="s">
        <v>36</v>
      </c>
      <c r="L33" s="31"/>
      <c r="M33" s="184"/>
      <c r="O33" s="150"/>
      <c r="P33" s="159"/>
      <c r="Q33" s="159"/>
      <c r="R33" s="160"/>
      <c r="S33" s="150"/>
    </row>
    <row r="34" spans="1:19" ht="12.75">
      <c r="A34" s="137" t="s">
        <v>26</v>
      </c>
      <c r="B34" s="138"/>
      <c r="C34" s="139"/>
      <c r="D34" s="167"/>
      <c r="E34" s="325"/>
      <c r="F34" s="325"/>
      <c r="G34" s="178" t="s">
        <v>1</v>
      </c>
      <c r="H34" s="138"/>
      <c r="I34" s="168"/>
      <c r="J34" s="179"/>
      <c r="K34" s="135" t="s">
        <v>28</v>
      </c>
      <c r="L34" s="185"/>
      <c r="M34" s="169"/>
      <c r="O34" s="150"/>
      <c r="P34" s="161"/>
      <c r="Q34" s="161"/>
      <c r="R34" s="162"/>
      <c r="S34" s="150"/>
    </row>
    <row r="35" spans="1:19" ht="12.75">
      <c r="A35" s="140" t="s">
        <v>33</v>
      </c>
      <c r="B35" s="87"/>
      <c r="C35" s="141"/>
      <c r="D35" s="170"/>
      <c r="E35" s="324"/>
      <c r="F35" s="324"/>
      <c r="G35" s="180" t="s">
        <v>2</v>
      </c>
      <c r="H35" s="171"/>
      <c r="I35" s="172"/>
      <c r="J35" s="79"/>
      <c r="K35" s="182"/>
      <c r="L35" s="133"/>
      <c r="M35" s="177"/>
      <c r="O35" s="150"/>
      <c r="P35" s="162"/>
      <c r="Q35" s="163"/>
      <c r="R35" s="162"/>
      <c r="S35" s="150"/>
    </row>
    <row r="36" spans="1:19" ht="12.75">
      <c r="A36" s="102"/>
      <c r="B36" s="103"/>
      <c r="C36" s="104"/>
      <c r="D36" s="170"/>
      <c r="E36" s="174"/>
      <c r="F36" s="175"/>
      <c r="G36" s="180" t="s">
        <v>3</v>
      </c>
      <c r="H36" s="171"/>
      <c r="I36" s="172"/>
      <c r="J36" s="79"/>
      <c r="K36" s="135" t="s">
        <v>29</v>
      </c>
      <c r="L36" s="185"/>
      <c r="M36" s="169"/>
      <c r="O36" s="150"/>
      <c r="P36" s="161"/>
      <c r="Q36" s="161"/>
      <c r="R36" s="162"/>
      <c r="S36" s="150"/>
    </row>
    <row r="37" spans="1:19" ht="12.75">
      <c r="A37" s="83"/>
      <c r="B37" s="110"/>
      <c r="C37" s="84"/>
      <c r="D37" s="170"/>
      <c r="E37" s="174"/>
      <c r="F37" s="175"/>
      <c r="G37" s="180" t="s">
        <v>4</v>
      </c>
      <c r="H37" s="171"/>
      <c r="I37" s="172"/>
      <c r="J37" s="79"/>
      <c r="K37" s="183"/>
      <c r="L37" s="175"/>
      <c r="M37" s="173"/>
      <c r="O37" s="150"/>
      <c r="P37" s="162"/>
      <c r="Q37" s="163"/>
      <c r="R37" s="162"/>
      <c r="S37" s="150"/>
    </row>
    <row r="38" spans="1:19" ht="12.75">
      <c r="A38" s="91"/>
      <c r="B38" s="105"/>
      <c r="C38" s="111"/>
      <c r="D38" s="170"/>
      <c r="E38" s="174"/>
      <c r="F38" s="175"/>
      <c r="G38" s="180" t="s">
        <v>5</v>
      </c>
      <c r="H38" s="171"/>
      <c r="I38" s="172"/>
      <c r="J38" s="79"/>
      <c r="K38" s="140"/>
      <c r="L38" s="133"/>
      <c r="M38" s="177"/>
      <c r="O38" s="150"/>
      <c r="P38" s="162"/>
      <c r="Q38" s="163"/>
      <c r="R38" s="162"/>
      <c r="S38" s="150"/>
    </row>
    <row r="39" spans="1:19" ht="12.75">
      <c r="A39" s="92"/>
      <c r="B39" s="106"/>
      <c r="C39" s="84"/>
      <c r="D39" s="170"/>
      <c r="E39" s="174"/>
      <c r="F39" s="175"/>
      <c r="G39" s="180" t="s">
        <v>6</v>
      </c>
      <c r="H39" s="171"/>
      <c r="I39" s="172"/>
      <c r="J39" s="79"/>
      <c r="K39" s="135" t="s">
        <v>24</v>
      </c>
      <c r="L39" s="185"/>
      <c r="M39" s="169"/>
      <c r="O39" s="150"/>
      <c r="P39" s="161"/>
      <c r="Q39" s="161"/>
      <c r="R39" s="162"/>
      <c r="S39" s="150"/>
    </row>
    <row r="40" spans="1:19" ht="12.75">
      <c r="A40" s="92"/>
      <c r="B40" s="106"/>
      <c r="C40" s="100"/>
      <c r="D40" s="170"/>
      <c r="E40" s="174"/>
      <c r="F40" s="175"/>
      <c r="G40" s="180" t="s">
        <v>7</v>
      </c>
      <c r="H40" s="171"/>
      <c r="I40" s="172"/>
      <c r="J40" s="79"/>
      <c r="K40" s="183"/>
      <c r="L40" s="175"/>
      <c r="M40" s="173"/>
      <c r="O40" s="150"/>
      <c r="P40" s="162"/>
      <c r="Q40" s="163"/>
      <c r="R40" s="162"/>
      <c r="S40" s="150"/>
    </row>
    <row r="41" spans="1:19" ht="12.75">
      <c r="A41" s="93"/>
      <c r="B41" s="90"/>
      <c r="C41" s="101"/>
      <c r="D41" s="176"/>
      <c r="E41" s="85"/>
      <c r="F41" s="133"/>
      <c r="G41" s="181" t="s">
        <v>8</v>
      </c>
      <c r="H41" s="87"/>
      <c r="I41" s="136"/>
      <c r="J41" s="86"/>
      <c r="K41" s="140" t="str">
        <f>M4</f>
        <v>Szabó Hajnalka</v>
      </c>
      <c r="L41" s="133"/>
      <c r="M41" s="177"/>
      <c r="O41" s="150"/>
      <c r="P41" s="162"/>
      <c r="Q41" s="163"/>
      <c r="R41" s="164"/>
      <c r="S41" s="150"/>
    </row>
    <row r="42" spans="15:19" ht="12.75">
      <c r="O42" s="150"/>
      <c r="P42" s="150"/>
      <c r="Q42" s="150"/>
      <c r="R42" s="150"/>
      <c r="S42" s="150"/>
    </row>
    <row r="43" spans="15:19" ht="12.75">
      <c r="O43" s="150"/>
      <c r="P43" s="150"/>
      <c r="Q43" s="150"/>
      <c r="R43" s="150"/>
      <c r="S43" s="150"/>
    </row>
  </sheetData>
  <sheetProtection/>
  <mergeCells count="37">
    <mergeCell ref="A1:F1"/>
    <mergeCell ref="A4:C4"/>
    <mergeCell ref="E7:F7"/>
    <mergeCell ref="G7:H7"/>
    <mergeCell ref="E9:F9"/>
    <mergeCell ref="G9:H9"/>
    <mergeCell ref="E11:F11"/>
    <mergeCell ref="G11:H11"/>
    <mergeCell ref="E13:F13"/>
    <mergeCell ref="G13:H13"/>
    <mergeCell ref="B18:C18"/>
    <mergeCell ref="D18:E18"/>
    <mergeCell ref="F18:G18"/>
    <mergeCell ref="H18:I18"/>
    <mergeCell ref="J18:K18"/>
    <mergeCell ref="B19:C19"/>
    <mergeCell ref="D19:E19"/>
    <mergeCell ref="F19:G19"/>
    <mergeCell ref="H19:I19"/>
    <mergeCell ref="J19:K19"/>
    <mergeCell ref="B20:C20"/>
    <mergeCell ref="D20:E20"/>
    <mergeCell ref="F20:G20"/>
    <mergeCell ref="H20:I20"/>
    <mergeCell ref="J20:K20"/>
    <mergeCell ref="B21:C21"/>
    <mergeCell ref="D21:E21"/>
    <mergeCell ref="F21:G21"/>
    <mergeCell ref="H21:I21"/>
    <mergeCell ref="J21:K21"/>
    <mergeCell ref="E35:F35"/>
    <mergeCell ref="B22:C22"/>
    <mergeCell ref="D22:E22"/>
    <mergeCell ref="F22:G22"/>
    <mergeCell ref="H22:I22"/>
    <mergeCell ref="J22:K22"/>
    <mergeCell ref="E34:F34"/>
  </mergeCells>
  <conditionalFormatting sqref="E7 E9 E11 E13">
    <cfRule type="cellIs" priority="1" dxfId="1" operator="equal" stopIfTrue="1">
      <formula>"Bye"</formula>
    </cfRule>
  </conditionalFormatting>
  <conditionalFormatting sqref="R41">
    <cfRule type="expression" priority="2" dxfId="0" stopIfTrue="1">
      <formula>$O$1="CU"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1"/>
  </sheetPr>
  <dimension ref="A1:AK43"/>
  <sheetViews>
    <sheetView zoomScalePageLayoutView="0" workbookViewId="0" topLeftCell="A2">
      <selection activeCell="M11" sqref="M11"/>
    </sheetView>
  </sheetViews>
  <sheetFormatPr defaultColWidth="9.140625" defaultRowHeight="12.75"/>
  <cols>
    <col min="1" max="1" width="5.421875" style="0" customWidth="1"/>
    <col min="2" max="2" width="4.421875" style="0" customWidth="1"/>
    <col min="3" max="3" width="8.28125" style="0" customWidth="1"/>
    <col min="4" max="4" width="7.140625" style="0" customWidth="1"/>
    <col min="5" max="5" width="9.28125" style="0" customWidth="1"/>
    <col min="6" max="6" width="7.140625" style="0" customWidth="1"/>
    <col min="7" max="7" width="9.28125" style="0" customWidth="1"/>
    <col min="8" max="8" width="7.140625" style="0" customWidth="1"/>
    <col min="9" max="9" width="9.28125" style="0" customWidth="1"/>
    <col min="10" max="10" width="8.421875" style="0" customWidth="1"/>
    <col min="11" max="13" width="8.57421875" style="0" customWidth="1"/>
    <col min="15" max="15" width="5.57421875" style="0" customWidth="1"/>
    <col min="16" max="16" width="4.57421875" style="0" customWidth="1"/>
    <col min="17" max="17" width="11.7109375" style="0" customWidth="1"/>
    <col min="25" max="25" width="10.28125" style="202" hidden="1" customWidth="1"/>
    <col min="26" max="37" width="0" style="202" hidden="1" customWidth="1"/>
  </cols>
  <sheetData>
    <row r="1" spans="1:37" ht="26.25">
      <c r="A1" s="317" t="str">
        <f>Altalanos!$A$6</f>
        <v>Vas megyei Tenisz Diákolimpia</v>
      </c>
      <c r="B1" s="317"/>
      <c r="C1" s="317"/>
      <c r="D1" s="317"/>
      <c r="E1" s="317"/>
      <c r="F1" s="317"/>
      <c r="G1" s="117"/>
      <c r="H1" s="120" t="s">
        <v>32</v>
      </c>
      <c r="I1" s="118"/>
      <c r="J1" s="119"/>
      <c r="L1" s="121"/>
      <c r="M1" s="146"/>
      <c r="N1" s="148"/>
      <c r="O1" s="148" t="s">
        <v>9</v>
      </c>
      <c r="P1" s="148"/>
      <c r="Q1" s="149"/>
      <c r="R1" s="148"/>
      <c r="S1" s="150"/>
      <c r="Y1"/>
      <c r="Z1"/>
      <c r="AA1"/>
      <c r="AB1" s="210" t="e">
        <f>IF(Y5=1,CONCATENATE(VLOOKUP(Y3,AA16:AH27,2)),CONCATENATE(VLOOKUP(Y3,AA2:AK13,2)))</f>
        <v>#N/A</v>
      </c>
      <c r="AC1" s="210" t="e">
        <f>IF(Y5=1,CONCATENATE(VLOOKUP(Y3,AA16:AK27,3)),CONCATENATE(VLOOKUP(Y3,AA2:AK13,3)))</f>
        <v>#N/A</v>
      </c>
      <c r="AD1" s="210" t="e">
        <f>IF(Y5=1,CONCATENATE(VLOOKUP(Y3,AA16:AK27,4)),CONCATENATE(VLOOKUP(Y3,AA2:AK13,4)))</f>
        <v>#N/A</v>
      </c>
      <c r="AE1" s="210" t="e">
        <f>IF(Y5=1,CONCATENATE(VLOOKUP(Y3,AA16:AK27,5)),CONCATENATE(VLOOKUP(Y3,AA2:AK13,5)))</f>
        <v>#N/A</v>
      </c>
      <c r="AF1" s="210" t="e">
        <f>IF(Y5=1,CONCATENATE(VLOOKUP(Y3,AA16:AK27,6)),CONCATENATE(VLOOKUP(Y3,AA2:AK13,6)))</f>
        <v>#N/A</v>
      </c>
      <c r="AG1" s="210" t="e">
        <f>IF(Y5=1,CONCATENATE(VLOOKUP(Y3,AA16:AK27,7)),CONCATENATE(VLOOKUP(Y3,AA2:AK13,7)))</f>
        <v>#N/A</v>
      </c>
      <c r="AH1" s="210" t="e">
        <f>IF(Y5=1,CONCATENATE(VLOOKUP(Y3,AA16:AK27,8)),CONCATENATE(VLOOKUP(Y3,AA2:AK13,8)))</f>
        <v>#N/A</v>
      </c>
      <c r="AI1" s="210" t="e">
        <f>IF(Y5=1,CONCATENATE(VLOOKUP(Y3,AA16:AK27,9)),CONCATENATE(VLOOKUP(Y3,AA2:AK13,9)))</f>
        <v>#N/A</v>
      </c>
      <c r="AJ1" s="210" t="e">
        <f>IF(Y5=1,CONCATENATE(VLOOKUP(Y3,AA16:AK27,10)),CONCATENATE(VLOOKUP(Y3,AA2:AK13,10)))</f>
        <v>#N/A</v>
      </c>
      <c r="AK1" s="210" t="e">
        <f>IF(Y5=1,CONCATENATE(VLOOKUP(Y3,AA16:AK27,11)),CONCATENATE(VLOOKUP(Y3,AA2:AK13,11)))</f>
        <v>#N/A</v>
      </c>
    </row>
    <row r="2" spans="1:37" ht="12.75">
      <c r="A2" s="122" t="s">
        <v>31</v>
      </c>
      <c r="B2" s="123"/>
      <c r="C2" s="123"/>
      <c r="D2" s="123"/>
      <c r="E2" s="219">
        <f>Altalanos!$B$8</f>
        <v>0</v>
      </c>
      <c r="F2" s="123"/>
      <c r="G2" s="124"/>
      <c r="H2" s="125"/>
      <c r="I2" s="125"/>
      <c r="J2" s="126"/>
      <c r="K2" s="121"/>
      <c r="L2" s="121"/>
      <c r="M2" s="147"/>
      <c r="N2" s="151"/>
      <c r="O2" s="152"/>
      <c r="P2" s="151"/>
      <c r="Q2" s="152"/>
      <c r="R2" s="151"/>
      <c r="S2" s="150"/>
      <c r="Y2" s="204"/>
      <c r="Z2" s="203"/>
      <c r="AA2" s="203" t="s">
        <v>42</v>
      </c>
      <c r="AB2" s="208">
        <v>150</v>
      </c>
      <c r="AC2" s="208">
        <v>120</v>
      </c>
      <c r="AD2" s="208">
        <v>100</v>
      </c>
      <c r="AE2" s="208">
        <v>80</v>
      </c>
      <c r="AF2" s="208">
        <v>70</v>
      </c>
      <c r="AG2" s="208">
        <v>60</v>
      </c>
      <c r="AH2" s="208">
        <v>55</v>
      </c>
      <c r="AI2" s="208">
        <v>50</v>
      </c>
      <c r="AJ2" s="208">
        <v>45</v>
      </c>
      <c r="AK2" s="208">
        <v>40</v>
      </c>
    </row>
    <row r="3" spans="1:37" ht="12.75">
      <c r="A3" s="49" t="s">
        <v>17</v>
      </c>
      <c r="B3" s="49"/>
      <c r="C3" s="49"/>
      <c r="D3" s="49"/>
      <c r="E3" s="49" t="s">
        <v>14</v>
      </c>
      <c r="F3" s="49"/>
      <c r="G3" s="49"/>
      <c r="H3" s="49" t="s">
        <v>121</v>
      </c>
      <c r="I3" s="49"/>
      <c r="J3" s="80"/>
      <c r="K3" s="49"/>
      <c r="L3" s="50" t="s">
        <v>22</v>
      </c>
      <c r="M3" s="49"/>
      <c r="N3" s="154"/>
      <c r="O3" s="153"/>
      <c r="P3" s="154"/>
      <c r="Q3" s="194" t="s">
        <v>50</v>
      </c>
      <c r="R3" s="195" t="s">
        <v>56</v>
      </c>
      <c r="S3" s="150"/>
      <c r="Y3" s="203">
        <f>IF(H4="OB","A",IF(H4="IX","W",H4))</f>
        <v>0</v>
      </c>
      <c r="Z3" s="203"/>
      <c r="AA3" s="203" t="s">
        <v>59</v>
      </c>
      <c r="AB3" s="208">
        <v>120</v>
      </c>
      <c r="AC3" s="208">
        <v>90</v>
      </c>
      <c r="AD3" s="208">
        <v>65</v>
      </c>
      <c r="AE3" s="208">
        <v>55</v>
      </c>
      <c r="AF3" s="208">
        <v>50</v>
      </c>
      <c r="AG3" s="208">
        <v>45</v>
      </c>
      <c r="AH3" s="208">
        <v>40</v>
      </c>
      <c r="AI3" s="208">
        <v>35</v>
      </c>
      <c r="AJ3" s="208">
        <v>25</v>
      </c>
      <c r="AK3" s="208">
        <v>20</v>
      </c>
    </row>
    <row r="4" spans="1:37" ht="13.5" thickBot="1">
      <c r="A4" s="323" t="str">
        <f>Altalanos!$A$10</f>
        <v>2022.05.02.-03.</v>
      </c>
      <c r="B4" s="323"/>
      <c r="C4" s="323"/>
      <c r="D4" s="127"/>
      <c r="E4" s="128" t="str">
        <f>Altalanos!$C$10</f>
        <v>Szombathely</v>
      </c>
      <c r="F4" s="128"/>
      <c r="G4" s="128"/>
      <c r="H4" s="130"/>
      <c r="I4" s="128"/>
      <c r="J4" s="129"/>
      <c r="K4" s="130"/>
      <c r="L4" s="131" t="str">
        <f>Altalanos!$E$10</f>
        <v>Szabó Hajnalka</v>
      </c>
      <c r="M4" s="130"/>
      <c r="N4" s="155"/>
      <c r="O4" s="156"/>
      <c r="P4" s="155"/>
      <c r="Q4" s="196" t="s">
        <v>57</v>
      </c>
      <c r="R4" s="197" t="s">
        <v>52</v>
      </c>
      <c r="S4" s="150"/>
      <c r="Y4" s="203"/>
      <c r="Z4" s="203"/>
      <c r="AA4" s="203" t="s">
        <v>60</v>
      </c>
      <c r="AB4" s="208">
        <v>90</v>
      </c>
      <c r="AC4" s="208">
        <v>60</v>
      </c>
      <c r="AD4" s="208">
        <v>45</v>
      </c>
      <c r="AE4" s="208">
        <v>34</v>
      </c>
      <c r="AF4" s="208">
        <v>27</v>
      </c>
      <c r="AG4" s="208">
        <v>22</v>
      </c>
      <c r="AH4" s="208">
        <v>18</v>
      </c>
      <c r="AI4" s="208">
        <v>15</v>
      </c>
      <c r="AJ4" s="208">
        <v>12</v>
      </c>
      <c r="AK4" s="208">
        <v>9</v>
      </c>
    </row>
    <row r="5" spans="1:37" ht="12.75">
      <c r="A5" s="31"/>
      <c r="B5" s="31" t="s">
        <v>30</v>
      </c>
      <c r="C5" s="143" t="s">
        <v>40</v>
      </c>
      <c r="D5" s="31" t="s">
        <v>25</v>
      </c>
      <c r="E5" s="31" t="s">
        <v>45</v>
      </c>
      <c r="F5" s="31"/>
      <c r="G5" s="31" t="s">
        <v>21</v>
      </c>
      <c r="H5" s="31"/>
      <c r="I5" s="31" t="s">
        <v>23</v>
      </c>
      <c r="J5" s="31"/>
      <c r="K5" s="187" t="s">
        <v>46</v>
      </c>
      <c r="L5" s="187" t="s">
        <v>47</v>
      </c>
      <c r="M5" s="187" t="s">
        <v>48</v>
      </c>
      <c r="N5" s="150"/>
      <c r="O5" s="150"/>
      <c r="P5" s="150"/>
      <c r="Q5" s="198" t="s">
        <v>58</v>
      </c>
      <c r="R5" s="199" t="s">
        <v>54</v>
      </c>
      <c r="S5" s="150"/>
      <c r="Y5" s="203">
        <f>IF(OR(Altalanos!$A$8="F1",Altalanos!$A$8="F2",Altalanos!$A$8="N1",Altalanos!$A$8="N2"),1,2)</f>
        <v>2</v>
      </c>
      <c r="Z5" s="203"/>
      <c r="AA5" s="203" t="s">
        <v>61</v>
      </c>
      <c r="AB5" s="208">
        <v>60</v>
      </c>
      <c r="AC5" s="208">
        <v>40</v>
      </c>
      <c r="AD5" s="208">
        <v>30</v>
      </c>
      <c r="AE5" s="208">
        <v>20</v>
      </c>
      <c r="AF5" s="208">
        <v>18</v>
      </c>
      <c r="AG5" s="208">
        <v>15</v>
      </c>
      <c r="AH5" s="208">
        <v>12</v>
      </c>
      <c r="AI5" s="208">
        <v>10</v>
      </c>
      <c r="AJ5" s="208">
        <v>8</v>
      </c>
      <c r="AK5" s="208">
        <v>6</v>
      </c>
    </row>
    <row r="6" spans="1:37" ht="12.75">
      <c r="A6" s="134"/>
      <c r="B6" s="134"/>
      <c r="C6" s="186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50"/>
      <c r="O6" s="150"/>
      <c r="P6" s="150"/>
      <c r="Q6" s="150"/>
      <c r="R6" s="150"/>
      <c r="S6" s="150"/>
      <c r="Y6" s="203"/>
      <c r="Z6" s="203"/>
      <c r="AA6" s="203" t="s">
        <v>62</v>
      </c>
      <c r="AB6" s="208">
        <v>40</v>
      </c>
      <c r="AC6" s="208">
        <v>25</v>
      </c>
      <c r="AD6" s="208">
        <v>18</v>
      </c>
      <c r="AE6" s="208">
        <v>13</v>
      </c>
      <c r="AF6" s="208">
        <v>10</v>
      </c>
      <c r="AG6" s="208">
        <v>8</v>
      </c>
      <c r="AH6" s="208">
        <v>6</v>
      </c>
      <c r="AI6" s="208">
        <v>5</v>
      </c>
      <c r="AJ6" s="208">
        <v>4</v>
      </c>
      <c r="AK6" s="208">
        <v>3</v>
      </c>
    </row>
    <row r="7" spans="1:37" ht="12.75">
      <c r="A7" s="157" t="s">
        <v>42</v>
      </c>
      <c r="B7" s="188"/>
      <c r="C7" s="144">
        <f>IF($B7="","",VLOOKUP($B7,#REF!,5))</f>
      </c>
      <c r="D7" s="144">
        <f>IF($B7="","",VLOOKUP($B7,#REF!,15))</f>
      </c>
      <c r="E7" s="221" t="s">
        <v>108</v>
      </c>
      <c r="F7" s="145"/>
      <c r="G7" s="221" t="s">
        <v>101</v>
      </c>
      <c r="H7" s="145"/>
      <c r="I7" s="142">
        <f>IF($B7="","",VLOOKUP($B7,#REF!,4))</f>
      </c>
      <c r="J7" s="134"/>
      <c r="K7" s="211"/>
      <c r="L7" s="205">
        <f>IF(K7="","",CONCATENATE(VLOOKUP($Y$3,$AB$1:$AK$1,K7)," pont"))</f>
      </c>
      <c r="M7" s="212"/>
      <c r="N7" s="150"/>
      <c r="O7" s="150"/>
      <c r="P7" s="150"/>
      <c r="Q7" s="150"/>
      <c r="R7" s="150"/>
      <c r="S7" s="150"/>
      <c r="Y7" s="203"/>
      <c r="Z7" s="203"/>
      <c r="AA7" s="203" t="s">
        <v>63</v>
      </c>
      <c r="AB7" s="208">
        <v>25</v>
      </c>
      <c r="AC7" s="208">
        <v>15</v>
      </c>
      <c r="AD7" s="208">
        <v>13</v>
      </c>
      <c r="AE7" s="208">
        <v>8</v>
      </c>
      <c r="AF7" s="208">
        <v>6</v>
      </c>
      <c r="AG7" s="208">
        <v>4</v>
      </c>
      <c r="AH7" s="208">
        <v>3</v>
      </c>
      <c r="AI7" s="208">
        <v>2</v>
      </c>
      <c r="AJ7" s="208">
        <v>1</v>
      </c>
      <c r="AK7" s="208">
        <v>0</v>
      </c>
    </row>
    <row r="8" spans="1:37" ht="12.75">
      <c r="A8" s="157"/>
      <c r="B8" s="189"/>
      <c r="C8" s="158"/>
      <c r="D8" s="158"/>
      <c r="E8" s="158"/>
      <c r="F8" s="158"/>
      <c r="G8" s="158"/>
      <c r="H8" s="158"/>
      <c r="I8" s="158"/>
      <c r="J8" s="134"/>
      <c r="K8" s="157"/>
      <c r="L8" s="157"/>
      <c r="M8" s="213"/>
      <c r="N8" s="150"/>
      <c r="O8" s="150"/>
      <c r="P8" s="150"/>
      <c r="Q8" s="150"/>
      <c r="R8" s="150"/>
      <c r="S8" s="150"/>
      <c r="Y8" s="203"/>
      <c r="Z8" s="203"/>
      <c r="AA8" s="203" t="s">
        <v>64</v>
      </c>
      <c r="AB8" s="208">
        <v>15</v>
      </c>
      <c r="AC8" s="208">
        <v>10</v>
      </c>
      <c r="AD8" s="208">
        <v>7</v>
      </c>
      <c r="AE8" s="208">
        <v>5</v>
      </c>
      <c r="AF8" s="208">
        <v>4</v>
      </c>
      <c r="AG8" s="208">
        <v>3</v>
      </c>
      <c r="AH8" s="208">
        <v>2</v>
      </c>
      <c r="AI8" s="208">
        <v>1</v>
      </c>
      <c r="AJ8" s="208">
        <v>0</v>
      </c>
      <c r="AK8" s="208">
        <v>0</v>
      </c>
    </row>
    <row r="9" spans="1:37" ht="12.75">
      <c r="A9" s="157" t="s">
        <v>43</v>
      </c>
      <c r="B9" s="188"/>
      <c r="C9" s="144">
        <f>IF($B9="","",VLOOKUP($B9,#REF!,5))</f>
      </c>
      <c r="D9" s="144">
        <f>IF($B9="","",VLOOKUP($B9,#REF!,15))</f>
      </c>
      <c r="E9" s="221" t="s">
        <v>120</v>
      </c>
      <c r="F9" s="145"/>
      <c r="G9" s="221" t="s">
        <v>101</v>
      </c>
      <c r="H9" s="145"/>
      <c r="I9" s="142">
        <f>IF($B9="","",VLOOKUP($B9,#REF!,4))</f>
      </c>
      <c r="J9" s="134"/>
      <c r="K9" s="211"/>
      <c r="L9" s="205">
        <f>IF(K9="","",CONCATENATE(VLOOKUP($Y$3,$AB$1:$AK$1,K9)," pont"))</f>
      </c>
      <c r="M9" s="212"/>
      <c r="N9" s="150"/>
      <c r="O9" s="150"/>
      <c r="P9" s="150"/>
      <c r="Q9" s="150"/>
      <c r="R9" s="150"/>
      <c r="S9" s="150"/>
      <c r="Y9" s="203"/>
      <c r="Z9" s="203"/>
      <c r="AA9" s="203" t="s">
        <v>65</v>
      </c>
      <c r="AB9" s="208">
        <v>10</v>
      </c>
      <c r="AC9" s="208">
        <v>6</v>
      </c>
      <c r="AD9" s="208">
        <v>4</v>
      </c>
      <c r="AE9" s="208">
        <v>2</v>
      </c>
      <c r="AF9" s="208">
        <v>1</v>
      </c>
      <c r="AG9" s="208">
        <v>0</v>
      </c>
      <c r="AH9" s="208">
        <v>0</v>
      </c>
      <c r="AI9" s="208">
        <v>0</v>
      </c>
      <c r="AJ9" s="208">
        <v>0</v>
      </c>
      <c r="AK9" s="208">
        <v>0</v>
      </c>
    </row>
    <row r="10" spans="1:37" ht="12.75">
      <c r="A10" s="157"/>
      <c r="B10" s="189"/>
      <c r="C10" s="158"/>
      <c r="D10" s="158"/>
      <c r="E10" s="158"/>
      <c r="F10" s="158"/>
      <c r="G10" s="158"/>
      <c r="H10" s="158"/>
      <c r="I10" s="158"/>
      <c r="J10" s="134"/>
      <c r="K10" s="157"/>
      <c r="L10" s="157"/>
      <c r="M10" s="213"/>
      <c r="N10" s="150"/>
      <c r="O10" s="150"/>
      <c r="P10" s="150"/>
      <c r="Q10" s="150"/>
      <c r="R10" s="150"/>
      <c r="S10" s="150"/>
      <c r="Y10" s="203"/>
      <c r="Z10" s="203"/>
      <c r="AA10" s="203" t="s">
        <v>66</v>
      </c>
      <c r="AB10" s="208">
        <v>6</v>
      </c>
      <c r="AC10" s="208">
        <v>3</v>
      </c>
      <c r="AD10" s="208">
        <v>2</v>
      </c>
      <c r="AE10" s="208">
        <v>1</v>
      </c>
      <c r="AF10" s="208">
        <v>0</v>
      </c>
      <c r="AG10" s="208">
        <v>0</v>
      </c>
      <c r="AH10" s="208">
        <v>0</v>
      </c>
      <c r="AI10" s="208">
        <v>0</v>
      </c>
      <c r="AJ10" s="208">
        <v>0</v>
      </c>
      <c r="AK10" s="208">
        <v>0</v>
      </c>
    </row>
    <row r="11" spans="1:37" ht="12.75">
      <c r="A11" s="157" t="s">
        <v>44</v>
      </c>
      <c r="B11" s="188"/>
      <c r="C11" s="144">
        <f>IF($B11="","",VLOOKUP($B11,#REF!,5))</f>
      </c>
      <c r="D11" s="144">
        <f>IF($B11="","",VLOOKUP($B11,#REF!,15))</f>
      </c>
      <c r="E11" s="221" t="s">
        <v>109</v>
      </c>
      <c r="F11" s="145"/>
      <c r="G11" s="221" t="s">
        <v>101</v>
      </c>
      <c r="H11" s="145"/>
      <c r="I11" s="142">
        <f>IF($B11="","",VLOOKUP($B11,#REF!,4))</f>
      </c>
      <c r="J11" s="134"/>
      <c r="K11" s="211"/>
      <c r="L11" s="205">
        <f>IF(K11="","",CONCATENATE(VLOOKUP($Y$3,$AB$1:$AK$1,K11)," pont"))</f>
      </c>
      <c r="M11" s="212"/>
      <c r="N11" s="150"/>
      <c r="O11" s="150"/>
      <c r="P11" s="150"/>
      <c r="Q11" s="150"/>
      <c r="R11" s="150"/>
      <c r="S11" s="150"/>
      <c r="Y11" s="203"/>
      <c r="Z11" s="203"/>
      <c r="AA11" s="203" t="s">
        <v>71</v>
      </c>
      <c r="AB11" s="208">
        <v>3</v>
      </c>
      <c r="AC11" s="208">
        <v>2</v>
      </c>
      <c r="AD11" s="208">
        <v>1</v>
      </c>
      <c r="AE11" s="208">
        <v>0</v>
      </c>
      <c r="AF11" s="208">
        <v>0</v>
      </c>
      <c r="AG11" s="208">
        <v>0</v>
      </c>
      <c r="AH11" s="208">
        <v>0</v>
      </c>
      <c r="AI11" s="208">
        <v>0</v>
      </c>
      <c r="AJ11" s="208">
        <v>0</v>
      </c>
      <c r="AK11" s="208">
        <v>0</v>
      </c>
    </row>
    <row r="12" spans="1:37" ht="12.75">
      <c r="A12" s="134"/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Y12" s="203"/>
      <c r="Z12" s="203"/>
      <c r="AA12" s="203" t="s">
        <v>67</v>
      </c>
      <c r="AB12" s="209">
        <v>0</v>
      </c>
      <c r="AC12" s="209">
        <v>0</v>
      </c>
      <c r="AD12" s="209">
        <v>0</v>
      </c>
      <c r="AE12" s="209">
        <v>0</v>
      </c>
      <c r="AF12" s="209">
        <v>0</v>
      </c>
      <c r="AG12" s="209">
        <v>0</v>
      </c>
      <c r="AH12" s="209">
        <v>0</v>
      </c>
      <c r="AI12" s="209">
        <v>0</v>
      </c>
      <c r="AJ12" s="209">
        <v>0</v>
      </c>
      <c r="AK12" s="209">
        <v>0</v>
      </c>
    </row>
    <row r="13" spans="1:37" ht="12.75">
      <c r="A13" s="134"/>
      <c r="B13" s="134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Y13" s="203"/>
      <c r="Z13" s="203"/>
      <c r="AA13" s="203" t="s">
        <v>68</v>
      </c>
      <c r="AB13" s="209">
        <v>0</v>
      </c>
      <c r="AC13" s="209">
        <v>0</v>
      </c>
      <c r="AD13" s="209">
        <v>0</v>
      </c>
      <c r="AE13" s="209">
        <v>0</v>
      </c>
      <c r="AF13" s="209">
        <v>0</v>
      </c>
      <c r="AG13" s="209">
        <v>0</v>
      </c>
      <c r="AH13" s="209">
        <v>0</v>
      </c>
      <c r="AI13" s="209">
        <v>0</v>
      </c>
      <c r="AJ13" s="209">
        <v>0</v>
      </c>
      <c r="AK13" s="209">
        <v>0</v>
      </c>
    </row>
    <row r="14" spans="1:37" ht="12.75">
      <c r="A14" s="134"/>
      <c r="B14" s="134"/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Y14" s="203"/>
      <c r="Z14" s="203"/>
      <c r="AA14" s="203"/>
      <c r="AB14" s="203"/>
      <c r="AC14" s="203"/>
      <c r="AD14" s="203"/>
      <c r="AE14" s="203"/>
      <c r="AF14" s="203"/>
      <c r="AG14" s="203"/>
      <c r="AH14" s="203"/>
      <c r="AI14" s="203"/>
      <c r="AJ14" s="203"/>
      <c r="AK14" s="203"/>
    </row>
    <row r="15" spans="1:37" ht="12.75">
      <c r="A15" s="134"/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Y15" s="203"/>
      <c r="Z15" s="203"/>
      <c r="AA15" s="203"/>
      <c r="AB15" s="203"/>
      <c r="AC15" s="203"/>
      <c r="AD15" s="203"/>
      <c r="AE15" s="203"/>
      <c r="AF15" s="203"/>
      <c r="AG15" s="203"/>
      <c r="AH15" s="203"/>
      <c r="AI15" s="203"/>
      <c r="AJ15" s="203"/>
      <c r="AK15" s="203"/>
    </row>
    <row r="16" spans="1:37" ht="12.75">
      <c r="A16" s="134"/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Y16" s="203"/>
      <c r="Z16" s="203"/>
      <c r="AA16" s="203" t="s">
        <v>42</v>
      </c>
      <c r="AB16" s="203">
        <v>300</v>
      </c>
      <c r="AC16" s="203">
        <v>250</v>
      </c>
      <c r="AD16" s="203">
        <v>220</v>
      </c>
      <c r="AE16" s="203">
        <v>180</v>
      </c>
      <c r="AF16" s="203">
        <v>160</v>
      </c>
      <c r="AG16" s="203">
        <v>150</v>
      </c>
      <c r="AH16" s="203">
        <v>140</v>
      </c>
      <c r="AI16" s="203">
        <v>130</v>
      </c>
      <c r="AJ16" s="203">
        <v>120</v>
      </c>
      <c r="AK16" s="203">
        <v>110</v>
      </c>
    </row>
    <row r="17" spans="1:37" ht="12.75">
      <c r="A17" s="134"/>
      <c r="B17" s="134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Y17" s="203"/>
      <c r="Z17" s="203"/>
      <c r="AA17" s="203" t="s">
        <v>59</v>
      </c>
      <c r="AB17" s="203">
        <v>250</v>
      </c>
      <c r="AC17" s="203">
        <v>200</v>
      </c>
      <c r="AD17" s="203">
        <v>160</v>
      </c>
      <c r="AE17" s="203">
        <v>140</v>
      </c>
      <c r="AF17" s="203">
        <v>120</v>
      </c>
      <c r="AG17" s="203">
        <v>110</v>
      </c>
      <c r="AH17" s="203">
        <v>100</v>
      </c>
      <c r="AI17" s="203">
        <v>90</v>
      </c>
      <c r="AJ17" s="203">
        <v>80</v>
      </c>
      <c r="AK17" s="203">
        <v>70</v>
      </c>
    </row>
    <row r="18" spans="1:37" ht="18.75" customHeight="1">
      <c r="A18" s="134"/>
      <c r="B18" s="321"/>
      <c r="C18" s="321"/>
      <c r="D18" s="320" t="str">
        <f>E7</f>
        <v>Gothard</v>
      </c>
      <c r="E18" s="320"/>
      <c r="F18" s="320" t="str">
        <f>E9</f>
        <v>Brenner</v>
      </c>
      <c r="G18" s="320"/>
      <c r="H18" s="320" t="str">
        <f>E11</f>
        <v>Bolyai</v>
      </c>
      <c r="I18" s="320"/>
      <c r="J18" s="134"/>
      <c r="K18" s="134"/>
      <c r="L18" s="134"/>
      <c r="M18" s="134"/>
      <c r="Y18" s="203"/>
      <c r="Z18" s="203"/>
      <c r="AA18" s="203" t="s">
        <v>60</v>
      </c>
      <c r="AB18" s="203">
        <v>200</v>
      </c>
      <c r="AC18" s="203">
        <v>150</v>
      </c>
      <c r="AD18" s="203">
        <v>130</v>
      </c>
      <c r="AE18" s="203">
        <v>110</v>
      </c>
      <c r="AF18" s="203">
        <v>95</v>
      </c>
      <c r="AG18" s="203">
        <v>80</v>
      </c>
      <c r="AH18" s="203">
        <v>70</v>
      </c>
      <c r="AI18" s="203">
        <v>60</v>
      </c>
      <c r="AJ18" s="203">
        <v>55</v>
      </c>
      <c r="AK18" s="203">
        <v>50</v>
      </c>
    </row>
    <row r="19" spans="1:37" ht="18.75" customHeight="1">
      <c r="A19" s="193" t="s">
        <v>42</v>
      </c>
      <c r="B19" s="318" t="str">
        <f>E7</f>
        <v>Gothard</v>
      </c>
      <c r="C19" s="318"/>
      <c r="D19" s="322"/>
      <c r="E19" s="322"/>
      <c r="F19" s="319"/>
      <c r="G19" s="319"/>
      <c r="H19" s="319"/>
      <c r="I19" s="319"/>
      <c r="J19" s="134"/>
      <c r="K19" s="134"/>
      <c r="L19" s="134"/>
      <c r="M19" s="134"/>
      <c r="Y19" s="203"/>
      <c r="Z19" s="203"/>
      <c r="AA19" s="203" t="s">
        <v>61</v>
      </c>
      <c r="AB19" s="203">
        <v>150</v>
      </c>
      <c r="AC19" s="203">
        <v>120</v>
      </c>
      <c r="AD19" s="203">
        <v>100</v>
      </c>
      <c r="AE19" s="203">
        <v>80</v>
      </c>
      <c r="AF19" s="203">
        <v>70</v>
      </c>
      <c r="AG19" s="203">
        <v>60</v>
      </c>
      <c r="AH19" s="203">
        <v>55</v>
      </c>
      <c r="AI19" s="203">
        <v>50</v>
      </c>
      <c r="AJ19" s="203">
        <v>45</v>
      </c>
      <c r="AK19" s="203">
        <v>40</v>
      </c>
    </row>
    <row r="20" spans="1:37" ht="18.75" customHeight="1">
      <c r="A20" s="193" t="s">
        <v>43</v>
      </c>
      <c r="B20" s="318" t="str">
        <f>E9</f>
        <v>Brenner</v>
      </c>
      <c r="C20" s="318"/>
      <c r="D20" s="319"/>
      <c r="E20" s="319"/>
      <c r="F20" s="322"/>
      <c r="G20" s="322"/>
      <c r="H20" s="319"/>
      <c r="I20" s="319"/>
      <c r="J20" s="134"/>
      <c r="K20" s="134"/>
      <c r="L20" s="134"/>
      <c r="M20" s="134"/>
      <c r="Y20" s="203"/>
      <c r="Z20" s="203"/>
      <c r="AA20" s="203" t="s">
        <v>62</v>
      </c>
      <c r="AB20" s="203">
        <v>120</v>
      </c>
      <c r="AC20" s="203">
        <v>90</v>
      </c>
      <c r="AD20" s="203">
        <v>65</v>
      </c>
      <c r="AE20" s="203">
        <v>55</v>
      </c>
      <c r="AF20" s="203">
        <v>50</v>
      </c>
      <c r="AG20" s="203">
        <v>45</v>
      </c>
      <c r="AH20" s="203">
        <v>40</v>
      </c>
      <c r="AI20" s="203">
        <v>35</v>
      </c>
      <c r="AJ20" s="203">
        <v>25</v>
      </c>
      <c r="AK20" s="203">
        <v>20</v>
      </c>
    </row>
    <row r="21" spans="1:37" ht="18.75" customHeight="1">
      <c r="A21" s="193" t="s">
        <v>44</v>
      </c>
      <c r="B21" s="318" t="str">
        <f>E11</f>
        <v>Bolyai</v>
      </c>
      <c r="C21" s="318"/>
      <c r="D21" s="319"/>
      <c r="E21" s="319"/>
      <c r="F21" s="319"/>
      <c r="G21" s="319"/>
      <c r="H21" s="322"/>
      <c r="I21" s="322"/>
      <c r="J21" s="134"/>
      <c r="K21" s="134"/>
      <c r="L21" s="134"/>
      <c r="M21" s="134"/>
      <c r="Y21" s="203"/>
      <c r="Z21" s="203"/>
      <c r="AA21" s="203" t="s">
        <v>63</v>
      </c>
      <c r="AB21" s="203">
        <v>90</v>
      </c>
      <c r="AC21" s="203">
        <v>60</v>
      </c>
      <c r="AD21" s="203">
        <v>45</v>
      </c>
      <c r="AE21" s="203">
        <v>34</v>
      </c>
      <c r="AF21" s="203">
        <v>27</v>
      </c>
      <c r="AG21" s="203">
        <v>22</v>
      </c>
      <c r="AH21" s="203">
        <v>18</v>
      </c>
      <c r="AI21" s="203">
        <v>15</v>
      </c>
      <c r="AJ21" s="203">
        <v>12</v>
      </c>
      <c r="AK21" s="203">
        <v>9</v>
      </c>
    </row>
    <row r="22" spans="1:37" ht="12.75">
      <c r="A22" s="134"/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Y22" s="203"/>
      <c r="Z22" s="203"/>
      <c r="AA22" s="203" t="s">
        <v>64</v>
      </c>
      <c r="AB22" s="203">
        <v>60</v>
      </c>
      <c r="AC22" s="203">
        <v>40</v>
      </c>
      <c r="AD22" s="203">
        <v>30</v>
      </c>
      <c r="AE22" s="203">
        <v>20</v>
      </c>
      <c r="AF22" s="203">
        <v>18</v>
      </c>
      <c r="AG22" s="203">
        <v>15</v>
      </c>
      <c r="AH22" s="203">
        <v>12</v>
      </c>
      <c r="AI22" s="203">
        <v>10</v>
      </c>
      <c r="AJ22" s="203">
        <v>8</v>
      </c>
      <c r="AK22" s="203">
        <v>6</v>
      </c>
    </row>
    <row r="23" spans="1:37" ht="12.75">
      <c r="A23" s="134"/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Y23" s="203"/>
      <c r="Z23" s="203"/>
      <c r="AA23" s="203" t="s">
        <v>65</v>
      </c>
      <c r="AB23" s="203">
        <v>40</v>
      </c>
      <c r="AC23" s="203">
        <v>25</v>
      </c>
      <c r="AD23" s="203">
        <v>18</v>
      </c>
      <c r="AE23" s="203">
        <v>13</v>
      </c>
      <c r="AF23" s="203">
        <v>8</v>
      </c>
      <c r="AG23" s="203">
        <v>7</v>
      </c>
      <c r="AH23" s="203">
        <v>6</v>
      </c>
      <c r="AI23" s="203">
        <v>5</v>
      </c>
      <c r="AJ23" s="203">
        <v>4</v>
      </c>
      <c r="AK23" s="203">
        <v>3</v>
      </c>
    </row>
    <row r="24" spans="1:37" ht="12.75">
      <c r="A24" s="134"/>
      <c r="B24" s="134"/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Y24" s="203"/>
      <c r="Z24" s="203"/>
      <c r="AA24" s="203" t="s">
        <v>66</v>
      </c>
      <c r="AB24" s="203">
        <v>25</v>
      </c>
      <c r="AC24" s="203">
        <v>15</v>
      </c>
      <c r="AD24" s="203">
        <v>13</v>
      </c>
      <c r="AE24" s="203">
        <v>7</v>
      </c>
      <c r="AF24" s="203">
        <v>6</v>
      </c>
      <c r="AG24" s="203">
        <v>5</v>
      </c>
      <c r="AH24" s="203">
        <v>4</v>
      </c>
      <c r="AI24" s="203">
        <v>3</v>
      </c>
      <c r="AJ24" s="203">
        <v>2</v>
      </c>
      <c r="AK24" s="203">
        <v>1</v>
      </c>
    </row>
    <row r="25" spans="1:37" ht="12.75">
      <c r="A25" s="134"/>
      <c r="B25" s="134"/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Y25" s="203"/>
      <c r="Z25" s="203"/>
      <c r="AA25" s="203" t="s">
        <v>71</v>
      </c>
      <c r="AB25" s="203">
        <v>15</v>
      </c>
      <c r="AC25" s="203">
        <v>10</v>
      </c>
      <c r="AD25" s="203">
        <v>8</v>
      </c>
      <c r="AE25" s="203">
        <v>4</v>
      </c>
      <c r="AF25" s="203">
        <v>3</v>
      </c>
      <c r="AG25" s="203">
        <v>2</v>
      </c>
      <c r="AH25" s="203">
        <v>1</v>
      </c>
      <c r="AI25" s="203">
        <v>0</v>
      </c>
      <c r="AJ25" s="203">
        <v>0</v>
      </c>
      <c r="AK25" s="203">
        <v>0</v>
      </c>
    </row>
    <row r="26" spans="1:37" ht="12.75">
      <c r="A26" s="134"/>
      <c r="B26" s="134"/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Y26" s="203"/>
      <c r="Z26" s="203"/>
      <c r="AA26" s="203" t="s">
        <v>67</v>
      </c>
      <c r="AB26" s="203">
        <v>10</v>
      </c>
      <c r="AC26" s="203">
        <v>6</v>
      </c>
      <c r="AD26" s="203">
        <v>4</v>
      </c>
      <c r="AE26" s="203">
        <v>2</v>
      </c>
      <c r="AF26" s="203">
        <v>1</v>
      </c>
      <c r="AG26" s="203">
        <v>0</v>
      </c>
      <c r="AH26" s="203">
        <v>0</v>
      </c>
      <c r="AI26" s="203">
        <v>0</v>
      </c>
      <c r="AJ26" s="203">
        <v>0</v>
      </c>
      <c r="AK26" s="203">
        <v>0</v>
      </c>
    </row>
    <row r="27" spans="1:37" ht="12.75">
      <c r="A27" s="134"/>
      <c r="B27" s="134"/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Y27" s="203"/>
      <c r="Z27" s="203"/>
      <c r="AA27" s="203" t="s">
        <v>68</v>
      </c>
      <c r="AB27" s="203">
        <v>3</v>
      </c>
      <c r="AC27" s="203">
        <v>2</v>
      </c>
      <c r="AD27" s="203">
        <v>1</v>
      </c>
      <c r="AE27" s="203">
        <v>0</v>
      </c>
      <c r="AF27" s="203">
        <v>0</v>
      </c>
      <c r="AG27" s="203">
        <v>0</v>
      </c>
      <c r="AH27" s="203">
        <v>0</v>
      </c>
      <c r="AI27" s="203">
        <v>0</v>
      </c>
      <c r="AJ27" s="203">
        <v>0</v>
      </c>
      <c r="AK27" s="203">
        <v>0</v>
      </c>
    </row>
    <row r="28" spans="1:13" ht="12.75">
      <c r="A28" s="134"/>
      <c r="B28" s="134"/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</row>
    <row r="29" spans="1:13" ht="12.75">
      <c r="A29" s="81" t="s">
        <v>25</v>
      </c>
      <c r="B29" s="82"/>
      <c r="C29" s="112"/>
      <c r="D29" s="165" t="s">
        <v>0</v>
      </c>
      <c r="E29" s="166" t="s">
        <v>27</v>
      </c>
      <c r="F29" s="184"/>
      <c r="G29" s="165" t="s">
        <v>0</v>
      </c>
      <c r="H29" s="166" t="s">
        <v>34</v>
      </c>
      <c r="I29" s="89"/>
      <c r="J29" s="134"/>
      <c r="K29" s="134"/>
      <c r="L29" s="134"/>
      <c r="M29" s="134"/>
    </row>
    <row r="30" spans="1:13" ht="12.75">
      <c r="A30" s="137" t="s">
        <v>26</v>
      </c>
      <c r="B30" s="138"/>
      <c r="C30" s="139"/>
      <c r="D30" s="167"/>
      <c r="E30" s="325"/>
      <c r="F30" s="325"/>
      <c r="G30" s="178" t="s">
        <v>1</v>
      </c>
      <c r="H30" s="138"/>
      <c r="I30" s="168"/>
      <c r="J30" s="134"/>
      <c r="K30" s="134"/>
      <c r="L30" s="134"/>
      <c r="M30" s="134"/>
    </row>
    <row r="31" spans="1:13" ht="12.75">
      <c r="A31" s="140" t="s">
        <v>33</v>
      </c>
      <c r="B31" s="87"/>
      <c r="C31" s="141"/>
      <c r="D31" s="170"/>
      <c r="E31" s="324"/>
      <c r="F31" s="324"/>
      <c r="G31" s="180" t="s">
        <v>2</v>
      </c>
      <c r="H31" s="171"/>
      <c r="I31" s="172"/>
      <c r="J31" s="134"/>
      <c r="K31" s="134"/>
      <c r="L31" s="134"/>
      <c r="M31" s="134"/>
    </row>
    <row r="32" spans="1:19" ht="12.75">
      <c r="A32" s="102"/>
      <c r="B32" s="103"/>
      <c r="C32" s="104"/>
      <c r="D32" s="170"/>
      <c r="E32" s="174"/>
      <c r="F32" s="175"/>
      <c r="G32" s="180" t="s">
        <v>3</v>
      </c>
      <c r="H32" s="171"/>
      <c r="I32" s="172"/>
      <c r="J32" s="134"/>
      <c r="K32" s="134"/>
      <c r="L32" s="133"/>
      <c r="M32" s="133"/>
      <c r="O32" s="150"/>
      <c r="P32" s="150"/>
      <c r="Q32" s="150"/>
      <c r="R32" s="150"/>
      <c r="S32" s="150"/>
    </row>
    <row r="33" spans="1:19" ht="12.75">
      <c r="A33" s="83"/>
      <c r="B33" s="110"/>
      <c r="C33" s="84"/>
      <c r="D33" s="170"/>
      <c r="E33" s="174"/>
      <c r="F33" s="175"/>
      <c r="G33" s="180" t="s">
        <v>4</v>
      </c>
      <c r="H33" s="171"/>
      <c r="I33" s="172"/>
      <c r="J33" s="166" t="s">
        <v>35</v>
      </c>
      <c r="K33" s="88" t="s">
        <v>36</v>
      </c>
      <c r="L33" s="31"/>
      <c r="M33" s="218"/>
      <c r="N33" s="217"/>
      <c r="O33" s="150"/>
      <c r="P33" s="159"/>
      <c r="Q33" s="159"/>
      <c r="R33" s="160"/>
      <c r="S33" s="150"/>
    </row>
    <row r="34" spans="1:19" ht="12.75">
      <c r="A34" s="91"/>
      <c r="B34" s="105"/>
      <c r="C34" s="111"/>
      <c r="D34" s="170"/>
      <c r="E34" s="174"/>
      <c r="F34" s="175"/>
      <c r="G34" s="180" t="s">
        <v>5</v>
      </c>
      <c r="H34" s="171"/>
      <c r="I34" s="172"/>
      <c r="J34" s="179"/>
      <c r="K34" s="135" t="s">
        <v>28</v>
      </c>
      <c r="L34" s="185"/>
      <c r="M34" s="173"/>
      <c r="O34" s="150"/>
      <c r="P34" s="161"/>
      <c r="Q34" s="161"/>
      <c r="R34" s="162"/>
      <c r="S34" s="150"/>
    </row>
    <row r="35" spans="1:19" ht="12.75">
      <c r="A35" s="92"/>
      <c r="B35" s="106"/>
      <c r="C35" s="84"/>
      <c r="D35" s="170"/>
      <c r="E35" s="174"/>
      <c r="F35" s="175"/>
      <c r="G35" s="180" t="s">
        <v>6</v>
      </c>
      <c r="H35" s="171"/>
      <c r="I35" s="172"/>
      <c r="J35" s="79"/>
      <c r="K35" s="182"/>
      <c r="L35" s="133"/>
      <c r="M35" s="177"/>
      <c r="O35" s="150"/>
      <c r="P35" s="162"/>
      <c r="Q35" s="163"/>
      <c r="R35" s="162"/>
      <c r="S35" s="150"/>
    </row>
    <row r="36" spans="1:19" ht="12.75">
      <c r="A36" s="92"/>
      <c r="B36" s="106"/>
      <c r="C36" s="100"/>
      <c r="D36" s="170"/>
      <c r="E36" s="174"/>
      <c r="F36" s="175"/>
      <c r="G36" s="180" t="s">
        <v>7</v>
      </c>
      <c r="H36" s="171"/>
      <c r="I36" s="172"/>
      <c r="J36" s="79"/>
      <c r="K36" s="135" t="s">
        <v>29</v>
      </c>
      <c r="L36" s="185"/>
      <c r="M36" s="169"/>
      <c r="O36" s="150"/>
      <c r="P36" s="161"/>
      <c r="Q36" s="161"/>
      <c r="R36" s="162"/>
      <c r="S36" s="150"/>
    </row>
    <row r="37" spans="1:19" ht="12.75">
      <c r="A37" s="93"/>
      <c r="B37" s="90"/>
      <c r="C37" s="101"/>
      <c r="D37" s="176"/>
      <c r="E37" s="85"/>
      <c r="F37" s="133"/>
      <c r="G37" s="181" t="s">
        <v>8</v>
      </c>
      <c r="H37" s="87"/>
      <c r="I37" s="136"/>
      <c r="J37" s="79"/>
      <c r="K37" s="183"/>
      <c r="L37" s="175"/>
      <c r="M37" s="173"/>
      <c r="O37" s="150"/>
      <c r="P37" s="162"/>
      <c r="Q37" s="163"/>
      <c r="R37" s="162"/>
      <c r="S37" s="150"/>
    </row>
    <row r="38" spans="10:19" ht="12.75">
      <c r="J38" s="79"/>
      <c r="K38" s="140"/>
      <c r="L38" s="133"/>
      <c r="M38" s="177"/>
      <c r="O38" s="150"/>
      <c r="P38" s="162"/>
      <c r="Q38" s="163"/>
      <c r="R38" s="162"/>
      <c r="S38" s="150"/>
    </row>
    <row r="39" spans="10:19" ht="12.75">
      <c r="J39" s="79"/>
      <c r="K39" s="135" t="s">
        <v>24</v>
      </c>
      <c r="L39" s="185"/>
      <c r="M39" s="169"/>
      <c r="O39" s="150"/>
      <c r="P39" s="161"/>
      <c r="Q39" s="161"/>
      <c r="R39" s="162"/>
      <c r="S39" s="150"/>
    </row>
    <row r="40" spans="10:19" ht="12.75">
      <c r="J40" s="79"/>
      <c r="K40" s="183"/>
      <c r="L40" s="175"/>
      <c r="M40" s="173"/>
      <c r="O40" s="150"/>
      <c r="P40" s="162"/>
      <c r="Q40" s="163"/>
      <c r="R40" s="162"/>
      <c r="S40" s="150"/>
    </row>
    <row r="41" spans="10:19" ht="12.75">
      <c r="J41" s="86"/>
      <c r="K41" s="140" t="str">
        <f>L4</f>
        <v>Szabó Hajnalka</v>
      </c>
      <c r="L41" s="133"/>
      <c r="M41" s="177"/>
      <c r="O41" s="150"/>
      <c r="P41" s="162"/>
      <c r="Q41" s="163"/>
      <c r="R41" s="164"/>
      <c r="S41" s="150"/>
    </row>
    <row r="42" spans="15:19" ht="12.75">
      <c r="O42" s="150"/>
      <c r="P42" s="150"/>
      <c r="Q42" s="150"/>
      <c r="R42" s="150"/>
      <c r="S42" s="150"/>
    </row>
    <row r="43" spans="15:19" ht="12.75">
      <c r="O43" s="150"/>
      <c r="P43" s="150"/>
      <c r="Q43" s="150"/>
      <c r="R43" s="150"/>
      <c r="S43" s="150"/>
    </row>
  </sheetData>
  <sheetProtection/>
  <mergeCells count="20">
    <mergeCell ref="A1:F1"/>
    <mergeCell ref="A4:C4"/>
    <mergeCell ref="B18:C18"/>
    <mergeCell ref="D18:E18"/>
    <mergeCell ref="F18:G18"/>
    <mergeCell ref="H18:I18"/>
    <mergeCell ref="B19:C19"/>
    <mergeCell ref="D19:E19"/>
    <mergeCell ref="F19:G19"/>
    <mergeCell ref="H19:I19"/>
    <mergeCell ref="B20:C20"/>
    <mergeCell ref="D20:E20"/>
    <mergeCell ref="F20:G20"/>
    <mergeCell ref="H20:I20"/>
    <mergeCell ref="B21:C21"/>
    <mergeCell ref="D21:E21"/>
    <mergeCell ref="F21:G21"/>
    <mergeCell ref="H21:I21"/>
    <mergeCell ref="E30:F30"/>
    <mergeCell ref="E31:F31"/>
  </mergeCells>
  <conditionalFormatting sqref="E7 E9 E11">
    <cfRule type="cellIs" priority="2" dxfId="1" operator="equal" stopIfTrue="1">
      <formula>"Bye"</formula>
    </cfRule>
  </conditionalFormatting>
  <conditionalFormatting sqref="R41">
    <cfRule type="expression" priority="1" dxfId="0" stopIfTrue="1">
      <formula>$O$1="CU"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1"/>
  </sheetPr>
  <dimension ref="A1:AK43"/>
  <sheetViews>
    <sheetView zoomScalePageLayoutView="0" workbookViewId="0" topLeftCell="A1">
      <selection activeCell="N18" sqref="N18"/>
    </sheetView>
  </sheetViews>
  <sheetFormatPr defaultColWidth="9.140625" defaultRowHeight="12.75"/>
  <cols>
    <col min="1" max="1" width="5.421875" style="0" customWidth="1"/>
    <col min="2" max="2" width="4.421875" style="0" customWidth="1"/>
    <col min="3" max="3" width="8.28125" style="0" customWidth="1"/>
    <col min="4" max="4" width="7.140625" style="0" customWidth="1"/>
    <col min="5" max="5" width="9.28125" style="0" customWidth="1"/>
    <col min="6" max="6" width="7.140625" style="0" customWidth="1"/>
    <col min="7" max="7" width="9.28125" style="0" customWidth="1"/>
    <col min="8" max="8" width="7.140625" style="0" customWidth="1"/>
    <col min="9" max="9" width="9.28125" style="0" customWidth="1"/>
    <col min="10" max="10" width="8.421875" style="0" customWidth="1"/>
    <col min="11" max="13" width="8.57421875" style="0" customWidth="1"/>
    <col min="15" max="15" width="5.57421875" style="0" customWidth="1"/>
    <col min="16" max="16" width="4.57421875" style="0" customWidth="1"/>
    <col min="17" max="17" width="11.7109375" style="0" customWidth="1"/>
    <col min="25" max="25" width="10.28125" style="202" hidden="1" customWidth="1"/>
    <col min="26" max="37" width="0" style="202" hidden="1" customWidth="1"/>
  </cols>
  <sheetData>
    <row r="1" spans="1:37" ht="26.25">
      <c r="A1" s="317" t="str">
        <f>Altalanos!$A$6</f>
        <v>Vas megyei Tenisz Diákolimpia</v>
      </c>
      <c r="B1" s="317"/>
      <c r="C1" s="317"/>
      <c r="D1" s="317"/>
      <c r="E1" s="317"/>
      <c r="F1" s="317"/>
      <c r="G1" s="117"/>
      <c r="H1" s="120" t="s">
        <v>32</v>
      </c>
      <c r="I1" s="118"/>
      <c r="J1" s="119"/>
      <c r="L1" s="121"/>
      <c r="M1" s="146"/>
      <c r="N1" s="148"/>
      <c r="O1" s="148" t="s">
        <v>9</v>
      </c>
      <c r="P1" s="148"/>
      <c r="Q1" s="149"/>
      <c r="R1" s="148"/>
      <c r="S1" s="150"/>
      <c r="Y1"/>
      <c r="Z1"/>
      <c r="AA1"/>
      <c r="AB1" s="210" t="e">
        <f>IF(Y5=1,CONCATENATE(VLOOKUP(Y3,AA16:AH27,2)),CONCATENATE(VLOOKUP(Y3,AA2:AK13,2)))</f>
        <v>#N/A</v>
      </c>
      <c r="AC1" s="210" t="e">
        <f>IF(Y5=1,CONCATENATE(VLOOKUP(Y3,AA16:AK27,3)),CONCATENATE(VLOOKUP(Y3,AA2:AK13,3)))</f>
        <v>#N/A</v>
      </c>
      <c r="AD1" s="210" t="e">
        <f>IF(Y5=1,CONCATENATE(VLOOKUP(Y3,AA16:AK27,4)),CONCATENATE(VLOOKUP(Y3,AA2:AK13,4)))</f>
        <v>#N/A</v>
      </c>
      <c r="AE1" s="210" t="e">
        <f>IF(Y5=1,CONCATENATE(VLOOKUP(Y3,AA16:AK27,5)),CONCATENATE(VLOOKUP(Y3,AA2:AK13,5)))</f>
        <v>#N/A</v>
      </c>
      <c r="AF1" s="210" t="e">
        <f>IF(Y5=1,CONCATENATE(VLOOKUP(Y3,AA16:AK27,6)),CONCATENATE(VLOOKUP(Y3,AA2:AK13,6)))</f>
        <v>#N/A</v>
      </c>
      <c r="AG1" s="210" t="e">
        <f>IF(Y5=1,CONCATENATE(VLOOKUP(Y3,AA16:AK27,7)),CONCATENATE(VLOOKUP(Y3,AA2:AK13,7)))</f>
        <v>#N/A</v>
      </c>
      <c r="AH1" s="210" t="e">
        <f>IF(Y5=1,CONCATENATE(VLOOKUP(Y3,AA16:AK27,8)),CONCATENATE(VLOOKUP(Y3,AA2:AK13,8)))</f>
        <v>#N/A</v>
      </c>
      <c r="AI1" s="210" t="e">
        <f>IF(Y5=1,CONCATENATE(VLOOKUP(Y3,AA16:AK27,9)),CONCATENATE(VLOOKUP(Y3,AA2:AK13,9)))</f>
        <v>#N/A</v>
      </c>
      <c r="AJ1" s="210" t="e">
        <f>IF(Y5=1,CONCATENATE(VLOOKUP(Y3,AA16:AK27,10)),CONCATENATE(VLOOKUP(Y3,AA2:AK13,10)))</f>
        <v>#N/A</v>
      </c>
      <c r="AK1" s="210" t="e">
        <f>IF(Y5=1,CONCATENATE(VLOOKUP(Y3,AA16:AK27,11)),CONCATENATE(VLOOKUP(Y3,AA2:AK13,11)))</f>
        <v>#N/A</v>
      </c>
    </row>
    <row r="2" spans="1:37" ht="12.75">
      <c r="A2" s="122" t="s">
        <v>31</v>
      </c>
      <c r="B2" s="123"/>
      <c r="C2" s="123"/>
      <c r="D2" s="123"/>
      <c r="E2" s="219">
        <f>Altalanos!$B$8</f>
        <v>0</v>
      </c>
      <c r="F2" s="123"/>
      <c r="G2" s="124"/>
      <c r="H2" s="125"/>
      <c r="I2" s="125"/>
      <c r="J2" s="126"/>
      <c r="K2" s="121"/>
      <c r="L2" s="121"/>
      <c r="M2" s="147"/>
      <c r="N2" s="151"/>
      <c r="O2" s="152"/>
      <c r="P2" s="151"/>
      <c r="Q2" s="152"/>
      <c r="R2" s="151"/>
      <c r="S2" s="150"/>
      <c r="Y2" s="204"/>
      <c r="Z2" s="203"/>
      <c r="AA2" s="203" t="s">
        <v>42</v>
      </c>
      <c r="AB2" s="208">
        <v>150</v>
      </c>
      <c r="AC2" s="208">
        <v>120</v>
      </c>
      <c r="AD2" s="208">
        <v>100</v>
      </c>
      <c r="AE2" s="208">
        <v>80</v>
      </c>
      <c r="AF2" s="208">
        <v>70</v>
      </c>
      <c r="AG2" s="208">
        <v>60</v>
      </c>
      <c r="AH2" s="208">
        <v>55</v>
      </c>
      <c r="AI2" s="208">
        <v>50</v>
      </c>
      <c r="AJ2" s="208">
        <v>45</v>
      </c>
      <c r="AK2" s="208">
        <v>40</v>
      </c>
    </row>
    <row r="3" spans="1:37" ht="12.75">
      <c r="A3" s="49" t="s">
        <v>17</v>
      </c>
      <c r="B3" s="49"/>
      <c r="C3" s="49"/>
      <c r="D3" s="49"/>
      <c r="E3" s="49" t="s">
        <v>14</v>
      </c>
      <c r="F3" s="49"/>
      <c r="G3" s="49"/>
      <c r="H3" s="49" t="s">
        <v>122</v>
      </c>
      <c r="I3" s="49"/>
      <c r="J3" s="80"/>
      <c r="K3" s="49"/>
      <c r="L3" s="50" t="s">
        <v>22</v>
      </c>
      <c r="M3" s="49"/>
      <c r="N3" s="154"/>
      <c r="O3" s="153"/>
      <c r="P3" s="154"/>
      <c r="Q3" s="194" t="s">
        <v>50</v>
      </c>
      <c r="R3" s="195" t="s">
        <v>56</v>
      </c>
      <c r="S3" s="150"/>
      <c r="Y3" s="203">
        <f>IF(H4="OB","A",IF(H4="IX","W",H4))</f>
        <v>0</v>
      </c>
      <c r="Z3" s="203"/>
      <c r="AA3" s="203" t="s">
        <v>59</v>
      </c>
      <c r="AB3" s="208">
        <v>120</v>
      </c>
      <c r="AC3" s="208">
        <v>90</v>
      </c>
      <c r="AD3" s="208">
        <v>65</v>
      </c>
      <c r="AE3" s="208">
        <v>55</v>
      </c>
      <c r="AF3" s="208">
        <v>50</v>
      </c>
      <c r="AG3" s="208">
        <v>45</v>
      </c>
      <c r="AH3" s="208">
        <v>40</v>
      </c>
      <c r="AI3" s="208">
        <v>35</v>
      </c>
      <c r="AJ3" s="208">
        <v>25</v>
      </c>
      <c r="AK3" s="208">
        <v>20</v>
      </c>
    </row>
    <row r="4" spans="1:37" ht="13.5" thickBot="1">
      <c r="A4" s="323" t="str">
        <f>Altalanos!$A$10</f>
        <v>2022.05.02.-03.</v>
      </c>
      <c r="B4" s="323"/>
      <c r="C4" s="323"/>
      <c r="D4" s="127"/>
      <c r="E4" s="128" t="str">
        <f>Altalanos!$C$10</f>
        <v>Szombathely</v>
      </c>
      <c r="F4" s="128"/>
      <c r="G4" s="128"/>
      <c r="H4" s="130"/>
      <c r="I4" s="128"/>
      <c r="J4" s="129"/>
      <c r="K4" s="130"/>
      <c r="L4" s="131" t="str">
        <f>Altalanos!$E$10</f>
        <v>Szabó Hajnalka</v>
      </c>
      <c r="M4" s="130"/>
      <c r="N4" s="155"/>
      <c r="O4" s="156"/>
      <c r="P4" s="155"/>
      <c r="Q4" s="196" t="s">
        <v>57</v>
      </c>
      <c r="R4" s="197" t="s">
        <v>52</v>
      </c>
      <c r="S4" s="150"/>
      <c r="Y4" s="203"/>
      <c r="Z4" s="203"/>
      <c r="AA4" s="203" t="s">
        <v>60</v>
      </c>
      <c r="AB4" s="208">
        <v>90</v>
      </c>
      <c r="AC4" s="208">
        <v>60</v>
      </c>
      <c r="AD4" s="208">
        <v>45</v>
      </c>
      <c r="AE4" s="208">
        <v>34</v>
      </c>
      <c r="AF4" s="208">
        <v>27</v>
      </c>
      <c r="AG4" s="208">
        <v>22</v>
      </c>
      <c r="AH4" s="208">
        <v>18</v>
      </c>
      <c r="AI4" s="208">
        <v>15</v>
      </c>
      <c r="AJ4" s="208">
        <v>12</v>
      </c>
      <c r="AK4" s="208">
        <v>9</v>
      </c>
    </row>
    <row r="5" spans="1:37" ht="12.75">
      <c r="A5" s="31"/>
      <c r="B5" s="31" t="s">
        <v>30</v>
      </c>
      <c r="C5" s="143" t="s">
        <v>40</v>
      </c>
      <c r="D5" s="31" t="s">
        <v>25</v>
      </c>
      <c r="E5" s="31" t="s">
        <v>45</v>
      </c>
      <c r="F5" s="31"/>
      <c r="G5" s="31" t="s">
        <v>21</v>
      </c>
      <c r="H5" s="31"/>
      <c r="I5" s="31" t="s">
        <v>23</v>
      </c>
      <c r="J5" s="31"/>
      <c r="K5" s="187" t="s">
        <v>46</v>
      </c>
      <c r="L5" s="187" t="s">
        <v>47</v>
      </c>
      <c r="M5" s="187" t="s">
        <v>48</v>
      </c>
      <c r="N5" s="150"/>
      <c r="O5" s="150"/>
      <c r="P5" s="150"/>
      <c r="Q5" s="198" t="s">
        <v>58</v>
      </c>
      <c r="R5" s="199" t="s">
        <v>54</v>
      </c>
      <c r="S5" s="150"/>
      <c r="Y5" s="203">
        <f>IF(OR(Altalanos!$A$8="F1",Altalanos!$A$8="F2",Altalanos!$A$8="N1",Altalanos!$A$8="N2"),1,2)</f>
        <v>2</v>
      </c>
      <c r="Z5" s="203"/>
      <c r="AA5" s="203" t="s">
        <v>61</v>
      </c>
      <c r="AB5" s="208">
        <v>60</v>
      </c>
      <c r="AC5" s="208">
        <v>40</v>
      </c>
      <c r="AD5" s="208">
        <v>30</v>
      </c>
      <c r="AE5" s="208">
        <v>20</v>
      </c>
      <c r="AF5" s="208">
        <v>18</v>
      </c>
      <c r="AG5" s="208">
        <v>15</v>
      </c>
      <c r="AH5" s="208">
        <v>12</v>
      </c>
      <c r="AI5" s="208">
        <v>10</v>
      </c>
      <c r="AJ5" s="208">
        <v>8</v>
      </c>
      <c r="AK5" s="208">
        <v>6</v>
      </c>
    </row>
    <row r="6" spans="1:37" ht="12.75">
      <c r="A6" s="134"/>
      <c r="B6" s="134"/>
      <c r="C6" s="186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50"/>
      <c r="O6" s="150"/>
      <c r="P6" s="150"/>
      <c r="Q6" s="150"/>
      <c r="R6" s="150"/>
      <c r="S6" s="150"/>
      <c r="Y6" s="203"/>
      <c r="Z6" s="203"/>
      <c r="AA6" s="203" t="s">
        <v>62</v>
      </c>
      <c r="AB6" s="208">
        <v>40</v>
      </c>
      <c r="AC6" s="208">
        <v>25</v>
      </c>
      <c r="AD6" s="208">
        <v>18</v>
      </c>
      <c r="AE6" s="208">
        <v>13</v>
      </c>
      <c r="AF6" s="208">
        <v>10</v>
      </c>
      <c r="AG6" s="208">
        <v>8</v>
      </c>
      <c r="AH6" s="208">
        <v>6</v>
      </c>
      <c r="AI6" s="208">
        <v>5</v>
      </c>
      <c r="AJ6" s="208">
        <v>4</v>
      </c>
      <c r="AK6" s="208">
        <v>3</v>
      </c>
    </row>
    <row r="7" spans="1:37" ht="12.75">
      <c r="A7" s="157" t="s">
        <v>42</v>
      </c>
      <c r="B7" s="188"/>
      <c r="C7" s="144">
        <f>IF($B7="","",VLOOKUP($B7,#REF!,5))</f>
      </c>
      <c r="D7" s="144">
        <f>IF($B7="","",VLOOKUP($B7,#REF!,15))</f>
      </c>
      <c r="E7" s="221" t="s">
        <v>116</v>
      </c>
      <c r="F7" s="145"/>
      <c r="G7" s="221" t="s">
        <v>101</v>
      </c>
      <c r="H7" s="145"/>
      <c r="I7" s="142">
        <f>IF($B7="","",VLOOKUP($B7,#REF!,4))</f>
      </c>
      <c r="J7" s="134"/>
      <c r="K7" s="211"/>
      <c r="L7" s="205">
        <f>IF(K7="","",CONCATENATE(VLOOKUP($Y$3,$AB$1:$AK$1,K7)," pont"))</f>
      </c>
      <c r="M7" s="212"/>
      <c r="N7" s="150"/>
      <c r="O7" s="150"/>
      <c r="P7" s="150"/>
      <c r="Q7" s="150"/>
      <c r="R7" s="150"/>
      <c r="S7" s="150"/>
      <c r="Y7" s="203"/>
      <c r="Z7" s="203"/>
      <c r="AA7" s="203" t="s">
        <v>63</v>
      </c>
      <c r="AB7" s="208">
        <v>25</v>
      </c>
      <c r="AC7" s="208">
        <v>15</v>
      </c>
      <c r="AD7" s="208">
        <v>13</v>
      </c>
      <c r="AE7" s="208">
        <v>8</v>
      </c>
      <c r="AF7" s="208">
        <v>6</v>
      </c>
      <c r="AG7" s="208">
        <v>4</v>
      </c>
      <c r="AH7" s="208">
        <v>3</v>
      </c>
      <c r="AI7" s="208">
        <v>2</v>
      </c>
      <c r="AJ7" s="208">
        <v>1</v>
      </c>
      <c r="AK7" s="208">
        <v>0</v>
      </c>
    </row>
    <row r="8" spans="1:37" ht="12.75">
      <c r="A8" s="157"/>
      <c r="B8" s="189"/>
      <c r="C8" s="158"/>
      <c r="D8" s="158"/>
      <c r="E8" s="158"/>
      <c r="F8" s="158"/>
      <c r="G8" s="158"/>
      <c r="H8" s="158"/>
      <c r="I8" s="158"/>
      <c r="J8" s="134"/>
      <c r="K8" s="157"/>
      <c r="L8" s="157"/>
      <c r="M8" s="213"/>
      <c r="N8" s="150"/>
      <c r="O8" s="150"/>
      <c r="P8" s="150"/>
      <c r="Q8" s="150"/>
      <c r="R8" s="150"/>
      <c r="S8" s="150"/>
      <c r="Y8" s="203"/>
      <c r="Z8" s="203"/>
      <c r="AA8" s="203" t="s">
        <v>64</v>
      </c>
      <c r="AB8" s="208">
        <v>15</v>
      </c>
      <c r="AC8" s="208">
        <v>10</v>
      </c>
      <c r="AD8" s="208">
        <v>7</v>
      </c>
      <c r="AE8" s="208">
        <v>5</v>
      </c>
      <c r="AF8" s="208">
        <v>4</v>
      </c>
      <c r="AG8" s="208">
        <v>3</v>
      </c>
      <c r="AH8" s="208">
        <v>2</v>
      </c>
      <c r="AI8" s="208">
        <v>1</v>
      </c>
      <c r="AJ8" s="208">
        <v>0</v>
      </c>
      <c r="AK8" s="208">
        <v>0</v>
      </c>
    </row>
    <row r="9" spans="1:37" ht="12.75">
      <c r="A9" s="157" t="s">
        <v>43</v>
      </c>
      <c r="B9" s="188"/>
      <c r="C9" s="144">
        <f>IF($B9="","",VLOOKUP($B9,#REF!,5))</f>
      </c>
      <c r="D9" s="144">
        <f>IF($B9="","",VLOOKUP($B9,#REF!,15))</f>
      </c>
      <c r="E9" s="221" t="s">
        <v>109</v>
      </c>
      <c r="F9" s="145"/>
      <c r="G9" s="221" t="s">
        <v>101</v>
      </c>
      <c r="H9" s="145"/>
      <c r="I9" s="142">
        <f>IF($B9="","",VLOOKUP($B9,#REF!,4))</f>
      </c>
      <c r="J9" s="134"/>
      <c r="K9" s="211"/>
      <c r="L9" s="205">
        <f>IF(K9="","",CONCATENATE(VLOOKUP($Y$3,$AB$1:$AK$1,K9)," pont"))</f>
      </c>
      <c r="M9" s="212"/>
      <c r="N9" s="150"/>
      <c r="O9" s="150"/>
      <c r="P9" s="150"/>
      <c r="Q9" s="150"/>
      <c r="R9" s="150"/>
      <c r="S9" s="150"/>
      <c r="Y9" s="203"/>
      <c r="Z9" s="203"/>
      <c r="AA9" s="203" t="s">
        <v>65</v>
      </c>
      <c r="AB9" s="208">
        <v>10</v>
      </c>
      <c r="AC9" s="208">
        <v>6</v>
      </c>
      <c r="AD9" s="208">
        <v>4</v>
      </c>
      <c r="AE9" s="208">
        <v>2</v>
      </c>
      <c r="AF9" s="208">
        <v>1</v>
      </c>
      <c r="AG9" s="208">
        <v>0</v>
      </c>
      <c r="AH9" s="208">
        <v>0</v>
      </c>
      <c r="AI9" s="208">
        <v>0</v>
      </c>
      <c r="AJ9" s="208">
        <v>0</v>
      </c>
      <c r="AK9" s="208">
        <v>0</v>
      </c>
    </row>
    <row r="10" spans="1:37" ht="12.75">
      <c r="A10" s="157"/>
      <c r="B10" s="189"/>
      <c r="C10" s="158"/>
      <c r="D10" s="158"/>
      <c r="E10" s="158"/>
      <c r="F10" s="158"/>
      <c r="G10" s="158"/>
      <c r="H10" s="158"/>
      <c r="I10" s="158"/>
      <c r="J10" s="134"/>
      <c r="K10" s="157"/>
      <c r="L10" s="157"/>
      <c r="M10" s="213"/>
      <c r="N10" s="150"/>
      <c r="O10" s="150"/>
      <c r="P10" s="150"/>
      <c r="Q10" s="150"/>
      <c r="R10" s="150"/>
      <c r="S10" s="150"/>
      <c r="Y10" s="203"/>
      <c r="Z10" s="203"/>
      <c r="AA10" s="203" t="s">
        <v>66</v>
      </c>
      <c r="AB10" s="208">
        <v>6</v>
      </c>
      <c r="AC10" s="208">
        <v>3</v>
      </c>
      <c r="AD10" s="208">
        <v>2</v>
      </c>
      <c r="AE10" s="208">
        <v>1</v>
      </c>
      <c r="AF10" s="208">
        <v>0</v>
      </c>
      <c r="AG10" s="208">
        <v>0</v>
      </c>
      <c r="AH10" s="208">
        <v>0</v>
      </c>
      <c r="AI10" s="208">
        <v>0</v>
      </c>
      <c r="AJ10" s="208">
        <v>0</v>
      </c>
      <c r="AK10" s="208">
        <v>0</v>
      </c>
    </row>
    <row r="11" spans="1:37" ht="12.75">
      <c r="A11" s="157" t="s">
        <v>44</v>
      </c>
      <c r="B11" s="188"/>
      <c r="C11" s="144">
        <f>IF($B11="","",VLOOKUP($B11,#REF!,5))</f>
      </c>
      <c r="D11" s="144">
        <f>IF($B11="","",VLOOKUP($B11,#REF!,15))</f>
      </c>
      <c r="E11" s="142">
        <f>UPPER(IF($B11="","",VLOOKUP($B11,#REF!,2)))</f>
      </c>
      <c r="F11" s="145"/>
      <c r="G11" s="142">
        <f>IF($B11="","",VLOOKUP($B11,#REF!,3))</f>
      </c>
      <c r="H11" s="145"/>
      <c r="I11" s="142">
        <f>IF($B11="","",VLOOKUP($B11,#REF!,4))</f>
      </c>
      <c r="J11" s="134"/>
      <c r="K11" s="211"/>
      <c r="L11" s="205">
        <f>IF(K11="","",CONCATENATE(VLOOKUP($Y$3,$AB$1:$AK$1,K11)," pont"))</f>
      </c>
      <c r="M11" s="212"/>
      <c r="N11" s="150"/>
      <c r="O11" s="150"/>
      <c r="P11" s="150"/>
      <c r="Q11" s="150"/>
      <c r="R11" s="150"/>
      <c r="S11" s="150"/>
      <c r="Y11" s="203"/>
      <c r="Z11" s="203"/>
      <c r="AA11" s="203" t="s">
        <v>71</v>
      </c>
      <c r="AB11" s="208">
        <v>3</v>
      </c>
      <c r="AC11" s="208">
        <v>2</v>
      </c>
      <c r="AD11" s="208">
        <v>1</v>
      </c>
      <c r="AE11" s="208">
        <v>0</v>
      </c>
      <c r="AF11" s="208">
        <v>0</v>
      </c>
      <c r="AG11" s="208">
        <v>0</v>
      </c>
      <c r="AH11" s="208">
        <v>0</v>
      </c>
      <c r="AI11" s="208">
        <v>0</v>
      </c>
      <c r="AJ11" s="208">
        <v>0</v>
      </c>
      <c r="AK11" s="208">
        <v>0</v>
      </c>
    </row>
    <row r="12" spans="1:37" ht="12.75">
      <c r="A12" s="134"/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Y12" s="203"/>
      <c r="Z12" s="203"/>
      <c r="AA12" s="203" t="s">
        <v>67</v>
      </c>
      <c r="AB12" s="209">
        <v>0</v>
      </c>
      <c r="AC12" s="209">
        <v>0</v>
      </c>
      <c r="AD12" s="209">
        <v>0</v>
      </c>
      <c r="AE12" s="209">
        <v>0</v>
      </c>
      <c r="AF12" s="209">
        <v>0</v>
      </c>
      <c r="AG12" s="209">
        <v>0</v>
      </c>
      <c r="AH12" s="209">
        <v>0</v>
      </c>
      <c r="AI12" s="209">
        <v>0</v>
      </c>
      <c r="AJ12" s="209">
        <v>0</v>
      </c>
      <c r="AK12" s="209">
        <v>0</v>
      </c>
    </row>
    <row r="13" spans="1:37" ht="12.75">
      <c r="A13" s="134"/>
      <c r="B13" s="134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Y13" s="203"/>
      <c r="Z13" s="203"/>
      <c r="AA13" s="203" t="s">
        <v>68</v>
      </c>
      <c r="AB13" s="209">
        <v>0</v>
      </c>
      <c r="AC13" s="209">
        <v>0</v>
      </c>
      <c r="AD13" s="209">
        <v>0</v>
      </c>
      <c r="AE13" s="209">
        <v>0</v>
      </c>
      <c r="AF13" s="209">
        <v>0</v>
      </c>
      <c r="AG13" s="209">
        <v>0</v>
      </c>
      <c r="AH13" s="209">
        <v>0</v>
      </c>
      <c r="AI13" s="209">
        <v>0</v>
      </c>
      <c r="AJ13" s="209">
        <v>0</v>
      </c>
      <c r="AK13" s="209">
        <v>0</v>
      </c>
    </row>
    <row r="14" spans="1:37" ht="12.75">
      <c r="A14" s="134"/>
      <c r="B14" s="134"/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Y14" s="203"/>
      <c r="Z14" s="203"/>
      <c r="AA14" s="203"/>
      <c r="AB14" s="203"/>
      <c r="AC14" s="203"/>
      <c r="AD14" s="203"/>
      <c r="AE14" s="203"/>
      <c r="AF14" s="203"/>
      <c r="AG14" s="203"/>
      <c r="AH14" s="203"/>
      <c r="AI14" s="203"/>
      <c r="AJ14" s="203"/>
      <c r="AK14" s="203"/>
    </row>
    <row r="15" spans="1:37" ht="12.75">
      <c r="A15" s="134"/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Y15" s="203"/>
      <c r="Z15" s="203"/>
      <c r="AA15" s="203"/>
      <c r="AB15" s="203"/>
      <c r="AC15" s="203"/>
      <c r="AD15" s="203"/>
      <c r="AE15" s="203"/>
      <c r="AF15" s="203"/>
      <c r="AG15" s="203"/>
      <c r="AH15" s="203"/>
      <c r="AI15" s="203"/>
      <c r="AJ15" s="203"/>
      <c r="AK15" s="203"/>
    </row>
    <row r="16" spans="1:37" ht="12.75">
      <c r="A16" s="134"/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Y16" s="203"/>
      <c r="Z16" s="203"/>
      <c r="AA16" s="203" t="s">
        <v>42</v>
      </c>
      <c r="AB16" s="203">
        <v>300</v>
      </c>
      <c r="AC16" s="203">
        <v>250</v>
      </c>
      <c r="AD16" s="203">
        <v>220</v>
      </c>
      <c r="AE16" s="203">
        <v>180</v>
      </c>
      <c r="AF16" s="203">
        <v>160</v>
      </c>
      <c r="AG16" s="203">
        <v>150</v>
      </c>
      <c r="AH16" s="203">
        <v>140</v>
      </c>
      <c r="AI16" s="203">
        <v>130</v>
      </c>
      <c r="AJ16" s="203">
        <v>120</v>
      </c>
      <c r="AK16" s="203">
        <v>110</v>
      </c>
    </row>
    <row r="17" spans="1:37" ht="12.75">
      <c r="A17" s="134"/>
      <c r="B17" s="134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Y17" s="203"/>
      <c r="Z17" s="203"/>
      <c r="AA17" s="203" t="s">
        <v>59</v>
      </c>
      <c r="AB17" s="203">
        <v>250</v>
      </c>
      <c r="AC17" s="203">
        <v>200</v>
      </c>
      <c r="AD17" s="203">
        <v>160</v>
      </c>
      <c r="AE17" s="203">
        <v>140</v>
      </c>
      <c r="AF17" s="203">
        <v>120</v>
      </c>
      <c r="AG17" s="203">
        <v>110</v>
      </c>
      <c r="AH17" s="203">
        <v>100</v>
      </c>
      <c r="AI17" s="203">
        <v>90</v>
      </c>
      <c r="AJ17" s="203">
        <v>80</v>
      </c>
      <c r="AK17" s="203">
        <v>70</v>
      </c>
    </row>
    <row r="18" spans="1:37" ht="18.75" customHeight="1">
      <c r="A18" s="134"/>
      <c r="B18" s="321"/>
      <c r="C18" s="321"/>
      <c r="D18" s="320" t="str">
        <f>E7</f>
        <v>Reguly</v>
      </c>
      <c r="E18" s="320"/>
      <c r="F18" s="320" t="str">
        <f>E9</f>
        <v>Bolyai</v>
      </c>
      <c r="G18" s="320"/>
      <c r="H18" s="320">
        <f>E11</f>
      </c>
      <c r="I18" s="320"/>
      <c r="J18" s="134"/>
      <c r="K18" s="134"/>
      <c r="L18" s="134"/>
      <c r="M18" s="134"/>
      <c r="Y18" s="203"/>
      <c r="Z18" s="203"/>
      <c r="AA18" s="203" t="s">
        <v>60</v>
      </c>
      <c r="AB18" s="203">
        <v>200</v>
      </c>
      <c r="AC18" s="203">
        <v>150</v>
      </c>
      <c r="AD18" s="203">
        <v>130</v>
      </c>
      <c r="AE18" s="203">
        <v>110</v>
      </c>
      <c r="AF18" s="203">
        <v>95</v>
      </c>
      <c r="AG18" s="203">
        <v>80</v>
      </c>
      <c r="AH18" s="203">
        <v>70</v>
      </c>
      <c r="AI18" s="203">
        <v>60</v>
      </c>
      <c r="AJ18" s="203">
        <v>55</v>
      </c>
      <c r="AK18" s="203">
        <v>50</v>
      </c>
    </row>
    <row r="19" spans="1:37" ht="18.75" customHeight="1">
      <c r="A19" s="193" t="s">
        <v>42</v>
      </c>
      <c r="B19" s="318" t="str">
        <f>E7</f>
        <v>Reguly</v>
      </c>
      <c r="C19" s="318"/>
      <c r="D19" s="322"/>
      <c r="E19" s="322"/>
      <c r="F19" s="319"/>
      <c r="G19" s="319"/>
      <c r="H19" s="319"/>
      <c r="I19" s="319"/>
      <c r="J19" s="134"/>
      <c r="K19" s="134"/>
      <c r="L19" s="134"/>
      <c r="M19" s="134"/>
      <c r="Y19" s="203"/>
      <c r="Z19" s="203"/>
      <c r="AA19" s="203" t="s">
        <v>61</v>
      </c>
      <c r="AB19" s="203">
        <v>150</v>
      </c>
      <c r="AC19" s="203">
        <v>120</v>
      </c>
      <c r="AD19" s="203">
        <v>100</v>
      </c>
      <c r="AE19" s="203">
        <v>80</v>
      </c>
      <c r="AF19" s="203">
        <v>70</v>
      </c>
      <c r="AG19" s="203">
        <v>60</v>
      </c>
      <c r="AH19" s="203">
        <v>55</v>
      </c>
      <c r="AI19" s="203">
        <v>50</v>
      </c>
      <c r="AJ19" s="203">
        <v>45</v>
      </c>
      <c r="AK19" s="203">
        <v>40</v>
      </c>
    </row>
    <row r="20" spans="1:37" ht="18.75" customHeight="1">
      <c r="A20" s="193" t="s">
        <v>43</v>
      </c>
      <c r="B20" s="318" t="str">
        <f>E9</f>
        <v>Bolyai</v>
      </c>
      <c r="C20" s="318"/>
      <c r="D20" s="319"/>
      <c r="E20" s="319"/>
      <c r="F20" s="322"/>
      <c r="G20" s="322"/>
      <c r="H20" s="319"/>
      <c r="I20" s="319"/>
      <c r="J20" s="134"/>
      <c r="K20" s="134"/>
      <c r="L20" s="134"/>
      <c r="M20" s="134"/>
      <c r="Y20" s="203"/>
      <c r="Z20" s="203"/>
      <c r="AA20" s="203" t="s">
        <v>62</v>
      </c>
      <c r="AB20" s="203">
        <v>120</v>
      </c>
      <c r="AC20" s="203">
        <v>90</v>
      </c>
      <c r="AD20" s="203">
        <v>65</v>
      </c>
      <c r="AE20" s="203">
        <v>55</v>
      </c>
      <c r="AF20" s="203">
        <v>50</v>
      </c>
      <c r="AG20" s="203">
        <v>45</v>
      </c>
      <c r="AH20" s="203">
        <v>40</v>
      </c>
      <c r="AI20" s="203">
        <v>35</v>
      </c>
      <c r="AJ20" s="203">
        <v>25</v>
      </c>
      <c r="AK20" s="203">
        <v>20</v>
      </c>
    </row>
    <row r="21" spans="1:37" ht="18.75" customHeight="1">
      <c r="A21" s="193" t="s">
        <v>44</v>
      </c>
      <c r="B21" s="318">
        <f>E11</f>
      </c>
      <c r="C21" s="318"/>
      <c r="D21" s="319"/>
      <c r="E21" s="319"/>
      <c r="F21" s="319"/>
      <c r="G21" s="319"/>
      <c r="H21" s="322"/>
      <c r="I21" s="322"/>
      <c r="J21" s="134"/>
      <c r="K21" s="134"/>
      <c r="L21" s="134"/>
      <c r="M21" s="134"/>
      <c r="Y21" s="203"/>
      <c r="Z21" s="203"/>
      <c r="AA21" s="203" t="s">
        <v>63</v>
      </c>
      <c r="AB21" s="203">
        <v>90</v>
      </c>
      <c r="AC21" s="203">
        <v>60</v>
      </c>
      <c r="AD21" s="203">
        <v>45</v>
      </c>
      <c r="AE21" s="203">
        <v>34</v>
      </c>
      <c r="AF21" s="203">
        <v>27</v>
      </c>
      <c r="AG21" s="203">
        <v>22</v>
      </c>
      <c r="AH21" s="203">
        <v>18</v>
      </c>
      <c r="AI21" s="203">
        <v>15</v>
      </c>
      <c r="AJ21" s="203">
        <v>12</v>
      </c>
      <c r="AK21" s="203">
        <v>9</v>
      </c>
    </row>
    <row r="22" spans="1:37" ht="12.75">
      <c r="A22" s="134"/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Y22" s="203"/>
      <c r="Z22" s="203"/>
      <c r="AA22" s="203" t="s">
        <v>64</v>
      </c>
      <c r="AB22" s="203">
        <v>60</v>
      </c>
      <c r="AC22" s="203">
        <v>40</v>
      </c>
      <c r="AD22" s="203">
        <v>30</v>
      </c>
      <c r="AE22" s="203">
        <v>20</v>
      </c>
      <c r="AF22" s="203">
        <v>18</v>
      </c>
      <c r="AG22" s="203">
        <v>15</v>
      </c>
      <c r="AH22" s="203">
        <v>12</v>
      </c>
      <c r="AI22" s="203">
        <v>10</v>
      </c>
      <c r="AJ22" s="203">
        <v>8</v>
      </c>
      <c r="AK22" s="203">
        <v>6</v>
      </c>
    </row>
    <row r="23" spans="1:37" ht="12.75">
      <c r="A23" s="134"/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Y23" s="203"/>
      <c r="Z23" s="203"/>
      <c r="AA23" s="203" t="s">
        <v>65</v>
      </c>
      <c r="AB23" s="203">
        <v>40</v>
      </c>
      <c r="AC23" s="203">
        <v>25</v>
      </c>
      <c r="AD23" s="203">
        <v>18</v>
      </c>
      <c r="AE23" s="203">
        <v>13</v>
      </c>
      <c r="AF23" s="203">
        <v>8</v>
      </c>
      <c r="AG23" s="203">
        <v>7</v>
      </c>
      <c r="AH23" s="203">
        <v>6</v>
      </c>
      <c r="AI23" s="203">
        <v>5</v>
      </c>
      <c r="AJ23" s="203">
        <v>4</v>
      </c>
      <c r="AK23" s="203">
        <v>3</v>
      </c>
    </row>
    <row r="24" spans="1:37" ht="12.75">
      <c r="A24" s="134"/>
      <c r="B24" s="134"/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Y24" s="203"/>
      <c r="Z24" s="203"/>
      <c r="AA24" s="203" t="s">
        <v>66</v>
      </c>
      <c r="AB24" s="203">
        <v>25</v>
      </c>
      <c r="AC24" s="203">
        <v>15</v>
      </c>
      <c r="AD24" s="203">
        <v>13</v>
      </c>
      <c r="AE24" s="203">
        <v>7</v>
      </c>
      <c r="AF24" s="203">
        <v>6</v>
      </c>
      <c r="AG24" s="203">
        <v>5</v>
      </c>
      <c r="AH24" s="203">
        <v>4</v>
      </c>
      <c r="AI24" s="203">
        <v>3</v>
      </c>
      <c r="AJ24" s="203">
        <v>2</v>
      </c>
      <c r="AK24" s="203">
        <v>1</v>
      </c>
    </row>
    <row r="25" spans="1:37" ht="12.75">
      <c r="A25" s="134"/>
      <c r="B25" s="134"/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Y25" s="203"/>
      <c r="Z25" s="203"/>
      <c r="AA25" s="203" t="s">
        <v>71</v>
      </c>
      <c r="AB25" s="203">
        <v>15</v>
      </c>
      <c r="AC25" s="203">
        <v>10</v>
      </c>
      <c r="AD25" s="203">
        <v>8</v>
      </c>
      <c r="AE25" s="203">
        <v>4</v>
      </c>
      <c r="AF25" s="203">
        <v>3</v>
      </c>
      <c r="AG25" s="203">
        <v>2</v>
      </c>
      <c r="AH25" s="203">
        <v>1</v>
      </c>
      <c r="AI25" s="203">
        <v>0</v>
      </c>
      <c r="AJ25" s="203">
        <v>0</v>
      </c>
      <c r="AK25" s="203">
        <v>0</v>
      </c>
    </row>
    <row r="26" spans="1:37" ht="12.75">
      <c r="A26" s="134"/>
      <c r="B26" s="134"/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Y26" s="203"/>
      <c r="Z26" s="203"/>
      <c r="AA26" s="203" t="s">
        <v>67</v>
      </c>
      <c r="AB26" s="203">
        <v>10</v>
      </c>
      <c r="AC26" s="203">
        <v>6</v>
      </c>
      <c r="AD26" s="203">
        <v>4</v>
      </c>
      <c r="AE26" s="203">
        <v>2</v>
      </c>
      <c r="AF26" s="203">
        <v>1</v>
      </c>
      <c r="AG26" s="203">
        <v>0</v>
      </c>
      <c r="AH26" s="203">
        <v>0</v>
      </c>
      <c r="AI26" s="203">
        <v>0</v>
      </c>
      <c r="AJ26" s="203">
        <v>0</v>
      </c>
      <c r="AK26" s="203">
        <v>0</v>
      </c>
    </row>
    <row r="27" spans="1:37" ht="12.75">
      <c r="A27" s="134"/>
      <c r="B27" s="134"/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Y27" s="203"/>
      <c r="Z27" s="203"/>
      <c r="AA27" s="203" t="s">
        <v>68</v>
      </c>
      <c r="AB27" s="203">
        <v>3</v>
      </c>
      <c r="AC27" s="203">
        <v>2</v>
      </c>
      <c r="AD27" s="203">
        <v>1</v>
      </c>
      <c r="AE27" s="203">
        <v>0</v>
      </c>
      <c r="AF27" s="203">
        <v>0</v>
      </c>
      <c r="AG27" s="203">
        <v>0</v>
      </c>
      <c r="AH27" s="203">
        <v>0</v>
      </c>
      <c r="AI27" s="203">
        <v>0</v>
      </c>
      <c r="AJ27" s="203">
        <v>0</v>
      </c>
      <c r="AK27" s="203">
        <v>0</v>
      </c>
    </row>
    <row r="28" spans="1:13" ht="12.75">
      <c r="A28" s="134"/>
      <c r="B28" s="134"/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</row>
    <row r="29" spans="1:13" ht="12.75">
      <c r="A29" s="81" t="s">
        <v>25</v>
      </c>
      <c r="B29" s="82"/>
      <c r="C29" s="112"/>
      <c r="D29" s="165" t="s">
        <v>0</v>
      </c>
      <c r="E29" s="166" t="s">
        <v>27</v>
      </c>
      <c r="F29" s="184"/>
      <c r="G29" s="165" t="s">
        <v>0</v>
      </c>
      <c r="H29" s="166" t="s">
        <v>34</v>
      </c>
      <c r="I29" s="89"/>
      <c r="J29" s="134"/>
      <c r="K29" s="134"/>
      <c r="L29" s="134"/>
      <c r="M29" s="134"/>
    </row>
    <row r="30" spans="1:13" ht="12.75">
      <c r="A30" s="137" t="s">
        <v>26</v>
      </c>
      <c r="B30" s="138"/>
      <c r="C30" s="139"/>
      <c r="D30" s="167"/>
      <c r="E30" s="325"/>
      <c r="F30" s="325"/>
      <c r="G30" s="178" t="s">
        <v>1</v>
      </c>
      <c r="H30" s="138"/>
      <c r="I30" s="168"/>
      <c r="J30" s="134"/>
      <c r="K30" s="134"/>
      <c r="L30" s="134"/>
      <c r="M30" s="134"/>
    </row>
    <row r="31" spans="1:13" ht="12.75">
      <c r="A31" s="140" t="s">
        <v>33</v>
      </c>
      <c r="B31" s="87"/>
      <c r="C31" s="141"/>
      <c r="D31" s="170"/>
      <c r="E31" s="324"/>
      <c r="F31" s="324"/>
      <c r="G31" s="180" t="s">
        <v>2</v>
      </c>
      <c r="H31" s="171"/>
      <c r="I31" s="172"/>
      <c r="J31" s="134"/>
      <c r="K31" s="134"/>
      <c r="L31" s="134"/>
      <c r="M31" s="134"/>
    </row>
    <row r="32" spans="1:19" ht="12.75">
      <c r="A32" s="102"/>
      <c r="B32" s="103"/>
      <c r="C32" s="104"/>
      <c r="D32" s="170"/>
      <c r="E32" s="174"/>
      <c r="F32" s="175"/>
      <c r="G32" s="180" t="s">
        <v>3</v>
      </c>
      <c r="H32" s="171"/>
      <c r="I32" s="172"/>
      <c r="J32" s="134"/>
      <c r="K32" s="134"/>
      <c r="L32" s="133"/>
      <c r="M32" s="133"/>
      <c r="O32" s="150"/>
      <c r="P32" s="150"/>
      <c r="Q32" s="150"/>
      <c r="R32" s="150"/>
      <c r="S32" s="150"/>
    </row>
    <row r="33" spans="1:19" ht="12.75">
      <c r="A33" s="83"/>
      <c r="B33" s="110"/>
      <c r="C33" s="84"/>
      <c r="D33" s="170"/>
      <c r="E33" s="174"/>
      <c r="F33" s="175"/>
      <c r="G33" s="180" t="s">
        <v>4</v>
      </c>
      <c r="H33" s="171"/>
      <c r="I33" s="172"/>
      <c r="J33" s="166" t="s">
        <v>35</v>
      </c>
      <c r="K33" s="88" t="s">
        <v>36</v>
      </c>
      <c r="L33" s="31"/>
      <c r="M33" s="218"/>
      <c r="N33" s="217"/>
      <c r="O33" s="150"/>
      <c r="P33" s="159"/>
      <c r="Q33" s="159"/>
      <c r="R33" s="160"/>
      <c r="S33" s="150"/>
    </row>
    <row r="34" spans="1:19" ht="12.75">
      <c r="A34" s="91"/>
      <c r="B34" s="105"/>
      <c r="C34" s="111"/>
      <c r="D34" s="170"/>
      <c r="E34" s="174"/>
      <c r="F34" s="175"/>
      <c r="G34" s="180" t="s">
        <v>5</v>
      </c>
      <c r="H34" s="171"/>
      <c r="I34" s="172"/>
      <c r="J34" s="179"/>
      <c r="K34" s="135" t="s">
        <v>28</v>
      </c>
      <c r="L34" s="185"/>
      <c r="M34" s="173"/>
      <c r="O34" s="150"/>
      <c r="P34" s="161"/>
      <c r="Q34" s="161"/>
      <c r="R34" s="162"/>
      <c r="S34" s="150"/>
    </row>
    <row r="35" spans="1:19" ht="12.75">
      <c r="A35" s="92"/>
      <c r="B35" s="106"/>
      <c r="C35" s="84"/>
      <c r="D35" s="170"/>
      <c r="E35" s="174"/>
      <c r="F35" s="175"/>
      <c r="G35" s="180" t="s">
        <v>6</v>
      </c>
      <c r="H35" s="171"/>
      <c r="I35" s="172"/>
      <c r="J35" s="79"/>
      <c r="K35" s="182"/>
      <c r="L35" s="133"/>
      <c r="M35" s="177"/>
      <c r="O35" s="150"/>
      <c r="P35" s="162"/>
      <c r="Q35" s="163"/>
      <c r="R35" s="162"/>
      <c r="S35" s="150"/>
    </row>
    <row r="36" spans="1:19" ht="12.75">
      <c r="A36" s="92"/>
      <c r="B36" s="106"/>
      <c r="C36" s="100"/>
      <c r="D36" s="170"/>
      <c r="E36" s="174"/>
      <c r="F36" s="175"/>
      <c r="G36" s="180" t="s">
        <v>7</v>
      </c>
      <c r="H36" s="171"/>
      <c r="I36" s="172"/>
      <c r="J36" s="79"/>
      <c r="K36" s="135" t="s">
        <v>29</v>
      </c>
      <c r="L36" s="185"/>
      <c r="M36" s="169"/>
      <c r="O36" s="150"/>
      <c r="P36" s="161"/>
      <c r="Q36" s="161"/>
      <c r="R36" s="162"/>
      <c r="S36" s="150"/>
    </row>
    <row r="37" spans="1:19" ht="12.75">
      <c r="A37" s="93"/>
      <c r="B37" s="90"/>
      <c r="C37" s="101"/>
      <c r="D37" s="176"/>
      <c r="E37" s="85"/>
      <c r="F37" s="133"/>
      <c r="G37" s="181" t="s">
        <v>8</v>
      </c>
      <c r="H37" s="87"/>
      <c r="I37" s="136"/>
      <c r="J37" s="79"/>
      <c r="K37" s="183"/>
      <c r="L37" s="175"/>
      <c r="M37" s="173"/>
      <c r="O37" s="150"/>
      <c r="P37" s="162"/>
      <c r="Q37" s="163"/>
      <c r="R37" s="162"/>
      <c r="S37" s="150"/>
    </row>
    <row r="38" spans="10:19" ht="12.75">
      <c r="J38" s="79"/>
      <c r="K38" s="140"/>
      <c r="L38" s="133"/>
      <c r="M38" s="177"/>
      <c r="O38" s="150"/>
      <c r="P38" s="162"/>
      <c r="Q38" s="163"/>
      <c r="R38" s="162"/>
      <c r="S38" s="150"/>
    </row>
    <row r="39" spans="10:19" ht="12.75">
      <c r="J39" s="79"/>
      <c r="K39" s="135" t="s">
        <v>24</v>
      </c>
      <c r="L39" s="185"/>
      <c r="M39" s="169"/>
      <c r="O39" s="150"/>
      <c r="P39" s="161"/>
      <c r="Q39" s="161"/>
      <c r="R39" s="162"/>
      <c r="S39" s="150"/>
    </row>
    <row r="40" spans="10:19" ht="12.75">
      <c r="J40" s="79"/>
      <c r="K40" s="183"/>
      <c r="L40" s="175"/>
      <c r="M40" s="173"/>
      <c r="O40" s="150"/>
      <c r="P40" s="162"/>
      <c r="Q40" s="163"/>
      <c r="R40" s="162"/>
      <c r="S40" s="150"/>
    </row>
    <row r="41" spans="10:19" ht="12.75">
      <c r="J41" s="86"/>
      <c r="K41" s="140" t="str">
        <f>L4</f>
        <v>Szabó Hajnalka</v>
      </c>
      <c r="L41" s="133"/>
      <c r="M41" s="177"/>
      <c r="O41" s="150"/>
      <c r="P41" s="162"/>
      <c r="Q41" s="163"/>
      <c r="R41" s="164"/>
      <c r="S41" s="150"/>
    </row>
    <row r="42" spans="15:19" ht="12.75">
      <c r="O42" s="150"/>
      <c r="P42" s="150"/>
      <c r="Q42" s="150"/>
      <c r="R42" s="150"/>
      <c r="S42" s="150"/>
    </row>
    <row r="43" spans="15:19" ht="12.75">
      <c r="O43" s="150"/>
      <c r="P43" s="150"/>
      <c r="Q43" s="150"/>
      <c r="R43" s="150"/>
      <c r="S43" s="150"/>
    </row>
  </sheetData>
  <sheetProtection/>
  <mergeCells count="20">
    <mergeCell ref="A1:F1"/>
    <mergeCell ref="A4:C4"/>
    <mergeCell ref="B18:C18"/>
    <mergeCell ref="D18:E18"/>
    <mergeCell ref="F18:G18"/>
    <mergeCell ref="H18:I18"/>
    <mergeCell ref="B19:C19"/>
    <mergeCell ref="D19:E19"/>
    <mergeCell ref="F19:G19"/>
    <mergeCell ref="H19:I19"/>
    <mergeCell ref="B20:C20"/>
    <mergeCell ref="D20:E20"/>
    <mergeCell ref="F20:G20"/>
    <mergeCell ref="H20:I20"/>
    <mergeCell ref="B21:C21"/>
    <mergeCell ref="D21:E21"/>
    <mergeCell ref="F21:G21"/>
    <mergeCell ref="H21:I21"/>
    <mergeCell ref="E30:F30"/>
    <mergeCell ref="E31:F31"/>
  </mergeCells>
  <conditionalFormatting sqref="E7 E9 E11">
    <cfRule type="cellIs" priority="2" dxfId="1" operator="equal" stopIfTrue="1">
      <formula>"Bye"</formula>
    </cfRule>
  </conditionalFormatting>
  <conditionalFormatting sqref="R41">
    <cfRule type="expression" priority="1" dxfId="0" stopIfTrue="1">
      <formula>$O$1="CU"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1"/>
  </sheetPr>
  <dimension ref="A1:AK43"/>
  <sheetViews>
    <sheetView zoomScalePageLayoutView="0" workbookViewId="0" topLeftCell="C1">
      <selection activeCell="Q3" sqref="Q3:R5"/>
    </sheetView>
  </sheetViews>
  <sheetFormatPr defaultColWidth="9.140625" defaultRowHeight="12.75"/>
  <cols>
    <col min="1" max="1" width="5.421875" style="0" customWidth="1"/>
    <col min="2" max="2" width="4.421875" style="0" customWidth="1"/>
    <col min="3" max="3" width="8.28125" style="0" customWidth="1"/>
    <col min="4" max="4" width="7.140625" style="0" customWidth="1"/>
    <col min="5" max="5" width="9.28125" style="0" customWidth="1"/>
    <col min="6" max="6" width="7.140625" style="0" customWidth="1"/>
    <col min="7" max="7" width="9.28125" style="0" customWidth="1"/>
    <col min="8" max="8" width="7.140625" style="0" customWidth="1"/>
    <col min="9" max="9" width="9.28125" style="0" customWidth="1"/>
    <col min="10" max="10" width="8.421875" style="0" customWidth="1"/>
    <col min="11" max="13" width="8.57421875" style="0" customWidth="1"/>
    <col min="15" max="15" width="5.57421875" style="0" customWidth="1"/>
    <col min="16" max="16" width="4.57421875" style="0" customWidth="1"/>
    <col min="17" max="17" width="11.7109375" style="0" customWidth="1"/>
    <col min="25" max="25" width="10.28125" style="202" hidden="1" customWidth="1"/>
    <col min="26" max="37" width="0" style="202" hidden="1" customWidth="1"/>
  </cols>
  <sheetData>
    <row r="1" spans="1:37" ht="26.25">
      <c r="A1" s="317" t="str">
        <f>Altalanos!$A$6</f>
        <v>Vas megyei Tenisz Diákolimpia</v>
      </c>
      <c r="B1" s="317"/>
      <c r="C1" s="317"/>
      <c r="D1" s="317"/>
      <c r="E1" s="317"/>
      <c r="F1" s="317"/>
      <c r="G1" s="117"/>
      <c r="H1" s="120" t="s">
        <v>32</v>
      </c>
      <c r="I1" s="118"/>
      <c r="J1" s="119"/>
      <c r="L1" s="121"/>
      <c r="M1" s="146"/>
      <c r="N1" s="148"/>
      <c r="O1" s="148" t="s">
        <v>9</v>
      </c>
      <c r="P1" s="148"/>
      <c r="Q1" s="149"/>
      <c r="R1" s="148"/>
      <c r="S1" s="150"/>
      <c r="Y1"/>
      <c r="Z1"/>
      <c r="AA1"/>
      <c r="AB1" s="210" t="e">
        <f>IF(Y5=1,CONCATENATE(VLOOKUP(Y3,AA16:AH27,2)),CONCATENATE(VLOOKUP(Y3,AA2:AK13,2)))</f>
        <v>#N/A</v>
      </c>
      <c r="AC1" s="210" t="e">
        <f>IF(Y5=1,CONCATENATE(VLOOKUP(Y3,AA16:AK27,3)),CONCATENATE(VLOOKUP(Y3,AA2:AK13,3)))</f>
        <v>#N/A</v>
      </c>
      <c r="AD1" s="210" t="e">
        <f>IF(Y5=1,CONCATENATE(VLOOKUP(Y3,AA16:AK27,4)),CONCATENATE(VLOOKUP(Y3,AA2:AK13,4)))</f>
        <v>#N/A</v>
      </c>
      <c r="AE1" s="210" t="e">
        <f>IF(Y5=1,CONCATENATE(VLOOKUP(Y3,AA16:AK27,5)),CONCATENATE(VLOOKUP(Y3,AA2:AK13,5)))</f>
        <v>#N/A</v>
      </c>
      <c r="AF1" s="210" t="e">
        <f>IF(Y5=1,CONCATENATE(VLOOKUP(Y3,AA16:AK27,6)),CONCATENATE(VLOOKUP(Y3,AA2:AK13,6)))</f>
        <v>#N/A</v>
      </c>
      <c r="AG1" s="210" t="e">
        <f>IF(Y5=1,CONCATENATE(VLOOKUP(Y3,AA16:AK27,7)),CONCATENATE(VLOOKUP(Y3,AA2:AK13,7)))</f>
        <v>#N/A</v>
      </c>
      <c r="AH1" s="210" t="e">
        <f>IF(Y5=1,CONCATENATE(VLOOKUP(Y3,AA16:AK27,8)),CONCATENATE(VLOOKUP(Y3,AA2:AK13,8)))</f>
        <v>#N/A</v>
      </c>
      <c r="AI1" s="210" t="e">
        <f>IF(Y5=1,CONCATENATE(VLOOKUP(Y3,AA16:AK27,9)),CONCATENATE(VLOOKUP(Y3,AA2:AK13,9)))</f>
        <v>#N/A</v>
      </c>
      <c r="AJ1" s="210" t="e">
        <f>IF(Y5=1,CONCATENATE(VLOOKUP(Y3,AA16:AK27,10)),CONCATENATE(VLOOKUP(Y3,AA2:AK13,10)))</f>
        <v>#N/A</v>
      </c>
      <c r="AK1" s="210" t="e">
        <f>IF(Y5=1,CONCATENATE(VLOOKUP(Y3,AA16:AK27,11)),CONCATENATE(VLOOKUP(Y3,AA2:AK13,11)))</f>
        <v>#N/A</v>
      </c>
    </row>
    <row r="2" spans="1:37" ht="12.75">
      <c r="A2" s="122" t="s">
        <v>31</v>
      </c>
      <c r="B2" s="123"/>
      <c r="C2" s="123"/>
      <c r="D2" s="123"/>
      <c r="E2" s="219">
        <f>Altalanos!$B$8</f>
        <v>0</v>
      </c>
      <c r="F2" s="123"/>
      <c r="G2" s="124"/>
      <c r="H2" s="125"/>
      <c r="I2" s="125"/>
      <c r="J2" s="126"/>
      <c r="K2" s="121"/>
      <c r="L2" s="121"/>
      <c r="M2" s="147"/>
      <c r="N2" s="151"/>
      <c r="O2" s="152"/>
      <c r="P2" s="151"/>
      <c r="Q2" s="152"/>
      <c r="R2" s="151"/>
      <c r="S2" s="150"/>
      <c r="Y2" s="204"/>
      <c r="Z2" s="203"/>
      <c r="AA2" s="203" t="s">
        <v>42</v>
      </c>
      <c r="AB2" s="208">
        <v>150</v>
      </c>
      <c r="AC2" s="208">
        <v>120</v>
      </c>
      <c r="AD2" s="208">
        <v>100</v>
      </c>
      <c r="AE2" s="208">
        <v>80</v>
      </c>
      <c r="AF2" s="208">
        <v>70</v>
      </c>
      <c r="AG2" s="208">
        <v>60</v>
      </c>
      <c r="AH2" s="208">
        <v>55</v>
      </c>
      <c r="AI2" s="208">
        <v>50</v>
      </c>
      <c r="AJ2" s="208">
        <v>45</v>
      </c>
      <c r="AK2" s="208">
        <v>40</v>
      </c>
    </row>
    <row r="3" spans="1:37" ht="12.75">
      <c r="A3" s="49" t="s">
        <v>17</v>
      </c>
      <c r="B3" s="49"/>
      <c r="C3" s="49"/>
      <c r="D3" s="49"/>
      <c r="E3" s="49" t="s">
        <v>14</v>
      </c>
      <c r="F3" s="49"/>
      <c r="G3" s="49"/>
      <c r="H3" s="49" t="s">
        <v>123</v>
      </c>
      <c r="I3" s="49"/>
      <c r="J3" s="80"/>
      <c r="K3" s="49"/>
      <c r="L3" s="50" t="s">
        <v>22</v>
      </c>
      <c r="M3" s="49"/>
      <c r="N3" s="154"/>
      <c r="O3" s="153"/>
      <c r="P3" s="154"/>
      <c r="Q3" s="194" t="s">
        <v>50</v>
      </c>
      <c r="R3" s="195" t="s">
        <v>56</v>
      </c>
      <c r="S3" s="150"/>
      <c r="Y3" s="203">
        <f>IF(H4="OB","A",IF(H4="IX","W",H4))</f>
        <v>0</v>
      </c>
      <c r="Z3" s="203"/>
      <c r="AA3" s="203" t="s">
        <v>59</v>
      </c>
      <c r="AB3" s="208">
        <v>120</v>
      </c>
      <c r="AC3" s="208">
        <v>90</v>
      </c>
      <c r="AD3" s="208">
        <v>65</v>
      </c>
      <c r="AE3" s="208">
        <v>55</v>
      </c>
      <c r="AF3" s="208">
        <v>50</v>
      </c>
      <c r="AG3" s="208">
        <v>45</v>
      </c>
      <c r="AH3" s="208">
        <v>40</v>
      </c>
      <c r="AI3" s="208">
        <v>35</v>
      </c>
      <c r="AJ3" s="208">
        <v>25</v>
      </c>
      <c r="AK3" s="208">
        <v>20</v>
      </c>
    </row>
    <row r="4" spans="1:37" ht="13.5" thickBot="1">
      <c r="A4" s="323" t="str">
        <f>Altalanos!$A$10</f>
        <v>2022.05.02.-03.</v>
      </c>
      <c r="B4" s="323"/>
      <c r="C4" s="323"/>
      <c r="D4" s="127"/>
      <c r="E4" s="128" t="str">
        <f>Altalanos!$C$10</f>
        <v>Szombathely</v>
      </c>
      <c r="F4" s="128"/>
      <c r="G4" s="128"/>
      <c r="H4" s="130"/>
      <c r="I4" s="128"/>
      <c r="J4" s="129"/>
      <c r="K4" s="130"/>
      <c r="L4" s="131" t="str">
        <f>Altalanos!$E$10</f>
        <v>Szabó Hajnalka</v>
      </c>
      <c r="M4" s="130"/>
      <c r="N4" s="155"/>
      <c r="O4" s="156"/>
      <c r="P4" s="155"/>
      <c r="Q4" s="196" t="s">
        <v>57</v>
      </c>
      <c r="R4" s="197" t="s">
        <v>52</v>
      </c>
      <c r="S4" s="150"/>
      <c r="Y4" s="203"/>
      <c r="Z4" s="203"/>
      <c r="AA4" s="203" t="s">
        <v>60</v>
      </c>
      <c r="AB4" s="208">
        <v>90</v>
      </c>
      <c r="AC4" s="208">
        <v>60</v>
      </c>
      <c r="AD4" s="208">
        <v>45</v>
      </c>
      <c r="AE4" s="208">
        <v>34</v>
      </c>
      <c r="AF4" s="208">
        <v>27</v>
      </c>
      <c r="AG4" s="208">
        <v>22</v>
      </c>
      <c r="AH4" s="208">
        <v>18</v>
      </c>
      <c r="AI4" s="208">
        <v>15</v>
      </c>
      <c r="AJ4" s="208">
        <v>12</v>
      </c>
      <c r="AK4" s="208">
        <v>9</v>
      </c>
    </row>
    <row r="5" spans="1:37" ht="12.75">
      <c r="A5" s="31"/>
      <c r="B5" s="31" t="s">
        <v>30</v>
      </c>
      <c r="C5" s="143" t="s">
        <v>40</v>
      </c>
      <c r="D5" s="31" t="s">
        <v>25</v>
      </c>
      <c r="E5" s="31" t="s">
        <v>45</v>
      </c>
      <c r="F5" s="31"/>
      <c r="G5" s="31" t="s">
        <v>21</v>
      </c>
      <c r="H5" s="31"/>
      <c r="I5" s="31" t="s">
        <v>23</v>
      </c>
      <c r="J5" s="31"/>
      <c r="K5" s="187" t="s">
        <v>46</v>
      </c>
      <c r="L5" s="187" t="s">
        <v>47</v>
      </c>
      <c r="M5" s="187" t="s">
        <v>48</v>
      </c>
      <c r="N5" s="150"/>
      <c r="O5" s="150"/>
      <c r="P5" s="150"/>
      <c r="Q5" s="198" t="s">
        <v>58</v>
      </c>
      <c r="R5" s="199" t="s">
        <v>54</v>
      </c>
      <c r="S5" s="150"/>
      <c r="Y5" s="203">
        <f>IF(OR(Altalanos!$A$8="F1",Altalanos!$A$8="F2",Altalanos!$A$8="N1",Altalanos!$A$8="N2"),1,2)</f>
        <v>2</v>
      </c>
      <c r="Z5" s="203"/>
      <c r="AA5" s="203" t="s">
        <v>61</v>
      </c>
      <c r="AB5" s="208">
        <v>60</v>
      </c>
      <c r="AC5" s="208">
        <v>40</v>
      </c>
      <c r="AD5" s="208">
        <v>30</v>
      </c>
      <c r="AE5" s="208">
        <v>20</v>
      </c>
      <c r="AF5" s="208">
        <v>18</v>
      </c>
      <c r="AG5" s="208">
        <v>15</v>
      </c>
      <c r="AH5" s="208">
        <v>12</v>
      </c>
      <c r="AI5" s="208">
        <v>10</v>
      </c>
      <c r="AJ5" s="208">
        <v>8</v>
      </c>
      <c r="AK5" s="208">
        <v>6</v>
      </c>
    </row>
    <row r="6" spans="1:37" ht="12.75">
      <c r="A6" s="134"/>
      <c r="B6" s="134"/>
      <c r="C6" s="186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50"/>
      <c r="O6" s="150"/>
      <c r="P6" s="150"/>
      <c r="Q6" s="150"/>
      <c r="R6" s="150"/>
      <c r="S6" s="150"/>
      <c r="Y6" s="203"/>
      <c r="Z6" s="203"/>
      <c r="AA6" s="203" t="s">
        <v>62</v>
      </c>
      <c r="AB6" s="208">
        <v>40</v>
      </c>
      <c r="AC6" s="208">
        <v>25</v>
      </c>
      <c r="AD6" s="208">
        <v>18</v>
      </c>
      <c r="AE6" s="208">
        <v>13</v>
      </c>
      <c r="AF6" s="208">
        <v>10</v>
      </c>
      <c r="AG6" s="208">
        <v>8</v>
      </c>
      <c r="AH6" s="208">
        <v>6</v>
      </c>
      <c r="AI6" s="208">
        <v>5</v>
      </c>
      <c r="AJ6" s="208">
        <v>4</v>
      </c>
      <c r="AK6" s="208">
        <v>3</v>
      </c>
    </row>
    <row r="7" spans="1:37" ht="12.75">
      <c r="A7" s="157" t="s">
        <v>42</v>
      </c>
      <c r="B7" s="188"/>
      <c r="C7" s="144">
        <f>IF($B7="","",VLOOKUP($B7,#REF!,5))</f>
      </c>
      <c r="D7" s="144">
        <f>IF($B7="","",VLOOKUP($B7,#REF!,15))</f>
      </c>
      <c r="E7" s="221" t="s">
        <v>118</v>
      </c>
      <c r="F7" s="145"/>
      <c r="G7" s="221" t="s">
        <v>106</v>
      </c>
      <c r="H7" s="145"/>
      <c r="I7" s="142">
        <f>IF($B7="","",VLOOKUP($B7,#REF!,4))</f>
      </c>
      <c r="J7" s="134"/>
      <c r="K7" s="211" t="s">
        <v>107</v>
      </c>
      <c r="L7" s="205" t="e">
        <f>IF(K7="","",CONCATENATE(VLOOKUP($Y$3,$AB$1:$AK$1,K7)," pont"))</f>
        <v>#N/A</v>
      </c>
      <c r="M7" s="212"/>
      <c r="N7" s="150"/>
      <c r="O7" s="150"/>
      <c r="P7" s="150"/>
      <c r="Q7" s="150"/>
      <c r="R7" s="150"/>
      <c r="S7" s="150"/>
      <c r="Y7" s="203"/>
      <c r="Z7" s="203"/>
      <c r="AA7" s="203" t="s">
        <v>63</v>
      </c>
      <c r="AB7" s="208">
        <v>25</v>
      </c>
      <c r="AC7" s="208">
        <v>15</v>
      </c>
      <c r="AD7" s="208">
        <v>13</v>
      </c>
      <c r="AE7" s="208">
        <v>8</v>
      </c>
      <c r="AF7" s="208">
        <v>6</v>
      </c>
      <c r="AG7" s="208">
        <v>4</v>
      </c>
      <c r="AH7" s="208">
        <v>3</v>
      </c>
      <c r="AI7" s="208">
        <v>2</v>
      </c>
      <c r="AJ7" s="208">
        <v>1</v>
      </c>
      <c r="AK7" s="208">
        <v>0</v>
      </c>
    </row>
    <row r="8" spans="1:37" ht="12.75">
      <c r="A8" s="157"/>
      <c r="B8" s="189"/>
      <c r="C8" s="158"/>
      <c r="D8" s="158"/>
      <c r="E8" s="158"/>
      <c r="F8" s="158"/>
      <c r="G8" s="158"/>
      <c r="H8" s="158"/>
      <c r="I8" s="158"/>
      <c r="J8" s="134"/>
      <c r="K8" s="157"/>
      <c r="L8" s="157"/>
      <c r="M8" s="213"/>
      <c r="N8" s="150"/>
      <c r="O8" s="150"/>
      <c r="P8" s="150"/>
      <c r="Q8" s="150"/>
      <c r="R8" s="150"/>
      <c r="S8" s="150"/>
      <c r="Y8" s="203"/>
      <c r="Z8" s="203"/>
      <c r="AA8" s="203" t="s">
        <v>64</v>
      </c>
      <c r="AB8" s="208">
        <v>15</v>
      </c>
      <c r="AC8" s="208">
        <v>10</v>
      </c>
      <c r="AD8" s="208">
        <v>7</v>
      </c>
      <c r="AE8" s="208">
        <v>5</v>
      </c>
      <c r="AF8" s="208">
        <v>4</v>
      </c>
      <c r="AG8" s="208">
        <v>3</v>
      </c>
      <c r="AH8" s="208">
        <v>2</v>
      </c>
      <c r="AI8" s="208">
        <v>1</v>
      </c>
      <c r="AJ8" s="208">
        <v>0</v>
      </c>
      <c r="AK8" s="208">
        <v>0</v>
      </c>
    </row>
    <row r="9" spans="1:37" ht="12.75">
      <c r="A9" s="157" t="s">
        <v>43</v>
      </c>
      <c r="B9" s="188"/>
      <c r="C9" s="144">
        <f>IF($B9="","",VLOOKUP($B9,#REF!,5))</f>
      </c>
      <c r="D9" s="144">
        <f>IF($B9="","",VLOOKUP($B9,#REF!,15))</f>
      </c>
      <c r="E9" s="221"/>
      <c r="F9" s="145"/>
      <c r="G9" s="221"/>
      <c r="H9" s="145"/>
      <c r="I9" s="142">
        <f>IF($B9="","",VLOOKUP($B9,#REF!,4))</f>
      </c>
      <c r="J9" s="134"/>
      <c r="K9" s="211"/>
      <c r="L9" s="205">
        <f>IF(K9="","",CONCATENATE(VLOOKUP($Y$3,$AB$1:$AK$1,K9)," pont"))</f>
      </c>
      <c r="M9" s="212"/>
      <c r="N9" s="150"/>
      <c r="O9" s="150"/>
      <c r="P9" s="150"/>
      <c r="Q9" s="150"/>
      <c r="R9" s="150"/>
      <c r="S9" s="150"/>
      <c r="Y9" s="203"/>
      <c r="Z9" s="203"/>
      <c r="AA9" s="203" t="s">
        <v>65</v>
      </c>
      <c r="AB9" s="208">
        <v>10</v>
      </c>
      <c r="AC9" s="208">
        <v>6</v>
      </c>
      <c r="AD9" s="208">
        <v>4</v>
      </c>
      <c r="AE9" s="208">
        <v>2</v>
      </c>
      <c r="AF9" s="208">
        <v>1</v>
      </c>
      <c r="AG9" s="208">
        <v>0</v>
      </c>
      <c r="AH9" s="208">
        <v>0</v>
      </c>
      <c r="AI9" s="208">
        <v>0</v>
      </c>
      <c r="AJ9" s="208">
        <v>0</v>
      </c>
      <c r="AK9" s="208">
        <v>0</v>
      </c>
    </row>
    <row r="10" spans="1:37" ht="12.75">
      <c r="A10" s="157"/>
      <c r="B10" s="189"/>
      <c r="C10" s="158"/>
      <c r="D10" s="158"/>
      <c r="E10" s="158"/>
      <c r="F10" s="158"/>
      <c r="G10" s="158"/>
      <c r="H10" s="158"/>
      <c r="I10" s="158"/>
      <c r="J10" s="134"/>
      <c r="K10" s="157"/>
      <c r="L10" s="157"/>
      <c r="M10" s="213"/>
      <c r="N10" s="150"/>
      <c r="O10" s="150"/>
      <c r="P10" s="150"/>
      <c r="Q10" s="150"/>
      <c r="R10" s="150"/>
      <c r="S10" s="150"/>
      <c r="Y10" s="203"/>
      <c r="Z10" s="203"/>
      <c r="AA10" s="203" t="s">
        <v>66</v>
      </c>
      <c r="AB10" s="208">
        <v>6</v>
      </c>
      <c r="AC10" s="208">
        <v>3</v>
      </c>
      <c r="AD10" s="208">
        <v>2</v>
      </c>
      <c r="AE10" s="208">
        <v>1</v>
      </c>
      <c r="AF10" s="208">
        <v>0</v>
      </c>
      <c r="AG10" s="208">
        <v>0</v>
      </c>
      <c r="AH10" s="208">
        <v>0</v>
      </c>
      <c r="AI10" s="208">
        <v>0</v>
      </c>
      <c r="AJ10" s="208">
        <v>0</v>
      </c>
      <c r="AK10" s="208">
        <v>0</v>
      </c>
    </row>
    <row r="11" spans="1:37" ht="12.75">
      <c r="A11" s="157" t="s">
        <v>44</v>
      </c>
      <c r="B11" s="188"/>
      <c r="C11" s="144">
        <f>IF($B11="","",VLOOKUP($B11,#REF!,5))</f>
      </c>
      <c r="D11" s="144">
        <f>IF($B11="","",VLOOKUP($B11,#REF!,15))</f>
      </c>
      <c r="E11" s="142">
        <f>UPPER(IF($B11="","",VLOOKUP($B11,#REF!,2)))</f>
      </c>
      <c r="F11" s="145"/>
      <c r="G11" s="142">
        <f>IF($B11="","",VLOOKUP($B11,#REF!,3))</f>
      </c>
      <c r="H11" s="145"/>
      <c r="I11" s="142">
        <f>IF($B11="","",VLOOKUP($B11,#REF!,4))</f>
      </c>
      <c r="J11" s="134"/>
      <c r="K11" s="211"/>
      <c r="L11" s="205">
        <f>IF(K11="","",CONCATENATE(VLOOKUP($Y$3,$AB$1:$AK$1,K11)," pont"))</f>
      </c>
      <c r="M11" s="212"/>
      <c r="N11" s="150"/>
      <c r="O11" s="150"/>
      <c r="P11" s="150"/>
      <c r="Q11" s="150"/>
      <c r="R11" s="150"/>
      <c r="S11" s="150"/>
      <c r="Y11" s="203"/>
      <c r="Z11" s="203"/>
      <c r="AA11" s="203" t="s">
        <v>71</v>
      </c>
      <c r="AB11" s="208">
        <v>3</v>
      </c>
      <c r="AC11" s="208">
        <v>2</v>
      </c>
      <c r="AD11" s="208">
        <v>1</v>
      </c>
      <c r="AE11" s="208">
        <v>0</v>
      </c>
      <c r="AF11" s="208">
        <v>0</v>
      </c>
      <c r="AG11" s="208">
        <v>0</v>
      </c>
      <c r="AH11" s="208">
        <v>0</v>
      </c>
      <c r="AI11" s="208">
        <v>0</v>
      </c>
      <c r="AJ11" s="208">
        <v>0</v>
      </c>
      <c r="AK11" s="208">
        <v>0</v>
      </c>
    </row>
    <row r="12" spans="1:37" ht="12.75">
      <c r="A12" s="134"/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Y12" s="203"/>
      <c r="Z12" s="203"/>
      <c r="AA12" s="203" t="s">
        <v>67</v>
      </c>
      <c r="AB12" s="209">
        <v>0</v>
      </c>
      <c r="AC12" s="209">
        <v>0</v>
      </c>
      <c r="AD12" s="209">
        <v>0</v>
      </c>
      <c r="AE12" s="209">
        <v>0</v>
      </c>
      <c r="AF12" s="209">
        <v>0</v>
      </c>
      <c r="AG12" s="209">
        <v>0</v>
      </c>
      <c r="AH12" s="209">
        <v>0</v>
      </c>
      <c r="AI12" s="209">
        <v>0</v>
      </c>
      <c r="AJ12" s="209">
        <v>0</v>
      </c>
      <c r="AK12" s="209">
        <v>0</v>
      </c>
    </row>
    <row r="13" spans="1:37" ht="12.75">
      <c r="A13" s="134"/>
      <c r="B13" s="134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Y13" s="203"/>
      <c r="Z13" s="203"/>
      <c r="AA13" s="203" t="s">
        <v>68</v>
      </c>
      <c r="AB13" s="209">
        <v>0</v>
      </c>
      <c r="AC13" s="209">
        <v>0</v>
      </c>
      <c r="AD13" s="209">
        <v>0</v>
      </c>
      <c r="AE13" s="209">
        <v>0</v>
      </c>
      <c r="AF13" s="209">
        <v>0</v>
      </c>
      <c r="AG13" s="209">
        <v>0</v>
      </c>
      <c r="AH13" s="209">
        <v>0</v>
      </c>
      <c r="AI13" s="209">
        <v>0</v>
      </c>
      <c r="AJ13" s="209">
        <v>0</v>
      </c>
      <c r="AK13" s="209">
        <v>0</v>
      </c>
    </row>
    <row r="14" spans="1:37" ht="12.75">
      <c r="A14" s="134"/>
      <c r="B14" s="134"/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Y14" s="203"/>
      <c r="Z14" s="203"/>
      <c r="AA14" s="203"/>
      <c r="AB14" s="203"/>
      <c r="AC14" s="203"/>
      <c r="AD14" s="203"/>
      <c r="AE14" s="203"/>
      <c r="AF14" s="203"/>
      <c r="AG14" s="203"/>
      <c r="AH14" s="203"/>
      <c r="AI14" s="203"/>
      <c r="AJ14" s="203"/>
      <c r="AK14" s="203"/>
    </row>
    <row r="15" spans="1:37" ht="12.75">
      <c r="A15" s="134"/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Y15" s="203"/>
      <c r="Z15" s="203"/>
      <c r="AA15" s="203"/>
      <c r="AB15" s="203"/>
      <c r="AC15" s="203"/>
      <c r="AD15" s="203"/>
      <c r="AE15" s="203"/>
      <c r="AF15" s="203"/>
      <c r="AG15" s="203"/>
      <c r="AH15" s="203"/>
      <c r="AI15" s="203"/>
      <c r="AJ15" s="203"/>
      <c r="AK15" s="203"/>
    </row>
    <row r="16" spans="1:37" ht="12.75">
      <c r="A16" s="134"/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Y16" s="203"/>
      <c r="Z16" s="203"/>
      <c r="AA16" s="203" t="s">
        <v>42</v>
      </c>
      <c r="AB16" s="203">
        <v>300</v>
      </c>
      <c r="AC16" s="203">
        <v>250</v>
      </c>
      <c r="AD16" s="203">
        <v>220</v>
      </c>
      <c r="AE16" s="203">
        <v>180</v>
      </c>
      <c r="AF16" s="203">
        <v>160</v>
      </c>
      <c r="AG16" s="203">
        <v>150</v>
      </c>
      <c r="AH16" s="203">
        <v>140</v>
      </c>
      <c r="AI16" s="203">
        <v>130</v>
      </c>
      <c r="AJ16" s="203">
        <v>120</v>
      </c>
      <c r="AK16" s="203">
        <v>110</v>
      </c>
    </row>
    <row r="17" spans="1:37" ht="12.75">
      <c r="A17" s="134"/>
      <c r="B17" s="134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Y17" s="203"/>
      <c r="Z17" s="203"/>
      <c r="AA17" s="203" t="s">
        <v>59</v>
      </c>
      <c r="AB17" s="203">
        <v>250</v>
      </c>
      <c r="AC17" s="203">
        <v>200</v>
      </c>
      <c r="AD17" s="203">
        <v>160</v>
      </c>
      <c r="AE17" s="203">
        <v>140</v>
      </c>
      <c r="AF17" s="203">
        <v>120</v>
      </c>
      <c r="AG17" s="203">
        <v>110</v>
      </c>
      <c r="AH17" s="203">
        <v>100</v>
      </c>
      <c r="AI17" s="203">
        <v>90</v>
      </c>
      <c r="AJ17" s="203">
        <v>80</v>
      </c>
      <c r="AK17" s="203">
        <v>70</v>
      </c>
    </row>
    <row r="18" spans="1:37" ht="18.75" customHeight="1">
      <c r="A18" s="134"/>
      <c r="B18" s="321"/>
      <c r="C18" s="321"/>
      <c r="D18" s="320" t="str">
        <f>E7</f>
        <v>Árpád-házi</v>
      </c>
      <c r="E18" s="320"/>
      <c r="F18" s="320">
        <f>E9</f>
        <v>0</v>
      </c>
      <c r="G18" s="320"/>
      <c r="H18" s="320">
        <f>E11</f>
      </c>
      <c r="I18" s="320"/>
      <c r="J18" s="134"/>
      <c r="K18" s="134"/>
      <c r="L18" s="134"/>
      <c r="M18" s="134"/>
      <c r="Y18" s="203"/>
      <c r="Z18" s="203"/>
      <c r="AA18" s="203" t="s">
        <v>60</v>
      </c>
      <c r="AB18" s="203">
        <v>200</v>
      </c>
      <c r="AC18" s="203">
        <v>150</v>
      </c>
      <c r="AD18" s="203">
        <v>130</v>
      </c>
      <c r="AE18" s="203">
        <v>110</v>
      </c>
      <c r="AF18" s="203">
        <v>95</v>
      </c>
      <c r="AG18" s="203">
        <v>80</v>
      </c>
      <c r="AH18" s="203">
        <v>70</v>
      </c>
      <c r="AI18" s="203">
        <v>60</v>
      </c>
      <c r="AJ18" s="203">
        <v>55</v>
      </c>
      <c r="AK18" s="203">
        <v>50</v>
      </c>
    </row>
    <row r="19" spans="1:37" ht="18.75" customHeight="1">
      <c r="A19" s="193" t="s">
        <v>42</v>
      </c>
      <c r="B19" s="318" t="str">
        <f>E7</f>
        <v>Árpád-házi</v>
      </c>
      <c r="C19" s="318"/>
      <c r="D19" s="322"/>
      <c r="E19" s="322"/>
      <c r="F19" s="319"/>
      <c r="G19" s="319"/>
      <c r="H19" s="319"/>
      <c r="I19" s="319"/>
      <c r="J19" s="134"/>
      <c r="K19" s="134"/>
      <c r="L19" s="134"/>
      <c r="M19" s="134"/>
      <c r="Y19" s="203"/>
      <c r="Z19" s="203"/>
      <c r="AA19" s="203" t="s">
        <v>61</v>
      </c>
      <c r="AB19" s="203">
        <v>150</v>
      </c>
      <c r="AC19" s="203">
        <v>120</v>
      </c>
      <c r="AD19" s="203">
        <v>100</v>
      </c>
      <c r="AE19" s="203">
        <v>80</v>
      </c>
      <c r="AF19" s="203">
        <v>70</v>
      </c>
      <c r="AG19" s="203">
        <v>60</v>
      </c>
      <c r="AH19" s="203">
        <v>55</v>
      </c>
      <c r="AI19" s="203">
        <v>50</v>
      </c>
      <c r="AJ19" s="203">
        <v>45</v>
      </c>
      <c r="AK19" s="203">
        <v>40</v>
      </c>
    </row>
    <row r="20" spans="1:37" ht="18.75" customHeight="1">
      <c r="A20" s="193" t="s">
        <v>43</v>
      </c>
      <c r="B20" s="318">
        <f>E9</f>
        <v>0</v>
      </c>
      <c r="C20" s="318"/>
      <c r="D20" s="319"/>
      <c r="E20" s="319"/>
      <c r="F20" s="322"/>
      <c r="G20" s="322"/>
      <c r="H20" s="319"/>
      <c r="I20" s="319"/>
      <c r="J20" s="134"/>
      <c r="K20" s="134"/>
      <c r="L20" s="134"/>
      <c r="M20" s="134"/>
      <c r="Y20" s="203"/>
      <c r="Z20" s="203"/>
      <c r="AA20" s="203" t="s">
        <v>62</v>
      </c>
      <c r="AB20" s="203">
        <v>120</v>
      </c>
      <c r="AC20" s="203">
        <v>90</v>
      </c>
      <c r="AD20" s="203">
        <v>65</v>
      </c>
      <c r="AE20" s="203">
        <v>55</v>
      </c>
      <c r="AF20" s="203">
        <v>50</v>
      </c>
      <c r="AG20" s="203">
        <v>45</v>
      </c>
      <c r="AH20" s="203">
        <v>40</v>
      </c>
      <c r="AI20" s="203">
        <v>35</v>
      </c>
      <c r="AJ20" s="203">
        <v>25</v>
      </c>
      <c r="AK20" s="203">
        <v>20</v>
      </c>
    </row>
    <row r="21" spans="1:37" ht="18.75" customHeight="1">
      <c r="A21" s="193" t="s">
        <v>44</v>
      </c>
      <c r="B21" s="318">
        <f>E11</f>
      </c>
      <c r="C21" s="318"/>
      <c r="D21" s="319"/>
      <c r="E21" s="319"/>
      <c r="F21" s="319"/>
      <c r="G21" s="319"/>
      <c r="H21" s="322"/>
      <c r="I21" s="322"/>
      <c r="J21" s="134"/>
      <c r="K21" s="134"/>
      <c r="L21" s="134"/>
      <c r="M21" s="134"/>
      <c r="Y21" s="203"/>
      <c r="Z21" s="203"/>
      <c r="AA21" s="203" t="s">
        <v>63</v>
      </c>
      <c r="AB21" s="203">
        <v>90</v>
      </c>
      <c r="AC21" s="203">
        <v>60</v>
      </c>
      <c r="AD21" s="203">
        <v>45</v>
      </c>
      <c r="AE21" s="203">
        <v>34</v>
      </c>
      <c r="AF21" s="203">
        <v>27</v>
      </c>
      <c r="AG21" s="203">
        <v>22</v>
      </c>
      <c r="AH21" s="203">
        <v>18</v>
      </c>
      <c r="AI21" s="203">
        <v>15</v>
      </c>
      <c r="AJ21" s="203">
        <v>12</v>
      </c>
      <c r="AK21" s="203">
        <v>9</v>
      </c>
    </row>
    <row r="22" spans="1:37" ht="12.75">
      <c r="A22" s="134"/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Y22" s="203"/>
      <c r="Z22" s="203"/>
      <c r="AA22" s="203" t="s">
        <v>64</v>
      </c>
      <c r="AB22" s="203">
        <v>60</v>
      </c>
      <c r="AC22" s="203">
        <v>40</v>
      </c>
      <c r="AD22" s="203">
        <v>30</v>
      </c>
      <c r="AE22" s="203">
        <v>20</v>
      </c>
      <c r="AF22" s="203">
        <v>18</v>
      </c>
      <c r="AG22" s="203">
        <v>15</v>
      </c>
      <c r="AH22" s="203">
        <v>12</v>
      </c>
      <c r="AI22" s="203">
        <v>10</v>
      </c>
      <c r="AJ22" s="203">
        <v>8</v>
      </c>
      <c r="AK22" s="203">
        <v>6</v>
      </c>
    </row>
    <row r="23" spans="1:37" ht="12.75">
      <c r="A23" s="134"/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Y23" s="203"/>
      <c r="Z23" s="203"/>
      <c r="AA23" s="203" t="s">
        <v>65</v>
      </c>
      <c r="AB23" s="203">
        <v>40</v>
      </c>
      <c r="AC23" s="203">
        <v>25</v>
      </c>
      <c r="AD23" s="203">
        <v>18</v>
      </c>
      <c r="AE23" s="203">
        <v>13</v>
      </c>
      <c r="AF23" s="203">
        <v>8</v>
      </c>
      <c r="AG23" s="203">
        <v>7</v>
      </c>
      <c r="AH23" s="203">
        <v>6</v>
      </c>
      <c r="AI23" s="203">
        <v>5</v>
      </c>
      <c r="AJ23" s="203">
        <v>4</v>
      </c>
      <c r="AK23" s="203">
        <v>3</v>
      </c>
    </row>
    <row r="24" spans="1:37" ht="12.75">
      <c r="A24" s="134"/>
      <c r="B24" s="134"/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Y24" s="203"/>
      <c r="Z24" s="203"/>
      <c r="AA24" s="203" t="s">
        <v>66</v>
      </c>
      <c r="AB24" s="203">
        <v>25</v>
      </c>
      <c r="AC24" s="203">
        <v>15</v>
      </c>
      <c r="AD24" s="203">
        <v>13</v>
      </c>
      <c r="AE24" s="203">
        <v>7</v>
      </c>
      <c r="AF24" s="203">
        <v>6</v>
      </c>
      <c r="AG24" s="203">
        <v>5</v>
      </c>
      <c r="AH24" s="203">
        <v>4</v>
      </c>
      <c r="AI24" s="203">
        <v>3</v>
      </c>
      <c r="AJ24" s="203">
        <v>2</v>
      </c>
      <c r="AK24" s="203">
        <v>1</v>
      </c>
    </row>
    <row r="25" spans="1:37" ht="12.75">
      <c r="A25" s="134"/>
      <c r="B25" s="134"/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Y25" s="203"/>
      <c r="Z25" s="203"/>
      <c r="AA25" s="203" t="s">
        <v>71</v>
      </c>
      <c r="AB25" s="203">
        <v>15</v>
      </c>
      <c r="AC25" s="203">
        <v>10</v>
      </c>
      <c r="AD25" s="203">
        <v>8</v>
      </c>
      <c r="AE25" s="203">
        <v>4</v>
      </c>
      <c r="AF25" s="203">
        <v>3</v>
      </c>
      <c r="AG25" s="203">
        <v>2</v>
      </c>
      <c r="AH25" s="203">
        <v>1</v>
      </c>
      <c r="AI25" s="203">
        <v>0</v>
      </c>
      <c r="AJ25" s="203">
        <v>0</v>
      </c>
      <c r="AK25" s="203">
        <v>0</v>
      </c>
    </row>
    <row r="26" spans="1:37" ht="12.75">
      <c r="A26" s="134"/>
      <c r="B26" s="134"/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Y26" s="203"/>
      <c r="Z26" s="203"/>
      <c r="AA26" s="203" t="s">
        <v>67</v>
      </c>
      <c r="AB26" s="203">
        <v>10</v>
      </c>
      <c r="AC26" s="203">
        <v>6</v>
      </c>
      <c r="AD26" s="203">
        <v>4</v>
      </c>
      <c r="AE26" s="203">
        <v>2</v>
      </c>
      <c r="AF26" s="203">
        <v>1</v>
      </c>
      <c r="AG26" s="203">
        <v>0</v>
      </c>
      <c r="AH26" s="203">
        <v>0</v>
      </c>
      <c r="AI26" s="203">
        <v>0</v>
      </c>
      <c r="AJ26" s="203">
        <v>0</v>
      </c>
      <c r="AK26" s="203">
        <v>0</v>
      </c>
    </row>
    <row r="27" spans="1:37" ht="12.75">
      <c r="A27" s="134"/>
      <c r="B27" s="134"/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Y27" s="203"/>
      <c r="Z27" s="203"/>
      <c r="AA27" s="203" t="s">
        <v>68</v>
      </c>
      <c r="AB27" s="203">
        <v>3</v>
      </c>
      <c r="AC27" s="203">
        <v>2</v>
      </c>
      <c r="AD27" s="203">
        <v>1</v>
      </c>
      <c r="AE27" s="203">
        <v>0</v>
      </c>
      <c r="AF27" s="203">
        <v>0</v>
      </c>
      <c r="AG27" s="203">
        <v>0</v>
      </c>
      <c r="AH27" s="203">
        <v>0</v>
      </c>
      <c r="AI27" s="203">
        <v>0</v>
      </c>
      <c r="AJ27" s="203">
        <v>0</v>
      </c>
      <c r="AK27" s="203">
        <v>0</v>
      </c>
    </row>
    <row r="28" spans="1:13" ht="12.75">
      <c r="A28" s="134"/>
      <c r="B28" s="134"/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</row>
    <row r="29" spans="1:13" ht="12.75">
      <c r="A29" s="81" t="s">
        <v>25</v>
      </c>
      <c r="B29" s="82"/>
      <c r="C29" s="112"/>
      <c r="D29" s="165" t="s">
        <v>0</v>
      </c>
      <c r="E29" s="166" t="s">
        <v>27</v>
      </c>
      <c r="F29" s="184"/>
      <c r="G29" s="165" t="s">
        <v>0</v>
      </c>
      <c r="H29" s="166" t="s">
        <v>34</v>
      </c>
      <c r="I29" s="89"/>
      <c r="J29" s="134"/>
      <c r="K29" s="134"/>
      <c r="L29" s="134"/>
      <c r="M29" s="134"/>
    </row>
    <row r="30" spans="1:13" ht="12.75">
      <c r="A30" s="137" t="s">
        <v>26</v>
      </c>
      <c r="B30" s="138"/>
      <c r="C30" s="139"/>
      <c r="D30" s="167"/>
      <c r="E30" s="325"/>
      <c r="F30" s="325"/>
      <c r="G30" s="178" t="s">
        <v>1</v>
      </c>
      <c r="H30" s="138"/>
      <c r="I30" s="168"/>
      <c r="J30" s="134"/>
      <c r="K30" s="134"/>
      <c r="L30" s="134"/>
      <c r="M30" s="134"/>
    </row>
    <row r="31" spans="1:13" ht="12.75">
      <c r="A31" s="140" t="s">
        <v>33</v>
      </c>
      <c r="B31" s="87"/>
      <c r="C31" s="141"/>
      <c r="D31" s="170"/>
      <c r="E31" s="324"/>
      <c r="F31" s="324"/>
      <c r="G31" s="180" t="s">
        <v>2</v>
      </c>
      <c r="H31" s="171"/>
      <c r="I31" s="172"/>
      <c r="J31" s="134"/>
      <c r="K31" s="134"/>
      <c r="L31" s="134"/>
      <c r="M31" s="134"/>
    </row>
    <row r="32" spans="1:19" ht="12.75">
      <c r="A32" s="102"/>
      <c r="B32" s="103"/>
      <c r="C32" s="104"/>
      <c r="D32" s="170"/>
      <c r="E32" s="174"/>
      <c r="F32" s="175"/>
      <c r="G32" s="180" t="s">
        <v>3</v>
      </c>
      <c r="H32" s="171"/>
      <c r="I32" s="172"/>
      <c r="J32" s="134"/>
      <c r="K32" s="134"/>
      <c r="L32" s="133"/>
      <c r="M32" s="133"/>
      <c r="O32" s="150"/>
      <c r="P32" s="150"/>
      <c r="Q32" s="150"/>
      <c r="R32" s="150"/>
      <c r="S32" s="150"/>
    </row>
    <row r="33" spans="1:19" ht="12.75">
      <c r="A33" s="83"/>
      <c r="B33" s="110"/>
      <c r="C33" s="84"/>
      <c r="D33" s="170"/>
      <c r="E33" s="174"/>
      <c r="F33" s="175"/>
      <c r="G33" s="180" t="s">
        <v>4</v>
      </c>
      <c r="H33" s="171"/>
      <c r="I33" s="172"/>
      <c r="J33" s="166" t="s">
        <v>35</v>
      </c>
      <c r="K33" s="88" t="s">
        <v>36</v>
      </c>
      <c r="L33" s="31"/>
      <c r="M33" s="218"/>
      <c r="N33" s="217"/>
      <c r="O33" s="150"/>
      <c r="P33" s="159"/>
      <c r="Q33" s="159"/>
      <c r="R33" s="160"/>
      <c r="S33" s="150"/>
    </row>
    <row r="34" spans="1:19" ht="12.75">
      <c r="A34" s="91"/>
      <c r="B34" s="105"/>
      <c r="C34" s="111"/>
      <c r="D34" s="170"/>
      <c r="E34" s="174"/>
      <c r="F34" s="175"/>
      <c r="G34" s="180" t="s">
        <v>5</v>
      </c>
      <c r="H34" s="171"/>
      <c r="I34" s="172"/>
      <c r="J34" s="179"/>
      <c r="K34" s="135" t="s">
        <v>28</v>
      </c>
      <c r="L34" s="185"/>
      <c r="M34" s="173"/>
      <c r="O34" s="150"/>
      <c r="P34" s="161"/>
      <c r="Q34" s="161"/>
      <c r="R34" s="162"/>
      <c r="S34" s="150"/>
    </row>
    <row r="35" spans="1:19" ht="12.75">
      <c r="A35" s="92"/>
      <c r="B35" s="106"/>
      <c r="C35" s="84"/>
      <c r="D35" s="170"/>
      <c r="E35" s="174"/>
      <c r="F35" s="175"/>
      <c r="G35" s="180" t="s">
        <v>6</v>
      </c>
      <c r="H35" s="171"/>
      <c r="I35" s="172"/>
      <c r="J35" s="79"/>
      <c r="K35" s="182"/>
      <c r="L35" s="133"/>
      <c r="M35" s="177"/>
      <c r="O35" s="150"/>
      <c r="P35" s="162"/>
      <c r="Q35" s="163"/>
      <c r="R35" s="162"/>
      <c r="S35" s="150"/>
    </row>
    <row r="36" spans="1:19" ht="12.75">
      <c r="A36" s="92"/>
      <c r="B36" s="106"/>
      <c r="C36" s="100"/>
      <c r="D36" s="170"/>
      <c r="E36" s="174"/>
      <c r="F36" s="175"/>
      <c r="G36" s="180" t="s">
        <v>7</v>
      </c>
      <c r="H36" s="171"/>
      <c r="I36" s="172"/>
      <c r="J36" s="79"/>
      <c r="K36" s="135" t="s">
        <v>29</v>
      </c>
      <c r="L36" s="185"/>
      <c r="M36" s="169"/>
      <c r="O36" s="150"/>
      <c r="P36" s="161"/>
      <c r="Q36" s="161"/>
      <c r="R36" s="162"/>
      <c r="S36" s="150"/>
    </row>
    <row r="37" spans="1:19" ht="12.75">
      <c r="A37" s="93"/>
      <c r="B37" s="90"/>
      <c r="C37" s="101"/>
      <c r="D37" s="176"/>
      <c r="E37" s="85"/>
      <c r="F37" s="133"/>
      <c r="G37" s="181" t="s">
        <v>8</v>
      </c>
      <c r="H37" s="87"/>
      <c r="I37" s="136"/>
      <c r="J37" s="79"/>
      <c r="K37" s="183"/>
      <c r="L37" s="175"/>
      <c r="M37" s="173"/>
      <c r="O37" s="150"/>
      <c r="P37" s="162"/>
      <c r="Q37" s="163"/>
      <c r="R37" s="162"/>
      <c r="S37" s="150"/>
    </row>
    <row r="38" spans="10:19" ht="12.75">
      <c r="J38" s="79"/>
      <c r="K38" s="140"/>
      <c r="L38" s="133"/>
      <c r="M38" s="177"/>
      <c r="O38" s="150"/>
      <c r="P38" s="162"/>
      <c r="Q38" s="163"/>
      <c r="R38" s="162"/>
      <c r="S38" s="150"/>
    </row>
    <row r="39" spans="10:19" ht="12.75">
      <c r="J39" s="79"/>
      <c r="K39" s="135" t="s">
        <v>24</v>
      </c>
      <c r="L39" s="185"/>
      <c r="M39" s="169"/>
      <c r="O39" s="150"/>
      <c r="P39" s="161"/>
      <c r="Q39" s="161"/>
      <c r="R39" s="162"/>
      <c r="S39" s="150"/>
    </row>
    <row r="40" spans="10:19" ht="12.75">
      <c r="J40" s="79"/>
      <c r="K40" s="183"/>
      <c r="L40" s="175"/>
      <c r="M40" s="173"/>
      <c r="O40" s="150"/>
      <c r="P40" s="162"/>
      <c r="Q40" s="163"/>
      <c r="R40" s="162"/>
      <c r="S40" s="150"/>
    </row>
    <row r="41" spans="10:19" ht="12.75">
      <c r="J41" s="86"/>
      <c r="K41" s="140" t="str">
        <f>L4</f>
        <v>Szabó Hajnalka</v>
      </c>
      <c r="L41" s="133"/>
      <c r="M41" s="177"/>
      <c r="O41" s="150"/>
      <c r="P41" s="162"/>
      <c r="Q41" s="163"/>
      <c r="R41" s="164"/>
      <c r="S41" s="150"/>
    </row>
    <row r="42" spans="15:19" ht="12.75">
      <c r="O42" s="150"/>
      <c r="P42" s="150"/>
      <c r="Q42" s="150"/>
      <c r="R42" s="150"/>
      <c r="S42" s="150"/>
    </row>
    <row r="43" spans="15:19" ht="12.75">
      <c r="O43" s="150"/>
      <c r="P43" s="150"/>
      <c r="Q43" s="150"/>
      <c r="R43" s="150"/>
      <c r="S43" s="150"/>
    </row>
  </sheetData>
  <sheetProtection/>
  <mergeCells count="20">
    <mergeCell ref="A1:F1"/>
    <mergeCell ref="A4:C4"/>
    <mergeCell ref="B18:C18"/>
    <mergeCell ref="D18:E18"/>
    <mergeCell ref="F18:G18"/>
    <mergeCell ref="H18:I18"/>
    <mergeCell ref="B19:C19"/>
    <mergeCell ref="D19:E19"/>
    <mergeCell ref="F19:G19"/>
    <mergeCell ref="H19:I19"/>
    <mergeCell ref="B20:C20"/>
    <mergeCell ref="D20:E20"/>
    <mergeCell ref="F20:G20"/>
    <mergeCell ref="H20:I20"/>
    <mergeCell ref="B21:C21"/>
    <mergeCell ref="D21:E21"/>
    <mergeCell ref="F21:G21"/>
    <mergeCell ref="H21:I21"/>
    <mergeCell ref="E30:F30"/>
    <mergeCell ref="E31:F31"/>
  </mergeCells>
  <conditionalFormatting sqref="E7 E9 E11">
    <cfRule type="cellIs" priority="2" dxfId="1" operator="equal" stopIfTrue="1">
      <formula>"Bye"</formula>
    </cfRule>
  </conditionalFormatting>
  <conditionalFormatting sqref="R41">
    <cfRule type="expression" priority="1" dxfId="0" stopIfTrue="1">
      <formula>$O$1="CU"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unka2">
    <tabColor indexed="11"/>
  </sheetPr>
  <dimension ref="A1:AK43"/>
  <sheetViews>
    <sheetView zoomScalePageLayoutView="0" workbookViewId="0" topLeftCell="A2">
      <selection activeCell="Q3" sqref="Q3:R5"/>
    </sheetView>
  </sheetViews>
  <sheetFormatPr defaultColWidth="9.140625" defaultRowHeight="12.75"/>
  <cols>
    <col min="1" max="1" width="5.421875" style="0" customWidth="1"/>
    <col min="2" max="2" width="4.421875" style="0" customWidth="1"/>
    <col min="3" max="3" width="8.28125" style="0" customWidth="1"/>
    <col min="4" max="4" width="7.140625" style="0" customWidth="1"/>
    <col min="5" max="5" width="9.28125" style="0" customWidth="1"/>
    <col min="6" max="6" width="7.140625" style="0" customWidth="1"/>
    <col min="7" max="7" width="9.28125" style="0" customWidth="1"/>
    <col min="8" max="8" width="7.140625" style="0" customWidth="1"/>
    <col min="9" max="9" width="9.28125" style="0" customWidth="1"/>
    <col min="10" max="10" width="8.421875" style="0" customWidth="1"/>
    <col min="11" max="13" width="8.57421875" style="0" customWidth="1"/>
    <col min="15" max="15" width="5.57421875" style="0" customWidth="1"/>
    <col min="16" max="16" width="4.57421875" style="0" customWidth="1"/>
    <col min="17" max="17" width="11.7109375" style="0" customWidth="1"/>
    <col min="25" max="25" width="10.28125" style="202" hidden="1" customWidth="1"/>
    <col min="26" max="37" width="0" style="202" hidden="1" customWidth="1"/>
  </cols>
  <sheetData>
    <row r="1" spans="1:37" ht="26.25">
      <c r="A1" s="317" t="str">
        <f>Altalanos!$A$6</f>
        <v>Vas megyei Tenisz Diákolimpia</v>
      </c>
      <c r="B1" s="317"/>
      <c r="C1" s="317"/>
      <c r="D1" s="317"/>
      <c r="E1" s="317"/>
      <c r="F1" s="317"/>
      <c r="G1" s="117"/>
      <c r="H1" s="120" t="s">
        <v>32</v>
      </c>
      <c r="I1" s="118"/>
      <c r="J1" s="119"/>
      <c r="L1" s="121"/>
      <c r="M1" s="146"/>
      <c r="N1" s="148"/>
      <c r="O1" s="148" t="s">
        <v>9</v>
      </c>
      <c r="P1" s="148"/>
      <c r="Q1" s="149"/>
      <c r="R1" s="148"/>
      <c r="S1" s="150"/>
      <c r="Y1"/>
      <c r="Z1"/>
      <c r="AA1"/>
      <c r="AB1" s="210" t="e">
        <f>IF(Y5=1,CONCATENATE(VLOOKUP(Y3,AA16:AH27,2)),CONCATENATE(VLOOKUP(Y3,AA2:AK13,2)))</f>
        <v>#N/A</v>
      </c>
      <c r="AC1" s="210" t="e">
        <f>IF(Y5=1,CONCATENATE(VLOOKUP(Y3,AA16:AK27,3)),CONCATENATE(VLOOKUP(Y3,AA2:AK13,3)))</f>
        <v>#N/A</v>
      </c>
      <c r="AD1" s="210" t="e">
        <f>IF(Y5=1,CONCATENATE(VLOOKUP(Y3,AA16:AK27,4)),CONCATENATE(VLOOKUP(Y3,AA2:AK13,4)))</f>
        <v>#N/A</v>
      </c>
      <c r="AE1" s="210" t="e">
        <f>IF(Y5=1,CONCATENATE(VLOOKUP(Y3,AA16:AK27,5)),CONCATENATE(VLOOKUP(Y3,AA2:AK13,5)))</f>
        <v>#N/A</v>
      </c>
      <c r="AF1" s="210" t="e">
        <f>IF(Y5=1,CONCATENATE(VLOOKUP(Y3,AA16:AK27,6)),CONCATENATE(VLOOKUP(Y3,AA2:AK13,6)))</f>
        <v>#N/A</v>
      </c>
      <c r="AG1" s="210" t="e">
        <f>IF(Y5=1,CONCATENATE(VLOOKUP(Y3,AA16:AK27,7)),CONCATENATE(VLOOKUP(Y3,AA2:AK13,7)))</f>
        <v>#N/A</v>
      </c>
      <c r="AH1" s="210" t="e">
        <f>IF(Y5=1,CONCATENATE(VLOOKUP(Y3,AA16:AK27,8)),CONCATENATE(VLOOKUP(Y3,AA2:AK13,8)))</f>
        <v>#N/A</v>
      </c>
      <c r="AI1" s="210" t="e">
        <f>IF(Y5=1,CONCATENATE(VLOOKUP(Y3,AA16:AK27,9)),CONCATENATE(VLOOKUP(Y3,AA2:AK13,9)))</f>
        <v>#N/A</v>
      </c>
      <c r="AJ1" s="210" t="e">
        <f>IF(Y5=1,CONCATENATE(VLOOKUP(Y3,AA16:AK27,10)),CONCATENATE(VLOOKUP(Y3,AA2:AK13,10)))</f>
        <v>#N/A</v>
      </c>
      <c r="AK1" s="210" t="e">
        <f>IF(Y5=1,CONCATENATE(VLOOKUP(Y3,AA16:AK27,11)),CONCATENATE(VLOOKUP(Y3,AA2:AK13,11)))</f>
        <v>#N/A</v>
      </c>
    </row>
    <row r="2" spans="1:37" ht="12.75">
      <c r="A2" s="122" t="s">
        <v>31</v>
      </c>
      <c r="B2" s="123"/>
      <c r="C2" s="123"/>
      <c r="D2" s="123"/>
      <c r="E2" s="219">
        <f>Altalanos!$B$8</f>
        <v>0</v>
      </c>
      <c r="F2" s="123"/>
      <c r="G2" s="124"/>
      <c r="H2" s="125"/>
      <c r="I2" s="125"/>
      <c r="J2" s="126"/>
      <c r="K2" s="121"/>
      <c r="L2" s="121"/>
      <c r="M2" s="147"/>
      <c r="N2" s="151"/>
      <c r="O2" s="152"/>
      <c r="P2" s="151"/>
      <c r="Q2" s="152"/>
      <c r="R2" s="151"/>
      <c r="S2" s="150"/>
      <c r="Y2" s="204"/>
      <c r="Z2" s="203"/>
      <c r="AA2" s="203" t="s">
        <v>42</v>
      </c>
      <c r="AB2" s="208">
        <v>150</v>
      </c>
      <c r="AC2" s="208">
        <v>120</v>
      </c>
      <c r="AD2" s="208">
        <v>100</v>
      </c>
      <c r="AE2" s="208">
        <v>80</v>
      </c>
      <c r="AF2" s="208">
        <v>70</v>
      </c>
      <c r="AG2" s="208">
        <v>60</v>
      </c>
      <c r="AH2" s="208">
        <v>55</v>
      </c>
      <c r="AI2" s="208">
        <v>50</v>
      </c>
      <c r="AJ2" s="208">
        <v>45</v>
      </c>
      <c r="AK2" s="208">
        <v>40</v>
      </c>
    </row>
    <row r="3" spans="1:37" ht="12.75">
      <c r="A3" s="49" t="s">
        <v>17</v>
      </c>
      <c r="B3" s="49"/>
      <c r="C3" s="49"/>
      <c r="D3" s="49"/>
      <c r="E3" s="49" t="s">
        <v>14</v>
      </c>
      <c r="F3" s="49"/>
      <c r="G3" s="49"/>
      <c r="H3" s="49" t="s">
        <v>125</v>
      </c>
      <c r="I3" s="49"/>
      <c r="J3" s="80"/>
      <c r="K3" s="49"/>
      <c r="L3" s="50" t="s">
        <v>22</v>
      </c>
      <c r="M3" s="49"/>
      <c r="N3" s="154"/>
      <c r="O3" s="153"/>
      <c r="P3" s="154"/>
      <c r="Q3" s="194" t="s">
        <v>50</v>
      </c>
      <c r="R3" s="195" t="s">
        <v>56</v>
      </c>
      <c r="S3" s="150"/>
      <c r="Y3" s="203">
        <f>IF(H4="OB","A",IF(H4="IX","W",H4))</f>
        <v>0</v>
      </c>
      <c r="Z3" s="203"/>
      <c r="AA3" s="203" t="s">
        <v>59</v>
      </c>
      <c r="AB3" s="208">
        <v>120</v>
      </c>
      <c r="AC3" s="208">
        <v>90</v>
      </c>
      <c r="AD3" s="208">
        <v>65</v>
      </c>
      <c r="AE3" s="208">
        <v>55</v>
      </c>
      <c r="AF3" s="208">
        <v>50</v>
      </c>
      <c r="AG3" s="208">
        <v>45</v>
      </c>
      <c r="AH3" s="208">
        <v>40</v>
      </c>
      <c r="AI3" s="208">
        <v>35</v>
      </c>
      <c r="AJ3" s="208">
        <v>25</v>
      </c>
      <c r="AK3" s="208">
        <v>20</v>
      </c>
    </row>
    <row r="4" spans="1:37" ht="13.5" thickBot="1">
      <c r="A4" s="323" t="str">
        <f>Altalanos!$A$10</f>
        <v>2022.05.02.-03.</v>
      </c>
      <c r="B4" s="323"/>
      <c r="C4" s="323"/>
      <c r="D4" s="127"/>
      <c r="E4" s="128" t="str">
        <f>Altalanos!$C$10</f>
        <v>Szombathely</v>
      </c>
      <c r="F4" s="128"/>
      <c r="G4" s="128"/>
      <c r="H4" s="130"/>
      <c r="I4" s="128"/>
      <c r="J4" s="129"/>
      <c r="K4" s="130"/>
      <c r="L4" s="131" t="str">
        <f>Altalanos!$E$10</f>
        <v>Szabó Hajnalka</v>
      </c>
      <c r="M4" s="130"/>
      <c r="N4" s="155"/>
      <c r="O4" s="156"/>
      <c r="P4" s="155"/>
      <c r="Q4" s="196" t="s">
        <v>57</v>
      </c>
      <c r="R4" s="197" t="s">
        <v>52</v>
      </c>
      <c r="S4" s="150"/>
      <c r="Y4" s="203"/>
      <c r="Z4" s="203"/>
      <c r="AA4" s="203" t="s">
        <v>60</v>
      </c>
      <c r="AB4" s="208">
        <v>90</v>
      </c>
      <c r="AC4" s="208">
        <v>60</v>
      </c>
      <c r="AD4" s="208">
        <v>45</v>
      </c>
      <c r="AE4" s="208">
        <v>34</v>
      </c>
      <c r="AF4" s="208">
        <v>27</v>
      </c>
      <c r="AG4" s="208">
        <v>22</v>
      </c>
      <c r="AH4" s="208">
        <v>18</v>
      </c>
      <c r="AI4" s="208">
        <v>15</v>
      </c>
      <c r="AJ4" s="208">
        <v>12</v>
      </c>
      <c r="AK4" s="208">
        <v>9</v>
      </c>
    </row>
    <row r="5" spans="1:37" ht="12.75">
      <c r="A5" s="31"/>
      <c r="B5" s="31" t="s">
        <v>30</v>
      </c>
      <c r="C5" s="143" t="s">
        <v>40</v>
      </c>
      <c r="D5" s="31" t="s">
        <v>25</v>
      </c>
      <c r="E5" s="31" t="s">
        <v>45</v>
      </c>
      <c r="F5" s="31"/>
      <c r="G5" s="31" t="s">
        <v>21</v>
      </c>
      <c r="H5" s="31"/>
      <c r="I5" s="31" t="s">
        <v>23</v>
      </c>
      <c r="J5" s="31"/>
      <c r="K5" s="187" t="s">
        <v>46</v>
      </c>
      <c r="L5" s="187" t="s">
        <v>47</v>
      </c>
      <c r="M5" s="187" t="s">
        <v>48</v>
      </c>
      <c r="N5" s="150"/>
      <c r="O5" s="150"/>
      <c r="P5" s="150"/>
      <c r="Q5" s="198" t="s">
        <v>58</v>
      </c>
      <c r="R5" s="199" t="s">
        <v>54</v>
      </c>
      <c r="S5" s="150"/>
      <c r="Y5" s="203">
        <f>IF(OR(Altalanos!$A$8="F1",Altalanos!$A$8="F2",Altalanos!$A$8="N1",Altalanos!$A$8="N2"),1,2)</f>
        <v>2</v>
      </c>
      <c r="Z5" s="203"/>
      <c r="AA5" s="203" t="s">
        <v>61</v>
      </c>
      <c r="AB5" s="208">
        <v>60</v>
      </c>
      <c r="AC5" s="208">
        <v>40</v>
      </c>
      <c r="AD5" s="208">
        <v>30</v>
      </c>
      <c r="AE5" s="208">
        <v>20</v>
      </c>
      <c r="AF5" s="208">
        <v>18</v>
      </c>
      <c r="AG5" s="208">
        <v>15</v>
      </c>
      <c r="AH5" s="208">
        <v>12</v>
      </c>
      <c r="AI5" s="208">
        <v>10</v>
      </c>
      <c r="AJ5" s="208">
        <v>8</v>
      </c>
      <c r="AK5" s="208">
        <v>6</v>
      </c>
    </row>
    <row r="6" spans="1:37" ht="12.75">
      <c r="A6" s="134"/>
      <c r="B6" s="134"/>
      <c r="C6" s="186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50"/>
      <c r="O6" s="150"/>
      <c r="P6" s="150"/>
      <c r="Q6" s="150"/>
      <c r="R6" s="150"/>
      <c r="S6" s="150"/>
      <c r="Y6" s="203"/>
      <c r="Z6" s="203"/>
      <c r="AA6" s="203" t="s">
        <v>62</v>
      </c>
      <c r="AB6" s="208">
        <v>40</v>
      </c>
      <c r="AC6" s="208">
        <v>25</v>
      </c>
      <c r="AD6" s="208">
        <v>18</v>
      </c>
      <c r="AE6" s="208">
        <v>13</v>
      </c>
      <c r="AF6" s="208">
        <v>10</v>
      </c>
      <c r="AG6" s="208">
        <v>8</v>
      </c>
      <c r="AH6" s="208">
        <v>6</v>
      </c>
      <c r="AI6" s="208">
        <v>5</v>
      </c>
      <c r="AJ6" s="208">
        <v>4</v>
      </c>
      <c r="AK6" s="208">
        <v>3</v>
      </c>
    </row>
    <row r="7" spans="1:37" ht="12.75">
      <c r="A7" s="157" t="s">
        <v>42</v>
      </c>
      <c r="B7" s="188"/>
      <c r="C7" s="144">
        <f>IF($B7="","",VLOOKUP($B7,#REF!,5))</f>
      </c>
      <c r="D7" s="144">
        <f>IF($B7="","",VLOOKUP($B7,#REF!,15))</f>
      </c>
      <c r="E7" s="221" t="s">
        <v>124</v>
      </c>
      <c r="F7" s="145"/>
      <c r="G7" s="221" t="s">
        <v>101</v>
      </c>
      <c r="H7" s="145"/>
      <c r="I7" s="142">
        <f>IF($B7="","",VLOOKUP($B7,#REF!,4))</f>
      </c>
      <c r="J7" s="134"/>
      <c r="K7" s="211"/>
      <c r="L7" s="205">
        <f>IF(K7="","",CONCATENATE(VLOOKUP($Y$3,$AB$1:$AK$1,K7)," pont"))</f>
      </c>
      <c r="M7" s="212"/>
      <c r="N7" s="150"/>
      <c r="O7" s="150"/>
      <c r="P7" s="150"/>
      <c r="Q7" s="150"/>
      <c r="R7" s="150"/>
      <c r="S7" s="150"/>
      <c r="Y7" s="203"/>
      <c r="Z7" s="203"/>
      <c r="AA7" s="203" t="s">
        <v>63</v>
      </c>
      <c r="AB7" s="208">
        <v>25</v>
      </c>
      <c r="AC7" s="208">
        <v>15</v>
      </c>
      <c r="AD7" s="208">
        <v>13</v>
      </c>
      <c r="AE7" s="208">
        <v>8</v>
      </c>
      <c r="AF7" s="208">
        <v>6</v>
      </c>
      <c r="AG7" s="208">
        <v>4</v>
      </c>
      <c r="AH7" s="208">
        <v>3</v>
      </c>
      <c r="AI7" s="208">
        <v>2</v>
      </c>
      <c r="AJ7" s="208">
        <v>1</v>
      </c>
      <c r="AK7" s="208">
        <v>0</v>
      </c>
    </row>
    <row r="8" spans="1:37" ht="12.75">
      <c r="A8" s="157"/>
      <c r="B8" s="189"/>
      <c r="C8" s="158"/>
      <c r="D8" s="158"/>
      <c r="E8" s="158"/>
      <c r="F8" s="158"/>
      <c r="G8" s="158"/>
      <c r="H8" s="158"/>
      <c r="I8" s="158"/>
      <c r="J8" s="134"/>
      <c r="K8" s="157"/>
      <c r="L8" s="157"/>
      <c r="M8" s="213"/>
      <c r="N8" s="150"/>
      <c r="O8" s="150"/>
      <c r="P8" s="150"/>
      <c r="Q8" s="150"/>
      <c r="R8" s="150"/>
      <c r="S8" s="150"/>
      <c r="Y8" s="203"/>
      <c r="Z8" s="203"/>
      <c r="AA8" s="203" t="s">
        <v>64</v>
      </c>
      <c r="AB8" s="208">
        <v>15</v>
      </c>
      <c r="AC8" s="208">
        <v>10</v>
      </c>
      <c r="AD8" s="208">
        <v>7</v>
      </c>
      <c r="AE8" s="208">
        <v>5</v>
      </c>
      <c r="AF8" s="208">
        <v>4</v>
      </c>
      <c r="AG8" s="208">
        <v>3</v>
      </c>
      <c r="AH8" s="208">
        <v>2</v>
      </c>
      <c r="AI8" s="208">
        <v>1</v>
      </c>
      <c r="AJ8" s="208">
        <v>0</v>
      </c>
      <c r="AK8" s="208">
        <v>0</v>
      </c>
    </row>
    <row r="9" spans="1:37" ht="12.75">
      <c r="A9" s="157" t="s">
        <v>43</v>
      </c>
      <c r="B9" s="188"/>
      <c r="C9" s="144">
        <f>IF($B9="","",VLOOKUP($B9,#REF!,5))</f>
      </c>
      <c r="D9" s="144">
        <f>IF($B9="","",VLOOKUP($B9,#REF!,15))</f>
      </c>
      <c r="E9" s="221" t="s">
        <v>108</v>
      </c>
      <c r="F9" s="145"/>
      <c r="G9" s="221" t="s">
        <v>101</v>
      </c>
      <c r="H9" s="145"/>
      <c r="I9" s="142">
        <f>IF($B9="","",VLOOKUP($B9,#REF!,4))</f>
      </c>
      <c r="J9" s="134"/>
      <c r="K9" s="211"/>
      <c r="L9" s="205">
        <f>IF(K9="","",CONCATENATE(VLOOKUP($Y$3,$AB$1:$AK$1,K9)," pont"))</f>
      </c>
      <c r="M9" s="212"/>
      <c r="N9" s="150"/>
      <c r="O9" s="150"/>
      <c r="P9" s="150"/>
      <c r="Q9" s="150"/>
      <c r="R9" s="150"/>
      <c r="S9" s="150"/>
      <c r="Y9" s="203"/>
      <c r="Z9" s="203"/>
      <c r="AA9" s="203" t="s">
        <v>65</v>
      </c>
      <c r="AB9" s="208">
        <v>10</v>
      </c>
      <c r="AC9" s="208">
        <v>6</v>
      </c>
      <c r="AD9" s="208">
        <v>4</v>
      </c>
      <c r="AE9" s="208">
        <v>2</v>
      </c>
      <c r="AF9" s="208">
        <v>1</v>
      </c>
      <c r="AG9" s="208">
        <v>0</v>
      </c>
      <c r="AH9" s="208">
        <v>0</v>
      </c>
      <c r="AI9" s="208">
        <v>0</v>
      </c>
      <c r="AJ9" s="208">
        <v>0</v>
      </c>
      <c r="AK9" s="208">
        <v>0</v>
      </c>
    </row>
    <row r="10" spans="1:37" ht="12.75">
      <c r="A10" s="157"/>
      <c r="B10" s="189"/>
      <c r="C10" s="158"/>
      <c r="D10" s="158"/>
      <c r="E10" s="158"/>
      <c r="F10" s="158"/>
      <c r="G10" s="158"/>
      <c r="H10" s="158"/>
      <c r="I10" s="158"/>
      <c r="J10" s="134"/>
      <c r="K10" s="157"/>
      <c r="L10" s="157"/>
      <c r="M10" s="213"/>
      <c r="N10" s="150"/>
      <c r="O10" s="150"/>
      <c r="P10" s="150"/>
      <c r="Q10" s="150"/>
      <c r="R10" s="150"/>
      <c r="S10" s="150"/>
      <c r="Y10" s="203"/>
      <c r="Z10" s="203"/>
      <c r="AA10" s="203" t="s">
        <v>66</v>
      </c>
      <c r="AB10" s="208">
        <v>6</v>
      </c>
      <c r="AC10" s="208">
        <v>3</v>
      </c>
      <c r="AD10" s="208">
        <v>2</v>
      </c>
      <c r="AE10" s="208">
        <v>1</v>
      </c>
      <c r="AF10" s="208">
        <v>0</v>
      </c>
      <c r="AG10" s="208">
        <v>0</v>
      </c>
      <c r="AH10" s="208">
        <v>0</v>
      </c>
      <c r="AI10" s="208">
        <v>0</v>
      </c>
      <c r="AJ10" s="208">
        <v>0</v>
      </c>
      <c r="AK10" s="208">
        <v>0</v>
      </c>
    </row>
    <row r="11" spans="1:37" ht="12.75">
      <c r="A11" s="157" t="s">
        <v>44</v>
      </c>
      <c r="B11" s="188"/>
      <c r="C11" s="144">
        <f>IF($B11="","",VLOOKUP($B11,#REF!,5))</f>
      </c>
      <c r="D11" s="144">
        <f>IF($B11="","",VLOOKUP($B11,#REF!,15))</f>
      </c>
      <c r="E11" s="142">
        <f>UPPER(IF($B11="","",VLOOKUP($B11,#REF!,2)))</f>
      </c>
      <c r="F11" s="145"/>
      <c r="G11" s="142">
        <f>IF($B11="","",VLOOKUP($B11,#REF!,3))</f>
      </c>
      <c r="H11" s="145"/>
      <c r="I11" s="142">
        <f>IF($B11="","",VLOOKUP($B11,#REF!,4))</f>
      </c>
      <c r="J11" s="134"/>
      <c r="K11" s="211"/>
      <c r="L11" s="205">
        <f>IF(K11="","",CONCATENATE(VLOOKUP($Y$3,$AB$1:$AK$1,K11)," pont"))</f>
      </c>
      <c r="M11" s="212"/>
      <c r="N11" s="150"/>
      <c r="O11" s="150"/>
      <c r="P11" s="150"/>
      <c r="Q11" s="150"/>
      <c r="R11" s="150"/>
      <c r="S11" s="150"/>
      <c r="Y11" s="203"/>
      <c r="Z11" s="203"/>
      <c r="AA11" s="203" t="s">
        <v>71</v>
      </c>
      <c r="AB11" s="208">
        <v>3</v>
      </c>
      <c r="AC11" s="208">
        <v>2</v>
      </c>
      <c r="AD11" s="208">
        <v>1</v>
      </c>
      <c r="AE11" s="208">
        <v>0</v>
      </c>
      <c r="AF11" s="208">
        <v>0</v>
      </c>
      <c r="AG11" s="208">
        <v>0</v>
      </c>
      <c r="AH11" s="208">
        <v>0</v>
      </c>
      <c r="AI11" s="208">
        <v>0</v>
      </c>
      <c r="AJ11" s="208">
        <v>0</v>
      </c>
      <c r="AK11" s="208">
        <v>0</v>
      </c>
    </row>
    <row r="12" spans="1:37" ht="12.75">
      <c r="A12" s="134"/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Y12" s="203"/>
      <c r="Z12" s="203"/>
      <c r="AA12" s="203" t="s">
        <v>67</v>
      </c>
      <c r="AB12" s="209">
        <v>0</v>
      </c>
      <c r="AC12" s="209">
        <v>0</v>
      </c>
      <c r="AD12" s="209">
        <v>0</v>
      </c>
      <c r="AE12" s="209">
        <v>0</v>
      </c>
      <c r="AF12" s="209">
        <v>0</v>
      </c>
      <c r="AG12" s="209">
        <v>0</v>
      </c>
      <c r="AH12" s="209">
        <v>0</v>
      </c>
      <c r="AI12" s="209">
        <v>0</v>
      </c>
      <c r="AJ12" s="209">
        <v>0</v>
      </c>
      <c r="AK12" s="209">
        <v>0</v>
      </c>
    </row>
    <row r="13" spans="1:37" ht="12.75">
      <c r="A13" s="134"/>
      <c r="B13" s="134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Y13" s="203"/>
      <c r="Z13" s="203"/>
      <c r="AA13" s="203" t="s">
        <v>68</v>
      </c>
      <c r="AB13" s="209">
        <v>0</v>
      </c>
      <c r="AC13" s="209">
        <v>0</v>
      </c>
      <c r="AD13" s="209">
        <v>0</v>
      </c>
      <c r="AE13" s="209">
        <v>0</v>
      </c>
      <c r="AF13" s="209">
        <v>0</v>
      </c>
      <c r="AG13" s="209">
        <v>0</v>
      </c>
      <c r="AH13" s="209">
        <v>0</v>
      </c>
      <c r="AI13" s="209">
        <v>0</v>
      </c>
      <c r="AJ13" s="209">
        <v>0</v>
      </c>
      <c r="AK13" s="209">
        <v>0</v>
      </c>
    </row>
    <row r="14" spans="1:37" ht="12.75">
      <c r="A14" s="134"/>
      <c r="B14" s="134"/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Y14" s="203"/>
      <c r="Z14" s="203"/>
      <c r="AA14" s="203"/>
      <c r="AB14" s="203"/>
      <c r="AC14" s="203"/>
      <c r="AD14" s="203"/>
      <c r="AE14" s="203"/>
      <c r="AF14" s="203"/>
      <c r="AG14" s="203"/>
      <c r="AH14" s="203"/>
      <c r="AI14" s="203"/>
      <c r="AJ14" s="203"/>
      <c r="AK14" s="203"/>
    </row>
    <row r="15" spans="1:37" ht="12.75">
      <c r="A15" s="134"/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Y15" s="203"/>
      <c r="Z15" s="203"/>
      <c r="AA15" s="203"/>
      <c r="AB15" s="203"/>
      <c r="AC15" s="203"/>
      <c r="AD15" s="203"/>
      <c r="AE15" s="203"/>
      <c r="AF15" s="203"/>
      <c r="AG15" s="203"/>
      <c r="AH15" s="203"/>
      <c r="AI15" s="203"/>
      <c r="AJ15" s="203"/>
      <c r="AK15" s="203"/>
    </row>
    <row r="16" spans="1:37" ht="12.75">
      <c r="A16" s="134"/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Y16" s="203"/>
      <c r="Z16" s="203"/>
      <c r="AA16" s="203" t="s">
        <v>42</v>
      </c>
      <c r="AB16" s="203">
        <v>300</v>
      </c>
      <c r="AC16" s="203">
        <v>250</v>
      </c>
      <c r="AD16" s="203">
        <v>220</v>
      </c>
      <c r="AE16" s="203">
        <v>180</v>
      </c>
      <c r="AF16" s="203">
        <v>160</v>
      </c>
      <c r="AG16" s="203">
        <v>150</v>
      </c>
      <c r="AH16" s="203">
        <v>140</v>
      </c>
      <c r="AI16" s="203">
        <v>130</v>
      </c>
      <c r="AJ16" s="203">
        <v>120</v>
      </c>
      <c r="AK16" s="203">
        <v>110</v>
      </c>
    </row>
    <row r="17" spans="1:37" ht="12.75">
      <c r="A17" s="134"/>
      <c r="B17" s="134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Y17" s="203"/>
      <c r="Z17" s="203"/>
      <c r="AA17" s="203" t="s">
        <v>59</v>
      </c>
      <c r="AB17" s="203">
        <v>250</v>
      </c>
      <c r="AC17" s="203">
        <v>200</v>
      </c>
      <c r="AD17" s="203">
        <v>160</v>
      </c>
      <c r="AE17" s="203">
        <v>140</v>
      </c>
      <c r="AF17" s="203">
        <v>120</v>
      </c>
      <c r="AG17" s="203">
        <v>110</v>
      </c>
      <c r="AH17" s="203">
        <v>100</v>
      </c>
      <c r="AI17" s="203">
        <v>90</v>
      </c>
      <c r="AJ17" s="203">
        <v>80</v>
      </c>
      <c r="AK17" s="203">
        <v>70</v>
      </c>
    </row>
    <row r="18" spans="1:37" ht="18.75" customHeight="1">
      <c r="A18" s="134"/>
      <c r="B18" s="321"/>
      <c r="C18" s="321"/>
      <c r="D18" s="320" t="str">
        <f>E7</f>
        <v>Paragvári</v>
      </c>
      <c r="E18" s="320"/>
      <c r="F18" s="320" t="str">
        <f>E9</f>
        <v>Gothard</v>
      </c>
      <c r="G18" s="320"/>
      <c r="H18" s="320">
        <f>E11</f>
      </c>
      <c r="I18" s="320"/>
      <c r="J18" s="134"/>
      <c r="K18" s="134"/>
      <c r="L18" s="134"/>
      <c r="M18" s="134"/>
      <c r="Y18" s="203"/>
      <c r="Z18" s="203"/>
      <c r="AA18" s="203" t="s">
        <v>60</v>
      </c>
      <c r="AB18" s="203">
        <v>200</v>
      </c>
      <c r="AC18" s="203">
        <v>150</v>
      </c>
      <c r="AD18" s="203">
        <v>130</v>
      </c>
      <c r="AE18" s="203">
        <v>110</v>
      </c>
      <c r="AF18" s="203">
        <v>95</v>
      </c>
      <c r="AG18" s="203">
        <v>80</v>
      </c>
      <c r="AH18" s="203">
        <v>70</v>
      </c>
      <c r="AI18" s="203">
        <v>60</v>
      </c>
      <c r="AJ18" s="203">
        <v>55</v>
      </c>
      <c r="AK18" s="203">
        <v>50</v>
      </c>
    </row>
    <row r="19" spans="1:37" ht="18.75" customHeight="1">
      <c r="A19" s="193" t="s">
        <v>42</v>
      </c>
      <c r="B19" s="318" t="str">
        <f>E7</f>
        <v>Paragvári</v>
      </c>
      <c r="C19" s="318"/>
      <c r="D19" s="322"/>
      <c r="E19" s="322"/>
      <c r="F19" s="319"/>
      <c r="G19" s="319"/>
      <c r="H19" s="319"/>
      <c r="I19" s="319"/>
      <c r="J19" s="134"/>
      <c r="K19" s="134"/>
      <c r="L19" s="134"/>
      <c r="M19" s="134"/>
      <c r="Y19" s="203"/>
      <c r="Z19" s="203"/>
      <c r="AA19" s="203" t="s">
        <v>61</v>
      </c>
      <c r="AB19" s="203">
        <v>150</v>
      </c>
      <c r="AC19" s="203">
        <v>120</v>
      </c>
      <c r="AD19" s="203">
        <v>100</v>
      </c>
      <c r="AE19" s="203">
        <v>80</v>
      </c>
      <c r="AF19" s="203">
        <v>70</v>
      </c>
      <c r="AG19" s="203">
        <v>60</v>
      </c>
      <c r="AH19" s="203">
        <v>55</v>
      </c>
      <c r="AI19" s="203">
        <v>50</v>
      </c>
      <c r="AJ19" s="203">
        <v>45</v>
      </c>
      <c r="AK19" s="203">
        <v>40</v>
      </c>
    </row>
    <row r="20" spans="1:37" ht="18.75" customHeight="1">
      <c r="A20" s="193" t="s">
        <v>43</v>
      </c>
      <c r="B20" s="318" t="str">
        <f>E9</f>
        <v>Gothard</v>
      </c>
      <c r="C20" s="318"/>
      <c r="D20" s="319"/>
      <c r="E20" s="319"/>
      <c r="F20" s="322"/>
      <c r="G20" s="322"/>
      <c r="H20" s="319"/>
      <c r="I20" s="319"/>
      <c r="J20" s="134"/>
      <c r="K20" s="134"/>
      <c r="L20" s="134"/>
      <c r="M20" s="134"/>
      <c r="Y20" s="203"/>
      <c r="Z20" s="203"/>
      <c r="AA20" s="203" t="s">
        <v>62</v>
      </c>
      <c r="AB20" s="203">
        <v>120</v>
      </c>
      <c r="AC20" s="203">
        <v>90</v>
      </c>
      <c r="AD20" s="203">
        <v>65</v>
      </c>
      <c r="AE20" s="203">
        <v>55</v>
      </c>
      <c r="AF20" s="203">
        <v>50</v>
      </c>
      <c r="AG20" s="203">
        <v>45</v>
      </c>
      <c r="AH20" s="203">
        <v>40</v>
      </c>
      <c r="AI20" s="203">
        <v>35</v>
      </c>
      <c r="AJ20" s="203">
        <v>25</v>
      </c>
      <c r="AK20" s="203">
        <v>20</v>
      </c>
    </row>
    <row r="21" spans="1:37" ht="18.75" customHeight="1">
      <c r="A21" s="193" t="s">
        <v>44</v>
      </c>
      <c r="B21" s="318">
        <f>E11</f>
      </c>
      <c r="C21" s="318"/>
      <c r="D21" s="319"/>
      <c r="E21" s="319"/>
      <c r="F21" s="319"/>
      <c r="G21" s="319"/>
      <c r="H21" s="322"/>
      <c r="I21" s="322"/>
      <c r="J21" s="134"/>
      <c r="K21" s="134"/>
      <c r="L21" s="134"/>
      <c r="M21" s="134"/>
      <c r="Y21" s="203"/>
      <c r="Z21" s="203"/>
      <c r="AA21" s="203" t="s">
        <v>63</v>
      </c>
      <c r="AB21" s="203">
        <v>90</v>
      </c>
      <c r="AC21" s="203">
        <v>60</v>
      </c>
      <c r="AD21" s="203">
        <v>45</v>
      </c>
      <c r="AE21" s="203">
        <v>34</v>
      </c>
      <c r="AF21" s="203">
        <v>27</v>
      </c>
      <c r="AG21" s="203">
        <v>22</v>
      </c>
      <c r="AH21" s="203">
        <v>18</v>
      </c>
      <c r="AI21" s="203">
        <v>15</v>
      </c>
      <c r="AJ21" s="203">
        <v>12</v>
      </c>
      <c r="AK21" s="203">
        <v>9</v>
      </c>
    </row>
    <row r="22" spans="1:37" ht="12.75">
      <c r="A22" s="134"/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Y22" s="203"/>
      <c r="Z22" s="203"/>
      <c r="AA22" s="203" t="s">
        <v>64</v>
      </c>
      <c r="AB22" s="203">
        <v>60</v>
      </c>
      <c r="AC22" s="203">
        <v>40</v>
      </c>
      <c r="AD22" s="203">
        <v>30</v>
      </c>
      <c r="AE22" s="203">
        <v>20</v>
      </c>
      <c r="AF22" s="203">
        <v>18</v>
      </c>
      <c r="AG22" s="203">
        <v>15</v>
      </c>
      <c r="AH22" s="203">
        <v>12</v>
      </c>
      <c r="AI22" s="203">
        <v>10</v>
      </c>
      <c r="AJ22" s="203">
        <v>8</v>
      </c>
      <c r="AK22" s="203">
        <v>6</v>
      </c>
    </row>
    <row r="23" spans="1:37" ht="12.75">
      <c r="A23" s="134"/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Y23" s="203"/>
      <c r="Z23" s="203"/>
      <c r="AA23" s="203" t="s">
        <v>65</v>
      </c>
      <c r="AB23" s="203">
        <v>40</v>
      </c>
      <c r="AC23" s="203">
        <v>25</v>
      </c>
      <c r="AD23" s="203">
        <v>18</v>
      </c>
      <c r="AE23" s="203">
        <v>13</v>
      </c>
      <c r="AF23" s="203">
        <v>8</v>
      </c>
      <c r="AG23" s="203">
        <v>7</v>
      </c>
      <c r="AH23" s="203">
        <v>6</v>
      </c>
      <c r="AI23" s="203">
        <v>5</v>
      </c>
      <c r="AJ23" s="203">
        <v>4</v>
      </c>
      <c r="AK23" s="203">
        <v>3</v>
      </c>
    </row>
    <row r="24" spans="1:37" ht="12.75">
      <c r="A24" s="134"/>
      <c r="B24" s="134"/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Y24" s="203"/>
      <c r="Z24" s="203"/>
      <c r="AA24" s="203" t="s">
        <v>66</v>
      </c>
      <c r="AB24" s="203">
        <v>25</v>
      </c>
      <c r="AC24" s="203">
        <v>15</v>
      </c>
      <c r="AD24" s="203">
        <v>13</v>
      </c>
      <c r="AE24" s="203">
        <v>7</v>
      </c>
      <c r="AF24" s="203">
        <v>6</v>
      </c>
      <c r="AG24" s="203">
        <v>5</v>
      </c>
      <c r="AH24" s="203">
        <v>4</v>
      </c>
      <c r="AI24" s="203">
        <v>3</v>
      </c>
      <c r="AJ24" s="203">
        <v>2</v>
      </c>
      <c r="AK24" s="203">
        <v>1</v>
      </c>
    </row>
    <row r="25" spans="1:37" ht="12.75">
      <c r="A25" s="134"/>
      <c r="B25" s="134"/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Y25" s="203"/>
      <c r="Z25" s="203"/>
      <c r="AA25" s="203" t="s">
        <v>71</v>
      </c>
      <c r="AB25" s="203">
        <v>15</v>
      </c>
      <c r="AC25" s="203">
        <v>10</v>
      </c>
      <c r="AD25" s="203">
        <v>8</v>
      </c>
      <c r="AE25" s="203">
        <v>4</v>
      </c>
      <c r="AF25" s="203">
        <v>3</v>
      </c>
      <c r="AG25" s="203">
        <v>2</v>
      </c>
      <c r="AH25" s="203">
        <v>1</v>
      </c>
      <c r="AI25" s="203">
        <v>0</v>
      </c>
      <c r="AJ25" s="203">
        <v>0</v>
      </c>
      <c r="AK25" s="203">
        <v>0</v>
      </c>
    </row>
    <row r="26" spans="1:37" ht="12.75">
      <c r="A26" s="134"/>
      <c r="B26" s="134"/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Y26" s="203"/>
      <c r="Z26" s="203"/>
      <c r="AA26" s="203" t="s">
        <v>67</v>
      </c>
      <c r="AB26" s="203">
        <v>10</v>
      </c>
      <c r="AC26" s="203">
        <v>6</v>
      </c>
      <c r="AD26" s="203">
        <v>4</v>
      </c>
      <c r="AE26" s="203">
        <v>2</v>
      </c>
      <c r="AF26" s="203">
        <v>1</v>
      </c>
      <c r="AG26" s="203">
        <v>0</v>
      </c>
      <c r="AH26" s="203">
        <v>0</v>
      </c>
      <c r="AI26" s="203">
        <v>0</v>
      </c>
      <c r="AJ26" s="203">
        <v>0</v>
      </c>
      <c r="AK26" s="203">
        <v>0</v>
      </c>
    </row>
    <row r="27" spans="1:37" ht="12.75">
      <c r="A27" s="134"/>
      <c r="B27" s="134"/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Y27" s="203"/>
      <c r="Z27" s="203"/>
      <c r="AA27" s="203" t="s">
        <v>68</v>
      </c>
      <c r="AB27" s="203">
        <v>3</v>
      </c>
      <c r="AC27" s="203">
        <v>2</v>
      </c>
      <c r="AD27" s="203">
        <v>1</v>
      </c>
      <c r="AE27" s="203">
        <v>0</v>
      </c>
      <c r="AF27" s="203">
        <v>0</v>
      </c>
      <c r="AG27" s="203">
        <v>0</v>
      </c>
      <c r="AH27" s="203">
        <v>0</v>
      </c>
      <c r="AI27" s="203">
        <v>0</v>
      </c>
      <c r="AJ27" s="203">
        <v>0</v>
      </c>
      <c r="AK27" s="203">
        <v>0</v>
      </c>
    </row>
    <row r="28" spans="1:13" ht="12.75">
      <c r="A28" s="134"/>
      <c r="B28" s="134"/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</row>
    <row r="29" spans="1:13" ht="12.75">
      <c r="A29" s="81" t="s">
        <v>25</v>
      </c>
      <c r="B29" s="82"/>
      <c r="C29" s="112"/>
      <c r="D29" s="165" t="s">
        <v>0</v>
      </c>
      <c r="E29" s="166" t="s">
        <v>27</v>
      </c>
      <c r="F29" s="184"/>
      <c r="G29" s="165" t="s">
        <v>0</v>
      </c>
      <c r="H29" s="166" t="s">
        <v>34</v>
      </c>
      <c r="I29" s="89"/>
      <c r="J29" s="134"/>
      <c r="K29" s="134"/>
      <c r="L29" s="134"/>
      <c r="M29" s="134"/>
    </row>
    <row r="30" spans="1:13" ht="12.75">
      <c r="A30" s="137" t="s">
        <v>26</v>
      </c>
      <c r="B30" s="138"/>
      <c r="C30" s="139"/>
      <c r="D30" s="167"/>
      <c r="E30" s="325"/>
      <c r="F30" s="325"/>
      <c r="G30" s="178" t="s">
        <v>1</v>
      </c>
      <c r="H30" s="138"/>
      <c r="I30" s="168"/>
      <c r="J30" s="134"/>
      <c r="K30" s="134"/>
      <c r="L30" s="134"/>
      <c r="M30" s="134"/>
    </row>
    <row r="31" spans="1:13" ht="12.75">
      <c r="A31" s="140" t="s">
        <v>33</v>
      </c>
      <c r="B31" s="87"/>
      <c r="C31" s="141"/>
      <c r="D31" s="170"/>
      <c r="E31" s="324"/>
      <c r="F31" s="324"/>
      <c r="G31" s="180" t="s">
        <v>2</v>
      </c>
      <c r="H31" s="171"/>
      <c r="I31" s="172"/>
      <c r="J31" s="134"/>
      <c r="K31" s="134"/>
      <c r="L31" s="134"/>
      <c r="M31" s="134"/>
    </row>
    <row r="32" spans="1:19" ht="12.75">
      <c r="A32" s="102"/>
      <c r="B32" s="103"/>
      <c r="C32" s="104"/>
      <c r="D32" s="170"/>
      <c r="E32" s="174"/>
      <c r="F32" s="175"/>
      <c r="G32" s="180" t="s">
        <v>3</v>
      </c>
      <c r="H32" s="171"/>
      <c r="I32" s="172"/>
      <c r="J32" s="134"/>
      <c r="K32" s="134"/>
      <c r="L32" s="133"/>
      <c r="M32" s="133"/>
      <c r="O32" s="150"/>
      <c r="P32" s="150"/>
      <c r="Q32" s="150"/>
      <c r="R32" s="150"/>
      <c r="S32" s="150"/>
    </row>
    <row r="33" spans="1:19" ht="12.75">
      <c r="A33" s="83"/>
      <c r="B33" s="110"/>
      <c r="C33" s="84"/>
      <c r="D33" s="170"/>
      <c r="E33" s="174"/>
      <c r="F33" s="175"/>
      <c r="G33" s="180" t="s">
        <v>4</v>
      </c>
      <c r="H33" s="171"/>
      <c r="I33" s="172"/>
      <c r="J33" s="166" t="s">
        <v>35</v>
      </c>
      <c r="K33" s="88" t="s">
        <v>36</v>
      </c>
      <c r="L33" s="31"/>
      <c r="M33" s="218"/>
      <c r="N33" s="217"/>
      <c r="O33" s="150"/>
      <c r="P33" s="159"/>
      <c r="Q33" s="159"/>
      <c r="R33" s="160"/>
      <c r="S33" s="150"/>
    </row>
    <row r="34" spans="1:19" ht="12.75">
      <c r="A34" s="91"/>
      <c r="B34" s="105"/>
      <c r="C34" s="111"/>
      <c r="D34" s="170"/>
      <c r="E34" s="174"/>
      <c r="F34" s="175"/>
      <c r="G34" s="180" t="s">
        <v>5</v>
      </c>
      <c r="H34" s="171"/>
      <c r="I34" s="172"/>
      <c r="J34" s="179"/>
      <c r="K34" s="135" t="s">
        <v>28</v>
      </c>
      <c r="L34" s="185"/>
      <c r="M34" s="173"/>
      <c r="O34" s="150"/>
      <c r="P34" s="161"/>
      <c r="Q34" s="161"/>
      <c r="R34" s="162"/>
      <c r="S34" s="150"/>
    </row>
    <row r="35" spans="1:19" ht="12.75">
      <c r="A35" s="92"/>
      <c r="B35" s="106"/>
      <c r="C35" s="84"/>
      <c r="D35" s="170"/>
      <c r="E35" s="174"/>
      <c r="F35" s="175"/>
      <c r="G35" s="180" t="s">
        <v>6</v>
      </c>
      <c r="H35" s="171"/>
      <c r="I35" s="172"/>
      <c r="J35" s="79"/>
      <c r="K35" s="182"/>
      <c r="L35" s="133"/>
      <c r="M35" s="177"/>
      <c r="O35" s="150"/>
      <c r="P35" s="162"/>
      <c r="Q35" s="163"/>
      <c r="R35" s="162"/>
      <c r="S35" s="150"/>
    </row>
    <row r="36" spans="1:19" ht="12.75">
      <c r="A36" s="92"/>
      <c r="B36" s="106"/>
      <c r="C36" s="100"/>
      <c r="D36" s="170"/>
      <c r="E36" s="174"/>
      <c r="F36" s="175"/>
      <c r="G36" s="180" t="s">
        <v>7</v>
      </c>
      <c r="H36" s="171"/>
      <c r="I36" s="172"/>
      <c r="J36" s="79"/>
      <c r="K36" s="135" t="s">
        <v>29</v>
      </c>
      <c r="L36" s="185"/>
      <c r="M36" s="169"/>
      <c r="O36" s="150"/>
      <c r="P36" s="161"/>
      <c r="Q36" s="161"/>
      <c r="R36" s="162"/>
      <c r="S36" s="150"/>
    </row>
    <row r="37" spans="1:19" ht="12.75">
      <c r="A37" s="93"/>
      <c r="B37" s="90"/>
      <c r="C37" s="101"/>
      <c r="D37" s="176"/>
      <c r="E37" s="85"/>
      <c r="F37" s="133"/>
      <c r="G37" s="181" t="s">
        <v>8</v>
      </c>
      <c r="H37" s="87"/>
      <c r="I37" s="136"/>
      <c r="J37" s="79"/>
      <c r="K37" s="183"/>
      <c r="L37" s="175"/>
      <c r="M37" s="173"/>
      <c r="O37" s="150"/>
      <c r="P37" s="162"/>
      <c r="Q37" s="163"/>
      <c r="R37" s="162"/>
      <c r="S37" s="150"/>
    </row>
    <row r="38" spans="10:19" ht="12.75">
      <c r="J38" s="79"/>
      <c r="K38" s="140"/>
      <c r="L38" s="133"/>
      <c r="M38" s="177"/>
      <c r="O38" s="150"/>
      <c r="P38" s="162"/>
      <c r="Q38" s="163"/>
      <c r="R38" s="162"/>
      <c r="S38" s="150"/>
    </row>
    <row r="39" spans="10:19" ht="12.75">
      <c r="J39" s="79"/>
      <c r="K39" s="135" t="s">
        <v>24</v>
      </c>
      <c r="L39" s="185"/>
      <c r="M39" s="169"/>
      <c r="O39" s="150"/>
      <c r="P39" s="161"/>
      <c r="Q39" s="161"/>
      <c r="R39" s="162"/>
      <c r="S39" s="150"/>
    </row>
    <row r="40" spans="10:19" ht="12.75">
      <c r="J40" s="79"/>
      <c r="K40" s="183"/>
      <c r="L40" s="175"/>
      <c r="M40" s="173"/>
      <c r="O40" s="150"/>
      <c r="P40" s="162"/>
      <c r="Q40" s="163"/>
      <c r="R40" s="162"/>
      <c r="S40" s="150"/>
    </row>
    <row r="41" spans="10:19" ht="12.75">
      <c r="J41" s="86"/>
      <c r="K41" s="140" t="str">
        <f>L4</f>
        <v>Szabó Hajnalka</v>
      </c>
      <c r="L41" s="133"/>
      <c r="M41" s="177"/>
      <c r="O41" s="150"/>
      <c r="P41" s="162"/>
      <c r="Q41" s="163"/>
      <c r="R41" s="164"/>
      <c r="S41" s="150"/>
    </row>
    <row r="42" spans="15:19" ht="12.75">
      <c r="O42" s="150"/>
      <c r="P42" s="150"/>
      <c r="Q42" s="150"/>
      <c r="R42" s="150"/>
      <c r="S42" s="150"/>
    </row>
    <row r="43" spans="15:19" ht="12.75">
      <c r="O43" s="150"/>
      <c r="P43" s="150"/>
      <c r="Q43" s="150"/>
      <c r="R43" s="150"/>
      <c r="S43" s="150"/>
    </row>
  </sheetData>
  <sheetProtection/>
  <mergeCells count="20">
    <mergeCell ref="E30:F30"/>
    <mergeCell ref="E31:F31"/>
    <mergeCell ref="B21:C21"/>
    <mergeCell ref="H21:I21"/>
    <mergeCell ref="B20:C20"/>
    <mergeCell ref="D20:E20"/>
    <mergeCell ref="F20:G20"/>
    <mergeCell ref="H20:I20"/>
    <mergeCell ref="A1:F1"/>
    <mergeCell ref="A4:C4"/>
    <mergeCell ref="B18:C18"/>
    <mergeCell ref="D18:E18"/>
    <mergeCell ref="F18:G18"/>
    <mergeCell ref="F21:G21"/>
    <mergeCell ref="H18:I18"/>
    <mergeCell ref="B19:C19"/>
    <mergeCell ref="D19:E19"/>
    <mergeCell ref="F19:G19"/>
    <mergeCell ref="H19:I19"/>
    <mergeCell ref="D21:E21"/>
  </mergeCells>
  <conditionalFormatting sqref="E7 E9 E11">
    <cfRule type="cellIs" priority="2" dxfId="1" operator="equal" stopIfTrue="1">
      <formula>"Bye"</formula>
    </cfRule>
  </conditionalFormatting>
  <conditionalFormatting sqref="R41">
    <cfRule type="expression" priority="1" dxfId="0" stopIfTrue="1">
      <formula>$O$1="CU"</formula>
    </cfRule>
  </conditionalFormatting>
  <printOptions horizontalCentered="1" verticalCentered="1"/>
  <pageMargins left="0" right="0" top="0.984251968503937" bottom="0.984251968503937" header="0.5118110236220472" footer="0.5118110236220472"/>
  <pageSetup horizontalDpi="1200" verticalDpi="1200" orientation="portrait" paperSize="9" scale="9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unka12">
    <tabColor indexed="11"/>
  </sheetPr>
  <dimension ref="A1:AK43"/>
  <sheetViews>
    <sheetView zoomScalePageLayoutView="0" workbookViewId="0" topLeftCell="A3">
      <selection activeCell="L19" sqref="L19"/>
    </sheetView>
  </sheetViews>
  <sheetFormatPr defaultColWidth="9.140625" defaultRowHeight="12.75"/>
  <cols>
    <col min="1" max="1" width="5.421875" style="0" customWidth="1"/>
    <col min="2" max="2" width="4.421875" style="0" customWidth="1"/>
    <col min="3" max="3" width="8.28125" style="0" customWidth="1"/>
    <col min="4" max="4" width="7.140625" style="0" customWidth="1"/>
    <col min="5" max="5" width="9.28125" style="0" customWidth="1"/>
    <col min="6" max="6" width="7.140625" style="0" customWidth="1"/>
    <col min="7" max="7" width="9.28125" style="0" customWidth="1"/>
    <col min="8" max="8" width="7.140625" style="0" customWidth="1"/>
    <col min="9" max="9" width="9.28125" style="0" customWidth="1"/>
    <col min="10" max="10" width="7.8515625" style="0" customWidth="1"/>
    <col min="11" max="12" width="8.57421875" style="0" customWidth="1"/>
    <col min="13" max="13" width="7.8515625" style="0" customWidth="1"/>
    <col min="15" max="16" width="4.421875" style="0" customWidth="1"/>
    <col min="17" max="17" width="12.140625" style="0" customWidth="1"/>
    <col min="18" max="18" width="7.8515625" style="0" customWidth="1"/>
    <col min="19" max="19" width="7.421875" style="0" customWidth="1"/>
    <col min="25" max="37" width="0" style="0" hidden="1" customWidth="1"/>
  </cols>
  <sheetData>
    <row r="1" spans="1:37" ht="26.25">
      <c r="A1" s="317" t="str">
        <f>Altalanos!$A$6</f>
        <v>Vas megyei Tenisz Diákolimpia</v>
      </c>
      <c r="B1" s="317"/>
      <c r="C1" s="317"/>
      <c r="D1" s="317"/>
      <c r="E1" s="317"/>
      <c r="F1" s="317"/>
      <c r="G1" s="117"/>
      <c r="H1" s="120" t="s">
        <v>32</v>
      </c>
      <c r="I1" s="118"/>
      <c r="J1" s="119"/>
      <c r="L1" s="121"/>
      <c r="M1" s="146"/>
      <c r="N1" s="148"/>
      <c r="O1" s="148" t="s">
        <v>9</v>
      </c>
      <c r="P1" s="148"/>
      <c r="Q1" s="149"/>
      <c r="R1" s="148"/>
      <c r="S1" s="150"/>
      <c r="AB1" s="210" t="e">
        <f>IF(Y5=1,CONCATENATE(VLOOKUP(Y3,AA16:AH27,2)),CONCATENATE(VLOOKUP(Y3,AA2:AK13,2)))</f>
        <v>#N/A</v>
      </c>
      <c r="AC1" s="210" t="e">
        <f>IF(Y5=1,CONCATENATE(VLOOKUP(Y3,AA16:AK27,3)),CONCATENATE(VLOOKUP(Y3,AA2:AK13,3)))</f>
        <v>#N/A</v>
      </c>
      <c r="AD1" s="210" t="e">
        <f>IF(Y5=1,CONCATENATE(VLOOKUP(Y3,AA16:AK27,4)),CONCATENATE(VLOOKUP(Y3,AA2:AK13,4)))</f>
        <v>#N/A</v>
      </c>
      <c r="AE1" s="210" t="e">
        <f>IF(Y5=1,CONCATENATE(VLOOKUP(Y3,AA16:AK27,5)),CONCATENATE(VLOOKUP(Y3,AA2:AK13,5)))</f>
        <v>#N/A</v>
      </c>
      <c r="AF1" s="210" t="e">
        <f>IF(Y5=1,CONCATENATE(VLOOKUP(Y3,AA16:AK27,6)),CONCATENATE(VLOOKUP(Y3,AA2:AK13,6)))</f>
        <v>#N/A</v>
      </c>
      <c r="AG1" s="210" t="e">
        <f>IF(Y5=1,CONCATENATE(VLOOKUP(Y3,AA16:AK27,7)),CONCATENATE(VLOOKUP(Y3,AA2:AK13,7)))</f>
        <v>#N/A</v>
      </c>
      <c r="AH1" s="210" t="e">
        <f>IF(Y5=1,CONCATENATE(VLOOKUP(Y3,AA16:AK27,8)),CONCATENATE(VLOOKUP(Y3,AA2:AK13,8)))</f>
        <v>#N/A</v>
      </c>
      <c r="AI1" s="210" t="e">
        <f>IF(Y5=1,CONCATENATE(VLOOKUP(Y3,AA16:AK27,9)),CONCATENATE(VLOOKUP(Y3,AA2:AK13,9)))</f>
        <v>#N/A</v>
      </c>
      <c r="AJ1" s="210" t="e">
        <f>IF(Y5=1,CONCATENATE(VLOOKUP(Y3,AA16:AK27,10)),CONCATENATE(VLOOKUP(Y3,AA2:AK13,10)))</f>
        <v>#N/A</v>
      </c>
      <c r="AK1" s="210" t="e">
        <f>IF(Y5=1,CONCATENATE(VLOOKUP(Y3,AA16:AK27,11)),CONCATENATE(VLOOKUP(Y3,AA2:AK13,11)))</f>
        <v>#N/A</v>
      </c>
    </row>
    <row r="2" spans="1:37" ht="12.75">
      <c r="A2" s="122" t="s">
        <v>31</v>
      </c>
      <c r="B2" s="123"/>
      <c r="C2" s="123"/>
      <c r="D2" s="123"/>
      <c r="E2" s="219">
        <f>Altalanos!$B$8</f>
        <v>0</v>
      </c>
      <c r="F2" s="123"/>
      <c r="G2" s="124"/>
      <c r="H2" s="125"/>
      <c r="I2" s="125"/>
      <c r="J2" s="126"/>
      <c r="K2" s="121"/>
      <c r="L2" s="121"/>
      <c r="M2" s="147"/>
      <c r="N2" s="151"/>
      <c r="O2" s="152"/>
      <c r="P2" s="151"/>
      <c r="Q2" s="152"/>
      <c r="R2" s="151"/>
      <c r="S2" s="150"/>
      <c r="Y2" s="204"/>
      <c r="Z2" s="203"/>
      <c r="AA2" s="203" t="s">
        <v>42</v>
      </c>
      <c r="AB2" s="208">
        <v>150</v>
      </c>
      <c r="AC2" s="208">
        <v>120</v>
      </c>
      <c r="AD2" s="208">
        <v>100</v>
      </c>
      <c r="AE2" s="208">
        <v>80</v>
      </c>
      <c r="AF2" s="208">
        <v>70</v>
      </c>
      <c r="AG2" s="208">
        <v>60</v>
      </c>
      <c r="AH2" s="208">
        <v>55</v>
      </c>
      <c r="AI2" s="208">
        <v>50</v>
      </c>
      <c r="AJ2" s="208">
        <v>45</v>
      </c>
      <c r="AK2" s="208">
        <v>40</v>
      </c>
    </row>
    <row r="3" spans="1:37" ht="12.75">
      <c r="A3" s="49" t="s">
        <v>17</v>
      </c>
      <c r="B3" s="49"/>
      <c r="C3" s="49"/>
      <c r="D3" s="49"/>
      <c r="E3" s="49" t="s">
        <v>14</v>
      </c>
      <c r="F3" s="49"/>
      <c r="G3" s="49"/>
      <c r="H3" s="49" t="s">
        <v>115</v>
      </c>
      <c r="I3" s="49"/>
      <c r="J3" s="80"/>
      <c r="K3" s="49"/>
      <c r="L3" s="50"/>
      <c r="M3" s="50" t="s">
        <v>22</v>
      </c>
      <c r="N3" s="154"/>
      <c r="O3" s="153"/>
      <c r="P3" s="154"/>
      <c r="Q3" s="194" t="s">
        <v>50</v>
      </c>
      <c r="R3" s="195" t="s">
        <v>56</v>
      </c>
      <c r="S3" s="195" t="s">
        <v>51</v>
      </c>
      <c r="Y3" s="203">
        <f>IF(H4="OB","A",IF(H4="IX","W",H4))</f>
        <v>0</v>
      </c>
      <c r="Z3" s="203"/>
      <c r="AA3" s="203" t="s">
        <v>59</v>
      </c>
      <c r="AB3" s="208">
        <v>120</v>
      </c>
      <c r="AC3" s="208">
        <v>90</v>
      </c>
      <c r="AD3" s="208">
        <v>65</v>
      </c>
      <c r="AE3" s="208">
        <v>55</v>
      </c>
      <c r="AF3" s="208">
        <v>50</v>
      </c>
      <c r="AG3" s="208">
        <v>45</v>
      </c>
      <c r="AH3" s="208">
        <v>40</v>
      </c>
      <c r="AI3" s="208">
        <v>35</v>
      </c>
      <c r="AJ3" s="208">
        <v>25</v>
      </c>
      <c r="AK3" s="208">
        <v>20</v>
      </c>
    </row>
    <row r="4" spans="1:37" ht="13.5" thickBot="1">
      <c r="A4" s="323" t="str">
        <f>Altalanos!$A$10</f>
        <v>2022.05.02.-03.</v>
      </c>
      <c r="B4" s="323"/>
      <c r="C4" s="323"/>
      <c r="D4" s="127"/>
      <c r="E4" s="128" t="str">
        <f>Altalanos!$C$10</f>
        <v>Szombathely</v>
      </c>
      <c r="F4" s="128"/>
      <c r="G4" s="128"/>
      <c r="H4" s="130"/>
      <c r="I4" s="128"/>
      <c r="J4" s="129"/>
      <c r="K4" s="130"/>
      <c r="L4" s="206"/>
      <c r="M4" s="131" t="str">
        <f>Altalanos!$E$10</f>
        <v>Szabó Hajnalka</v>
      </c>
      <c r="N4" s="155"/>
      <c r="O4" s="156"/>
      <c r="P4" s="155"/>
      <c r="Q4" s="196" t="s">
        <v>57</v>
      </c>
      <c r="R4" s="197" t="s">
        <v>52</v>
      </c>
      <c r="S4" s="197" t="s">
        <v>53</v>
      </c>
      <c r="Y4" s="203"/>
      <c r="Z4" s="203"/>
      <c r="AA4" s="203" t="s">
        <v>60</v>
      </c>
      <c r="AB4" s="208">
        <v>90</v>
      </c>
      <c r="AC4" s="208">
        <v>60</v>
      </c>
      <c r="AD4" s="208">
        <v>45</v>
      </c>
      <c r="AE4" s="208">
        <v>34</v>
      </c>
      <c r="AF4" s="208">
        <v>27</v>
      </c>
      <c r="AG4" s="208">
        <v>22</v>
      </c>
      <c r="AH4" s="208">
        <v>18</v>
      </c>
      <c r="AI4" s="208">
        <v>15</v>
      </c>
      <c r="AJ4" s="208">
        <v>12</v>
      </c>
      <c r="AK4" s="208">
        <v>9</v>
      </c>
    </row>
    <row r="5" spans="1:37" ht="12.75">
      <c r="A5" s="31"/>
      <c r="B5" s="31" t="s">
        <v>30</v>
      </c>
      <c r="C5" s="143" t="s">
        <v>40</v>
      </c>
      <c r="D5" s="31" t="s">
        <v>25</v>
      </c>
      <c r="E5" s="31" t="s">
        <v>45</v>
      </c>
      <c r="F5" s="31"/>
      <c r="G5" s="31" t="s">
        <v>21</v>
      </c>
      <c r="H5" s="31"/>
      <c r="I5" s="31" t="s">
        <v>23</v>
      </c>
      <c r="J5" s="31"/>
      <c r="K5" s="187" t="s">
        <v>46</v>
      </c>
      <c r="L5" s="187" t="s">
        <v>47</v>
      </c>
      <c r="M5" s="187" t="s">
        <v>48</v>
      </c>
      <c r="N5" s="150"/>
      <c r="O5" s="150"/>
      <c r="P5" s="150"/>
      <c r="Q5" s="198" t="s">
        <v>58</v>
      </c>
      <c r="R5" s="199" t="s">
        <v>54</v>
      </c>
      <c r="S5" s="199" t="s">
        <v>55</v>
      </c>
      <c r="Y5" s="203">
        <f>IF(OR(Altalanos!$A$8="F1",Altalanos!$A$8="F2",Altalanos!$A$8="N1",Altalanos!$A$8="N2"),1,2)</f>
        <v>2</v>
      </c>
      <c r="Z5" s="203"/>
      <c r="AA5" s="203" t="s">
        <v>61</v>
      </c>
      <c r="AB5" s="208">
        <v>60</v>
      </c>
      <c r="AC5" s="208">
        <v>40</v>
      </c>
      <c r="AD5" s="208">
        <v>30</v>
      </c>
      <c r="AE5" s="208">
        <v>20</v>
      </c>
      <c r="AF5" s="208">
        <v>18</v>
      </c>
      <c r="AG5" s="208">
        <v>15</v>
      </c>
      <c r="AH5" s="208">
        <v>12</v>
      </c>
      <c r="AI5" s="208">
        <v>10</v>
      </c>
      <c r="AJ5" s="208">
        <v>8</v>
      </c>
      <c r="AK5" s="208">
        <v>6</v>
      </c>
    </row>
    <row r="6" spans="1:37" ht="12.75">
      <c r="A6" s="134"/>
      <c r="B6" s="134"/>
      <c r="C6" s="186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50"/>
      <c r="O6" s="150"/>
      <c r="P6" s="150"/>
      <c r="Q6" s="150"/>
      <c r="R6" s="150"/>
      <c r="S6" s="150"/>
      <c r="Y6" s="203"/>
      <c r="Z6" s="203"/>
      <c r="AA6" s="203" t="s">
        <v>62</v>
      </c>
      <c r="AB6" s="208">
        <v>40</v>
      </c>
      <c r="AC6" s="208">
        <v>25</v>
      </c>
      <c r="AD6" s="208">
        <v>18</v>
      </c>
      <c r="AE6" s="208">
        <v>13</v>
      </c>
      <c r="AF6" s="208">
        <v>10</v>
      </c>
      <c r="AG6" s="208">
        <v>8</v>
      </c>
      <c r="AH6" s="208">
        <v>6</v>
      </c>
      <c r="AI6" s="208">
        <v>5</v>
      </c>
      <c r="AJ6" s="208">
        <v>4</v>
      </c>
      <c r="AK6" s="208">
        <v>3</v>
      </c>
    </row>
    <row r="7" spans="1:37" ht="12.75">
      <c r="A7" s="157" t="s">
        <v>42</v>
      </c>
      <c r="B7" s="188"/>
      <c r="C7" s="190">
        <f>IF($B7="","",VLOOKUP($B7,#REF!,5))</f>
      </c>
      <c r="D7" s="190">
        <f>IF($B7="","",VLOOKUP($B7,#REF!,15))</f>
      </c>
      <c r="E7" s="326" t="s">
        <v>105</v>
      </c>
      <c r="F7" s="327"/>
      <c r="G7" s="326" t="s">
        <v>106</v>
      </c>
      <c r="H7" s="327"/>
      <c r="I7" s="191">
        <f>IF($B7="","",VLOOKUP($B7,#REF!,4))</f>
      </c>
      <c r="J7" s="134"/>
      <c r="K7" s="211"/>
      <c r="L7" s="205">
        <f>IF(K7="","",CONCATENATE(VLOOKUP($Y$3,$AB$1:$AK$1,K7)," pont"))</f>
      </c>
      <c r="M7" s="212"/>
      <c r="N7" s="150"/>
      <c r="O7" s="150"/>
      <c r="P7" s="150"/>
      <c r="Q7" s="150"/>
      <c r="R7" s="150"/>
      <c r="S7" s="150"/>
      <c r="Y7" s="203"/>
      <c r="Z7" s="203"/>
      <c r="AA7" s="203" t="s">
        <v>63</v>
      </c>
      <c r="AB7" s="208">
        <v>25</v>
      </c>
      <c r="AC7" s="208">
        <v>15</v>
      </c>
      <c r="AD7" s="208">
        <v>13</v>
      </c>
      <c r="AE7" s="208">
        <v>8</v>
      </c>
      <c r="AF7" s="208">
        <v>6</v>
      </c>
      <c r="AG7" s="208">
        <v>4</v>
      </c>
      <c r="AH7" s="208">
        <v>3</v>
      </c>
      <c r="AI7" s="208">
        <v>2</v>
      </c>
      <c r="AJ7" s="208">
        <v>1</v>
      </c>
      <c r="AK7" s="208">
        <v>0</v>
      </c>
    </row>
    <row r="8" spans="1:37" ht="12.75">
      <c r="A8" s="157"/>
      <c r="B8" s="189"/>
      <c r="C8" s="192"/>
      <c r="D8" s="192"/>
      <c r="E8" s="192"/>
      <c r="F8" s="192"/>
      <c r="G8" s="192"/>
      <c r="H8" s="192"/>
      <c r="I8" s="192"/>
      <c r="J8" s="134"/>
      <c r="K8" s="157"/>
      <c r="L8" s="157"/>
      <c r="M8" s="213"/>
      <c r="N8" s="150"/>
      <c r="O8" s="150"/>
      <c r="P8" s="150"/>
      <c r="Q8" s="150"/>
      <c r="R8" s="150"/>
      <c r="S8" s="150"/>
      <c r="Y8" s="203"/>
      <c r="Z8" s="203"/>
      <c r="AA8" s="203" t="s">
        <v>64</v>
      </c>
      <c r="AB8" s="208">
        <v>15</v>
      </c>
      <c r="AC8" s="208">
        <v>10</v>
      </c>
      <c r="AD8" s="208">
        <v>7</v>
      </c>
      <c r="AE8" s="208">
        <v>5</v>
      </c>
      <c r="AF8" s="208">
        <v>4</v>
      </c>
      <c r="AG8" s="208">
        <v>3</v>
      </c>
      <c r="AH8" s="208">
        <v>2</v>
      </c>
      <c r="AI8" s="208">
        <v>1</v>
      </c>
      <c r="AJ8" s="208">
        <v>0</v>
      </c>
      <c r="AK8" s="208">
        <v>0</v>
      </c>
    </row>
    <row r="9" spans="1:37" ht="12.75">
      <c r="A9" s="157" t="s">
        <v>43</v>
      </c>
      <c r="B9" s="188"/>
      <c r="C9" s="190">
        <f>IF($B9="","",VLOOKUP($B9,#REF!,5))</f>
      </c>
      <c r="D9" s="190">
        <f>IF($B9="","",VLOOKUP($B9,#REF!,15))</f>
      </c>
      <c r="E9" s="326" t="s">
        <v>126</v>
      </c>
      <c r="F9" s="327"/>
      <c r="G9" s="326" t="s">
        <v>101</v>
      </c>
      <c r="H9" s="327"/>
      <c r="I9" s="191">
        <f>IF($B9="","",VLOOKUP($B9,#REF!,4))</f>
      </c>
      <c r="J9" s="134"/>
      <c r="K9" s="211"/>
      <c r="L9" s="205">
        <f>IF(K9="","",CONCATENATE(VLOOKUP($Y$3,$AB$1:$AK$1,K9)," pont"))</f>
      </c>
      <c r="M9" s="212"/>
      <c r="N9" s="150"/>
      <c r="O9" s="150"/>
      <c r="P9" s="150"/>
      <c r="Q9" s="150"/>
      <c r="R9" s="150"/>
      <c r="S9" s="150"/>
      <c r="Y9" s="203"/>
      <c r="Z9" s="203"/>
      <c r="AA9" s="203" t="s">
        <v>65</v>
      </c>
      <c r="AB9" s="208">
        <v>10</v>
      </c>
      <c r="AC9" s="208">
        <v>6</v>
      </c>
      <c r="AD9" s="208">
        <v>4</v>
      </c>
      <c r="AE9" s="208">
        <v>2</v>
      </c>
      <c r="AF9" s="208">
        <v>1</v>
      </c>
      <c r="AG9" s="208">
        <v>0</v>
      </c>
      <c r="AH9" s="208">
        <v>0</v>
      </c>
      <c r="AI9" s="208">
        <v>0</v>
      </c>
      <c r="AJ9" s="208">
        <v>0</v>
      </c>
      <c r="AK9" s="208">
        <v>0</v>
      </c>
    </row>
    <row r="10" spans="1:37" ht="12.75">
      <c r="A10" s="157"/>
      <c r="B10" s="189"/>
      <c r="C10" s="192"/>
      <c r="D10" s="192"/>
      <c r="E10" s="192"/>
      <c r="F10" s="192"/>
      <c r="G10" s="192"/>
      <c r="H10" s="192"/>
      <c r="I10" s="192"/>
      <c r="J10" s="134"/>
      <c r="K10" s="157"/>
      <c r="L10" s="157"/>
      <c r="M10" s="213"/>
      <c r="N10" s="150"/>
      <c r="O10" s="150"/>
      <c r="P10" s="150"/>
      <c r="Q10" s="150"/>
      <c r="R10" s="150"/>
      <c r="S10" s="150"/>
      <c r="Y10" s="203"/>
      <c r="Z10" s="203"/>
      <c r="AA10" s="203" t="s">
        <v>66</v>
      </c>
      <c r="AB10" s="208">
        <v>6</v>
      </c>
      <c r="AC10" s="208">
        <v>3</v>
      </c>
      <c r="AD10" s="208">
        <v>2</v>
      </c>
      <c r="AE10" s="208">
        <v>1</v>
      </c>
      <c r="AF10" s="208">
        <v>0</v>
      </c>
      <c r="AG10" s="208">
        <v>0</v>
      </c>
      <c r="AH10" s="208">
        <v>0</v>
      </c>
      <c r="AI10" s="208">
        <v>0</v>
      </c>
      <c r="AJ10" s="208">
        <v>0</v>
      </c>
      <c r="AK10" s="208">
        <v>0</v>
      </c>
    </row>
    <row r="11" spans="1:37" ht="12.75">
      <c r="A11" s="157" t="s">
        <v>44</v>
      </c>
      <c r="B11" s="188"/>
      <c r="C11" s="190">
        <f>IF($B11="","",VLOOKUP($B11,#REF!,5))</f>
      </c>
      <c r="D11" s="190">
        <f>IF($B11="","",VLOOKUP($B11,#REF!,15))</f>
      </c>
      <c r="E11" s="326" t="s">
        <v>120</v>
      </c>
      <c r="F11" s="327"/>
      <c r="G11" s="326" t="s">
        <v>101</v>
      </c>
      <c r="H11" s="327"/>
      <c r="I11" s="191">
        <f>IF($B11="","",VLOOKUP($B11,#REF!,4))</f>
      </c>
      <c r="J11" s="134"/>
      <c r="K11" s="211"/>
      <c r="L11" s="205">
        <f>IF(K11="","",CONCATENATE(VLOOKUP($Y$3,$AB$1:$AK$1,K11)," pont"))</f>
      </c>
      <c r="M11" s="212"/>
      <c r="N11" s="150"/>
      <c r="O11" s="150"/>
      <c r="P11" s="150"/>
      <c r="Q11" s="150"/>
      <c r="R11" s="150"/>
      <c r="S11" s="150"/>
      <c r="Y11" s="203"/>
      <c r="Z11" s="203"/>
      <c r="AA11" s="203" t="s">
        <v>71</v>
      </c>
      <c r="AB11" s="208">
        <v>3</v>
      </c>
      <c r="AC11" s="208">
        <v>2</v>
      </c>
      <c r="AD11" s="208">
        <v>1</v>
      </c>
      <c r="AE11" s="208">
        <v>0</v>
      </c>
      <c r="AF11" s="208">
        <v>0</v>
      </c>
      <c r="AG11" s="208">
        <v>0</v>
      </c>
      <c r="AH11" s="208">
        <v>0</v>
      </c>
      <c r="AI11" s="208">
        <v>0</v>
      </c>
      <c r="AJ11" s="208">
        <v>0</v>
      </c>
      <c r="AK11" s="208">
        <v>0</v>
      </c>
    </row>
    <row r="12" spans="1:37" ht="12.75">
      <c r="A12" s="157"/>
      <c r="B12" s="189"/>
      <c r="C12" s="192"/>
      <c r="D12" s="192"/>
      <c r="E12" s="192"/>
      <c r="F12" s="192"/>
      <c r="G12" s="192"/>
      <c r="H12" s="192"/>
      <c r="I12" s="192"/>
      <c r="J12" s="134"/>
      <c r="K12" s="186"/>
      <c r="L12" s="186"/>
      <c r="M12" s="214"/>
      <c r="Y12" s="203"/>
      <c r="Z12" s="203"/>
      <c r="AA12" s="203" t="s">
        <v>67</v>
      </c>
      <c r="AB12" s="209">
        <v>0</v>
      </c>
      <c r="AC12" s="209">
        <v>0</v>
      </c>
      <c r="AD12" s="209">
        <v>0</v>
      </c>
      <c r="AE12" s="209">
        <v>0</v>
      </c>
      <c r="AF12" s="209">
        <v>0</v>
      </c>
      <c r="AG12" s="209">
        <v>0</v>
      </c>
      <c r="AH12" s="209">
        <v>0</v>
      </c>
      <c r="AI12" s="209">
        <v>0</v>
      </c>
      <c r="AJ12" s="209">
        <v>0</v>
      </c>
      <c r="AK12" s="209">
        <v>0</v>
      </c>
    </row>
    <row r="13" spans="1:37" ht="12.75">
      <c r="A13" s="157" t="s">
        <v>49</v>
      </c>
      <c r="B13" s="188"/>
      <c r="C13" s="190">
        <f>IF($B13="","",VLOOKUP($B13,#REF!,5))</f>
      </c>
      <c r="D13" s="190">
        <f>IF($B13="","",VLOOKUP($B13,#REF!,15))</f>
      </c>
      <c r="E13" s="326" t="s">
        <v>109</v>
      </c>
      <c r="F13" s="327"/>
      <c r="G13" s="326" t="s">
        <v>101</v>
      </c>
      <c r="H13" s="327"/>
      <c r="I13" s="191">
        <f>IF($B13="","",VLOOKUP($B13,#REF!,4))</f>
      </c>
      <c r="J13" s="134"/>
      <c r="K13" s="211"/>
      <c r="L13" s="205">
        <f>IF(K13="","",CONCATENATE(VLOOKUP($Y$3,$AB$1:$AK$1,K13)," pont"))</f>
      </c>
      <c r="M13" s="212"/>
      <c r="Y13" s="203"/>
      <c r="Z13" s="203"/>
      <c r="AA13" s="203" t="s">
        <v>68</v>
      </c>
      <c r="AB13" s="209">
        <v>0</v>
      </c>
      <c r="AC13" s="209">
        <v>0</v>
      </c>
      <c r="AD13" s="209">
        <v>0</v>
      </c>
      <c r="AE13" s="209">
        <v>0</v>
      </c>
      <c r="AF13" s="209">
        <v>0</v>
      </c>
      <c r="AG13" s="209">
        <v>0</v>
      </c>
      <c r="AH13" s="209">
        <v>0</v>
      </c>
      <c r="AI13" s="209">
        <v>0</v>
      </c>
      <c r="AJ13" s="209">
        <v>0</v>
      </c>
      <c r="AK13" s="209">
        <v>0</v>
      </c>
    </row>
    <row r="14" spans="1:37" ht="12.75">
      <c r="A14" s="134"/>
      <c r="B14" s="134"/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Y14" s="203"/>
      <c r="Z14" s="203"/>
      <c r="AA14" s="203"/>
      <c r="AB14" s="203"/>
      <c r="AC14" s="203"/>
      <c r="AD14" s="203"/>
      <c r="AE14" s="203"/>
      <c r="AF14" s="203"/>
      <c r="AG14" s="203"/>
      <c r="AH14" s="203"/>
      <c r="AI14" s="203"/>
      <c r="AJ14" s="203"/>
      <c r="AK14" s="203"/>
    </row>
    <row r="15" spans="1:37" ht="12.75">
      <c r="A15" s="134"/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Y15" s="203"/>
      <c r="Z15" s="203"/>
      <c r="AA15" s="203"/>
      <c r="AB15" s="203"/>
      <c r="AC15" s="203"/>
      <c r="AD15" s="203"/>
      <c r="AE15" s="203"/>
      <c r="AF15" s="203"/>
      <c r="AG15" s="203"/>
      <c r="AH15" s="203"/>
      <c r="AI15" s="203"/>
      <c r="AJ15" s="203"/>
      <c r="AK15" s="203"/>
    </row>
    <row r="16" spans="1:37" ht="12.75">
      <c r="A16" s="134"/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Y16" s="203"/>
      <c r="Z16" s="203"/>
      <c r="AA16" s="203" t="s">
        <v>42</v>
      </c>
      <c r="AB16" s="203">
        <v>300</v>
      </c>
      <c r="AC16" s="203">
        <v>250</v>
      </c>
      <c r="AD16" s="203">
        <v>220</v>
      </c>
      <c r="AE16" s="203">
        <v>180</v>
      </c>
      <c r="AF16" s="203">
        <v>160</v>
      </c>
      <c r="AG16" s="203">
        <v>150</v>
      </c>
      <c r="AH16" s="203">
        <v>140</v>
      </c>
      <c r="AI16" s="203">
        <v>130</v>
      </c>
      <c r="AJ16" s="203">
        <v>120</v>
      </c>
      <c r="AK16" s="203">
        <v>110</v>
      </c>
    </row>
    <row r="17" spans="1:37" ht="12.75">
      <c r="A17" s="134"/>
      <c r="B17" s="134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Y17" s="203"/>
      <c r="Z17" s="203"/>
      <c r="AA17" s="203" t="s">
        <v>59</v>
      </c>
      <c r="AB17" s="203">
        <v>250</v>
      </c>
      <c r="AC17" s="203">
        <v>200</v>
      </c>
      <c r="AD17" s="203">
        <v>160</v>
      </c>
      <c r="AE17" s="203">
        <v>140</v>
      </c>
      <c r="AF17" s="203">
        <v>120</v>
      </c>
      <c r="AG17" s="203">
        <v>110</v>
      </c>
      <c r="AH17" s="203">
        <v>100</v>
      </c>
      <c r="AI17" s="203">
        <v>90</v>
      </c>
      <c r="AJ17" s="203">
        <v>80</v>
      </c>
      <c r="AK17" s="203">
        <v>70</v>
      </c>
    </row>
    <row r="18" spans="1:37" ht="18.75" customHeight="1">
      <c r="A18" s="134"/>
      <c r="B18" s="321"/>
      <c r="C18" s="321"/>
      <c r="D18" s="320" t="str">
        <f>E7</f>
        <v>Béri Balogh</v>
      </c>
      <c r="E18" s="320"/>
      <c r="F18" s="320" t="str">
        <f>E9</f>
        <v>Olad</v>
      </c>
      <c r="G18" s="320"/>
      <c r="H18" s="320" t="str">
        <f>E11</f>
        <v>Brenner</v>
      </c>
      <c r="I18" s="320"/>
      <c r="J18" s="320" t="str">
        <f>E13</f>
        <v>Bolyai</v>
      </c>
      <c r="K18" s="320"/>
      <c r="L18" s="134"/>
      <c r="M18" s="134"/>
      <c r="Y18" s="203"/>
      <c r="Z18" s="203"/>
      <c r="AA18" s="203" t="s">
        <v>60</v>
      </c>
      <c r="AB18" s="203">
        <v>200</v>
      </c>
      <c r="AC18" s="203">
        <v>150</v>
      </c>
      <c r="AD18" s="203">
        <v>130</v>
      </c>
      <c r="AE18" s="203">
        <v>110</v>
      </c>
      <c r="AF18" s="203">
        <v>95</v>
      </c>
      <c r="AG18" s="203">
        <v>80</v>
      </c>
      <c r="AH18" s="203">
        <v>70</v>
      </c>
      <c r="AI18" s="203">
        <v>60</v>
      </c>
      <c r="AJ18" s="203">
        <v>55</v>
      </c>
      <c r="AK18" s="203">
        <v>50</v>
      </c>
    </row>
    <row r="19" spans="1:37" ht="18.75" customHeight="1">
      <c r="A19" s="193" t="s">
        <v>42</v>
      </c>
      <c r="B19" s="318" t="str">
        <f>E7</f>
        <v>Béri Balogh</v>
      </c>
      <c r="C19" s="318"/>
      <c r="D19" s="322"/>
      <c r="E19" s="322"/>
      <c r="F19" s="319"/>
      <c r="G19" s="319"/>
      <c r="H19" s="319"/>
      <c r="I19" s="319"/>
      <c r="J19" s="320"/>
      <c r="K19" s="320"/>
      <c r="L19" s="134"/>
      <c r="M19" s="134"/>
      <c r="Y19" s="203"/>
      <c r="Z19" s="203"/>
      <c r="AA19" s="203" t="s">
        <v>61</v>
      </c>
      <c r="AB19" s="203">
        <v>150</v>
      </c>
      <c r="AC19" s="203">
        <v>120</v>
      </c>
      <c r="AD19" s="203">
        <v>100</v>
      </c>
      <c r="AE19" s="203">
        <v>80</v>
      </c>
      <c r="AF19" s="203">
        <v>70</v>
      </c>
      <c r="AG19" s="203">
        <v>60</v>
      </c>
      <c r="AH19" s="203">
        <v>55</v>
      </c>
      <c r="AI19" s="203">
        <v>50</v>
      </c>
      <c r="AJ19" s="203">
        <v>45</v>
      </c>
      <c r="AK19" s="203">
        <v>40</v>
      </c>
    </row>
    <row r="20" spans="1:37" ht="18.75" customHeight="1">
      <c r="A20" s="193" t="s">
        <v>43</v>
      </c>
      <c r="B20" s="318" t="str">
        <f>E9</f>
        <v>Olad</v>
      </c>
      <c r="C20" s="318"/>
      <c r="D20" s="319"/>
      <c r="E20" s="319"/>
      <c r="F20" s="322"/>
      <c r="G20" s="322"/>
      <c r="H20" s="319"/>
      <c r="I20" s="319"/>
      <c r="J20" s="319"/>
      <c r="K20" s="319"/>
      <c r="L20" s="134"/>
      <c r="M20" s="134"/>
      <c r="Y20" s="203"/>
      <c r="Z20" s="203"/>
      <c r="AA20" s="203" t="s">
        <v>62</v>
      </c>
      <c r="AB20" s="203">
        <v>120</v>
      </c>
      <c r="AC20" s="203">
        <v>90</v>
      </c>
      <c r="AD20" s="203">
        <v>65</v>
      </c>
      <c r="AE20" s="203">
        <v>55</v>
      </c>
      <c r="AF20" s="203">
        <v>50</v>
      </c>
      <c r="AG20" s="203">
        <v>45</v>
      </c>
      <c r="AH20" s="203">
        <v>40</v>
      </c>
      <c r="AI20" s="203">
        <v>35</v>
      </c>
      <c r="AJ20" s="203">
        <v>25</v>
      </c>
      <c r="AK20" s="203">
        <v>20</v>
      </c>
    </row>
    <row r="21" spans="1:37" ht="18.75" customHeight="1">
      <c r="A21" s="193" t="s">
        <v>44</v>
      </c>
      <c r="B21" s="318" t="str">
        <f>E11</f>
        <v>Brenner</v>
      </c>
      <c r="C21" s="318"/>
      <c r="D21" s="319"/>
      <c r="E21" s="319"/>
      <c r="F21" s="319"/>
      <c r="G21" s="319"/>
      <c r="H21" s="322"/>
      <c r="I21" s="322"/>
      <c r="J21" s="319"/>
      <c r="K21" s="319"/>
      <c r="L21" s="134"/>
      <c r="M21" s="134"/>
      <c r="Y21" s="203"/>
      <c r="Z21" s="203"/>
      <c r="AA21" s="203" t="s">
        <v>63</v>
      </c>
      <c r="AB21" s="203">
        <v>90</v>
      </c>
      <c r="AC21" s="203">
        <v>60</v>
      </c>
      <c r="AD21" s="203">
        <v>45</v>
      </c>
      <c r="AE21" s="203">
        <v>34</v>
      </c>
      <c r="AF21" s="203">
        <v>27</v>
      </c>
      <c r="AG21" s="203">
        <v>22</v>
      </c>
      <c r="AH21" s="203">
        <v>18</v>
      </c>
      <c r="AI21" s="203">
        <v>15</v>
      </c>
      <c r="AJ21" s="203">
        <v>12</v>
      </c>
      <c r="AK21" s="203">
        <v>9</v>
      </c>
    </row>
    <row r="22" spans="1:37" ht="18.75" customHeight="1">
      <c r="A22" s="193" t="s">
        <v>49</v>
      </c>
      <c r="B22" s="318" t="str">
        <f>E13</f>
        <v>Bolyai</v>
      </c>
      <c r="C22" s="318"/>
      <c r="D22" s="319"/>
      <c r="E22" s="319"/>
      <c r="F22" s="319"/>
      <c r="G22" s="319"/>
      <c r="H22" s="320"/>
      <c r="I22" s="320"/>
      <c r="J22" s="322"/>
      <c r="K22" s="322"/>
      <c r="L22" s="134"/>
      <c r="M22" s="134"/>
      <c r="Y22" s="203"/>
      <c r="Z22" s="203"/>
      <c r="AA22" s="203" t="s">
        <v>64</v>
      </c>
      <c r="AB22" s="203">
        <v>60</v>
      </c>
      <c r="AC22" s="203">
        <v>40</v>
      </c>
      <c r="AD22" s="203">
        <v>30</v>
      </c>
      <c r="AE22" s="203">
        <v>20</v>
      </c>
      <c r="AF22" s="203">
        <v>18</v>
      </c>
      <c r="AG22" s="203">
        <v>15</v>
      </c>
      <c r="AH22" s="203">
        <v>12</v>
      </c>
      <c r="AI22" s="203">
        <v>10</v>
      </c>
      <c r="AJ22" s="203">
        <v>8</v>
      </c>
      <c r="AK22" s="203">
        <v>6</v>
      </c>
    </row>
    <row r="23" spans="1:37" ht="12.75">
      <c r="A23" s="134"/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Y23" s="203"/>
      <c r="Z23" s="203"/>
      <c r="AA23" s="203" t="s">
        <v>65</v>
      </c>
      <c r="AB23" s="203">
        <v>40</v>
      </c>
      <c r="AC23" s="203">
        <v>25</v>
      </c>
      <c r="AD23" s="203">
        <v>18</v>
      </c>
      <c r="AE23" s="203">
        <v>13</v>
      </c>
      <c r="AF23" s="203">
        <v>8</v>
      </c>
      <c r="AG23" s="203">
        <v>7</v>
      </c>
      <c r="AH23" s="203">
        <v>6</v>
      </c>
      <c r="AI23" s="203">
        <v>5</v>
      </c>
      <c r="AJ23" s="203">
        <v>4</v>
      </c>
      <c r="AK23" s="203">
        <v>3</v>
      </c>
    </row>
    <row r="24" spans="1:37" ht="12.75">
      <c r="A24" s="134"/>
      <c r="B24" s="134"/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Y24" s="203"/>
      <c r="Z24" s="203"/>
      <c r="AA24" s="203" t="s">
        <v>66</v>
      </c>
      <c r="AB24" s="203">
        <v>25</v>
      </c>
      <c r="AC24" s="203">
        <v>15</v>
      </c>
      <c r="AD24" s="203">
        <v>13</v>
      </c>
      <c r="AE24" s="203">
        <v>7</v>
      </c>
      <c r="AF24" s="203">
        <v>6</v>
      </c>
      <c r="AG24" s="203">
        <v>5</v>
      </c>
      <c r="AH24" s="203">
        <v>4</v>
      </c>
      <c r="AI24" s="203">
        <v>3</v>
      </c>
      <c r="AJ24" s="203">
        <v>2</v>
      </c>
      <c r="AK24" s="203">
        <v>1</v>
      </c>
    </row>
    <row r="25" spans="1:37" ht="12.75">
      <c r="A25" s="134"/>
      <c r="B25" s="134"/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Y25" s="203"/>
      <c r="Z25" s="203"/>
      <c r="AA25" s="203" t="s">
        <v>71</v>
      </c>
      <c r="AB25" s="203">
        <v>15</v>
      </c>
      <c r="AC25" s="203">
        <v>10</v>
      </c>
      <c r="AD25" s="203">
        <v>8</v>
      </c>
      <c r="AE25" s="203">
        <v>4</v>
      </c>
      <c r="AF25" s="203">
        <v>3</v>
      </c>
      <c r="AG25" s="203">
        <v>2</v>
      </c>
      <c r="AH25" s="203">
        <v>1</v>
      </c>
      <c r="AI25" s="203">
        <v>0</v>
      </c>
      <c r="AJ25" s="203">
        <v>0</v>
      </c>
      <c r="AK25" s="203">
        <v>0</v>
      </c>
    </row>
    <row r="26" spans="1:37" ht="12.75">
      <c r="A26" s="134"/>
      <c r="B26" s="134"/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Y26" s="203"/>
      <c r="Z26" s="203"/>
      <c r="AA26" s="203" t="s">
        <v>67</v>
      </c>
      <c r="AB26" s="203">
        <v>10</v>
      </c>
      <c r="AC26" s="203">
        <v>6</v>
      </c>
      <c r="AD26" s="203">
        <v>4</v>
      </c>
      <c r="AE26" s="203">
        <v>2</v>
      </c>
      <c r="AF26" s="203">
        <v>1</v>
      </c>
      <c r="AG26" s="203">
        <v>0</v>
      </c>
      <c r="AH26" s="203">
        <v>0</v>
      </c>
      <c r="AI26" s="203">
        <v>0</v>
      </c>
      <c r="AJ26" s="203">
        <v>0</v>
      </c>
      <c r="AK26" s="203">
        <v>0</v>
      </c>
    </row>
    <row r="27" spans="1:37" ht="12.75">
      <c r="A27" s="134"/>
      <c r="B27" s="134"/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Y27" s="203"/>
      <c r="Z27" s="203"/>
      <c r="AA27" s="203" t="s">
        <v>68</v>
      </c>
      <c r="AB27" s="203">
        <v>3</v>
      </c>
      <c r="AC27" s="203">
        <v>2</v>
      </c>
      <c r="AD27" s="203">
        <v>1</v>
      </c>
      <c r="AE27" s="203">
        <v>0</v>
      </c>
      <c r="AF27" s="203">
        <v>0</v>
      </c>
      <c r="AG27" s="203">
        <v>0</v>
      </c>
      <c r="AH27" s="203">
        <v>0</v>
      </c>
      <c r="AI27" s="203">
        <v>0</v>
      </c>
      <c r="AJ27" s="203">
        <v>0</v>
      </c>
      <c r="AK27" s="203">
        <v>0</v>
      </c>
    </row>
    <row r="28" spans="1:13" ht="12.75">
      <c r="A28" s="134"/>
      <c r="B28" s="134"/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</row>
    <row r="29" spans="1:13" ht="12.75">
      <c r="A29" s="134"/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</row>
    <row r="30" spans="1:13" ht="12.75">
      <c r="A30" s="134"/>
      <c r="B30" s="134"/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</row>
    <row r="31" spans="1:13" ht="12.75">
      <c r="A31" s="134"/>
      <c r="B31" s="134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</row>
    <row r="32" spans="1:19" ht="12.75">
      <c r="A32" s="134"/>
      <c r="B32" s="134"/>
      <c r="C32" s="134"/>
      <c r="D32" s="134"/>
      <c r="E32" s="134"/>
      <c r="F32" s="134"/>
      <c r="G32" s="134"/>
      <c r="H32" s="134"/>
      <c r="I32" s="134"/>
      <c r="J32" s="134"/>
      <c r="K32" s="134"/>
      <c r="L32" s="133"/>
      <c r="M32" s="134"/>
      <c r="O32" s="150"/>
      <c r="P32" s="150"/>
      <c r="Q32" s="150"/>
      <c r="R32" s="150"/>
      <c r="S32" s="150"/>
    </row>
    <row r="33" spans="1:19" ht="12.75">
      <c r="A33" s="81" t="s">
        <v>25</v>
      </c>
      <c r="B33" s="82"/>
      <c r="C33" s="112"/>
      <c r="D33" s="165" t="s">
        <v>0</v>
      </c>
      <c r="E33" s="166" t="s">
        <v>27</v>
      </c>
      <c r="F33" s="184"/>
      <c r="G33" s="165" t="s">
        <v>0</v>
      </c>
      <c r="H33" s="166" t="s">
        <v>34</v>
      </c>
      <c r="I33" s="89"/>
      <c r="J33" s="166" t="s">
        <v>35</v>
      </c>
      <c r="K33" s="88" t="s">
        <v>36</v>
      </c>
      <c r="L33" s="31"/>
      <c r="M33" s="184"/>
      <c r="O33" s="150"/>
      <c r="P33" s="159"/>
      <c r="Q33" s="159"/>
      <c r="R33" s="160"/>
      <c r="S33" s="150"/>
    </row>
    <row r="34" spans="1:19" ht="12.75">
      <c r="A34" s="137" t="s">
        <v>26</v>
      </c>
      <c r="B34" s="138"/>
      <c r="C34" s="139"/>
      <c r="D34" s="167"/>
      <c r="E34" s="325"/>
      <c r="F34" s="325"/>
      <c r="G34" s="178" t="s">
        <v>1</v>
      </c>
      <c r="H34" s="138"/>
      <c r="I34" s="168"/>
      <c r="J34" s="179"/>
      <c r="K34" s="135" t="s">
        <v>28</v>
      </c>
      <c r="L34" s="185"/>
      <c r="M34" s="169"/>
      <c r="O34" s="150"/>
      <c r="P34" s="161"/>
      <c r="Q34" s="161"/>
      <c r="R34" s="162"/>
      <c r="S34" s="150"/>
    </row>
    <row r="35" spans="1:19" ht="12.75">
      <c r="A35" s="140" t="s">
        <v>33</v>
      </c>
      <c r="B35" s="87"/>
      <c r="C35" s="141"/>
      <c r="D35" s="170"/>
      <c r="E35" s="324"/>
      <c r="F35" s="324"/>
      <c r="G35" s="180" t="s">
        <v>2</v>
      </c>
      <c r="H35" s="171"/>
      <c r="I35" s="172"/>
      <c r="J35" s="79"/>
      <c r="K35" s="182"/>
      <c r="L35" s="133"/>
      <c r="M35" s="177"/>
      <c r="O35" s="150"/>
      <c r="P35" s="162"/>
      <c r="Q35" s="163"/>
      <c r="R35" s="162"/>
      <c r="S35" s="150"/>
    </row>
    <row r="36" spans="1:19" ht="12.75">
      <c r="A36" s="102"/>
      <c r="B36" s="103"/>
      <c r="C36" s="104"/>
      <c r="D36" s="170"/>
      <c r="E36" s="174"/>
      <c r="F36" s="175"/>
      <c r="G36" s="180" t="s">
        <v>3</v>
      </c>
      <c r="H36" s="171"/>
      <c r="I36" s="172"/>
      <c r="J36" s="79"/>
      <c r="K36" s="135" t="s">
        <v>29</v>
      </c>
      <c r="L36" s="185"/>
      <c r="M36" s="169"/>
      <c r="O36" s="150"/>
      <c r="P36" s="161"/>
      <c r="Q36" s="161"/>
      <c r="R36" s="162"/>
      <c r="S36" s="150"/>
    </row>
    <row r="37" spans="1:19" ht="12.75">
      <c r="A37" s="83"/>
      <c r="B37" s="110"/>
      <c r="C37" s="84"/>
      <c r="D37" s="170"/>
      <c r="E37" s="174"/>
      <c r="F37" s="175"/>
      <c r="G37" s="180" t="s">
        <v>4</v>
      </c>
      <c r="H37" s="171"/>
      <c r="I37" s="172"/>
      <c r="J37" s="79"/>
      <c r="K37" s="183"/>
      <c r="L37" s="175"/>
      <c r="M37" s="173"/>
      <c r="O37" s="150"/>
      <c r="P37" s="162"/>
      <c r="Q37" s="163"/>
      <c r="R37" s="162"/>
      <c r="S37" s="150"/>
    </row>
    <row r="38" spans="1:19" ht="12.75">
      <c r="A38" s="91"/>
      <c r="B38" s="105"/>
      <c r="C38" s="111"/>
      <c r="D38" s="170"/>
      <c r="E38" s="174"/>
      <c r="F38" s="175"/>
      <c r="G38" s="180" t="s">
        <v>5</v>
      </c>
      <c r="H38" s="171"/>
      <c r="I38" s="172"/>
      <c r="J38" s="79"/>
      <c r="K38" s="140"/>
      <c r="L38" s="133"/>
      <c r="M38" s="177"/>
      <c r="O38" s="150"/>
      <c r="P38" s="162"/>
      <c r="Q38" s="163"/>
      <c r="R38" s="162"/>
      <c r="S38" s="150"/>
    </row>
    <row r="39" spans="1:19" ht="12.75">
      <c r="A39" s="92"/>
      <c r="B39" s="106"/>
      <c r="C39" s="84"/>
      <c r="D39" s="170"/>
      <c r="E39" s="174"/>
      <c r="F39" s="175"/>
      <c r="G39" s="180" t="s">
        <v>6</v>
      </c>
      <c r="H39" s="171"/>
      <c r="I39" s="172"/>
      <c r="J39" s="79"/>
      <c r="K39" s="135" t="s">
        <v>24</v>
      </c>
      <c r="L39" s="185"/>
      <c r="M39" s="169"/>
      <c r="O39" s="150"/>
      <c r="P39" s="161"/>
      <c r="Q39" s="161"/>
      <c r="R39" s="162"/>
      <c r="S39" s="150"/>
    </row>
    <row r="40" spans="1:19" ht="12.75">
      <c r="A40" s="92"/>
      <c r="B40" s="106"/>
      <c r="C40" s="100"/>
      <c r="D40" s="170"/>
      <c r="E40" s="174"/>
      <c r="F40" s="175"/>
      <c r="G40" s="180" t="s">
        <v>7</v>
      </c>
      <c r="H40" s="171"/>
      <c r="I40" s="172"/>
      <c r="J40" s="79"/>
      <c r="K40" s="183"/>
      <c r="L40" s="175"/>
      <c r="M40" s="173"/>
      <c r="O40" s="150"/>
      <c r="P40" s="162"/>
      <c r="Q40" s="163"/>
      <c r="R40" s="162"/>
      <c r="S40" s="150"/>
    </row>
    <row r="41" spans="1:19" ht="12.75">
      <c r="A41" s="93"/>
      <c r="B41" s="90"/>
      <c r="C41" s="101"/>
      <c r="D41" s="176"/>
      <c r="E41" s="85"/>
      <c r="F41" s="133"/>
      <c r="G41" s="181" t="s">
        <v>8</v>
      </c>
      <c r="H41" s="87"/>
      <c r="I41" s="136"/>
      <c r="J41" s="86"/>
      <c r="K41" s="140" t="str">
        <f>M4</f>
        <v>Szabó Hajnalka</v>
      </c>
      <c r="L41" s="133"/>
      <c r="M41" s="177"/>
      <c r="O41" s="150"/>
      <c r="P41" s="162"/>
      <c r="Q41" s="163"/>
      <c r="R41" s="164"/>
      <c r="S41" s="150"/>
    </row>
    <row r="42" spans="15:19" ht="12.75">
      <c r="O42" s="150"/>
      <c r="P42" s="150"/>
      <c r="Q42" s="150"/>
      <c r="R42" s="150"/>
      <c r="S42" s="150"/>
    </row>
    <row r="43" spans="15:19" ht="12.75">
      <c r="O43" s="150"/>
      <c r="P43" s="150"/>
      <c r="Q43" s="150"/>
      <c r="R43" s="150"/>
      <c r="S43" s="150"/>
    </row>
  </sheetData>
  <sheetProtection/>
  <mergeCells count="37">
    <mergeCell ref="B21:C21"/>
    <mergeCell ref="G7:H7"/>
    <mergeCell ref="E9:F9"/>
    <mergeCell ref="H21:I21"/>
    <mergeCell ref="B19:C19"/>
    <mergeCell ref="D19:E19"/>
    <mergeCell ref="F19:G19"/>
    <mergeCell ref="H19:I19"/>
    <mergeCell ref="B20:C20"/>
    <mergeCell ref="D20:E20"/>
    <mergeCell ref="F20:G20"/>
    <mergeCell ref="H20:I20"/>
    <mergeCell ref="D21:E21"/>
    <mergeCell ref="F21:G21"/>
    <mergeCell ref="A1:F1"/>
    <mergeCell ref="A4:C4"/>
    <mergeCell ref="B18:C18"/>
    <mergeCell ref="D18:E18"/>
    <mergeCell ref="F18:G18"/>
    <mergeCell ref="H18:I18"/>
    <mergeCell ref="E7:F7"/>
    <mergeCell ref="G9:H9"/>
    <mergeCell ref="E11:F11"/>
    <mergeCell ref="G11:H11"/>
    <mergeCell ref="E13:F13"/>
    <mergeCell ref="G13:H13"/>
    <mergeCell ref="J18:K18"/>
    <mergeCell ref="J19:K19"/>
    <mergeCell ref="E34:F34"/>
    <mergeCell ref="E35:F35"/>
    <mergeCell ref="J20:K20"/>
    <mergeCell ref="J21:K21"/>
    <mergeCell ref="B22:C22"/>
    <mergeCell ref="D22:E22"/>
    <mergeCell ref="F22:G22"/>
    <mergeCell ref="H22:I22"/>
    <mergeCell ref="J22:K22"/>
  </mergeCells>
  <conditionalFormatting sqref="E7 E9 E11 E13">
    <cfRule type="cellIs" priority="2" dxfId="1" operator="equal" stopIfTrue="1">
      <formula>"Bye"</formula>
    </cfRule>
  </conditionalFormatting>
  <conditionalFormatting sqref="R41">
    <cfRule type="expression" priority="1" dxfId="0" stopIfTrue="1">
      <formula>$O$1="CU"</formula>
    </cfRule>
  </conditionalFormatting>
  <printOptions horizontalCentered="1" verticalCentered="1"/>
  <pageMargins left="0" right="0" top="0.984251968503937" bottom="0.984251968503937" header="0.5118110236220472" footer="0.5118110236220472"/>
  <pageSetup horizontalDpi="1200" verticalDpi="1200" orientation="portrait" paperSize="9" scale="90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unka13">
    <tabColor indexed="11"/>
  </sheetPr>
  <dimension ref="A1:AI51"/>
  <sheetViews>
    <sheetView zoomScalePageLayoutView="0" workbookViewId="0" topLeftCell="B1">
      <selection activeCell="G13" sqref="G13"/>
    </sheetView>
  </sheetViews>
  <sheetFormatPr defaultColWidth="9.140625" defaultRowHeight="12.75"/>
  <cols>
    <col min="1" max="1" width="6.140625" style="0" customWidth="1"/>
    <col min="2" max="2" width="4.421875" style="0" customWidth="1"/>
    <col min="3" max="3" width="8.28125" style="0" customWidth="1"/>
    <col min="4" max="4" width="7.140625" style="0" customWidth="1"/>
    <col min="5" max="5" width="9.28125" style="0" customWidth="1"/>
    <col min="6" max="6" width="7.140625" style="0" customWidth="1"/>
    <col min="7" max="7" width="9.28125" style="0" customWidth="1"/>
    <col min="8" max="8" width="7.140625" style="0" customWidth="1"/>
    <col min="9" max="9" width="9.28125" style="0" customWidth="1"/>
    <col min="10" max="11" width="8.57421875" style="0" customWidth="1"/>
    <col min="13" max="14" width="5.28125" style="0" customWidth="1"/>
    <col min="15" max="15" width="11.57421875" style="0" customWidth="1"/>
    <col min="23" max="23" width="10.28125" style="0" hidden="1" customWidth="1"/>
    <col min="24" max="35" width="9.140625" style="0" hidden="1" customWidth="1"/>
  </cols>
  <sheetData>
    <row r="1" spans="1:35" ht="26.25">
      <c r="A1" s="317" t="e">
        <f>'[1]Altalanos'!$A$6</f>
        <v>#REF!</v>
      </c>
      <c r="B1" s="317"/>
      <c r="C1" s="317"/>
      <c r="D1" s="317"/>
      <c r="E1" s="317"/>
      <c r="F1" s="317"/>
      <c r="G1" s="117"/>
      <c r="H1" s="120" t="s">
        <v>32</v>
      </c>
      <c r="I1" s="118"/>
      <c r="J1" s="121"/>
      <c r="K1" s="239"/>
      <c r="L1" s="240"/>
      <c r="M1" s="240" t="s">
        <v>9</v>
      </c>
      <c r="N1" s="240"/>
      <c r="O1" s="241"/>
      <c r="P1" s="240"/>
      <c r="Z1" s="210" t="e">
        <f>IF(W5=1,CONCATENATE(VLOOKUP(W3,Y14:AF25,2)),CONCATENATE(VLOOKUP(W3,Y2:AI11,2)))</f>
        <v>#REF!</v>
      </c>
      <c r="AA1" s="210" t="e">
        <f>IF(W5=1,CONCATENATE(VLOOKUP(W3,Y14:AI25,3)),CONCATENATE(VLOOKUP(W3,Y2:AI11,3)))</f>
        <v>#REF!</v>
      </c>
      <c r="AB1" s="210" t="e">
        <f>IF(W5=1,CONCATENATE(VLOOKUP(W3,Y14:AI25,4)),CONCATENATE(VLOOKUP(W3,Y2:AI11,4)))</f>
        <v>#REF!</v>
      </c>
      <c r="AC1" s="210" t="e">
        <f>IF(W5=1,CONCATENATE(VLOOKUP(W3,Y14:AI25,5)),CONCATENATE(VLOOKUP(W3,Y2:AI11,5)))</f>
        <v>#REF!</v>
      </c>
      <c r="AD1" s="210" t="e">
        <f>IF(W5=1,CONCATENATE(VLOOKUP(W3,Y14:AI25,6)),CONCATENATE(VLOOKUP(W3,Y2:AI11,6)))</f>
        <v>#REF!</v>
      </c>
      <c r="AE1" s="210" t="e">
        <f>IF(W5=1,CONCATENATE(VLOOKUP(W3,Y14:AI25,7)),CONCATENATE(VLOOKUP(W3,Y2:AI11,7)))</f>
        <v>#REF!</v>
      </c>
      <c r="AF1" s="210" t="e">
        <f>IF(W5=1,CONCATENATE(VLOOKUP(W3,Y14:AI25,8)),CONCATENATE(VLOOKUP(W3,Y2:AI11,8)))</f>
        <v>#REF!</v>
      </c>
      <c r="AG1" s="210" t="e">
        <f>IF(W5=1,CONCATENATE(VLOOKUP(W3,Y14:AI25,9)),CONCATENATE(VLOOKUP(W3,Y2:AI11,9)))</f>
        <v>#REF!</v>
      </c>
      <c r="AH1" s="210" t="e">
        <f>IF(W5=1,CONCATENATE(VLOOKUP(W3,Y14:AI25,10)),CONCATENATE(VLOOKUP(W3,Y2:AI11,10)))</f>
        <v>#REF!</v>
      </c>
      <c r="AI1" s="210" t="e">
        <f>IF(W5=1,CONCATENATE(VLOOKUP(W3,Y14:AI25,11)),CONCATENATE(VLOOKUP(W3,Y2:AI11,11)))</f>
        <v>#REF!</v>
      </c>
    </row>
    <row r="2" spans="1:35" ht="12.75">
      <c r="A2" s="242" t="s">
        <v>31</v>
      </c>
      <c r="B2" s="123"/>
      <c r="C2" s="123"/>
      <c r="D2" s="123"/>
      <c r="E2" s="243" t="e">
        <f>'[1]Altalanos'!$B$8</f>
        <v>#REF!</v>
      </c>
      <c r="F2" s="123"/>
      <c r="G2" s="124"/>
      <c r="H2" s="125"/>
      <c r="I2" s="125"/>
      <c r="J2" s="121"/>
      <c r="K2" s="121"/>
      <c r="L2" s="244"/>
      <c r="M2" s="245"/>
      <c r="N2" s="244"/>
      <c r="O2" s="245"/>
      <c r="P2" s="244"/>
      <c r="W2" s="204"/>
      <c r="X2" s="203"/>
      <c r="Y2" s="203" t="s">
        <v>42</v>
      </c>
      <c r="Z2" s="208">
        <v>150</v>
      </c>
      <c r="AA2" s="208">
        <v>120</v>
      </c>
      <c r="AB2" s="208">
        <v>100</v>
      </c>
      <c r="AC2" s="208">
        <v>80</v>
      </c>
      <c r="AD2" s="208">
        <v>70</v>
      </c>
      <c r="AE2" s="208">
        <v>60</v>
      </c>
      <c r="AF2" s="208">
        <v>55</v>
      </c>
      <c r="AG2" s="208">
        <v>50</v>
      </c>
      <c r="AH2" s="208">
        <v>45</v>
      </c>
      <c r="AI2" s="208">
        <v>40</v>
      </c>
    </row>
    <row r="3" spans="1:35" ht="12.75">
      <c r="A3" s="49" t="s">
        <v>17</v>
      </c>
      <c r="B3" s="49"/>
      <c r="C3" s="49"/>
      <c r="D3" s="49"/>
      <c r="E3" s="49" t="s">
        <v>14</v>
      </c>
      <c r="F3" s="49"/>
      <c r="G3" s="49"/>
      <c r="H3" s="49" t="s">
        <v>88</v>
      </c>
      <c r="I3" s="49"/>
      <c r="J3" s="50" t="s">
        <v>22</v>
      </c>
      <c r="K3" s="49"/>
      <c r="L3" s="246"/>
      <c r="M3" s="247"/>
      <c r="N3" s="246"/>
      <c r="O3" s="194" t="s">
        <v>50</v>
      </c>
      <c r="P3" s="195" t="s">
        <v>56</v>
      </c>
      <c r="Q3" s="208"/>
      <c r="W3" s="203" t="str">
        <f>IF(H4="OB","A",IF(H4="IX","W",H4))</f>
        <v>II. kcs. Fiú "B"</v>
      </c>
      <c r="X3" s="203"/>
      <c r="Y3" s="203" t="s">
        <v>59</v>
      </c>
      <c r="Z3" s="208">
        <v>120</v>
      </c>
      <c r="AA3" s="208">
        <v>90</v>
      </c>
      <c r="AB3" s="208">
        <v>65</v>
      </c>
      <c r="AC3" s="208">
        <v>55</v>
      </c>
      <c r="AD3" s="208">
        <v>50</v>
      </c>
      <c r="AE3" s="208">
        <v>45</v>
      </c>
      <c r="AF3" s="208">
        <v>40</v>
      </c>
      <c r="AG3" s="208">
        <v>35</v>
      </c>
      <c r="AH3" s="208">
        <v>25</v>
      </c>
      <c r="AI3" s="208">
        <v>20</v>
      </c>
    </row>
    <row r="4" spans="1:35" ht="13.5" thickBot="1">
      <c r="A4" s="323" t="e">
        <f>'[1]Altalanos'!$A$10</f>
        <v>#REF!</v>
      </c>
      <c r="B4" s="323"/>
      <c r="C4" s="323"/>
      <c r="D4" s="127"/>
      <c r="E4" s="128" t="e">
        <f>'[1]Altalanos'!$C$10</f>
        <v>#REF!</v>
      </c>
      <c r="F4" s="128"/>
      <c r="G4" s="128"/>
      <c r="H4" s="130" t="s">
        <v>127</v>
      </c>
      <c r="I4" s="128"/>
      <c r="J4" s="131" t="e">
        <f>'[1]Altalanos'!$E$10</f>
        <v>#REF!</v>
      </c>
      <c r="K4" s="130"/>
      <c r="L4" s="249"/>
      <c r="M4" s="250"/>
      <c r="N4" s="249"/>
      <c r="O4" s="196" t="s">
        <v>57</v>
      </c>
      <c r="P4" s="197" t="s">
        <v>52</v>
      </c>
      <c r="Q4" s="252"/>
      <c r="W4" s="203"/>
      <c r="X4" s="203"/>
      <c r="Y4" s="203" t="s">
        <v>60</v>
      </c>
      <c r="Z4" s="208">
        <v>90</v>
      </c>
      <c r="AA4" s="208">
        <v>60</v>
      </c>
      <c r="AB4" s="208">
        <v>45</v>
      </c>
      <c r="AC4" s="208">
        <v>34</v>
      </c>
      <c r="AD4" s="208">
        <v>27</v>
      </c>
      <c r="AE4" s="208">
        <v>22</v>
      </c>
      <c r="AF4" s="208">
        <v>18</v>
      </c>
      <c r="AG4" s="208">
        <v>15</v>
      </c>
      <c r="AH4" s="208">
        <v>12</v>
      </c>
      <c r="AI4" s="208">
        <v>9</v>
      </c>
    </row>
    <row r="5" spans="1:35" ht="12.75">
      <c r="A5" s="31"/>
      <c r="B5" s="31" t="s">
        <v>30</v>
      </c>
      <c r="C5" s="253" t="s">
        <v>40</v>
      </c>
      <c r="D5" s="31" t="s">
        <v>25</v>
      </c>
      <c r="E5" s="31" t="s">
        <v>45</v>
      </c>
      <c r="F5" s="31"/>
      <c r="G5" s="31" t="s">
        <v>21</v>
      </c>
      <c r="H5" s="31"/>
      <c r="I5" s="31" t="s">
        <v>23</v>
      </c>
      <c r="J5" s="187" t="s">
        <v>46</v>
      </c>
      <c r="K5" s="187" t="s">
        <v>48</v>
      </c>
      <c r="O5" s="198" t="s">
        <v>58</v>
      </c>
      <c r="P5" s="199" t="s">
        <v>54</v>
      </c>
      <c r="Q5" s="255"/>
      <c r="W5" s="203" t="e">
        <f>IF(OR('[1]Altalanos'!$A$8="F1",'[1]Altalanos'!$A$8="F2",'[1]Altalanos'!$A$8="N1",'[1]Altalanos'!$A$8="N2"),1,2)</f>
        <v>#REF!</v>
      </c>
      <c r="X5" s="203"/>
      <c r="Y5" s="203" t="s">
        <v>61</v>
      </c>
      <c r="Z5" s="208">
        <v>60</v>
      </c>
      <c r="AA5" s="208">
        <v>40</v>
      </c>
      <c r="AB5" s="208">
        <v>30</v>
      </c>
      <c r="AC5" s="208">
        <v>20</v>
      </c>
      <c r="AD5" s="208">
        <v>18</v>
      </c>
      <c r="AE5" s="208">
        <v>15</v>
      </c>
      <c r="AF5" s="208">
        <v>12</v>
      </c>
      <c r="AG5" s="208">
        <v>10</v>
      </c>
      <c r="AH5" s="208">
        <v>8</v>
      </c>
      <c r="AI5" s="208">
        <v>6</v>
      </c>
    </row>
    <row r="6" spans="1:35" ht="12.75">
      <c r="A6" s="134"/>
      <c r="B6" s="134"/>
      <c r="C6" s="256"/>
      <c r="D6" s="134"/>
      <c r="E6" s="134"/>
      <c r="F6" s="134"/>
      <c r="G6" s="134"/>
      <c r="H6" s="134"/>
      <c r="I6" s="134"/>
      <c r="J6" s="134"/>
      <c r="K6" s="134"/>
      <c r="W6" s="203"/>
      <c r="X6" s="203"/>
      <c r="Y6" s="203" t="s">
        <v>62</v>
      </c>
      <c r="Z6" s="208">
        <v>40</v>
      </c>
      <c r="AA6" s="208">
        <v>25</v>
      </c>
      <c r="AB6" s="208">
        <v>18</v>
      </c>
      <c r="AC6" s="208">
        <v>13</v>
      </c>
      <c r="AD6" s="208">
        <v>10</v>
      </c>
      <c r="AE6" s="208">
        <v>8</v>
      </c>
      <c r="AF6" s="208">
        <v>6</v>
      </c>
      <c r="AG6" s="208">
        <v>5</v>
      </c>
      <c r="AH6" s="208">
        <v>4</v>
      </c>
      <c r="AI6" s="208">
        <v>3</v>
      </c>
    </row>
    <row r="7" spans="1:35" ht="12.75">
      <c r="A7" s="257" t="s">
        <v>42</v>
      </c>
      <c r="B7" s="258"/>
      <c r="C7" s="132" t="s">
        <v>42</v>
      </c>
      <c r="D7" s="132"/>
      <c r="E7" s="221" t="s">
        <v>102</v>
      </c>
      <c r="F7" s="260"/>
      <c r="G7" s="221" t="s">
        <v>101</v>
      </c>
      <c r="H7" s="260"/>
      <c r="I7" s="259"/>
      <c r="J7" s="261"/>
      <c r="K7" s="212"/>
      <c r="O7" s="248" t="s">
        <v>50</v>
      </c>
      <c r="P7" s="262" t="s">
        <v>89</v>
      </c>
      <c r="Q7" s="262"/>
      <c r="W7" s="203"/>
      <c r="X7" s="203"/>
      <c r="Y7" s="203" t="s">
        <v>63</v>
      </c>
      <c r="Z7" s="208">
        <v>25</v>
      </c>
      <c r="AA7" s="208">
        <v>15</v>
      </c>
      <c r="AB7" s="208">
        <v>13</v>
      </c>
      <c r="AC7" s="208">
        <v>8</v>
      </c>
      <c r="AD7" s="208">
        <v>6</v>
      </c>
      <c r="AE7" s="208">
        <v>4</v>
      </c>
      <c r="AF7" s="208">
        <v>3</v>
      </c>
      <c r="AG7" s="208">
        <v>2</v>
      </c>
      <c r="AH7" s="208">
        <v>1</v>
      </c>
      <c r="AI7" s="208">
        <v>0</v>
      </c>
    </row>
    <row r="8" spans="1:35" ht="12.75">
      <c r="A8" s="157"/>
      <c r="B8" s="263"/>
      <c r="C8" s="264"/>
      <c r="D8" s="264"/>
      <c r="E8" s="264"/>
      <c r="F8" s="264"/>
      <c r="G8" s="264"/>
      <c r="H8" s="264"/>
      <c r="I8" s="264"/>
      <c r="J8" s="157"/>
      <c r="K8" s="214"/>
      <c r="O8" s="251" t="s">
        <v>57</v>
      </c>
      <c r="P8" s="265" t="s">
        <v>630</v>
      </c>
      <c r="Q8" s="265"/>
      <c r="W8" s="203"/>
      <c r="X8" s="203"/>
      <c r="Y8" s="203" t="s">
        <v>64</v>
      </c>
      <c r="Z8" s="208">
        <v>15</v>
      </c>
      <c r="AA8" s="208">
        <v>10</v>
      </c>
      <c r="AB8" s="208">
        <v>7</v>
      </c>
      <c r="AC8" s="208">
        <v>5</v>
      </c>
      <c r="AD8" s="208">
        <v>4</v>
      </c>
      <c r="AE8" s="208">
        <v>3</v>
      </c>
      <c r="AF8" s="208">
        <v>2</v>
      </c>
      <c r="AG8" s="208">
        <v>1</v>
      </c>
      <c r="AH8" s="208">
        <v>0</v>
      </c>
      <c r="AI8" s="208">
        <v>0</v>
      </c>
    </row>
    <row r="9" spans="1:35" ht="12.75">
      <c r="A9" s="157" t="s">
        <v>43</v>
      </c>
      <c r="B9" s="266">
        <v>6</v>
      </c>
      <c r="C9" s="132" t="s">
        <v>43</v>
      </c>
      <c r="D9" s="132"/>
      <c r="E9" s="221" t="s">
        <v>131</v>
      </c>
      <c r="F9" s="267"/>
      <c r="G9" s="221" t="s">
        <v>101</v>
      </c>
      <c r="H9" s="267"/>
      <c r="I9" s="221"/>
      <c r="J9" s="261"/>
      <c r="K9" s="212"/>
      <c r="O9" s="254" t="s">
        <v>58</v>
      </c>
      <c r="P9" s="268" t="s">
        <v>631</v>
      </c>
      <c r="Q9" s="268"/>
      <c r="W9" s="203"/>
      <c r="X9" s="203"/>
      <c r="Y9" s="203" t="s">
        <v>65</v>
      </c>
      <c r="Z9" s="208">
        <v>10</v>
      </c>
      <c r="AA9" s="208">
        <v>6</v>
      </c>
      <c r="AB9" s="208">
        <v>4</v>
      </c>
      <c r="AC9" s="208">
        <v>2</v>
      </c>
      <c r="AD9" s="208">
        <v>1</v>
      </c>
      <c r="AE9" s="208">
        <v>0</v>
      </c>
      <c r="AF9" s="208">
        <v>0</v>
      </c>
      <c r="AG9" s="208">
        <v>0</v>
      </c>
      <c r="AH9" s="208">
        <v>0</v>
      </c>
      <c r="AI9" s="208">
        <v>0</v>
      </c>
    </row>
    <row r="10" spans="1:35" ht="12.75">
      <c r="A10" s="157"/>
      <c r="B10" s="263"/>
      <c r="C10" s="264"/>
      <c r="D10" s="264"/>
      <c r="E10" s="264"/>
      <c r="F10" s="264"/>
      <c r="G10" s="264"/>
      <c r="H10" s="264"/>
      <c r="I10" s="264"/>
      <c r="J10" s="157"/>
      <c r="K10" s="214"/>
      <c r="W10" s="203"/>
      <c r="X10" s="203"/>
      <c r="Y10" s="203" t="s">
        <v>66</v>
      </c>
      <c r="Z10" s="208">
        <v>6</v>
      </c>
      <c r="AA10" s="208">
        <v>3</v>
      </c>
      <c r="AB10" s="208">
        <v>2</v>
      </c>
      <c r="AC10" s="208">
        <v>1</v>
      </c>
      <c r="AD10" s="208">
        <v>0</v>
      </c>
      <c r="AE10" s="208">
        <v>0</v>
      </c>
      <c r="AF10" s="208">
        <v>0</v>
      </c>
      <c r="AG10" s="208">
        <v>0</v>
      </c>
      <c r="AH10" s="208">
        <v>0</v>
      </c>
      <c r="AI10" s="208">
        <v>0</v>
      </c>
    </row>
    <row r="11" spans="1:35" ht="12.75">
      <c r="A11" s="157" t="s">
        <v>44</v>
      </c>
      <c r="B11" s="266">
        <v>2</v>
      </c>
      <c r="C11" s="132" t="s">
        <v>44</v>
      </c>
      <c r="D11" s="132"/>
      <c r="E11" s="221" t="s">
        <v>130</v>
      </c>
      <c r="F11" s="267"/>
      <c r="G11" s="221" t="s">
        <v>101</v>
      </c>
      <c r="H11" s="267"/>
      <c r="I11" s="221"/>
      <c r="J11" s="261"/>
      <c r="K11" s="212"/>
      <c r="W11" s="203"/>
      <c r="X11" s="203"/>
      <c r="Y11" s="203" t="s">
        <v>71</v>
      </c>
      <c r="Z11" s="208">
        <v>3</v>
      </c>
      <c r="AA11" s="208">
        <v>2</v>
      </c>
      <c r="AB11" s="208">
        <v>1</v>
      </c>
      <c r="AC11" s="208">
        <v>0</v>
      </c>
      <c r="AD11" s="208">
        <v>0</v>
      </c>
      <c r="AE11" s="208">
        <v>0</v>
      </c>
      <c r="AF11" s="208">
        <v>0</v>
      </c>
      <c r="AG11" s="208">
        <v>0</v>
      </c>
      <c r="AH11" s="208">
        <v>0</v>
      </c>
      <c r="AI11" s="208">
        <v>0</v>
      </c>
    </row>
    <row r="12" spans="1:35" ht="12.75">
      <c r="A12" s="157"/>
      <c r="B12" s="263"/>
      <c r="C12" s="264"/>
      <c r="D12" s="264"/>
      <c r="E12" s="264"/>
      <c r="F12" s="264"/>
      <c r="G12" s="264"/>
      <c r="H12" s="264"/>
      <c r="I12" s="264"/>
      <c r="J12" s="157"/>
      <c r="K12" s="214"/>
      <c r="W12" s="203"/>
      <c r="X12" s="203"/>
      <c r="Y12" s="203"/>
      <c r="Z12" s="203"/>
      <c r="AA12" s="203"/>
      <c r="AB12" s="203"/>
      <c r="AC12" s="203"/>
      <c r="AD12" s="203"/>
      <c r="AE12" s="203"/>
      <c r="AF12" s="203"/>
      <c r="AG12" s="203"/>
      <c r="AH12" s="203"/>
      <c r="AI12" s="203"/>
    </row>
    <row r="13" spans="1:35" ht="12.75">
      <c r="A13" s="257" t="s">
        <v>90</v>
      </c>
      <c r="B13" s="270"/>
      <c r="C13" s="132" t="s">
        <v>49</v>
      </c>
      <c r="D13" s="271"/>
      <c r="E13" s="221" t="s">
        <v>141</v>
      </c>
      <c r="F13" s="260"/>
      <c r="G13" s="221" t="s">
        <v>101</v>
      </c>
      <c r="H13" s="260"/>
      <c r="I13" s="259"/>
      <c r="J13" s="261"/>
      <c r="K13" s="212"/>
      <c r="O13" s="311" t="s">
        <v>632</v>
      </c>
      <c r="W13" s="203"/>
      <c r="X13" s="203"/>
      <c r="Y13" s="203"/>
      <c r="Z13" s="203"/>
      <c r="AA13" s="203"/>
      <c r="AB13" s="203"/>
      <c r="AC13" s="203"/>
      <c r="AD13" s="203"/>
      <c r="AE13" s="203"/>
      <c r="AF13" s="203"/>
      <c r="AG13" s="203"/>
      <c r="AH13" s="203"/>
      <c r="AI13" s="203"/>
    </row>
    <row r="14" spans="1:35" ht="12.75">
      <c r="A14" s="157"/>
      <c r="B14" s="263"/>
      <c r="C14" s="264"/>
      <c r="D14" s="264"/>
      <c r="E14" s="264"/>
      <c r="F14" s="264"/>
      <c r="G14" s="264"/>
      <c r="H14" s="264"/>
      <c r="I14" s="264"/>
      <c r="J14" s="157"/>
      <c r="K14" s="214"/>
      <c r="O14" s="311" t="s">
        <v>633</v>
      </c>
      <c r="W14" s="203"/>
      <c r="X14" s="203"/>
      <c r="Y14" s="203" t="s">
        <v>42</v>
      </c>
      <c r="Z14" s="203">
        <v>300</v>
      </c>
      <c r="AA14" s="203">
        <v>250</v>
      </c>
      <c r="AB14" s="203">
        <v>220</v>
      </c>
      <c r="AC14" s="203">
        <v>180</v>
      </c>
      <c r="AD14" s="203">
        <v>160</v>
      </c>
      <c r="AE14" s="203">
        <v>150</v>
      </c>
      <c r="AF14" s="203">
        <v>140</v>
      </c>
      <c r="AG14" s="203">
        <v>130</v>
      </c>
      <c r="AH14" s="203">
        <v>120</v>
      </c>
      <c r="AI14" s="203">
        <v>110</v>
      </c>
    </row>
    <row r="15" spans="1:35" ht="12.75">
      <c r="A15" s="157" t="s">
        <v>91</v>
      </c>
      <c r="B15" s="266">
        <v>1</v>
      </c>
      <c r="C15" s="132" t="s">
        <v>90</v>
      </c>
      <c r="D15" s="132"/>
      <c r="E15" s="221" t="s">
        <v>103</v>
      </c>
      <c r="F15" s="267"/>
      <c r="G15" s="221" t="s">
        <v>101</v>
      </c>
      <c r="H15" s="267"/>
      <c r="I15" s="221"/>
      <c r="J15" s="261"/>
      <c r="K15" s="212"/>
      <c r="O15" s="311" t="s">
        <v>634</v>
      </c>
      <c r="W15" s="203"/>
      <c r="X15" s="203"/>
      <c r="Y15" s="203" t="s">
        <v>59</v>
      </c>
      <c r="Z15" s="203">
        <v>250</v>
      </c>
      <c r="AA15" s="203">
        <v>200</v>
      </c>
      <c r="AB15" s="203">
        <v>160</v>
      </c>
      <c r="AC15" s="203">
        <v>140</v>
      </c>
      <c r="AD15" s="203">
        <v>120</v>
      </c>
      <c r="AE15" s="203">
        <v>110</v>
      </c>
      <c r="AF15" s="203">
        <v>100</v>
      </c>
      <c r="AG15" s="203">
        <v>90</v>
      </c>
      <c r="AH15" s="203">
        <v>80</v>
      </c>
      <c r="AI15" s="203">
        <v>70</v>
      </c>
    </row>
    <row r="16" spans="1:35" ht="12.75">
      <c r="A16" s="157"/>
      <c r="B16" s="263"/>
      <c r="C16" s="264"/>
      <c r="D16" s="264"/>
      <c r="E16" s="264"/>
      <c r="F16" s="264"/>
      <c r="G16" s="264"/>
      <c r="H16" s="264"/>
      <c r="I16" s="264"/>
      <c r="J16" s="157"/>
      <c r="K16" s="214"/>
      <c r="W16" s="203"/>
      <c r="X16" s="203"/>
      <c r="Y16" s="203" t="s">
        <v>60</v>
      </c>
      <c r="Z16" s="203">
        <v>200</v>
      </c>
      <c r="AA16" s="203">
        <v>150</v>
      </c>
      <c r="AB16" s="203">
        <v>130</v>
      </c>
      <c r="AC16" s="203">
        <v>110</v>
      </c>
      <c r="AD16" s="203">
        <v>95</v>
      </c>
      <c r="AE16" s="203">
        <v>80</v>
      </c>
      <c r="AF16" s="203">
        <v>70</v>
      </c>
      <c r="AG16" s="203">
        <v>60</v>
      </c>
      <c r="AH16" s="203">
        <v>55</v>
      </c>
      <c r="AI16" s="203">
        <v>50</v>
      </c>
    </row>
    <row r="17" spans="1:35" ht="12.75">
      <c r="A17" s="269" t="s">
        <v>92</v>
      </c>
      <c r="B17" s="266">
        <v>5</v>
      </c>
      <c r="C17" s="132" t="s">
        <v>91</v>
      </c>
      <c r="D17" s="132"/>
      <c r="E17" s="221" t="s">
        <v>118</v>
      </c>
      <c r="F17" s="267"/>
      <c r="G17" s="221" t="s">
        <v>106</v>
      </c>
      <c r="H17" s="267"/>
      <c r="I17" s="221"/>
      <c r="J17" s="261"/>
      <c r="K17" s="212"/>
      <c r="W17" s="203"/>
      <c r="X17" s="203"/>
      <c r="Y17" s="203" t="s">
        <v>61</v>
      </c>
      <c r="Z17" s="203">
        <v>150</v>
      </c>
      <c r="AA17" s="203">
        <v>120</v>
      </c>
      <c r="AB17" s="203">
        <v>100</v>
      </c>
      <c r="AC17" s="203">
        <v>80</v>
      </c>
      <c r="AD17" s="203">
        <v>70</v>
      </c>
      <c r="AE17" s="203">
        <v>60</v>
      </c>
      <c r="AF17" s="203">
        <v>55</v>
      </c>
      <c r="AG17" s="203">
        <v>50</v>
      </c>
      <c r="AH17" s="203">
        <v>45</v>
      </c>
      <c r="AI17" s="203">
        <v>40</v>
      </c>
    </row>
    <row r="18" spans="1:35" ht="12.75">
      <c r="A18" s="157"/>
      <c r="B18" s="263"/>
      <c r="C18" s="264"/>
      <c r="D18" s="264"/>
      <c r="E18" s="264"/>
      <c r="F18" s="264"/>
      <c r="G18" s="264"/>
      <c r="H18" s="264"/>
      <c r="I18" s="264"/>
      <c r="J18" s="157"/>
      <c r="K18" s="214"/>
      <c r="W18" s="203"/>
      <c r="X18" s="203"/>
      <c r="Y18" s="203" t="s">
        <v>60</v>
      </c>
      <c r="Z18" s="203">
        <v>200</v>
      </c>
      <c r="AA18" s="203">
        <v>150</v>
      </c>
      <c r="AB18" s="203">
        <v>130</v>
      </c>
      <c r="AC18" s="203">
        <v>110</v>
      </c>
      <c r="AD18" s="203">
        <v>95</v>
      </c>
      <c r="AE18" s="203">
        <v>80</v>
      </c>
      <c r="AF18" s="203">
        <v>70</v>
      </c>
      <c r="AG18" s="203">
        <v>60</v>
      </c>
      <c r="AH18" s="203">
        <v>55</v>
      </c>
      <c r="AI18" s="203">
        <v>50</v>
      </c>
    </row>
    <row r="19" spans="1:35" ht="12.75">
      <c r="A19" s="134"/>
      <c r="B19" s="134"/>
      <c r="C19" s="134"/>
      <c r="D19" s="134"/>
      <c r="E19" s="134"/>
      <c r="F19" s="134"/>
      <c r="G19" s="134"/>
      <c r="H19" s="134"/>
      <c r="I19" s="134"/>
      <c r="J19" s="134"/>
      <c r="K19" s="134"/>
      <c r="W19" s="203"/>
      <c r="X19" s="203"/>
      <c r="Y19" s="203" t="s">
        <v>63</v>
      </c>
      <c r="Z19" s="203">
        <v>90</v>
      </c>
      <c r="AA19" s="203">
        <v>60</v>
      </c>
      <c r="AB19" s="203">
        <v>45</v>
      </c>
      <c r="AC19" s="203">
        <v>34</v>
      </c>
      <c r="AD19" s="203">
        <v>27</v>
      </c>
      <c r="AE19" s="203">
        <v>22</v>
      </c>
      <c r="AF19" s="203">
        <v>18</v>
      </c>
      <c r="AG19" s="203">
        <v>15</v>
      </c>
      <c r="AH19" s="203">
        <v>12</v>
      </c>
      <c r="AI19" s="203">
        <v>9</v>
      </c>
    </row>
    <row r="20" spans="1:35" ht="18.75" customHeight="1">
      <c r="A20" s="134"/>
      <c r="B20" s="321"/>
      <c r="C20" s="321"/>
      <c r="D20" s="320" t="str">
        <f>E7</f>
        <v>Gothard 1</v>
      </c>
      <c r="E20" s="320"/>
      <c r="F20" s="320" t="str">
        <f>E9</f>
        <v>Bolyai 2</v>
      </c>
      <c r="G20" s="320"/>
      <c r="H20" s="320" t="str">
        <f>E11</f>
        <v>Bolyai 1</v>
      </c>
      <c r="I20" s="320"/>
      <c r="J20" s="134"/>
      <c r="K20" s="272" t="s">
        <v>46</v>
      </c>
      <c r="W20" s="203"/>
      <c r="X20" s="203"/>
      <c r="Y20" s="203" t="s">
        <v>64</v>
      </c>
      <c r="Z20" s="203">
        <v>60</v>
      </c>
      <c r="AA20" s="203">
        <v>40</v>
      </c>
      <c r="AB20" s="203">
        <v>30</v>
      </c>
      <c r="AC20" s="203">
        <v>20</v>
      </c>
      <c r="AD20" s="203">
        <v>18</v>
      </c>
      <c r="AE20" s="203">
        <v>15</v>
      </c>
      <c r="AF20" s="203">
        <v>12</v>
      </c>
      <c r="AG20" s="203">
        <v>10</v>
      </c>
      <c r="AH20" s="203">
        <v>8</v>
      </c>
      <c r="AI20" s="203">
        <v>6</v>
      </c>
    </row>
    <row r="21" spans="1:35" ht="18.75" customHeight="1">
      <c r="A21" s="193" t="s">
        <v>42</v>
      </c>
      <c r="B21" s="318" t="str">
        <f>E7</f>
        <v>Gothard 1</v>
      </c>
      <c r="C21" s="318"/>
      <c r="D21" s="322"/>
      <c r="E21" s="322"/>
      <c r="F21" s="319"/>
      <c r="G21" s="319"/>
      <c r="H21" s="319"/>
      <c r="I21" s="319"/>
      <c r="J21" s="134"/>
      <c r="K21" s="273"/>
      <c r="W21" s="203"/>
      <c r="X21" s="203"/>
      <c r="Y21" s="203" t="s">
        <v>65</v>
      </c>
      <c r="Z21" s="203">
        <v>40</v>
      </c>
      <c r="AA21" s="203">
        <v>25</v>
      </c>
      <c r="AB21" s="203">
        <v>18</v>
      </c>
      <c r="AC21" s="203">
        <v>13</v>
      </c>
      <c r="AD21" s="203">
        <v>8</v>
      </c>
      <c r="AE21" s="203">
        <v>7</v>
      </c>
      <c r="AF21" s="203">
        <v>6</v>
      </c>
      <c r="AG21" s="203">
        <v>5</v>
      </c>
      <c r="AH21" s="203">
        <v>4</v>
      </c>
      <c r="AI21" s="203">
        <v>3</v>
      </c>
    </row>
    <row r="22" spans="1:35" ht="18.75" customHeight="1">
      <c r="A22" s="193" t="s">
        <v>43</v>
      </c>
      <c r="B22" s="318" t="str">
        <f>E9</f>
        <v>Bolyai 2</v>
      </c>
      <c r="C22" s="318"/>
      <c r="D22" s="319"/>
      <c r="E22" s="319"/>
      <c r="F22" s="322"/>
      <c r="G22" s="322"/>
      <c r="H22" s="319"/>
      <c r="I22" s="319"/>
      <c r="J22" s="134"/>
      <c r="K22" s="273"/>
      <c r="W22" s="203"/>
      <c r="X22" s="203"/>
      <c r="Y22" s="203" t="s">
        <v>66</v>
      </c>
      <c r="Z22" s="203">
        <v>25</v>
      </c>
      <c r="AA22" s="203">
        <v>15</v>
      </c>
      <c r="AB22" s="203">
        <v>13</v>
      </c>
      <c r="AC22" s="203">
        <v>7</v>
      </c>
      <c r="AD22" s="203">
        <v>6</v>
      </c>
      <c r="AE22" s="203">
        <v>5</v>
      </c>
      <c r="AF22" s="203">
        <v>4</v>
      </c>
      <c r="AG22" s="203">
        <v>3</v>
      </c>
      <c r="AH22" s="203">
        <v>2</v>
      </c>
      <c r="AI22" s="203">
        <v>1</v>
      </c>
    </row>
    <row r="23" spans="1:35" ht="18.75" customHeight="1">
      <c r="A23" s="193" t="s">
        <v>44</v>
      </c>
      <c r="B23" s="318" t="str">
        <f>E11</f>
        <v>Bolyai 1</v>
      </c>
      <c r="C23" s="318"/>
      <c r="D23" s="319"/>
      <c r="E23" s="319"/>
      <c r="F23" s="319"/>
      <c r="G23" s="319"/>
      <c r="H23" s="322"/>
      <c r="I23" s="322"/>
      <c r="J23" s="134"/>
      <c r="K23" s="273"/>
      <c r="W23" s="203"/>
      <c r="X23" s="203"/>
      <c r="Y23" s="203" t="s">
        <v>71</v>
      </c>
      <c r="Z23" s="203">
        <v>15</v>
      </c>
      <c r="AA23" s="203">
        <v>10</v>
      </c>
      <c r="AB23" s="203">
        <v>8</v>
      </c>
      <c r="AC23" s="203">
        <v>4</v>
      </c>
      <c r="AD23" s="203">
        <v>3</v>
      </c>
      <c r="AE23" s="203">
        <v>2</v>
      </c>
      <c r="AF23" s="203">
        <v>1</v>
      </c>
      <c r="AG23" s="203">
        <v>0</v>
      </c>
      <c r="AH23" s="203">
        <v>0</v>
      </c>
      <c r="AI23" s="203">
        <v>0</v>
      </c>
    </row>
    <row r="24" spans="1:35" ht="12.75">
      <c r="A24" s="134"/>
      <c r="B24" s="134"/>
      <c r="C24" s="134"/>
      <c r="D24" s="134"/>
      <c r="E24" s="134"/>
      <c r="F24" s="134"/>
      <c r="G24" s="134"/>
      <c r="H24" s="134"/>
      <c r="I24" s="134"/>
      <c r="J24" s="134"/>
      <c r="K24" s="275"/>
      <c r="W24" s="203"/>
      <c r="X24" s="203"/>
      <c r="Y24" s="203" t="s">
        <v>67</v>
      </c>
      <c r="Z24" s="203">
        <v>10</v>
      </c>
      <c r="AA24" s="203">
        <v>6</v>
      </c>
      <c r="AB24" s="203">
        <v>4</v>
      </c>
      <c r="AC24" s="203">
        <v>2</v>
      </c>
      <c r="AD24" s="203">
        <v>1</v>
      </c>
      <c r="AE24" s="203">
        <v>0</v>
      </c>
      <c r="AF24" s="203">
        <v>0</v>
      </c>
      <c r="AG24" s="203">
        <v>0</v>
      </c>
      <c r="AH24" s="203">
        <v>0</v>
      </c>
      <c r="AI24" s="203">
        <v>0</v>
      </c>
    </row>
    <row r="25" spans="1:33" ht="18.75" customHeight="1">
      <c r="A25" s="134"/>
      <c r="B25" s="321"/>
      <c r="C25" s="321"/>
      <c r="D25" s="320" t="str">
        <f>E13</f>
        <v>Bolyai 3</v>
      </c>
      <c r="E25" s="320"/>
      <c r="F25" s="320" t="str">
        <f>E15</f>
        <v>Gothard 2</v>
      </c>
      <c r="G25" s="320"/>
      <c r="H25" s="331" t="str">
        <f>E17</f>
        <v>Árpád-házi</v>
      </c>
      <c r="I25" s="332"/>
      <c r="U25" s="301"/>
      <c r="V25" s="301"/>
      <c r="W25" s="203" t="s">
        <v>68</v>
      </c>
      <c r="X25" s="203">
        <v>3</v>
      </c>
      <c r="Y25" s="203">
        <v>2</v>
      </c>
      <c r="Z25" s="203">
        <v>1</v>
      </c>
      <c r="AA25" s="203">
        <v>0</v>
      </c>
      <c r="AB25" s="203">
        <v>0</v>
      </c>
      <c r="AC25" s="203">
        <v>0</v>
      </c>
      <c r="AD25" s="203">
        <v>0</v>
      </c>
      <c r="AE25" s="203">
        <v>0</v>
      </c>
      <c r="AF25" s="203">
        <v>0</v>
      </c>
      <c r="AG25" s="203">
        <v>0</v>
      </c>
    </row>
    <row r="26" spans="1:11" ht="18.75" customHeight="1">
      <c r="A26" s="274" t="s">
        <v>90</v>
      </c>
      <c r="B26" s="333" t="str">
        <f>E13</f>
        <v>Bolyai 3</v>
      </c>
      <c r="C26" s="334"/>
      <c r="D26" s="322"/>
      <c r="E26" s="322"/>
      <c r="F26" s="319"/>
      <c r="G26" s="319"/>
      <c r="H26" s="319"/>
      <c r="I26" s="319"/>
      <c r="K26" s="273"/>
    </row>
    <row r="27" spans="1:11" ht="18.75" customHeight="1">
      <c r="A27" s="274" t="s">
        <v>91</v>
      </c>
      <c r="B27" s="318" t="str">
        <f>E15</f>
        <v>Gothard 2</v>
      </c>
      <c r="C27" s="318"/>
      <c r="D27" s="319"/>
      <c r="E27" s="319"/>
      <c r="F27" s="322"/>
      <c r="G27" s="322"/>
      <c r="H27" s="319"/>
      <c r="I27" s="319"/>
      <c r="K27" s="273"/>
    </row>
    <row r="28" spans="1:11" ht="18.75" customHeight="1">
      <c r="A28" s="274" t="s">
        <v>92</v>
      </c>
      <c r="B28" s="318" t="str">
        <f>E17</f>
        <v>Árpád-házi</v>
      </c>
      <c r="C28" s="318"/>
      <c r="D28" s="319"/>
      <c r="E28" s="319"/>
      <c r="F28" s="319"/>
      <c r="G28" s="319"/>
      <c r="H28" s="322"/>
      <c r="I28" s="322"/>
      <c r="K28" s="273"/>
    </row>
    <row r="29" spans="1:11" ht="18.75" customHeight="1">
      <c r="A29" s="276"/>
      <c r="B29" s="277"/>
      <c r="C29" s="277"/>
      <c r="D29" s="278">
        <f>UPPER(IF(OR(C29="a",C29="as"),#REF!,IF(OR(C29="b",C29="bs"),#REF!,)))</f>
      </c>
      <c r="E29" s="278"/>
      <c r="F29" s="279"/>
      <c r="G29" s="279"/>
      <c r="H29" s="280"/>
      <c r="I29" s="281"/>
      <c r="J29" s="134"/>
      <c r="K29" s="282"/>
    </row>
    <row r="30" spans="1:11" ht="18.75" customHeight="1">
      <c r="A30" s="276"/>
      <c r="B30" s="277"/>
      <c r="C30" s="277"/>
      <c r="D30" s="279"/>
      <c r="E30" s="283"/>
      <c r="F30" s="279"/>
      <c r="G30" s="279"/>
      <c r="H30" s="280"/>
      <c r="I30" s="281"/>
      <c r="J30" s="134"/>
      <c r="K30" s="282"/>
    </row>
    <row r="31" spans="1:11" ht="18.75" customHeight="1">
      <c r="A31" s="276"/>
      <c r="B31" s="277"/>
      <c r="C31" s="277"/>
      <c r="D31" s="284"/>
      <c r="E31" s="285"/>
      <c r="F31" s="278">
        <f>UPPER(IF(OR(E31="a",E31="as"),D29,IF(OR(E31="b",E31="bs"),D33,)))</f>
      </c>
      <c r="G31" s="286"/>
      <c r="H31" s="287"/>
      <c r="I31" s="287"/>
      <c r="J31" s="134"/>
      <c r="K31" s="282"/>
    </row>
    <row r="32" spans="1:11" ht="18.75" customHeight="1">
      <c r="A32" s="276"/>
      <c r="B32" s="277"/>
      <c r="C32" s="277"/>
      <c r="D32" s="279"/>
      <c r="E32" s="288"/>
      <c r="F32" s="279"/>
      <c r="G32" s="289"/>
      <c r="H32" s="287"/>
      <c r="I32" s="287"/>
      <c r="J32" s="134"/>
      <c r="K32" s="282"/>
    </row>
    <row r="33" spans="1:11" ht="18.75" customHeight="1">
      <c r="A33" s="276"/>
      <c r="B33" s="277"/>
      <c r="C33" s="277"/>
      <c r="D33" s="278">
        <f>UPPER(IF(OR(C33="a",C33="as"),#REF!,IF(OR(C33="b",C33="bs"),#REF!,)))</f>
      </c>
      <c r="E33" s="290"/>
      <c r="F33" s="279"/>
      <c r="G33" s="289"/>
      <c r="H33" s="287"/>
      <c r="I33" s="287"/>
      <c r="J33" s="134"/>
      <c r="K33" s="282"/>
    </row>
    <row r="34" spans="1:11" ht="18.75" customHeight="1">
      <c r="A34" s="276"/>
      <c r="B34" s="277"/>
      <c r="C34" s="277"/>
      <c r="D34" s="279"/>
      <c r="E34" s="279"/>
      <c r="F34" s="279"/>
      <c r="G34" s="289"/>
      <c r="H34" s="287"/>
      <c r="I34" s="287"/>
      <c r="J34" s="134"/>
      <c r="K34" s="282"/>
    </row>
    <row r="35" spans="1:11" ht="18.75" customHeight="1">
      <c r="A35" s="276"/>
      <c r="B35" s="277"/>
      <c r="C35" s="277"/>
      <c r="D35" s="279"/>
      <c r="E35" s="279"/>
      <c r="F35" s="284"/>
      <c r="G35" s="285"/>
      <c r="H35" s="278"/>
      <c r="I35" s="286"/>
      <c r="J35" s="134"/>
      <c r="K35" s="282"/>
    </row>
    <row r="36" spans="1:11" ht="18.75" customHeight="1">
      <c r="A36" s="276"/>
      <c r="B36" s="277"/>
      <c r="C36" s="277"/>
      <c r="D36" s="279"/>
      <c r="E36" s="279"/>
      <c r="F36" s="279"/>
      <c r="G36" s="289"/>
      <c r="H36" s="279"/>
      <c r="I36" s="287"/>
      <c r="J36" s="134"/>
      <c r="K36" s="282"/>
    </row>
    <row r="37" spans="1:11" ht="18.75" customHeight="1">
      <c r="A37" s="276"/>
      <c r="B37" s="277"/>
      <c r="C37" s="277"/>
      <c r="D37" s="278">
        <f>UPPER(IF(OR(C37="a",C37="as"),#REF!,IF(OR(C37="b",C37="bs"),#REF!,)))</f>
      </c>
      <c r="E37" s="278"/>
      <c r="F37" s="279"/>
      <c r="G37" s="289"/>
      <c r="H37" s="284"/>
      <c r="I37" s="287"/>
      <c r="J37" s="134"/>
      <c r="K37" s="282"/>
    </row>
    <row r="38" spans="1:11" ht="18.75" customHeight="1">
      <c r="A38" s="276"/>
      <c r="B38" s="277"/>
      <c r="C38" s="277"/>
      <c r="D38" s="279"/>
      <c r="E38" s="283"/>
      <c r="F38" s="279"/>
      <c r="G38" s="289"/>
      <c r="H38" s="287"/>
      <c r="I38" s="287"/>
      <c r="J38" s="134"/>
      <c r="K38" s="282"/>
    </row>
    <row r="39" spans="1:11" ht="18.75" customHeight="1">
      <c r="A39" s="276"/>
      <c r="B39" s="277"/>
      <c r="C39" s="277"/>
      <c r="D39" s="284"/>
      <c r="E39" s="285"/>
      <c r="F39" s="278">
        <f>UPPER(IF(OR(E39="a",E39="as"),D37,IF(OR(E39="b",E39="bs"),D41,)))</f>
      </c>
      <c r="G39" s="291"/>
      <c r="H39" s="287"/>
      <c r="I39" s="287"/>
      <c r="J39" s="134"/>
      <c r="K39" s="282"/>
    </row>
    <row r="40" spans="1:11" ht="18.75" customHeight="1">
      <c r="A40" s="276"/>
      <c r="B40" s="277"/>
      <c r="C40" s="277"/>
      <c r="D40" s="279"/>
      <c r="E40" s="288"/>
      <c r="F40" s="279"/>
      <c r="G40" s="287"/>
      <c r="H40" s="287"/>
      <c r="I40" s="287"/>
      <c r="J40" s="134"/>
      <c r="K40" s="282"/>
    </row>
    <row r="41" spans="1:11" ht="18.75" customHeight="1">
      <c r="A41" s="276"/>
      <c r="B41" s="277"/>
      <c r="C41" s="277"/>
      <c r="D41" s="278">
        <f>UPPER(IF(OR(C41="a",C41="as"),#REF!,IF(OR(C41="b",C41="bs"),#REF!,)))</f>
      </c>
      <c r="E41" s="290"/>
      <c r="F41" s="279"/>
      <c r="G41" s="287"/>
      <c r="H41" s="287"/>
      <c r="I41" s="287"/>
      <c r="J41" s="134"/>
      <c r="K41" s="282"/>
    </row>
    <row r="42" spans="1:11" ht="18.75" customHeight="1">
      <c r="A42" s="276"/>
      <c r="B42" s="277"/>
      <c r="C42" s="277"/>
      <c r="D42" s="279"/>
      <c r="E42" s="279"/>
      <c r="F42" s="279"/>
      <c r="G42" s="287"/>
      <c r="H42" s="287"/>
      <c r="I42" s="287"/>
      <c r="J42" s="134"/>
      <c r="K42" s="282"/>
    </row>
    <row r="43" spans="1:16" ht="12.75">
      <c r="A43" s="81" t="s">
        <v>25</v>
      </c>
      <c r="B43" s="82"/>
      <c r="C43" s="112"/>
      <c r="D43" s="165" t="s">
        <v>0</v>
      </c>
      <c r="E43" s="166" t="s">
        <v>27</v>
      </c>
      <c r="F43" s="184"/>
      <c r="G43" s="165" t="s">
        <v>0</v>
      </c>
      <c r="H43" s="166" t="s">
        <v>34</v>
      </c>
      <c r="I43" s="89"/>
      <c r="J43" s="31"/>
      <c r="K43" s="184"/>
      <c r="N43" s="292"/>
      <c r="O43" s="292"/>
      <c r="P43" s="293"/>
    </row>
    <row r="44" spans="1:16" ht="12.75">
      <c r="A44" s="137" t="s">
        <v>26</v>
      </c>
      <c r="B44" s="138"/>
      <c r="C44" s="139"/>
      <c r="D44" s="167">
        <v>1</v>
      </c>
      <c r="E44" s="325"/>
      <c r="F44" s="328"/>
      <c r="G44" s="178" t="s">
        <v>1</v>
      </c>
      <c r="H44" s="138"/>
      <c r="I44" s="168"/>
      <c r="J44" s="185"/>
      <c r="K44" s="169"/>
      <c r="N44" s="293"/>
      <c r="O44" s="294"/>
      <c r="P44" s="293"/>
    </row>
    <row r="45" spans="1:16" ht="12.75">
      <c r="A45" s="140" t="s">
        <v>33</v>
      </c>
      <c r="B45" s="87"/>
      <c r="C45" s="141"/>
      <c r="D45" s="170">
        <v>2</v>
      </c>
      <c r="E45" s="329"/>
      <c r="F45" s="330"/>
      <c r="G45" s="180" t="s">
        <v>2</v>
      </c>
      <c r="H45" s="295"/>
      <c r="I45" s="296"/>
      <c r="J45" s="133"/>
      <c r="K45" s="177"/>
      <c r="N45" s="292"/>
      <c r="O45" s="292"/>
      <c r="P45" s="297" t="e">
        <f>MIN(4,'[1]L11_Lista'!Q2)</f>
        <v>#REF!</v>
      </c>
    </row>
    <row r="46" spans="1:16" ht="12.75">
      <c r="A46" s="102"/>
      <c r="B46" s="103"/>
      <c r="C46" s="104"/>
      <c r="D46" s="170"/>
      <c r="E46" s="298"/>
      <c r="F46" s="134"/>
      <c r="G46" s="180" t="s">
        <v>3</v>
      </c>
      <c r="H46" s="295"/>
      <c r="I46" s="296"/>
      <c r="J46" s="185"/>
      <c r="K46" s="169"/>
      <c r="N46" s="293"/>
      <c r="O46" s="294"/>
      <c r="P46" s="293"/>
    </row>
    <row r="47" spans="1:16" ht="12.75">
      <c r="A47" s="83"/>
      <c r="B47" s="299"/>
      <c r="C47" s="84"/>
      <c r="D47" s="170"/>
      <c r="E47" s="298"/>
      <c r="F47" s="134"/>
      <c r="G47" s="180" t="s">
        <v>4</v>
      </c>
      <c r="H47" s="295"/>
      <c r="I47" s="296"/>
      <c r="J47" s="134"/>
      <c r="K47" s="173"/>
      <c r="N47" s="293"/>
      <c r="O47" s="294"/>
      <c r="P47" s="293"/>
    </row>
    <row r="48" spans="1:16" ht="12.75">
      <c r="A48" s="91"/>
      <c r="B48" s="300"/>
      <c r="C48" s="111"/>
      <c r="D48" s="170"/>
      <c r="E48" s="298"/>
      <c r="F48" s="134"/>
      <c r="G48" s="180" t="s">
        <v>5</v>
      </c>
      <c r="H48" s="295"/>
      <c r="I48" s="296"/>
      <c r="J48" s="133"/>
      <c r="K48" s="177"/>
      <c r="N48" s="292"/>
      <c r="O48" s="292"/>
      <c r="P48" s="293"/>
    </row>
    <row r="49" spans="1:16" ht="12.75">
      <c r="A49" s="92"/>
      <c r="B49" s="21"/>
      <c r="C49" s="84"/>
      <c r="D49" s="170"/>
      <c r="E49" s="298"/>
      <c r="F49" s="134"/>
      <c r="G49" s="180" t="s">
        <v>6</v>
      </c>
      <c r="H49" s="295"/>
      <c r="I49" s="296"/>
      <c r="J49" s="185"/>
      <c r="K49" s="169"/>
      <c r="N49" s="293"/>
      <c r="O49" s="294"/>
      <c r="P49" s="293"/>
    </row>
    <row r="50" spans="1:16" ht="12.75">
      <c r="A50" s="92"/>
      <c r="B50" s="21"/>
      <c r="C50" s="100"/>
      <c r="D50" s="170"/>
      <c r="E50" s="298"/>
      <c r="F50" s="134"/>
      <c r="G50" s="180" t="s">
        <v>7</v>
      </c>
      <c r="H50" s="295"/>
      <c r="I50" s="296"/>
      <c r="J50" s="134"/>
      <c r="K50" s="173"/>
      <c r="N50" s="293"/>
      <c r="O50" s="294"/>
      <c r="P50" s="297"/>
    </row>
    <row r="51" spans="1:11" ht="12.75">
      <c r="A51" s="93"/>
      <c r="B51" s="90"/>
      <c r="C51" s="101"/>
      <c r="D51" s="176"/>
      <c r="E51" s="85"/>
      <c r="F51" s="133"/>
      <c r="G51" s="181" t="s">
        <v>8</v>
      </c>
      <c r="H51" s="87"/>
      <c r="I51" s="136"/>
      <c r="J51" s="133"/>
      <c r="K51" s="177"/>
    </row>
  </sheetData>
  <sheetProtection/>
  <mergeCells count="36">
    <mergeCell ref="H20:I20"/>
    <mergeCell ref="B21:C21"/>
    <mergeCell ref="D21:E21"/>
    <mergeCell ref="F21:G21"/>
    <mergeCell ref="H21:I21"/>
    <mergeCell ref="B22:C22"/>
    <mergeCell ref="D22:E22"/>
    <mergeCell ref="F22:G22"/>
    <mergeCell ref="H22:I22"/>
    <mergeCell ref="A1:F1"/>
    <mergeCell ref="A4:C4"/>
    <mergeCell ref="B20:C20"/>
    <mergeCell ref="D20:E20"/>
    <mergeCell ref="F20:G20"/>
    <mergeCell ref="B23:C23"/>
    <mergeCell ref="D23:E23"/>
    <mergeCell ref="F23:G23"/>
    <mergeCell ref="H23:I23"/>
    <mergeCell ref="B25:C25"/>
    <mergeCell ref="D25:E25"/>
    <mergeCell ref="F25:G25"/>
    <mergeCell ref="H25:I25"/>
    <mergeCell ref="B26:C26"/>
    <mergeCell ref="D26:E26"/>
    <mergeCell ref="F26:G26"/>
    <mergeCell ref="H26:I26"/>
    <mergeCell ref="E44:F44"/>
    <mergeCell ref="E45:F45"/>
    <mergeCell ref="B27:C27"/>
    <mergeCell ref="D27:E27"/>
    <mergeCell ref="F27:G27"/>
    <mergeCell ref="H27:I27"/>
    <mergeCell ref="B28:C28"/>
    <mergeCell ref="D28:E28"/>
    <mergeCell ref="F28:G28"/>
    <mergeCell ref="H28:I28"/>
  </mergeCells>
  <conditionalFormatting sqref="P50 P45 G35 E31 E39">
    <cfRule type="expression" priority="10" dxfId="0" stopIfTrue="1">
      <formula>$M$1="CU"</formula>
    </cfRule>
  </conditionalFormatting>
  <conditionalFormatting sqref="E7 E9 E11 E13 E15 E17:E18">
    <cfRule type="cellIs" priority="9" dxfId="1" operator="equal" stopIfTrue="1">
      <formula>"Bye"</formula>
    </cfRule>
  </conditionalFormatting>
  <conditionalFormatting sqref="H37 D39 F35">
    <cfRule type="expression" priority="1" dxfId="26" stopIfTrue="1">
      <formula>AND($M$1="CU",D35="Umpire")</formula>
    </cfRule>
    <cfRule type="expression" priority="2" dxfId="25" stopIfTrue="1">
      <formula>AND($M$1="CU",D35&lt;&gt;"Umpire",E35&lt;&gt;"")</formula>
    </cfRule>
    <cfRule type="expression" priority="3" dxfId="24" stopIfTrue="1">
      <formula>AND($M$1="CU",D35&lt;&gt;"Umpire")</formula>
    </cfRule>
  </conditionalFormatting>
  <conditionalFormatting sqref="D31">
    <cfRule type="expression" priority="6" dxfId="26" stopIfTrue="1">
      <formula>AND($M$1="CU",D31="Umpire")</formula>
    </cfRule>
    <cfRule type="expression" priority="7" dxfId="25" stopIfTrue="1">
      <formula>AND($M$1="CU",D31&lt;&gt;"Umpire",E31&lt;&gt;"")</formula>
    </cfRule>
    <cfRule type="expression" priority="8" dxfId="24" stopIfTrue="1">
      <formula>AND($M$1="CU",D31&lt;&gt;"Umpire")</formula>
    </cfRule>
  </conditionalFormatting>
  <conditionalFormatting sqref="F31 F39 H35 D29 D33 D37 D41">
    <cfRule type="expression" priority="4" dxfId="22" stopIfTrue="1">
      <formula>C29="as"</formula>
    </cfRule>
    <cfRule type="expression" priority="5" dxfId="22" stopIfTrue="1">
      <formula>C29="bs"</formula>
    </cfRule>
  </conditionalFormatting>
  <dataValidations count="1">
    <dataValidation type="list" allowBlank="1" showInputMessage="1" sqref="D39 D31 F35 H37">
      <formula1>$S$7:$S$14</formula1>
    </dataValidation>
  </dataValidations>
  <printOptions horizontalCentered="1" verticalCentered="1"/>
  <pageMargins left="0" right="0" top="0.984251968503937" bottom="0.984251968503937" header="0.5118110236220472" footer="0.5118110236220472"/>
  <pageSetup horizontalDpi="1200" verticalDpi="1200" orientation="portrait" paperSize="9" scale="9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1"/>
  </sheetPr>
  <dimension ref="A1:AK43"/>
  <sheetViews>
    <sheetView zoomScalePageLayoutView="0" workbookViewId="0" topLeftCell="A1">
      <selection activeCell="M19" sqref="M19"/>
    </sheetView>
  </sheetViews>
  <sheetFormatPr defaultColWidth="9.140625" defaultRowHeight="12.75"/>
  <cols>
    <col min="1" max="1" width="5.421875" style="0" customWidth="1"/>
    <col min="2" max="2" width="4.421875" style="0" customWidth="1"/>
    <col min="3" max="3" width="8.28125" style="0" customWidth="1"/>
    <col min="4" max="4" width="7.140625" style="0" customWidth="1"/>
    <col min="5" max="5" width="9.28125" style="0" customWidth="1"/>
    <col min="6" max="6" width="7.140625" style="0" customWidth="1"/>
    <col min="7" max="7" width="9.28125" style="0" customWidth="1"/>
    <col min="8" max="8" width="7.140625" style="0" customWidth="1"/>
    <col min="9" max="9" width="9.28125" style="0" customWidth="1"/>
    <col min="10" max="10" width="8.421875" style="0" customWidth="1"/>
    <col min="11" max="13" width="8.57421875" style="0" customWidth="1"/>
    <col min="15" max="15" width="5.57421875" style="0" customWidth="1"/>
    <col min="16" max="16" width="4.57421875" style="0" customWidth="1"/>
    <col min="17" max="17" width="11.7109375" style="0" customWidth="1"/>
    <col min="25" max="25" width="10.28125" style="202" hidden="1" customWidth="1"/>
    <col min="26" max="37" width="0" style="202" hidden="1" customWidth="1"/>
  </cols>
  <sheetData>
    <row r="1" spans="1:37" ht="26.25">
      <c r="A1" s="317" t="str">
        <f>Altalanos!$A$6</f>
        <v>Vas megyei Tenisz Diákolimpia</v>
      </c>
      <c r="B1" s="317"/>
      <c r="C1" s="317"/>
      <c r="D1" s="317"/>
      <c r="E1" s="317"/>
      <c r="F1" s="317"/>
      <c r="G1" s="117"/>
      <c r="H1" s="120" t="s">
        <v>32</v>
      </c>
      <c r="I1" s="118"/>
      <c r="J1" s="119"/>
      <c r="L1" s="121"/>
      <c r="M1" s="146"/>
      <c r="N1" s="148"/>
      <c r="O1" s="148" t="s">
        <v>9</v>
      </c>
      <c r="P1" s="148"/>
      <c r="Q1" s="149"/>
      <c r="R1" s="148"/>
      <c r="S1" s="150"/>
      <c r="Y1"/>
      <c r="Z1"/>
      <c r="AA1"/>
      <c r="AB1" s="210" t="e">
        <f>IF(Y5=1,CONCATENATE(VLOOKUP(Y3,AA16:AH27,2)),CONCATENATE(VLOOKUP(Y3,AA2:AK13,2)))</f>
        <v>#N/A</v>
      </c>
      <c r="AC1" s="210" t="e">
        <f>IF(Y5=1,CONCATENATE(VLOOKUP(Y3,AA16:AK27,3)),CONCATENATE(VLOOKUP(Y3,AA2:AK13,3)))</f>
        <v>#N/A</v>
      </c>
      <c r="AD1" s="210" t="e">
        <f>IF(Y5=1,CONCATENATE(VLOOKUP(Y3,AA16:AK27,4)),CONCATENATE(VLOOKUP(Y3,AA2:AK13,4)))</f>
        <v>#N/A</v>
      </c>
      <c r="AE1" s="210" t="e">
        <f>IF(Y5=1,CONCATENATE(VLOOKUP(Y3,AA16:AK27,5)),CONCATENATE(VLOOKUP(Y3,AA2:AK13,5)))</f>
        <v>#N/A</v>
      </c>
      <c r="AF1" s="210" t="e">
        <f>IF(Y5=1,CONCATENATE(VLOOKUP(Y3,AA16:AK27,6)),CONCATENATE(VLOOKUP(Y3,AA2:AK13,6)))</f>
        <v>#N/A</v>
      </c>
      <c r="AG1" s="210" t="e">
        <f>IF(Y5=1,CONCATENATE(VLOOKUP(Y3,AA16:AK27,7)),CONCATENATE(VLOOKUP(Y3,AA2:AK13,7)))</f>
        <v>#N/A</v>
      </c>
      <c r="AH1" s="210" t="e">
        <f>IF(Y5=1,CONCATENATE(VLOOKUP(Y3,AA16:AK27,8)),CONCATENATE(VLOOKUP(Y3,AA2:AK13,8)))</f>
        <v>#N/A</v>
      </c>
      <c r="AI1" s="210" t="e">
        <f>IF(Y5=1,CONCATENATE(VLOOKUP(Y3,AA16:AK27,9)),CONCATENATE(VLOOKUP(Y3,AA2:AK13,9)))</f>
        <v>#N/A</v>
      </c>
      <c r="AJ1" s="210" t="e">
        <f>IF(Y5=1,CONCATENATE(VLOOKUP(Y3,AA16:AK27,10)),CONCATENATE(VLOOKUP(Y3,AA2:AK13,10)))</f>
        <v>#N/A</v>
      </c>
      <c r="AK1" s="210" t="e">
        <f>IF(Y5=1,CONCATENATE(VLOOKUP(Y3,AA16:AK27,11)),CONCATENATE(VLOOKUP(Y3,AA2:AK13,11)))</f>
        <v>#N/A</v>
      </c>
    </row>
    <row r="2" spans="1:37" ht="12.75">
      <c r="A2" s="122" t="s">
        <v>31</v>
      </c>
      <c r="B2" s="123"/>
      <c r="C2" s="123"/>
      <c r="D2" s="123"/>
      <c r="E2" s="219">
        <f>Altalanos!$B$8</f>
        <v>0</v>
      </c>
      <c r="F2" s="123"/>
      <c r="G2" s="124"/>
      <c r="H2" s="125"/>
      <c r="I2" s="125"/>
      <c r="J2" s="126"/>
      <c r="K2" s="121"/>
      <c r="L2" s="121"/>
      <c r="M2" s="147"/>
      <c r="N2" s="151"/>
      <c r="O2" s="152"/>
      <c r="P2" s="151"/>
      <c r="Q2" s="152"/>
      <c r="R2" s="151"/>
      <c r="S2" s="150"/>
      <c r="Y2" s="204"/>
      <c r="Z2" s="203"/>
      <c r="AA2" s="203" t="s">
        <v>42</v>
      </c>
      <c r="AB2" s="208">
        <v>150</v>
      </c>
      <c r="AC2" s="208">
        <v>120</v>
      </c>
      <c r="AD2" s="208">
        <v>100</v>
      </c>
      <c r="AE2" s="208">
        <v>80</v>
      </c>
      <c r="AF2" s="208">
        <v>70</v>
      </c>
      <c r="AG2" s="208">
        <v>60</v>
      </c>
      <c r="AH2" s="208">
        <v>55</v>
      </c>
      <c r="AI2" s="208">
        <v>50</v>
      </c>
      <c r="AJ2" s="208">
        <v>45</v>
      </c>
      <c r="AK2" s="208">
        <v>40</v>
      </c>
    </row>
    <row r="3" spans="1:37" ht="12.75">
      <c r="A3" s="49" t="s">
        <v>17</v>
      </c>
      <c r="B3" s="49"/>
      <c r="C3" s="49"/>
      <c r="D3" s="49"/>
      <c r="E3" s="49" t="s">
        <v>14</v>
      </c>
      <c r="F3" s="49"/>
      <c r="G3" s="49"/>
      <c r="H3" s="49" t="s">
        <v>128</v>
      </c>
      <c r="I3" s="49"/>
      <c r="J3" s="80"/>
      <c r="K3" s="49"/>
      <c r="L3" s="50" t="s">
        <v>22</v>
      </c>
      <c r="M3" s="49"/>
      <c r="N3" s="154"/>
      <c r="O3" s="153"/>
      <c r="P3" s="154"/>
      <c r="Q3" s="194" t="s">
        <v>50</v>
      </c>
      <c r="R3" s="195" t="s">
        <v>56</v>
      </c>
      <c r="S3" s="150"/>
      <c r="Y3" s="203">
        <f>IF(H4="OB","A",IF(H4="IX","W",H4))</f>
        <v>0</v>
      </c>
      <c r="Z3" s="203"/>
      <c r="AA3" s="203" t="s">
        <v>59</v>
      </c>
      <c r="AB3" s="208">
        <v>120</v>
      </c>
      <c r="AC3" s="208">
        <v>90</v>
      </c>
      <c r="AD3" s="208">
        <v>65</v>
      </c>
      <c r="AE3" s="208">
        <v>55</v>
      </c>
      <c r="AF3" s="208">
        <v>50</v>
      </c>
      <c r="AG3" s="208">
        <v>45</v>
      </c>
      <c r="AH3" s="208">
        <v>40</v>
      </c>
      <c r="AI3" s="208">
        <v>35</v>
      </c>
      <c r="AJ3" s="208">
        <v>25</v>
      </c>
      <c r="AK3" s="208">
        <v>20</v>
      </c>
    </row>
    <row r="4" spans="1:37" ht="13.5" thickBot="1">
      <c r="A4" s="323" t="str">
        <f>Altalanos!$A$10</f>
        <v>2022.05.02.-03.</v>
      </c>
      <c r="B4" s="323"/>
      <c r="C4" s="323"/>
      <c r="D4" s="127"/>
      <c r="E4" s="128" t="str">
        <f>Altalanos!$C$10</f>
        <v>Szombathely</v>
      </c>
      <c r="F4" s="128"/>
      <c r="G4" s="128"/>
      <c r="H4" s="130"/>
      <c r="I4" s="128"/>
      <c r="J4" s="129"/>
      <c r="K4" s="130"/>
      <c r="L4" s="131" t="str">
        <f>Altalanos!$E$10</f>
        <v>Szabó Hajnalka</v>
      </c>
      <c r="M4" s="130"/>
      <c r="N4" s="155"/>
      <c r="O4" s="156"/>
      <c r="P4" s="155"/>
      <c r="Q4" s="196" t="s">
        <v>57</v>
      </c>
      <c r="R4" s="197" t="s">
        <v>52</v>
      </c>
      <c r="S4" s="150"/>
      <c r="Y4" s="203"/>
      <c r="Z4" s="203"/>
      <c r="AA4" s="203" t="s">
        <v>60</v>
      </c>
      <c r="AB4" s="208">
        <v>90</v>
      </c>
      <c r="AC4" s="208">
        <v>60</v>
      </c>
      <c r="AD4" s="208">
        <v>45</v>
      </c>
      <c r="AE4" s="208">
        <v>34</v>
      </c>
      <c r="AF4" s="208">
        <v>27</v>
      </c>
      <c r="AG4" s="208">
        <v>22</v>
      </c>
      <c r="AH4" s="208">
        <v>18</v>
      </c>
      <c r="AI4" s="208">
        <v>15</v>
      </c>
      <c r="AJ4" s="208">
        <v>12</v>
      </c>
      <c r="AK4" s="208">
        <v>9</v>
      </c>
    </row>
    <row r="5" spans="1:37" ht="12.75">
      <c r="A5" s="31"/>
      <c r="B5" s="31" t="s">
        <v>30</v>
      </c>
      <c r="C5" s="143" t="s">
        <v>40</v>
      </c>
      <c r="D5" s="31" t="s">
        <v>25</v>
      </c>
      <c r="E5" s="31" t="s">
        <v>45</v>
      </c>
      <c r="F5" s="31"/>
      <c r="G5" s="31" t="s">
        <v>21</v>
      </c>
      <c r="H5" s="31"/>
      <c r="I5" s="31" t="s">
        <v>23</v>
      </c>
      <c r="J5" s="31"/>
      <c r="K5" s="187" t="s">
        <v>46</v>
      </c>
      <c r="L5" s="187" t="s">
        <v>47</v>
      </c>
      <c r="M5" s="187" t="s">
        <v>48</v>
      </c>
      <c r="N5" s="150"/>
      <c r="O5" s="150"/>
      <c r="P5" s="150"/>
      <c r="Q5" s="198" t="s">
        <v>58</v>
      </c>
      <c r="R5" s="199" t="s">
        <v>54</v>
      </c>
      <c r="S5" s="150"/>
      <c r="Y5" s="203">
        <f>IF(OR(Altalanos!$A$8="F1",Altalanos!$A$8="F2",Altalanos!$A$8="N1",Altalanos!$A$8="N2"),1,2)</f>
        <v>2</v>
      </c>
      <c r="Z5" s="203"/>
      <c r="AA5" s="203" t="s">
        <v>61</v>
      </c>
      <c r="AB5" s="208">
        <v>60</v>
      </c>
      <c r="AC5" s="208">
        <v>40</v>
      </c>
      <c r="AD5" s="208">
        <v>30</v>
      </c>
      <c r="AE5" s="208">
        <v>20</v>
      </c>
      <c r="AF5" s="208">
        <v>18</v>
      </c>
      <c r="AG5" s="208">
        <v>15</v>
      </c>
      <c r="AH5" s="208">
        <v>12</v>
      </c>
      <c r="AI5" s="208">
        <v>10</v>
      </c>
      <c r="AJ5" s="208">
        <v>8</v>
      </c>
      <c r="AK5" s="208">
        <v>6</v>
      </c>
    </row>
    <row r="6" spans="1:37" ht="12.75">
      <c r="A6" s="134"/>
      <c r="B6" s="134"/>
      <c r="C6" s="186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50"/>
      <c r="O6" s="150"/>
      <c r="P6" s="150"/>
      <c r="Q6" s="150"/>
      <c r="R6" s="150"/>
      <c r="S6" s="150"/>
      <c r="Y6" s="203"/>
      <c r="Z6" s="203"/>
      <c r="AA6" s="203" t="s">
        <v>62</v>
      </c>
      <c r="AB6" s="208">
        <v>40</v>
      </c>
      <c r="AC6" s="208">
        <v>25</v>
      </c>
      <c r="AD6" s="208">
        <v>18</v>
      </c>
      <c r="AE6" s="208">
        <v>13</v>
      </c>
      <c r="AF6" s="208">
        <v>10</v>
      </c>
      <c r="AG6" s="208">
        <v>8</v>
      </c>
      <c r="AH6" s="208">
        <v>6</v>
      </c>
      <c r="AI6" s="208">
        <v>5</v>
      </c>
      <c r="AJ6" s="208">
        <v>4</v>
      </c>
      <c r="AK6" s="208">
        <v>3</v>
      </c>
    </row>
    <row r="7" spans="1:37" ht="12.75">
      <c r="A7" s="157" t="s">
        <v>42</v>
      </c>
      <c r="B7" s="188"/>
      <c r="C7" s="144">
        <f>IF($B7="","",VLOOKUP($B7,#REF!,5))</f>
      </c>
      <c r="D7" s="144">
        <f>IF($B7="","",VLOOKUP($B7,#REF!,15))</f>
      </c>
      <c r="E7" s="221" t="s">
        <v>109</v>
      </c>
      <c r="F7" s="145"/>
      <c r="G7" s="221" t="s">
        <v>101</v>
      </c>
      <c r="H7" s="145"/>
      <c r="I7" s="142">
        <f>IF($B7="","",VLOOKUP($B7,#REF!,4))</f>
      </c>
      <c r="J7" s="134"/>
      <c r="K7" s="211"/>
      <c r="L7" s="205">
        <f>IF(K7="","",CONCATENATE(VLOOKUP($Y$3,$AB$1:$AK$1,K7)," pont"))</f>
      </c>
      <c r="M7" s="212"/>
      <c r="N7" s="150"/>
      <c r="O7" s="150"/>
      <c r="P7" s="150"/>
      <c r="Q7" s="150"/>
      <c r="R7" s="150"/>
      <c r="S7" s="150"/>
      <c r="Y7" s="203"/>
      <c r="Z7" s="203"/>
      <c r="AA7" s="203" t="s">
        <v>63</v>
      </c>
      <c r="AB7" s="208">
        <v>25</v>
      </c>
      <c r="AC7" s="208">
        <v>15</v>
      </c>
      <c r="AD7" s="208">
        <v>13</v>
      </c>
      <c r="AE7" s="208">
        <v>8</v>
      </c>
      <c r="AF7" s="208">
        <v>6</v>
      </c>
      <c r="AG7" s="208">
        <v>4</v>
      </c>
      <c r="AH7" s="208">
        <v>3</v>
      </c>
      <c r="AI7" s="208">
        <v>2</v>
      </c>
      <c r="AJ7" s="208">
        <v>1</v>
      </c>
      <c r="AK7" s="208">
        <v>0</v>
      </c>
    </row>
    <row r="8" spans="1:37" ht="12.75">
      <c r="A8" s="157"/>
      <c r="B8" s="189"/>
      <c r="C8" s="158"/>
      <c r="D8" s="158"/>
      <c r="E8" s="158"/>
      <c r="F8" s="158"/>
      <c r="G8" s="158"/>
      <c r="H8" s="158"/>
      <c r="I8" s="158"/>
      <c r="J8" s="134"/>
      <c r="K8" s="157"/>
      <c r="L8" s="157"/>
      <c r="M8" s="213"/>
      <c r="N8" s="150"/>
      <c r="O8" s="150"/>
      <c r="P8" s="150"/>
      <c r="Q8" s="150"/>
      <c r="R8" s="150"/>
      <c r="S8" s="150"/>
      <c r="Y8" s="203"/>
      <c r="Z8" s="203"/>
      <c r="AA8" s="203" t="s">
        <v>64</v>
      </c>
      <c r="AB8" s="208">
        <v>15</v>
      </c>
      <c r="AC8" s="208">
        <v>10</v>
      </c>
      <c r="AD8" s="208">
        <v>7</v>
      </c>
      <c r="AE8" s="208">
        <v>5</v>
      </c>
      <c r="AF8" s="208">
        <v>4</v>
      </c>
      <c r="AG8" s="208">
        <v>3</v>
      </c>
      <c r="AH8" s="208">
        <v>2</v>
      </c>
      <c r="AI8" s="208">
        <v>1</v>
      </c>
      <c r="AJ8" s="208">
        <v>0</v>
      </c>
      <c r="AK8" s="208">
        <v>0</v>
      </c>
    </row>
    <row r="9" spans="1:37" ht="12.75">
      <c r="A9" s="157" t="s">
        <v>43</v>
      </c>
      <c r="B9" s="188"/>
      <c r="C9" s="144">
        <f>IF($B9="","",VLOOKUP($B9,#REF!,5))</f>
      </c>
      <c r="D9" s="144">
        <f>IF($B9="","",VLOOKUP($B9,#REF!,15))</f>
      </c>
      <c r="E9" s="221" t="s">
        <v>108</v>
      </c>
      <c r="F9" s="145"/>
      <c r="G9" s="221" t="s">
        <v>101</v>
      </c>
      <c r="H9" s="145"/>
      <c r="I9" s="142">
        <f>IF($B9="","",VLOOKUP($B9,#REF!,4))</f>
      </c>
      <c r="J9" s="134"/>
      <c r="K9" s="211"/>
      <c r="L9" s="205">
        <f>IF(K9="","",CONCATENATE(VLOOKUP($Y$3,$AB$1:$AK$1,K9)," pont"))</f>
      </c>
      <c r="M9" s="212"/>
      <c r="N9" s="150"/>
      <c r="O9" s="150"/>
      <c r="P9" s="150"/>
      <c r="Q9" s="150"/>
      <c r="R9" s="150"/>
      <c r="S9" s="150"/>
      <c r="Y9" s="203"/>
      <c r="Z9" s="203"/>
      <c r="AA9" s="203" t="s">
        <v>65</v>
      </c>
      <c r="AB9" s="208">
        <v>10</v>
      </c>
      <c r="AC9" s="208">
        <v>6</v>
      </c>
      <c r="AD9" s="208">
        <v>4</v>
      </c>
      <c r="AE9" s="208">
        <v>2</v>
      </c>
      <c r="AF9" s="208">
        <v>1</v>
      </c>
      <c r="AG9" s="208">
        <v>0</v>
      </c>
      <c r="AH9" s="208">
        <v>0</v>
      </c>
      <c r="AI9" s="208">
        <v>0</v>
      </c>
      <c r="AJ9" s="208">
        <v>0</v>
      </c>
      <c r="AK9" s="208">
        <v>0</v>
      </c>
    </row>
    <row r="10" spans="1:37" ht="12.75">
      <c r="A10" s="157"/>
      <c r="B10" s="189"/>
      <c r="C10" s="158"/>
      <c r="D10" s="158"/>
      <c r="E10" s="158"/>
      <c r="F10" s="158"/>
      <c r="G10" s="158"/>
      <c r="H10" s="158"/>
      <c r="I10" s="158"/>
      <c r="J10" s="134"/>
      <c r="K10" s="157"/>
      <c r="L10" s="157"/>
      <c r="M10" s="213"/>
      <c r="N10" s="150"/>
      <c r="O10" s="150"/>
      <c r="P10" s="150"/>
      <c r="Q10" s="150"/>
      <c r="R10" s="150"/>
      <c r="S10" s="150"/>
      <c r="Y10" s="203"/>
      <c r="Z10" s="203"/>
      <c r="AA10" s="203" t="s">
        <v>66</v>
      </c>
      <c r="AB10" s="208">
        <v>6</v>
      </c>
      <c r="AC10" s="208">
        <v>3</v>
      </c>
      <c r="AD10" s="208">
        <v>2</v>
      </c>
      <c r="AE10" s="208">
        <v>1</v>
      </c>
      <c r="AF10" s="208">
        <v>0</v>
      </c>
      <c r="AG10" s="208">
        <v>0</v>
      </c>
      <c r="AH10" s="208">
        <v>0</v>
      </c>
      <c r="AI10" s="208">
        <v>0</v>
      </c>
      <c r="AJ10" s="208">
        <v>0</v>
      </c>
      <c r="AK10" s="208">
        <v>0</v>
      </c>
    </row>
    <row r="11" spans="1:37" ht="12.75">
      <c r="A11" s="157" t="s">
        <v>44</v>
      </c>
      <c r="B11" s="188"/>
      <c r="C11" s="144">
        <f>IF($B11="","",VLOOKUP($B11,#REF!,5))</f>
      </c>
      <c r="D11" s="144">
        <f>IF($B11="","",VLOOKUP($B11,#REF!,15))</f>
      </c>
      <c r="E11" s="142">
        <f>UPPER(IF($B11="","",VLOOKUP($B11,#REF!,2)))</f>
      </c>
      <c r="F11" s="145"/>
      <c r="G11" s="142">
        <f>IF($B11="","",VLOOKUP($B11,#REF!,3))</f>
      </c>
      <c r="H11" s="145"/>
      <c r="I11" s="142">
        <f>IF($B11="","",VLOOKUP($B11,#REF!,4))</f>
      </c>
      <c r="J11" s="134"/>
      <c r="K11" s="211"/>
      <c r="L11" s="205">
        <f>IF(K11="","",CONCATENATE(VLOOKUP($Y$3,$AB$1:$AK$1,K11)," pont"))</f>
      </c>
      <c r="M11" s="212"/>
      <c r="N11" s="150"/>
      <c r="O11" s="150"/>
      <c r="P11" s="150"/>
      <c r="Q11" s="150"/>
      <c r="R11" s="150"/>
      <c r="S11" s="150"/>
      <c r="Y11" s="203"/>
      <c r="Z11" s="203"/>
      <c r="AA11" s="203" t="s">
        <v>71</v>
      </c>
      <c r="AB11" s="208">
        <v>3</v>
      </c>
      <c r="AC11" s="208">
        <v>2</v>
      </c>
      <c r="AD11" s="208">
        <v>1</v>
      </c>
      <c r="AE11" s="208">
        <v>0</v>
      </c>
      <c r="AF11" s="208">
        <v>0</v>
      </c>
      <c r="AG11" s="208">
        <v>0</v>
      </c>
      <c r="AH11" s="208">
        <v>0</v>
      </c>
      <c r="AI11" s="208">
        <v>0</v>
      </c>
      <c r="AJ11" s="208">
        <v>0</v>
      </c>
      <c r="AK11" s="208">
        <v>0</v>
      </c>
    </row>
    <row r="12" spans="1:37" ht="12.75">
      <c r="A12" s="134"/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Y12" s="203"/>
      <c r="Z12" s="203"/>
      <c r="AA12" s="203" t="s">
        <v>67</v>
      </c>
      <c r="AB12" s="209">
        <v>0</v>
      </c>
      <c r="AC12" s="209">
        <v>0</v>
      </c>
      <c r="AD12" s="209">
        <v>0</v>
      </c>
      <c r="AE12" s="209">
        <v>0</v>
      </c>
      <c r="AF12" s="209">
        <v>0</v>
      </c>
      <c r="AG12" s="209">
        <v>0</v>
      </c>
      <c r="AH12" s="209">
        <v>0</v>
      </c>
      <c r="AI12" s="209">
        <v>0</v>
      </c>
      <c r="AJ12" s="209">
        <v>0</v>
      </c>
      <c r="AK12" s="209">
        <v>0</v>
      </c>
    </row>
    <row r="13" spans="1:37" ht="12.75">
      <c r="A13" s="134"/>
      <c r="B13" s="134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Y13" s="203"/>
      <c r="Z13" s="203"/>
      <c r="AA13" s="203" t="s">
        <v>68</v>
      </c>
      <c r="AB13" s="209">
        <v>0</v>
      </c>
      <c r="AC13" s="209">
        <v>0</v>
      </c>
      <c r="AD13" s="209">
        <v>0</v>
      </c>
      <c r="AE13" s="209">
        <v>0</v>
      </c>
      <c r="AF13" s="209">
        <v>0</v>
      </c>
      <c r="AG13" s="209">
        <v>0</v>
      </c>
      <c r="AH13" s="209">
        <v>0</v>
      </c>
      <c r="AI13" s="209">
        <v>0</v>
      </c>
      <c r="AJ13" s="209">
        <v>0</v>
      </c>
      <c r="AK13" s="209">
        <v>0</v>
      </c>
    </row>
    <row r="14" spans="1:37" ht="12.75">
      <c r="A14" s="134"/>
      <c r="B14" s="134"/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Y14" s="203"/>
      <c r="Z14" s="203"/>
      <c r="AA14" s="203"/>
      <c r="AB14" s="203"/>
      <c r="AC14" s="203"/>
      <c r="AD14" s="203"/>
      <c r="AE14" s="203"/>
      <c r="AF14" s="203"/>
      <c r="AG14" s="203"/>
      <c r="AH14" s="203"/>
      <c r="AI14" s="203"/>
      <c r="AJ14" s="203"/>
      <c r="AK14" s="203"/>
    </row>
    <row r="15" spans="1:37" ht="12.75">
      <c r="A15" s="134"/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Y15" s="203"/>
      <c r="Z15" s="203"/>
      <c r="AA15" s="203"/>
      <c r="AB15" s="203"/>
      <c r="AC15" s="203"/>
      <c r="AD15" s="203"/>
      <c r="AE15" s="203"/>
      <c r="AF15" s="203"/>
      <c r="AG15" s="203"/>
      <c r="AH15" s="203"/>
      <c r="AI15" s="203"/>
      <c r="AJ15" s="203"/>
      <c r="AK15" s="203"/>
    </row>
    <row r="16" spans="1:37" ht="12.75">
      <c r="A16" s="134"/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Y16" s="203"/>
      <c r="Z16" s="203"/>
      <c r="AA16" s="203" t="s">
        <v>42</v>
      </c>
      <c r="AB16" s="203">
        <v>300</v>
      </c>
      <c r="AC16" s="203">
        <v>250</v>
      </c>
      <c r="AD16" s="203">
        <v>220</v>
      </c>
      <c r="AE16" s="203">
        <v>180</v>
      </c>
      <c r="AF16" s="203">
        <v>160</v>
      </c>
      <c r="AG16" s="203">
        <v>150</v>
      </c>
      <c r="AH16" s="203">
        <v>140</v>
      </c>
      <c r="AI16" s="203">
        <v>130</v>
      </c>
      <c r="AJ16" s="203">
        <v>120</v>
      </c>
      <c r="AK16" s="203">
        <v>110</v>
      </c>
    </row>
    <row r="17" spans="1:37" ht="12.75">
      <c r="A17" s="134"/>
      <c r="B17" s="134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Y17" s="203"/>
      <c r="Z17" s="203"/>
      <c r="AA17" s="203" t="s">
        <v>59</v>
      </c>
      <c r="AB17" s="203">
        <v>250</v>
      </c>
      <c r="AC17" s="203">
        <v>200</v>
      </c>
      <c r="AD17" s="203">
        <v>160</v>
      </c>
      <c r="AE17" s="203">
        <v>140</v>
      </c>
      <c r="AF17" s="203">
        <v>120</v>
      </c>
      <c r="AG17" s="203">
        <v>110</v>
      </c>
      <c r="AH17" s="203">
        <v>100</v>
      </c>
      <c r="AI17" s="203">
        <v>90</v>
      </c>
      <c r="AJ17" s="203">
        <v>80</v>
      </c>
      <c r="AK17" s="203">
        <v>70</v>
      </c>
    </row>
    <row r="18" spans="1:37" ht="18.75" customHeight="1">
      <c r="A18" s="134"/>
      <c r="B18" s="321"/>
      <c r="C18" s="321"/>
      <c r="D18" s="320" t="str">
        <f>E7</f>
        <v>Bolyai</v>
      </c>
      <c r="E18" s="320"/>
      <c r="F18" s="320" t="str">
        <f>E9</f>
        <v>Gothard</v>
      </c>
      <c r="G18" s="320"/>
      <c r="H18" s="320">
        <f>E11</f>
      </c>
      <c r="I18" s="320"/>
      <c r="J18" s="134"/>
      <c r="K18" s="134"/>
      <c r="L18" s="134"/>
      <c r="M18" s="134"/>
      <c r="Y18" s="203"/>
      <c r="Z18" s="203"/>
      <c r="AA18" s="203" t="s">
        <v>60</v>
      </c>
      <c r="AB18" s="203">
        <v>200</v>
      </c>
      <c r="AC18" s="203">
        <v>150</v>
      </c>
      <c r="AD18" s="203">
        <v>130</v>
      </c>
      <c r="AE18" s="203">
        <v>110</v>
      </c>
      <c r="AF18" s="203">
        <v>95</v>
      </c>
      <c r="AG18" s="203">
        <v>80</v>
      </c>
      <c r="AH18" s="203">
        <v>70</v>
      </c>
      <c r="AI18" s="203">
        <v>60</v>
      </c>
      <c r="AJ18" s="203">
        <v>55</v>
      </c>
      <c r="AK18" s="203">
        <v>50</v>
      </c>
    </row>
    <row r="19" spans="1:37" ht="18.75" customHeight="1">
      <c r="A19" s="193" t="s">
        <v>42</v>
      </c>
      <c r="B19" s="318" t="str">
        <f>E7</f>
        <v>Bolyai</v>
      </c>
      <c r="C19" s="318"/>
      <c r="D19" s="322"/>
      <c r="E19" s="322"/>
      <c r="F19" s="319"/>
      <c r="G19" s="319"/>
      <c r="H19" s="319"/>
      <c r="I19" s="319"/>
      <c r="J19" s="134"/>
      <c r="K19" s="134"/>
      <c r="L19" s="134"/>
      <c r="M19" s="134"/>
      <c r="Y19" s="203"/>
      <c r="Z19" s="203"/>
      <c r="AA19" s="203" t="s">
        <v>61</v>
      </c>
      <c r="AB19" s="203">
        <v>150</v>
      </c>
      <c r="AC19" s="203">
        <v>120</v>
      </c>
      <c r="AD19" s="203">
        <v>100</v>
      </c>
      <c r="AE19" s="203">
        <v>80</v>
      </c>
      <c r="AF19" s="203">
        <v>70</v>
      </c>
      <c r="AG19" s="203">
        <v>60</v>
      </c>
      <c r="AH19" s="203">
        <v>55</v>
      </c>
      <c r="AI19" s="203">
        <v>50</v>
      </c>
      <c r="AJ19" s="203">
        <v>45</v>
      </c>
      <c r="AK19" s="203">
        <v>40</v>
      </c>
    </row>
    <row r="20" spans="1:37" ht="18.75" customHeight="1">
      <c r="A20" s="193" t="s">
        <v>43</v>
      </c>
      <c r="B20" s="318" t="str">
        <f>E9</f>
        <v>Gothard</v>
      </c>
      <c r="C20" s="318"/>
      <c r="D20" s="319"/>
      <c r="E20" s="319"/>
      <c r="F20" s="322"/>
      <c r="G20" s="322"/>
      <c r="H20" s="319"/>
      <c r="I20" s="319"/>
      <c r="J20" s="134"/>
      <c r="K20" s="134"/>
      <c r="L20" s="134"/>
      <c r="M20" s="134"/>
      <c r="Y20" s="203"/>
      <c r="Z20" s="203"/>
      <c r="AA20" s="203" t="s">
        <v>62</v>
      </c>
      <c r="AB20" s="203">
        <v>120</v>
      </c>
      <c r="AC20" s="203">
        <v>90</v>
      </c>
      <c r="AD20" s="203">
        <v>65</v>
      </c>
      <c r="AE20" s="203">
        <v>55</v>
      </c>
      <c r="AF20" s="203">
        <v>50</v>
      </c>
      <c r="AG20" s="203">
        <v>45</v>
      </c>
      <c r="AH20" s="203">
        <v>40</v>
      </c>
      <c r="AI20" s="203">
        <v>35</v>
      </c>
      <c r="AJ20" s="203">
        <v>25</v>
      </c>
      <c r="AK20" s="203">
        <v>20</v>
      </c>
    </row>
    <row r="21" spans="1:37" ht="18.75" customHeight="1">
      <c r="A21" s="193" t="s">
        <v>44</v>
      </c>
      <c r="B21" s="318">
        <f>E11</f>
      </c>
      <c r="C21" s="318"/>
      <c r="D21" s="319"/>
      <c r="E21" s="319"/>
      <c r="F21" s="319"/>
      <c r="G21" s="319"/>
      <c r="H21" s="322"/>
      <c r="I21" s="322"/>
      <c r="J21" s="134"/>
      <c r="K21" s="134"/>
      <c r="L21" s="134"/>
      <c r="M21" s="134"/>
      <c r="Y21" s="203"/>
      <c r="Z21" s="203"/>
      <c r="AA21" s="203" t="s">
        <v>63</v>
      </c>
      <c r="AB21" s="203">
        <v>90</v>
      </c>
      <c r="AC21" s="203">
        <v>60</v>
      </c>
      <c r="AD21" s="203">
        <v>45</v>
      </c>
      <c r="AE21" s="203">
        <v>34</v>
      </c>
      <c r="AF21" s="203">
        <v>27</v>
      </c>
      <c r="AG21" s="203">
        <v>22</v>
      </c>
      <c r="AH21" s="203">
        <v>18</v>
      </c>
      <c r="AI21" s="203">
        <v>15</v>
      </c>
      <c r="AJ21" s="203">
        <v>12</v>
      </c>
      <c r="AK21" s="203">
        <v>9</v>
      </c>
    </row>
    <row r="22" spans="1:37" ht="12.75">
      <c r="A22" s="134"/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Y22" s="203"/>
      <c r="Z22" s="203"/>
      <c r="AA22" s="203" t="s">
        <v>64</v>
      </c>
      <c r="AB22" s="203">
        <v>60</v>
      </c>
      <c r="AC22" s="203">
        <v>40</v>
      </c>
      <c r="AD22" s="203">
        <v>30</v>
      </c>
      <c r="AE22" s="203">
        <v>20</v>
      </c>
      <c r="AF22" s="203">
        <v>18</v>
      </c>
      <c r="AG22" s="203">
        <v>15</v>
      </c>
      <c r="AH22" s="203">
        <v>12</v>
      </c>
      <c r="AI22" s="203">
        <v>10</v>
      </c>
      <c r="AJ22" s="203">
        <v>8</v>
      </c>
      <c r="AK22" s="203">
        <v>6</v>
      </c>
    </row>
    <row r="23" spans="1:37" ht="12.75">
      <c r="A23" s="134"/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Y23" s="203"/>
      <c r="Z23" s="203"/>
      <c r="AA23" s="203" t="s">
        <v>65</v>
      </c>
      <c r="AB23" s="203">
        <v>40</v>
      </c>
      <c r="AC23" s="203">
        <v>25</v>
      </c>
      <c r="AD23" s="203">
        <v>18</v>
      </c>
      <c r="AE23" s="203">
        <v>13</v>
      </c>
      <c r="AF23" s="203">
        <v>8</v>
      </c>
      <c r="AG23" s="203">
        <v>7</v>
      </c>
      <c r="AH23" s="203">
        <v>6</v>
      </c>
      <c r="AI23" s="203">
        <v>5</v>
      </c>
      <c r="AJ23" s="203">
        <v>4</v>
      </c>
      <c r="AK23" s="203">
        <v>3</v>
      </c>
    </row>
    <row r="24" spans="1:37" ht="12.75">
      <c r="A24" s="134"/>
      <c r="B24" s="134"/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Y24" s="203"/>
      <c r="Z24" s="203"/>
      <c r="AA24" s="203" t="s">
        <v>66</v>
      </c>
      <c r="AB24" s="203">
        <v>25</v>
      </c>
      <c r="AC24" s="203">
        <v>15</v>
      </c>
      <c r="AD24" s="203">
        <v>13</v>
      </c>
      <c r="AE24" s="203">
        <v>7</v>
      </c>
      <c r="AF24" s="203">
        <v>6</v>
      </c>
      <c r="AG24" s="203">
        <v>5</v>
      </c>
      <c r="AH24" s="203">
        <v>4</v>
      </c>
      <c r="AI24" s="203">
        <v>3</v>
      </c>
      <c r="AJ24" s="203">
        <v>2</v>
      </c>
      <c r="AK24" s="203">
        <v>1</v>
      </c>
    </row>
    <row r="25" spans="1:37" ht="12.75">
      <c r="A25" s="134"/>
      <c r="B25" s="134"/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Y25" s="203"/>
      <c r="Z25" s="203"/>
      <c r="AA25" s="203" t="s">
        <v>71</v>
      </c>
      <c r="AB25" s="203">
        <v>15</v>
      </c>
      <c r="AC25" s="203">
        <v>10</v>
      </c>
      <c r="AD25" s="203">
        <v>8</v>
      </c>
      <c r="AE25" s="203">
        <v>4</v>
      </c>
      <c r="AF25" s="203">
        <v>3</v>
      </c>
      <c r="AG25" s="203">
        <v>2</v>
      </c>
      <c r="AH25" s="203">
        <v>1</v>
      </c>
      <c r="AI25" s="203">
        <v>0</v>
      </c>
      <c r="AJ25" s="203">
        <v>0</v>
      </c>
      <c r="AK25" s="203">
        <v>0</v>
      </c>
    </row>
    <row r="26" spans="1:37" ht="12.75">
      <c r="A26" s="134"/>
      <c r="B26" s="134"/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Y26" s="203"/>
      <c r="Z26" s="203"/>
      <c r="AA26" s="203" t="s">
        <v>67</v>
      </c>
      <c r="AB26" s="203">
        <v>10</v>
      </c>
      <c r="AC26" s="203">
        <v>6</v>
      </c>
      <c r="AD26" s="203">
        <v>4</v>
      </c>
      <c r="AE26" s="203">
        <v>2</v>
      </c>
      <c r="AF26" s="203">
        <v>1</v>
      </c>
      <c r="AG26" s="203">
        <v>0</v>
      </c>
      <c r="AH26" s="203">
        <v>0</v>
      </c>
      <c r="AI26" s="203">
        <v>0</v>
      </c>
      <c r="AJ26" s="203">
        <v>0</v>
      </c>
      <c r="AK26" s="203">
        <v>0</v>
      </c>
    </row>
    <row r="27" spans="1:37" ht="12.75">
      <c r="A27" s="134"/>
      <c r="B27" s="134"/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Y27" s="203"/>
      <c r="Z27" s="203"/>
      <c r="AA27" s="203" t="s">
        <v>68</v>
      </c>
      <c r="AB27" s="203">
        <v>3</v>
      </c>
      <c r="AC27" s="203">
        <v>2</v>
      </c>
      <c r="AD27" s="203">
        <v>1</v>
      </c>
      <c r="AE27" s="203">
        <v>0</v>
      </c>
      <c r="AF27" s="203">
        <v>0</v>
      </c>
      <c r="AG27" s="203">
        <v>0</v>
      </c>
      <c r="AH27" s="203">
        <v>0</v>
      </c>
      <c r="AI27" s="203">
        <v>0</v>
      </c>
      <c r="AJ27" s="203">
        <v>0</v>
      </c>
      <c r="AK27" s="203">
        <v>0</v>
      </c>
    </row>
    <row r="28" spans="1:13" ht="12.75">
      <c r="A28" s="134"/>
      <c r="B28" s="134"/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</row>
    <row r="29" spans="1:13" ht="12.75">
      <c r="A29" s="81" t="s">
        <v>25</v>
      </c>
      <c r="B29" s="82"/>
      <c r="C29" s="112"/>
      <c r="D29" s="165" t="s">
        <v>0</v>
      </c>
      <c r="E29" s="166" t="s">
        <v>27</v>
      </c>
      <c r="F29" s="184"/>
      <c r="G29" s="165" t="s">
        <v>0</v>
      </c>
      <c r="H29" s="166" t="s">
        <v>34</v>
      </c>
      <c r="I29" s="89"/>
      <c r="J29" s="134"/>
      <c r="K29" s="134"/>
      <c r="L29" s="134"/>
      <c r="M29" s="134"/>
    </row>
    <row r="30" spans="1:13" ht="12.75">
      <c r="A30" s="137" t="s">
        <v>26</v>
      </c>
      <c r="B30" s="138"/>
      <c r="C30" s="139"/>
      <c r="D30" s="167"/>
      <c r="E30" s="325"/>
      <c r="F30" s="325"/>
      <c r="G30" s="178" t="s">
        <v>1</v>
      </c>
      <c r="H30" s="138"/>
      <c r="I30" s="168"/>
      <c r="J30" s="134"/>
      <c r="K30" s="134"/>
      <c r="L30" s="134"/>
      <c r="M30" s="134"/>
    </row>
    <row r="31" spans="1:13" ht="12.75">
      <c r="A31" s="140" t="s">
        <v>33</v>
      </c>
      <c r="B31" s="87"/>
      <c r="C31" s="141"/>
      <c r="D31" s="170"/>
      <c r="E31" s="324"/>
      <c r="F31" s="324"/>
      <c r="G31" s="180" t="s">
        <v>2</v>
      </c>
      <c r="H31" s="171"/>
      <c r="I31" s="172"/>
      <c r="J31" s="134"/>
      <c r="K31" s="134"/>
      <c r="L31" s="134"/>
      <c r="M31" s="134"/>
    </row>
    <row r="32" spans="1:19" ht="12.75">
      <c r="A32" s="102"/>
      <c r="B32" s="103"/>
      <c r="C32" s="104"/>
      <c r="D32" s="170"/>
      <c r="E32" s="174"/>
      <c r="F32" s="175"/>
      <c r="G32" s="180" t="s">
        <v>3</v>
      </c>
      <c r="H32" s="171"/>
      <c r="I32" s="172"/>
      <c r="J32" s="134"/>
      <c r="K32" s="134"/>
      <c r="L32" s="133"/>
      <c r="M32" s="133"/>
      <c r="O32" s="150"/>
      <c r="P32" s="150"/>
      <c r="Q32" s="150"/>
      <c r="R32" s="150"/>
      <c r="S32" s="150"/>
    </row>
    <row r="33" spans="1:19" ht="12.75">
      <c r="A33" s="83"/>
      <c r="B33" s="110"/>
      <c r="C33" s="84"/>
      <c r="D33" s="170"/>
      <c r="E33" s="174"/>
      <c r="F33" s="175"/>
      <c r="G33" s="180" t="s">
        <v>4</v>
      </c>
      <c r="H33" s="171"/>
      <c r="I33" s="172"/>
      <c r="J33" s="166" t="s">
        <v>35</v>
      </c>
      <c r="K33" s="88" t="s">
        <v>36</v>
      </c>
      <c r="L33" s="31"/>
      <c r="M33" s="218"/>
      <c r="N33" s="217"/>
      <c r="O33" s="150"/>
      <c r="P33" s="159"/>
      <c r="Q33" s="159"/>
      <c r="R33" s="160"/>
      <c r="S33" s="150"/>
    </row>
    <row r="34" spans="1:19" ht="12.75">
      <c r="A34" s="91"/>
      <c r="B34" s="105"/>
      <c r="C34" s="111"/>
      <c r="D34" s="170"/>
      <c r="E34" s="174"/>
      <c r="F34" s="175"/>
      <c r="G34" s="180" t="s">
        <v>5</v>
      </c>
      <c r="H34" s="171"/>
      <c r="I34" s="172"/>
      <c r="J34" s="179"/>
      <c r="K34" s="135" t="s">
        <v>28</v>
      </c>
      <c r="L34" s="185"/>
      <c r="M34" s="173"/>
      <c r="O34" s="150"/>
      <c r="P34" s="161"/>
      <c r="Q34" s="161"/>
      <c r="R34" s="162"/>
      <c r="S34" s="150"/>
    </row>
    <row r="35" spans="1:19" ht="12.75">
      <c r="A35" s="92"/>
      <c r="B35" s="106"/>
      <c r="C35" s="84"/>
      <c r="D35" s="170"/>
      <c r="E35" s="174"/>
      <c r="F35" s="175"/>
      <c r="G35" s="180" t="s">
        <v>6</v>
      </c>
      <c r="H35" s="171"/>
      <c r="I35" s="172"/>
      <c r="J35" s="79"/>
      <c r="K35" s="182"/>
      <c r="L35" s="133"/>
      <c r="M35" s="177"/>
      <c r="O35" s="150"/>
      <c r="P35" s="162"/>
      <c r="Q35" s="163"/>
      <c r="R35" s="162"/>
      <c r="S35" s="150"/>
    </row>
    <row r="36" spans="1:19" ht="12.75">
      <c r="A36" s="92"/>
      <c r="B36" s="106"/>
      <c r="C36" s="100"/>
      <c r="D36" s="170"/>
      <c r="E36" s="174"/>
      <c r="F36" s="175"/>
      <c r="G36" s="180" t="s">
        <v>7</v>
      </c>
      <c r="H36" s="171"/>
      <c r="I36" s="172"/>
      <c r="J36" s="79"/>
      <c r="K36" s="135" t="s">
        <v>29</v>
      </c>
      <c r="L36" s="185"/>
      <c r="M36" s="169"/>
      <c r="O36" s="150"/>
      <c r="P36" s="161"/>
      <c r="Q36" s="161"/>
      <c r="R36" s="162"/>
      <c r="S36" s="150"/>
    </row>
    <row r="37" spans="1:19" ht="12.75">
      <c r="A37" s="93"/>
      <c r="B37" s="90"/>
      <c r="C37" s="101"/>
      <c r="D37" s="176"/>
      <c r="E37" s="85"/>
      <c r="F37" s="133"/>
      <c r="G37" s="181" t="s">
        <v>8</v>
      </c>
      <c r="H37" s="87"/>
      <c r="I37" s="136"/>
      <c r="J37" s="79"/>
      <c r="K37" s="183"/>
      <c r="L37" s="175"/>
      <c r="M37" s="173"/>
      <c r="O37" s="150"/>
      <c r="P37" s="162"/>
      <c r="Q37" s="163"/>
      <c r="R37" s="162"/>
      <c r="S37" s="150"/>
    </row>
    <row r="38" spans="10:19" ht="12.75">
      <c r="J38" s="79"/>
      <c r="K38" s="140"/>
      <c r="L38" s="133"/>
      <c r="M38" s="177"/>
      <c r="O38" s="150"/>
      <c r="P38" s="162"/>
      <c r="Q38" s="163"/>
      <c r="R38" s="162"/>
      <c r="S38" s="150"/>
    </row>
    <row r="39" spans="10:19" ht="12.75">
      <c r="J39" s="79"/>
      <c r="K39" s="135" t="s">
        <v>24</v>
      </c>
      <c r="L39" s="185"/>
      <c r="M39" s="169"/>
      <c r="O39" s="150"/>
      <c r="P39" s="161"/>
      <c r="Q39" s="161"/>
      <c r="R39" s="162"/>
      <c r="S39" s="150"/>
    </row>
    <row r="40" spans="10:19" ht="12.75">
      <c r="J40" s="79"/>
      <c r="K40" s="183"/>
      <c r="L40" s="175"/>
      <c r="M40" s="173"/>
      <c r="O40" s="150"/>
      <c r="P40" s="162"/>
      <c r="Q40" s="163"/>
      <c r="R40" s="162"/>
      <c r="S40" s="150"/>
    </row>
    <row r="41" spans="10:19" ht="12.75">
      <c r="J41" s="86"/>
      <c r="K41" s="140" t="str">
        <f>L4</f>
        <v>Szabó Hajnalka</v>
      </c>
      <c r="L41" s="133"/>
      <c r="M41" s="177"/>
      <c r="O41" s="150"/>
      <c r="P41" s="162"/>
      <c r="Q41" s="163"/>
      <c r="R41" s="164"/>
      <c r="S41" s="150"/>
    </row>
    <row r="42" spans="15:19" ht="12.75">
      <c r="O42" s="150"/>
      <c r="P42" s="150"/>
      <c r="Q42" s="150"/>
      <c r="R42" s="150"/>
      <c r="S42" s="150"/>
    </row>
    <row r="43" spans="15:19" ht="12.75">
      <c r="O43" s="150"/>
      <c r="P43" s="150"/>
      <c r="Q43" s="150"/>
      <c r="R43" s="150"/>
      <c r="S43" s="150"/>
    </row>
  </sheetData>
  <sheetProtection/>
  <mergeCells count="20">
    <mergeCell ref="A1:F1"/>
    <mergeCell ref="A4:C4"/>
    <mergeCell ref="B18:C18"/>
    <mergeCell ref="D18:E18"/>
    <mergeCell ref="F18:G18"/>
    <mergeCell ref="H18:I18"/>
    <mergeCell ref="B19:C19"/>
    <mergeCell ref="D19:E19"/>
    <mergeCell ref="F19:G19"/>
    <mergeCell ref="H19:I19"/>
    <mergeCell ref="B20:C20"/>
    <mergeCell ref="D20:E20"/>
    <mergeCell ref="F20:G20"/>
    <mergeCell ref="H20:I20"/>
    <mergeCell ref="B21:C21"/>
    <mergeCell ref="D21:E21"/>
    <mergeCell ref="F21:G21"/>
    <mergeCell ref="H21:I21"/>
    <mergeCell ref="E30:F30"/>
    <mergeCell ref="E31:F31"/>
  </mergeCells>
  <conditionalFormatting sqref="E7 E9 E11">
    <cfRule type="cellIs" priority="2" dxfId="1" operator="equal" stopIfTrue="1">
      <formula>"Bye"</formula>
    </cfRule>
  </conditionalFormatting>
  <conditionalFormatting sqref="R41">
    <cfRule type="expression" priority="1" dxfId="0" stopIfTrue="1">
      <formula>$O$1="CU"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8">
    <pageSetUpPr fitToPage="1"/>
  </sheetPr>
  <dimension ref="A1:P42"/>
  <sheetViews>
    <sheetView showGridLines="0" showZeros="0" zoomScalePageLayoutView="0" workbookViewId="0" topLeftCell="A1">
      <selection activeCell="A22" sqref="A22:B23"/>
    </sheetView>
  </sheetViews>
  <sheetFormatPr defaultColWidth="9.140625" defaultRowHeight="12.75"/>
  <cols>
    <col min="1" max="1" width="27.8515625" style="0" customWidth="1"/>
    <col min="2" max="2" width="22.421875" style="0" customWidth="1"/>
    <col min="3" max="12" width="4.28125" style="0" hidden="1" customWidth="1"/>
    <col min="13" max="13" width="7.7109375" style="0" hidden="1" customWidth="1"/>
    <col min="14" max="14" width="7.7109375" style="39" customWidth="1"/>
    <col min="15" max="15" width="8.57421875" style="0" customWidth="1"/>
    <col min="16" max="16" width="11.57421875" style="0" hidden="1" customWidth="1"/>
  </cols>
  <sheetData>
    <row r="1" spans="1:14" ht="24">
      <c r="A1" s="40" t="str">
        <f>Altalanos!$A$6</f>
        <v>Vas megyei Tenisz Diákolimpia</v>
      </c>
      <c r="B1" s="41"/>
      <c r="C1" s="41"/>
      <c r="D1" s="31"/>
      <c r="E1" s="31"/>
      <c r="F1" s="42"/>
      <c r="G1" s="31"/>
      <c r="H1" s="31"/>
      <c r="I1" s="31"/>
      <c r="J1" s="31"/>
      <c r="K1" s="31"/>
      <c r="L1" s="31"/>
      <c r="M1" s="31"/>
      <c r="N1" s="43"/>
    </row>
    <row r="2" spans="1:14" ht="12.75">
      <c r="A2" s="44"/>
      <c r="B2" s="26"/>
      <c r="C2" s="26"/>
      <c r="D2" s="31"/>
      <c r="E2" s="31"/>
      <c r="F2" s="31"/>
      <c r="G2" s="31"/>
      <c r="H2" s="31"/>
      <c r="I2" s="31"/>
      <c r="J2" s="31"/>
      <c r="K2" s="31"/>
      <c r="L2" s="31"/>
      <c r="M2" s="31"/>
      <c r="N2" s="42"/>
    </row>
    <row r="3" spans="1:14" s="2" customFormat="1" ht="39.75" customHeight="1" thickBot="1">
      <c r="A3" s="45"/>
      <c r="B3" s="46" t="s">
        <v>16</v>
      </c>
      <c r="C3" s="47"/>
      <c r="D3" s="48"/>
      <c r="E3" s="48"/>
      <c r="F3" s="49"/>
      <c r="G3" s="48"/>
      <c r="H3" s="50"/>
      <c r="I3" s="49"/>
      <c r="J3" s="48"/>
      <c r="K3" s="48"/>
      <c r="L3" s="48"/>
      <c r="M3" s="48"/>
      <c r="N3" s="50"/>
    </row>
    <row r="4" spans="1:14" s="18" customFormat="1" ht="9">
      <c r="A4" s="49" t="s">
        <v>17</v>
      </c>
      <c r="B4" s="47" t="s">
        <v>14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</row>
    <row r="5" spans="1:14" s="32" customFormat="1" ht="12.75" customHeight="1">
      <c r="A5" s="52" t="str">
        <f>Altalanos!$A$10</f>
        <v>2022.05.02.-03.</v>
      </c>
      <c r="B5" s="53" t="str">
        <f>Altalanos!$C$10</f>
        <v>Szombathely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5"/>
      <c r="N5" s="55"/>
    </row>
    <row r="6" spans="1:14" s="2" customFormat="1" ht="60" customHeight="1" thickBot="1">
      <c r="A6" s="313" t="s">
        <v>18</v>
      </c>
      <c r="B6" s="313"/>
      <c r="C6" s="56"/>
      <c r="D6" s="56"/>
      <c r="E6" s="56"/>
      <c r="F6" s="57"/>
      <c r="G6" s="58"/>
      <c r="H6" s="56"/>
      <c r="I6" s="57"/>
      <c r="J6" s="56"/>
      <c r="K6" s="56"/>
      <c r="L6" s="56"/>
      <c r="M6" s="56"/>
      <c r="N6" s="59"/>
    </row>
    <row r="7" spans="1:14" s="18" customFormat="1" ht="13.5" customHeight="1" hidden="1">
      <c r="A7" s="60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51"/>
    </row>
    <row r="8" spans="1:14" s="11" customFormat="1" ht="12.75" customHeight="1" hidden="1">
      <c r="A8" s="62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54"/>
    </row>
    <row r="9" spans="1:14" s="18" customFormat="1" ht="12.75" hidden="1">
      <c r="A9" s="63"/>
      <c r="B9" s="64"/>
      <c r="C9" s="65"/>
      <c r="D9" s="64"/>
      <c r="E9" s="64"/>
      <c r="F9" s="64"/>
      <c r="G9" s="64"/>
      <c r="H9" s="64"/>
      <c r="I9" s="64"/>
      <c r="J9" s="64"/>
      <c r="K9" s="64"/>
      <c r="L9" s="64"/>
      <c r="M9" s="64"/>
      <c r="N9" s="66"/>
    </row>
    <row r="10" spans="1:14" s="18" customFormat="1" ht="9" hidden="1">
      <c r="A10" s="60"/>
      <c r="B10" s="6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</row>
    <row r="11" spans="1:14" s="32" customFormat="1" ht="12.75" customHeight="1" hidden="1">
      <c r="A11" s="67"/>
      <c r="B11" s="33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5"/>
      <c r="N11" s="51"/>
    </row>
    <row r="12" spans="1:14" s="18" customFormat="1" ht="9" hidden="1">
      <c r="A12" s="60"/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51"/>
    </row>
    <row r="13" spans="1:14" s="11" customFormat="1" ht="12.75" customHeight="1" hidden="1">
      <c r="A13" s="62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12"/>
    </row>
    <row r="14" spans="1:14" s="18" customFormat="1" ht="12.75" hidden="1">
      <c r="A14" s="63"/>
      <c r="B14" s="64"/>
      <c r="C14" s="65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6"/>
    </row>
    <row r="15" spans="1:14" s="18" customFormat="1" ht="9" hidden="1">
      <c r="A15" s="60"/>
      <c r="B15" s="6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</row>
    <row r="16" spans="1:14" s="18" customFormat="1" ht="12.75" hidden="1">
      <c r="A16" s="67"/>
      <c r="B16" s="33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5"/>
      <c r="N16" s="51"/>
    </row>
    <row r="17" spans="1:14" s="18" customFormat="1" ht="9" hidden="1">
      <c r="A17" s="60"/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51"/>
    </row>
    <row r="18" spans="1:14" s="11" customFormat="1" ht="12.75" customHeight="1" hidden="1">
      <c r="A18" s="62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12"/>
    </row>
    <row r="19" spans="1:14" s="11" customFormat="1" ht="7.5" customHeight="1" hidden="1">
      <c r="A19" s="68"/>
      <c r="B19" s="68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2"/>
    </row>
    <row r="20" spans="1:14" s="18" customFormat="1" ht="13.5" thickBot="1">
      <c r="A20" s="98" t="s">
        <v>19</v>
      </c>
      <c r="B20" s="99"/>
      <c r="C20" s="65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6"/>
    </row>
    <row r="21" spans="1:16" s="18" customFormat="1" ht="9">
      <c r="A21" s="69" t="s">
        <v>20</v>
      </c>
      <c r="B21" s="70" t="s">
        <v>21</v>
      </c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P21" s="71" t="s">
        <v>37</v>
      </c>
    </row>
    <row r="22" spans="1:16" s="18" customFormat="1" ht="19.5" customHeight="1">
      <c r="A22" s="72"/>
      <c r="B22" s="73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5"/>
      <c r="N22" s="51"/>
      <c r="P22" s="74" t="str">
        <f aca="true" t="shared" si="0" ref="P22:P29">LEFT(B22,1)&amp;" "&amp;A22</f>
        <v> </v>
      </c>
    </row>
    <row r="23" spans="1:16" s="18" customFormat="1" ht="19.5" customHeight="1">
      <c r="A23" s="72"/>
      <c r="B23" s="73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5"/>
      <c r="N23" s="51"/>
      <c r="P23" s="74" t="str">
        <f t="shared" si="0"/>
        <v> </v>
      </c>
    </row>
    <row r="24" spans="1:16" s="18" customFormat="1" ht="19.5" customHeight="1">
      <c r="A24" s="72"/>
      <c r="B24" s="73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5"/>
      <c r="N24" s="51"/>
      <c r="P24" s="74" t="str">
        <f t="shared" si="0"/>
        <v> </v>
      </c>
    </row>
    <row r="25" spans="1:16" s="2" customFormat="1" ht="19.5" customHeight="1">
      <c r="A25" s="72"/>
      <c r="B25" s="73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5"/>
      <c r="N25" s="51"/>
      <c r="P25" s="74" t="str">
        <f t="shared" si="0"/>
        <v> </v>
      </c>
    </row>
    <row r="26" spans="1:16" s="2" customFormat="1" ht="19.5" customHeight="1">
      <c r="A26" s="72"/>
      <c r="B26" s="73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5"/>
      <c r="N26" s="51"/>
      <c r="P26" s="74" t="str">
        <f t="shared" si="0"/>
        <v> </v>
      </c>
    </row>
    <row r="27" spans="1:16" s="2" customFormat="1" ht="19.5" customHeight="1">
      <c r="A27" s="72"/>
      <c r="B27" s="73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5"/>
      <c r="N27" s="51"/>
      <c r="P27" s="74" t="str">
        <f t="shared" si="0"/>
        <v> </v>
      </c>
    </row>
    <row r="28" spans="1:16" s="2" customFormat="1" ht="19.5" customHeight="1">
      <c r="A28" s="72"/>
      <c r="B28" s="73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5"/>
      <c r="N28" s="51"/>
      <c r="P28" s="74" t="str">
        <f t="shared" si="0"/>
        <v> </v>
      </c>
    </row>
    <row r="29" spans="1:16" s="2" customFormat="1" ht="19.5" customHeight="1" thickBot="1">
      <c r="A29" s="75"/>
      <c r="B29" s="76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5"/>
      <c r="N29" s="51"/>
      <c r="P29" s="74" t="str">
        <f t="shared" si="0"/>
        <v> </v>
      </c>
    </row>
    <row r="30" spans="1:16" ht="13.5" thickBot="1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77"/>
      <c r="P30" s="78" t="s">
        <v>38</v>
      </c>
    </row>
    <row r="31" spans="1:14" ht="12.75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77"/>
    </row>
    <row r="32" spans="1:14" ht="12.75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77"/>
    </row>
    <row r="33" spans="1:14" ht="12.75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77"/>
    </row>
    <row r="34" spans="1:14" ht="12.75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77"/>
    </row>
    <row r="35" spans="1:14" ht="12.75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77"/>
    </row>
    <row r="36" spans="1:14" ht="12.75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77"/>
    </row>
    <row r="37" spans="1:14" ht="12.75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77"/>
    </row>
    <row r="38" spans="1:14" ht="12.75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77"/>
    </row>
    <row r="39" spans="1:14" ht="12.75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77"/>
    </row>
    <row r="40" spans="1:14" ht="12.75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77"/>
    </row>
    <row r="41" spans="1:14" ht="12.75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77"/>
    </row>
    <row r="42" spans="1:14" ht="12.75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77"/>
    </row>
  </sheetData>
  <sheetProtection/>
  <mergeCells count="1">
    <mergeCell ref="A6:B6"/>
  </mergeCells>
  <printOptions horizontalCentered="1"/>
  <pageMargins left="0.35" right="0.35" top="0.39" bottom="0.39" header="0" footer="0"/>
  <pageSetup fitToHeight="1" fitToWidth="1" horizontalDpi="200" verticalDpi="200" orientation="portrait" paperSize="9"/>
  <drawing r:id="rId2"/>
  <legacy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unka23">
    <tabColor indexed="11"/>
  </sheetPr>
  <dimension ref="A1:AK43"/>
  <sheetViews>
    <sheetView zoomScalePageLayoutView="0" workbookViewId="0" topLeftCell="A1">
      <selection activeCell="E9" sqref="E9"/>
    </sheetView>
  </sheetViews>
  <sheetFormatPr defaultColWidth="9.140625" defaultRowHeight="12.75"/>
  <cols>
    <col min="1" max="1" width="5.421875" style="0" customWidth="1"/>
    <col min="2" max="2" width="4.421875" style="0" customWidth="1"/>
    <col min="3" max="3" width="8.28125" style="0" customWidth="1"/>
    <col min="4" max="4" width="7.140625" style="0" customWidth="1"/>
    <col min="5" max="5" width="9.28125" style="0" customWidth="1"/>
    <col min="6" max="6" width="7.140625" style="0" customWidth="1"/>
    <col min="7" max="7" width="9.28125" style="0" customWidth="1"/>
    <col min="8" max="8" width="7.140625" style="0" customWidth="1"/>
    <col min="9" max="9" width="9.28125" style="0" customWidth="1"/>
    <col min="10" max="10" width="8.421875" style="0" customWidth="1"/>
    <col min="11" max="13" width="8.57421875" style="0" customWidth="1"/>
    <col min="15" max="15" width="5.57421875" style="0" customWidth="1"/>
    <col min="16" max="16" width="4.57421875" style="0" customWidth="1"/>
    <col min="17" max="17" width="11.7109375" style="0" customWidth="1"/>
    <col min="25" max="25" width="10.28125" style="202" hidden="1" customWidth="1"/>
    <col min="26" max="37" width="0" style="202" hidden="1" customWidth="1"/>
  </cols>
  <sheetData>
    <row r="1" spans="1:37" ht="26.25">
      <c r="A1" s="317" t="str">
        <f>Altalanos!$A$6</f>
        <v>Vas megyei Tenisz Diákolimpia</v>
      </c>
      <c r="B1" s="317"/>
      <c r="C1" s="317"/>
      <c r="D1" s="317"/>
      <c r="E1" s="317"/>
      <c r="F1" s="317"/>
      <c r="G1" s="117"/>
      <c r="H1" s="120" t="s">
        <v>32</v>
      </c>
      <c r="I1" s="118"/>
      <c r="J1" s="119"/>
      <c r="L1" s="121"/>
      <c r="M1" s="146"/>
      <c r="N1" s="148"/>
      <c r="O1" s="148" t="s">
        <v>9</v>
      </c>
      <c r="P1" s="148"/>
      <c r="Q1" s="149"/>
      <c r="R1" s="148"/>
      <c r="S1" s="150"/>
      <c r="Y1"/>
      <c r="Z1"/>
      <c r="AA1"/>
      <c r="AB1" s="210" t="e">
        <f>IF(Y5=1,CONCATENATE(VLOOKUP(Y3,AA16:AH27,2)),CONCATENATE(VLOOKUP(Y3,AA2:AK13,2)))</f>
        <v>#N/A</v>
      </c>
      <c r="AC1" s="210" t="e">
        <f>IF(Y5=1,CONCATENATE(VLOOKUP(Y3,AA16:AK27,3)),CONCATENATE(VLOOKUP(Y3,AA2:AK13,3)))</f>
        <v>#N/A</v>
      </c>
      <c r="AD1" s="210" t="e">
        <f>IF(Y5=1,CONCATENATE(VLOOKUP(Y3,AA16:AK27,4)),CONCATENATE(VLOOKUP(Y3,AA2:AK13,4)))</f>
        <v>#N/A</v>
      </c>
      <c r="AE1" s="210" t="e">
        <f>IF(Y5=1,CONCATENATE(VLOOKUP(Y3,AA16:AK27,5)),CONCATENATE(VLOOKUP(Y3,AA2:AK13,5)))</f>
        <v>#N/A</v>
      </c>
      <c r="AF1" s="210" t="e">
        <f>IF(Y5=1,CONCATENATE(VLOOKUP(Y3,AA16:AK27,6)),CONCATENATE(VLOOKUP(Y3,AA2:AK13,6)))</f>
        <v>#N/A</v>
      </c>
      <c r="AG1" s="210" t="e">
        <f>IF(Y5=1,CONCATENATE(VLOOKUP(Y3,AA16:AK27,7)),CONCATENATE(VLOOKUP(Y3,AA2:AK13,7)))</f>
        <v>#N/A</v>
      </c>
      <c r="AH1" s="210" t="e">
        <f>IF(Y5=1,CONCATENATE(VLOOKUP(Y3,AA16:AK27,8)),CONCATENATE(VLOOKUP(Y3,AA2:AK13,8)))</f>
        <v>#N/A</v>
      </c>
      <c r="AI1" s="210" t="e">
        <f>IF(Y5=1,CONCATENATE(VLOOKUP(Y3,AA16:AK27,9)),CONCATENATE(VLOOKUP(Y3,AA2:AK13,9)))</f>
        <v>#N/A</v>
      </c>
      <c r="AJ1" s="210" t="e">
        <f>IF(Y5=1,CONCATENATE(VLOOKUP(Y3,AA16:AK27,10)),CONCATENATE(VLOOKUP(Y3,AA2:AK13,10)))</f>
        <v>#N/A</v>
      </c>
      <c r="AK1" s="210" t="e">
        <f>IF(Y5=1,CONCATENATE(VLOOKUP(Y3,AA16:AK27,11)),CONCATENATE(VLOOKUP(Y3,AA2:AK13,11)))</f>
        <v>#N/A</v>
      </c>
    </row>
    <row r="2" spans="1:37" ht="12.75">
      <c r="A2" s="122" t="s">
        <v>31</v>
      </c>
      <c r="B2" s="123"/>
      <c r="C2" s="123"/>
      <c r="D2" s="123"/>
      <c r="E2" s="219">
        <f>Altalanos!$B$8</f>
        <v>0</v>
      </c>
      <c r="F2" s="123"/>
      <c r="G2" s="124"/>
      <c r="H2" s="125"/>
      <c r="I2" s="125"/>
      <c r="J2" s="126"/>
      <c r="K2" s="121"/>
      <c r="L2" s="121"/>
      <c r="M2" s="147"/>
      <c r="N2" s="151"/>
      <c r="O2" s="152"/>
      <c r="P2" s="151"/>
      <c r="Q2" s="152"/>
      <c r="R2" s="151"/>
      <c r="S2" s="150"/>
      <c r="Y2" s="204"/>
      <c r="Z2" s="203"/>
      <c r="AA2" s="203" t="s">
        <v>42</v>
      </c>
      <c r="AB2" s="208">
        <v>150</v>
      </c>
      <c r="AC2" s="208">
        <v>120</v>
      </c>
      <c r="AD2" s="208">
        <v>100</v>
      </c>
      <c r="AE2" s="208">
        <v>80</v>
      </c>
      <c r="AF2" s="208">
        <v>70</v>
      </c>
      <c r="AG2" s="208">
        <v>60</v>
      </c>
      <c r="AH2" s="208">
        <v>55</v>
      </c>
      <c r="AI2" s="208">
        <v>50</v>
      </c>
      <c r="AJ2" s="208">
        <v>45</v>
      </c>
      <c r="AK2" s="208">
        <v>40</v>
      </c>
    </row>
    <row r="3" spans="1:37" ht="12.75">
      <c r="A3" s="49" t="s">
        <v>17</v>
      </c>
      <c r="B3" s="49"/>
      <c r="C3" s="49"/>
      <c r="D3" s="49"/>
      <c r="E3" s="49" t="s">
        <v>14</v>
      </c>
      <c r="F3" s="49"/>
      <c r="G3" s="49"/>
      <c r="H3" s="49" t="s">
        <v>129</v>
      </c>
      <c r="I3" s="49"/>
      <c r="J3" s="80"/>
      <c r="K3" s="49"/>
      <c r="L3" s="50" t="s">
        <v>22</v>
      </c>
      <c r="M3" s="49"/>
      <c r="N3" s="154"/>
      <c r="O3" s="153"/>
      <c r="P3" s="154"/>
      <c r="Q3" s="194" t="s">
        <v>50</v>
      </c>
      <c r="R3" s="195" t="s">
        <v>56</v>
      </c>
      <c r="S3" s="150"/>
      <c r="Y3" s="203">
        <f>IF(H4="OB","A",IF(H4="IX","W",H4))</f>
        <v>0</v>
      </c>
      <c r="Z3" s="203"/>
      <c r="AA3" s="203" t="s">
        <v>59</v>
      </c>
      <c r="AB3" s="208">
        <v>120</v>
      </c>
      <c r="AC3" s="208">
        <v>90</v>
      </c>
      <c r="AD3" s="208">
        <v>65</v>
      </c>
      <c r="AE3" s="208">
        <v>55</v>
      </c>
      <c r="AF3" s="208">
        <v>50</v>
      </c>
      <c r="AG3" s="208">
        <v>45</v>
      </c>
      <c r="AH3" s="208">
        <v>40</v>
      </c>
      <c r="AI3" s="208">
        <v>35</v>
      </c>
      <c r="AJ3" s="208">
        <v>25</v>
      </c>
      <c r="AK3" s="208">
        <v>20</v>
      </c>
    </row>
    <row r="4" spans="1:37" ht="13.5" thickBot="1">
      <c r="A4" s="323" t="str">
        <f>Altalanos!$A$10</f>
        <v>2022.05.02.-03.</v>
      </c>
      <c r="B4" s="323"/>
      <c r="C4" s="323"/>
      <c r="D4" s="127"/>
      <c r="E4" s="128" t="str">
        <f>Altalanos!$C$10</f>
        <v>Szombathely</v>
      </c>
      <c r="F4" s="128"/>
      <c r="G4" s="128"/>
      <c r="H4" s="130"/>
      <c r="I4" s="128"/>
      <c r="J4" s="129"/>
      <c r="K4" s="130"/>
      <c r="L4" s="131" t="str">
        <f>Altalanos!$E$10</f>
        <v>Szabó Hajnalka</v>
      </c>
      <c r="M4" s="130"/>
      <c r="N4" s="155"/>
      <c r="O4" s="156"/>
      <c r="P4" s="155"/>
      <c r="Q4" s="196" t="s">
        <v>57</v>
      </c>
      <c r="R4" s="197" t="s">
        <v>52</v>
      </c>
      <c r="S4" s="150"/>
      <c r="Y4" s="203"/>
      <c r="Z4" s="203"/>
      <c r="AA4" s="203" t="s">
        <v>60</v>
      </c>
      <c r="AB4" s="208">
        <v>90</v>
      </c>
      <c r="AC4" s="208">
        <v>60</v>
      </c>
      <c r="AD4" s="208">
        <v>45</v>
      </c>
      <c r="AE4" s="208">
        <v>34</v>
      </c>
      <c r="AF4" s="208">
        <v>27</v>
      </c>
      <c r="AG4" s="208">
        <v>22</v>
      </c>
      <c r="AH4" s="208">
        <v>18</v>
      </c>
      <c r="AI4" s="208">
        <v>15</v>
      </c>
      <c r="AJ4" s="208">
        <v>12</v>
      </c>
      <c r="AK4" s="208">
        <v>9</v>
      </c>
    </row>
    <row r="5" spans="1:37" ht="12.75">
      <c r="A5" s="31"/>
      <c r="B5" s="31" t="s">
        <v>30</v>
      </c>
      <c r="C5" s="143" t="s">
        <v>40</v>
      </c>
      <c r="D5" s="31" t="s">
        <v>25</v>
      </c>
      <c r="E5" s="31" t="s">
        <v>45</v>
      </c>
      <c r="F5" s="31"/>
      <c r="G5" s="31" t="s">
        <v>21</v>
      </c>
      <c r="H5" s="31"/>
      <c r="I5" s="31" t="s">
        <v>23</v>
      </c>
      <c r="J5" s="31"/>
      <c r="K5" s="187" t="s">
        <v>46</v>
      </c>
      <c r="L5" s="187" t="s">
        <v>47</v>
      </c>
      <c r="M5" s="187" t="s">
        <v>48</v>
      </c>
      <c r="N5" s="150"/>
      <c r="O5" s="150"/>
      <c r="P5" s="150"/>
      <c r="Q5" s="198" t="s">
        <v>58</v>
      </c>
      <c r="R5" s="199" t="s">
        <v>54</v>
      </c>
      <c r="S5" s="150"/>
      <c r="Y5" s="203">
        <f>IF(OR(Altalanos!$A$8="F1",Altalanos!$A$8="F2",Altalanos!$A$8="N1",Altalanos!$A$8="N2"),1,2)</f>
        <v>2</v>
      </c>
      <c r="Z5" s="203"/>
      <c r="AA5" s="203" t="s">
        <v>61</v>
      </c>
      <c r="AB5" s="208">
        <v>60</v>
      </c>
      <c r="AC5" s="208">
        <v>40</v>
      </c>
      <c r="AD5" s="208">
        <v>30</v>
      </c>
      <c r="AE5" s="208">
        <v>20</v>
      </c>
      <c r="AF5" s="208">
        <v>18</v>
      </c>
      <c r="AG5" s="208">
        <v>15</v>
      </c>
      <c r="AH5" s="208">
        <v>12</v>
      </c>
      <c r="AI5" s="208">
        <v>10</v>
      </c>
      <c r="AJ5" s="208">
        <v>8</v>
      </c>
      <c r="AK5" s="208">
        <v>6</v>
      </c>
    </row>
    <row r="6" spans="1:37" ht="12.75">
      <c r="A6" s="134"/>
      <c r="B6" s="134"/>
      <c r="C6" s="186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50"/>
      <c r="O6" s="150"/>
      <c r="P6" s="150"/>
      <c r="Q6" s="150"/>
      <c r="R6" s="150"/>
      <c r="S6" s="150"/>
      <c r="Y6" s="203"/>
      <c r="Z6" s="203"/>
      <c r="AA6" s="203" t="s">
        <v>62</v>
      </c>
      <c r="AB6" s="208">
        <v>40</v>
      </c>
      <c r="AC6" s="208">
        <v>25</v>
      </c>
      <c r="AD6" s="208">
        <v>18</v>
      </c>
      <c r="AE6" s="208">
        <v>13</v>
      </c>
      <c r="AF6" s="208">
        <v>10</v>
      </c>
      <c r="AG6" s="208">
        <v>8</v>
      </c>
      <c r="AH6" s="208">
        <v>6</v>
      </c>
      <c r="AI6" s="208">
        <v>5</v>
      </c>
      <c r="AJ6" s="208">
        <v>4</v>
      </c>
      <c r="AK6" s="208">
        <v>3</v>
      </c>
    </row>
    <row r="7" spans="1:37" ht="12.75">
      <c r="A7" s="157" t="s">
        <v>42</v>
      </c>
      <c r="B7" s="188"/>
      <c r="C7" s="144">
        <f>IF($B7="","",VLOOKUP($B7,#REF!,5))</f>
      </c>
      <c r="D7" s="144">
        <f>IF($B7="","",VLOOKUP($B7,#REF!,15))</f>
      </c>
      <c r="E7" s="221" t="s">
        <v>109</v>
      </c>
      <c r="F7" s="145"/>
      <c r="G7" s="221" t="s">
        <v>101</v>
      </c>
      <c r="H7" s="145"/>
      <c r="I7" s="142">
        <f>IF($B7="","",VLOOKUP($B7,#REF!,4))</f>
      </c>
      <c r="J7" s="134"/>
      <c r="K7" s="211"/>
      <c r="L7" s="205">
        <f>IF(K7="","",CONCATENATE(VLOOKUP($Y$3,$AB$1:$AK$1,K7)," pont"))</f>
      </c>
      <c r="M7" s="212"/>
      <c r="N7" s="150"/>
      <c r="O7" s="150"/>
      <c r="P7" s="150"/>
      <c r="Q7" s="150"/>
      <c r="R7" s="150"/>
      <c r="S7" s="150"/>
      <c r="Y7" s="203"/>
      <c r="Z7" s="203"/>
      <c r="AA7" s="203" t="s">
        <v>63</v>
      </c>
      <c r="AB7" s="208">
        <v>25</v>
      </c>
      <c r="AC7" s="208">
        <v>15</v>
      </c>
      <c r="AD7" s="208">
        <v>13</v>
      </c>
      <c r="AE7" s="208">
        <v>8</v>
      </c>
      <c r="AF7" s="208">
        <v>6</v>
      </c>
      <c r="AG7" s="208">
        <v>4</v>
      </c>
      <c r="AH7" s="208">
        <v>3</v>
      </c>
      <c r="AI7" s="208">
        <v>2</v>
      </c>
      <c r="AJ7" s="208">
        <v>1</v>
      </c>
      <c r="AK7" s="208">
        <v>0</v>
      </c>
    </row>
    <row r="8" spans="1:37" ht="12.75">
      <c r="A8" s="157"/>
      <c r="B8" s="189"/>
      <c r="C8" s="158"/>
      <c r="D8" s="158"/>
      <c r="E8" s="158"/>
      <c r="F8" s="158"/>
      <c r="G8" s="158"/>
      <c r="H8" s="158"/>
      <c r="I8" s="158"/>
      <c r="J8" s="134"/>
      <c r="K8" s="157"/>
      <c r="L8" s="157"/>
      <c r="M8" s="213"/>
      <c r="N8" s="150"/>
      <c r="O8" s="150"/>
      <c r="P8" s="150"/>
      <c r="Q8" s="150"/>
      <c r="R8" s="150"/>
      <c r="S8" s="150"/>
      <c r="Y8" s="203"/>
      <c r="Z8" s="203"/>
      <c r="AA8" s="203" t="s">
        <v>64</v>
      </c>
      <c r="AB8" s="208">
        <v>15</v>
      </c>
      <c r="AC8" s="208">
        <v>10</v>
      </c>
      <c r="AD8" s="208">
        <v>7</v>
      </c>
      <c r="AE8" s="208">
        <v>5</v>
      </c>
      <c r="AF8" s="208">
        <v>4</v>
      </c>
      <c r="AG8" s="208">
        <v>3</v>
      </c>
      <c r="AH8" s="208">
        <v>2</v>
      </c>
      <c r="AI8" s="208">
        <v>1</v>
      </c>
      <c r="AJ8" s="208">
        <v>0</v>
      </c>
      <c r="AK8" s="208">
        <v>0</v>
      </c>
    </row>
    <row r="9" spans="1:37" ht="12.75">
      <c r="A9" s="157" t="s">
        <v>43</v>
      </c>
      <c r="B9" s="188"/>
      <c r="C9" s="144">
        <f>IF($B9="","",VLOOKUP($B9,#REF!,5))</f>
      </c>
      <c r="D9" s="144">
        <f>IF($B9="","",VLOOKUP($B9,#REF!,15))</f>
      </c>
      <c r="E9" s="221" t="s">
        <v>124</v>
      </c>
      <c r="F9" s="145"/>
      <c r="G9" s="221" t="s">
        <v>101</v>
      </c>
      <c r="H9" s="145"/>
      <c r="I9" s="142">
        <f>IF($B9="","",VLOOKUP($B9,#REF!,4))</f>
      </c>
      <c r="J9" s="134"/>
      <c r="K9" s="211"/>
      <c r="L9" s="205">
        <f>IF(K9="","",CONCATENATE(VLOOKUP($Y$3,$AB$1:$AK$1,K9)," pont"))</f>
      </c>
      <c r="M9" s="212"/>
      <c r="N9" s="150"/>
      <c r="O9" s="150"/>
      <c r="P9" s="150"/>
      <c r="Q9" s="150"/>
      <c r="R9" s="150"/>
      <c r="S9" s="150"/>
      <c r="Y9" s="203"/>
      <c r="Z9" s="203"/>
      <c r="AA9" s="203" t="s">
        <v>65</v>
      </c>
      <c r="AB9" s="208">
        <v>10</v>
      </c>
      <c r="AC9" s="208">
        <v>6</v>
      </c>
      <c r="AD9" s="208">
        <v>4</v>
      </c>
      <c r="AE9" s="208">
        <v>2</v>
      </c>
      <c r="AF9" s="208">
        <v>1</v>
      </c>
      <c r="AG9" s="208">
        <v>0</v>
      </c>
      <c r="AH9" s="208">
        <v>0</v>
      </c>
      <c r="AI9" s="208">
        <v>0</v>
      </c>
      <c r="AJ9" s="208">
        <v>0</v>
      </c>
      <c r="AK9" s="208">
        <v>0</v>
      </c>
    </row>
    <row r="10" spans="1:37" ht="12.75">
      <c r="A10" s="157"/>
      <c r="B10" s="189"/>
      <c r="C10" s="158"/>
      <c r="D10" s="158"/>
      <c r="E10" s="158"/>
      <c r="F10" s="158"/>
      <c r="G10" s="158"/>
      <c r="H10" s="158"/>
      <c r="I10" s="158"/>
      <c r="J10" s="134"/>
      <c r="K10" s="157"/>
      <c r="L10" s="157"/>
      <c r="M10" s="213"/>
      <c r="N10" s="150"/>
      <c r="O10" s="150"/>
      <c r="P10" s="150"/>
      <c r="Q10" s="150"/>
      <c r="R10" s="150"/>
      <c r="S10" s="150"/>
      <c r="Y10" s="203"/>
      <c r="Z10" s="203"/>
      <c r="AA10" s="203" t="s">
        <v>66</v>
      </c>
      <c r="AB10" s="208">
        <v>6</v>
      </c>
      <c r="AC10" s="208">
        <v>3</v>
      </c>
      <c r="AD10" s="208">
        <v>2</v>
      </c>
      <c r="AE10" s="208">
        <v>1</v>
      </c>
      <c r="AF10" s="208">
        <v>0</v>
      </c>
      <c r="AG10" s="208">
        <v>0</v>
      </c>
      <c r="AH10" s="208">
        <v>0</v>
      </c>
      <c r="AI10" s="208">
        <v>0</v>
      </c>
      <c r="AJ10" s="208">
        <v>0</v>
      </c>
      <c r="AK10" s="208">
        <v>0</v>
      </c>
    </row>
    <row r="11" spans="1:37" ht="12.75">
      <c r="A11" s="157" t="s">
        <v>44</v>
      </c>
      <c r="B11" s="188"/>
      <c r="C11" s="144">
        <f>IF($B11="","",VLOOKUP($B11,#REF!,5))</f>
      </c>
      <c r="D11" s="144">
        <f>IF($B11="","",VLOOKUP($B11,#REF!,15))</f>
      </c>
      <c r="E11" s="142">
        <f>UPPER(IF($B11="","",VLOOKUP($B11,#REF!,2)))</f>
      </c>
      <c r="F11" s="145"/>
      <c r="G11" s="142">
        <f>IF($B11="","",VLOOKUP($B11,#REF!,3))</f>
      </c>
      <c r="H11" s="145"/>
      <c r="I11" s="142">
        <f>IF($B11="","",VLOOKUP($B11,#REF!,4))</f>
      </c>
      <c r="J11" s="134"/>
      <c r="K11" s="211"/>
      <c r="L11" s="205">
        <f>IF(K11="","",CONCATENATE(VLOOKUP($Y$3,$AB$1:$AK$1,K11)," pont"))</f>
      </c>
      <c r="M11" s="212"/>
      <c r="N11" s="150"/>
      <c r="O11" s="150"/>
      <c r="P11" s="150"/>
      <c r="Q11" s="150"/>
      <c r="R11" s="150"/>
      <c r="S11" s="150"/>
      <c r="Y11" s="203"/>
      <c r="Z11" s="203"/>
      <c r="AA11" s="203" t="s">
        <v>71</v>
      </c>
      <c r="AB11" s="208">
        <v>3</v>
      </c>
      <c r="AC11" s="208">
        <v>2</v>
      </c>
      <c r="AD11" s="208">
        <v>1</v>
      </c>
      <c r="AE11" s="208">
        <v>0</v>
      </c>
      <c r="AF11" s="208">
        <v>0</v>
      </c>
      <c r="AG11" s="208">
        <v>0</v>
      </c>
      <c r="AH11" s="208">
        <v>0</v>
      </c>
      <c r="AI11" s="208">
        <v>0</v>
      </c>
      <c r="AJ11" s="208">
        <v>0</v>
      </c>
      <c r="AK11" s="208">
        <v>0</v>
      </c>
    </row>
    <row r="12" spans="1:37" ht="12.75">
      <c r="A12" s="134"/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Y12" s="203"/>
      <c r="Z12" s="203"/>
      <c r="AA12" s="203" t="s">
        <v>67</v>
      </c>
      <c r="AB12" s="209">
        <v>0</v>
      </c>
      <c r="AC12" s="209">
        <v>0</v>
      </c>
      <c r="AD12" s="209">
        <v>0</v>
      </c>
      <c r="AE12" s="209">
        <v>0</v>
      </c>
      <c r="AF12" s="209">
        <v>0</v>
      </c>
      <c r="AG12" s="209">
        <v>0</v>
      </c>
      <c r="AH12" s="209">
        <v>0</v>
      </c>
      <c r="AI12" s="209">
        <v>0</v>
      </c>
      <c r="AJ12" s="209">
        <v>0</v>
      </c>
      <c r="AK12" s="209">
        <v>0</v>
      </c>
    </row>
    <row r="13" spans="1:37" ht="12.75">
      <c r="A13" s="134"/>
      <c r="B13" s="134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Y13" s="203"/>
      <c r="Z13" s="203"/>
      <c r="AA13" s="203" t="s">
        <v>68</v>
      </c>
      <c r="AB13" s="209">
        <v>0</v>
      </c>
      <c r="AC13" s="209">
        <v>0</v>
      </c>
      <c r="AD13" s="209">
        <v>0</v>
      </c>
      <c r="AE13" s="209">
        <v>0</v>
      </c>
      <c r="AF13" s="209">
        <v>0</v>
      </c>
      <c r="AG13" s="209">
        <v>0</v>
      </c>
      <c r="AH13" s="209">
        <v>0</v>
      </c>
      <c r="AI13" s="209">
        <v>0</v>
      </c>
      <c r="AJ13" s="209">
        <v>0</v>
      </c>
      <c r="AK13" s="209">
        <v>0</v>
      </c>
    </row>
    <row r="14" spans="1:37" ht="12.75">
      <c r="A14" s="134"/>
      <c r="B14" s="134"/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Y14" s="203"/>
      <c r="Z14" s="203"/>
      <c r="AA14" s="203"/>
      <c r="AB14" s="203"/>
      <c r="AC14" s="203"/>
      <c r="AD14" s="203"/>
      <c r="AE14" s="203"/>
      <c r="AF14" s="203"/>
      <c r="AG14" s="203"/>
      <c r="AH14" s="203"/>
      <c r="AI14" s="203"/>
      <c r="AJ14" s="203"/>
      <c r="AK14" s="203"/>
    </row>
    <row r="15" spans="1:37" ht="12.75">
      <c r="A15" s="134"/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Y15" s="203"/>
      <c r="Z15" s="203"/>
      <c r="AA15" s="203"/>
      <c r="AB15" s="203"/>
      <c r="AC15" s="203"/>
      <c r="AD15" s="203"/>
      <c r="AE15" s="203"/>
      <c r="AF15" s="203"/>
      <c r="AG15" s="203"/>
      <c r="AH15" s="203"/>
      <c r="AI15" s="203"/>
      <c r="AJ15" s="203"/>
      <c r="AK15" s="203"/>
    </row>
    <row r="16" spans="1:37" ht="12.75">
      <c r="A16" s="134"/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Y16" s="203"/>
      <c r="Z16" s="203"/>
      <c r="AA16" s="203" t="s">
        <v>42</v>
      </c>
      <c r="AB16" s="203">
        <v>300</v>
      </c>
      <c r="AC16" s="203">
        <v>250</v>
      </c>
      <c r="AD16" s="203">
        <v>220</v>
      </c>
      <c r="AE16" s="203">
        <v>180</v>
      </c>
      <c r="AF16" s="203">
        <v>160</v>
      </c>
      <c r="AG16" s="203">
        <v>150</v>
      </c>
      <c r="AH16" s="203">
        <v>140</v>
      </c>
      <c r="AI16" s="203">
        <v>130</v>
      </c>
      <c r="AJ16" s="203">
        <v>120</v>
      </c>
      <c r="AK16" s="203">
        <v>110</v>
      </c>
    </row>
    <row r="17" spans="1:37" ht="12.75">
      <c r="A17" s="134"/>
      <c r="B17" s="134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Y17" s="203"/>
      <c r="Z17" s="203"/>
      <c r="AA17" s="203" t="s">
        <v>59</v>
      </c>
      <c r="AB17" s="203">
        <v>250</v>
      </c>
      <c r="AC17" s="203">
        <v>200</v>
      </c>
      <c r="AD17" s="203">
        <v>160</v>
      </c>
      <c r="AE17" s="203">
        <v>140</v>
      </c>
      <c r="AF17" s="203">
        <v>120</v>
      </c>
      <c r="AG17" s="203">
        <v>110</v>
      </c>
      <c r="AH17" s="203">
        <v>100</v>
      </c>
      <c r="AI17" s="203">
        <v>90</v>
      </c>
      <c r="AJ17" s="203">
        <v>80</v>
      </c>
      <c r="AK17" s="203">
        <v>70</v>
      </c>
    </row>
    <row r="18" spans="1:37" ht="18.75" customHeight="1">
      <c r="A18" s="134"/>
      <c r="B18" s="321"/>
      <c r="C18" s="321"/>
      <c r="D18" s="320" t="str">
        <f>E7</f>
        <v>Bolyai</v>
      </c>
      <c r="E18" s="320"/>
      <c r="F18" s="320" t="str">
        <f>E9</f>
        <v>Paragvári</v>
      </c>
      <c r="G18" s="320"/>
      <c r="H18" s="320">
        <f>E11</f>
      </c>
      <c r="I18" s="320"/>
      <c r="J18" s="134"/>
      <c r="K18" s="134"/>
      <c r="L18" s="134"/>
      <c r="M18" s="134"/>
      <c r="Y18" s="203"/>
      <c r="Z18" s="203"/>
      <c r="AA18" s="203" t="s">
        <v>60</v>
      </c>
      <c r="AB18" s="203">
        <v>200</v>
      </c>
      <c r="AC18" s="203">
        <v>150</v>
      </c>
      <c r="AD18" s="203">
        <v>130</v>
      </c>
      <c r="AE18" s="203">
        <v>110</v>
      </c>
      <c r="AF18" s="203">
        <v>95</v>
      </c>
      <c r="AG18" s="203">
        <v>80</v>
      </c>
      <c r="AH18" s="203">
        <v>70</v>
      </c>
      <c r="AI18" s="203">
        <v>60</v>
      </c>
      <c r="AJ18" s="203">
        <v>55</v>
      </c>
      <c r="AK18" s="203">
        <v>50</v>
      </c>
    </row>
    <row r="19" spans="1:37" ht="18.75" customHeight="1">
      <c r="A19" s="193" t="s">
        <v>42</v>
      </c>
      <c r="B19" s="318" t="str">
        <f>E7</f>
        <v>Bolyai</v>
      </c>
      <c r="C19" s="318"/>
      <c r="D19" s="322"/>
      <c r="E19" s="322"/>
      <c r="F19" s="319"/>
      <c r="G19" s="319"/>
      <c r="H19" s="319"/>
      <c r="I19" s="319"/>
      <c r="J19" s="134"/>
      <c r="K19" s="134"/>
      <c r="L19" s="134"/>
      <c r="M19" s="134"/>
      <c r="Y19" s="203"/>
      <c r="Z19" s="203"/>
      <c r="AA19" s="203" t="s">
        <v>61</v>
      </c>
      <c r="AB19" s="203">
        <v>150</v>
      </c>
      <c r="AC19" s="203">
        <v>120</v>
      </c>
      <c r="AD19" s="203">
        <v>100</v>
      </c>
      <c r="AE19" s="203">
        <v>80</v>
      </c>
      <c r="AF19" s="203">
        <v>70</v>
      </c>
      <c r="AG19" s="203">
        <v>60</v>
      </c>
      <c r="AH19" s="203">
        <v>55</v>
      </c>
      <c r="AI19" s="203">
        <v>50</v>
      </c>
      <c r="AJ19" s="203">
        <v>45</v>
      </c>
      <c r="AK19" s="203">
        <v>40</v>
      </c>
    </row>
    <row r="20" spans="1:37" ht="18.75" customHeight="1">
      <c r="A20" s="193" t="s">
        <v>43</v>
      </c>
      <c r="B20" s="318" t="str">
        <f>E9</f>
        <v>Paragvári</v>
      </c>
      <c r="C20" s="318"/>
      <c r="D20" s="319"/>
      <c r="E20" s="319"/>
      <c r="F20" s="322"/>
      <c r="G20" s="322"/>
      <c r="H20" s="319"/>
      <c r="I20" s="319"/>
      <c r="J20" s="134"/>
      <c r="K20" s="134"/>
      <c r="L20" s="134"/>
      <c r="M20" s="134"/>
      <c r="Y20" s="203"/>
      <c r="Z20" s="203"/>
      <c r="AA20" s="203" t="s">
        <v>62</v>
      </c>
      <c r="AB20" s="203">
        <v>120</v>
      </c>
      <c r="AC20" s="203">
        <v>90</v>
      </c>
      <c r="AD20" s="203">
        <v>65</v>
      </c>
      <c r="AE20" s="203">
        <v>55</v>
      </c>
      <c r="AF20" s="203">
        <v>50</v>
      </c>
      <c r="AG20" s="203">
        <v>45</v>
      </c>
      <c r="AH20" s="203">
        <v>40</v>
      </c>
      <c r="AI20" s="203">
        <v>35</v>
      </c>
      <c r="AJ20" s="203">
        <v>25</v>
      </c>
      <c r="AK20" s="203">
        <v>20</v>
      </c>
    </row>
    <row r="21" spans="1:37" ht="18.75" customHeight="1">
      <c r="A21" s="193" t="s">
        <v>44</v>
      </c>
      <c r="B21" s="318">
        <f>E11</f>
      </c>
      <c r="C21" s="318"/>
      <c r="D21" s="319"/>
      <c r="E21" s="319"/>
      <c r="F21" s="319"/>
      <c r="G21" s="319"/>
      <c r="H21" s="322"/>
      <c r="I21" s="322"/>
      <c r="J21" s="134"/>
      <c r="K21" s="134"/>
      <c r="L21" s="134"/>
      <c r="M21" s="134"/>
      <c r="Y21" s="203"/>
      <c r="Z21" s="203"/>
      <c r="AA21" s="203" t="s">
        <v>63</v>
      </c>
      <c r="AB21" s="203">
        <v>90</v>
      </c>
      <c r="AC21" s="203">
        <v>60</v>
      </c>
      <c r="AD21" s="203">
        <v>45</v>
      </c>
      <c r="AE21" s="203">
        <v>34</v>
      </c>
      <c r="AF21" s="203">
        <v>27</v>
      </c>
      <c r="AG21" s="203">
        <v>22</v>
      </c>
      <c r="AH21" s="203">
        <v>18</v>
      </c>
      <c r="AI21" s="203">
        <v>15</v>
      </c>
      <c r="AJ21" s="203">
        <v>12</v>
      </c>
      <c r="AK21" s="203">
        <v>9</v>
      </c>
    </row>
    <row r="22" spans="1:37" ht="12.75">
      <c r="A22" s="134"/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Y22" s="203"/>
      <c r="Z22" s="203"/>
      <c r="AA22" s="203" t="s">
        <v>64</v>
      </c>
      <c r="AB22" s="203">
        <v>60</v>
      </c>
      <c r="AC22" s="203">
        <v>40</v>
      </c>
      <c r="AD22" s="203">
        <v>30</v>
      </c>
      <c r="AE22" s="203">
        <v>20</v>
      </c>
      <c r="AF22" s="203">
        <v>18</v>
      </c>
      <c r="AG22" s="203">
        <v>15</v>
      </c>
      <c r="AH22" s="203">
        <v>12</v>
      </c>
      <c r="AI22" s="203">
        <v>10</v>
      </c>
      <c r="AJ22" s="203">
        <v>8</v>
      </c>
      <c r="AK22" s="203">
        <v>6</v>
      </c>
    </row>
    <row r="23" spans="1:37" ht="12.75">
      <c r="A23" s="134"/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Y23" s="203"/>
      <c r="Z23" s="203"/>
      <c r="AA23" s="203" t="s">
        <v>65</v>
      </c>
      <c r="AB23" s="203">
        <v>40</v>
      </c>
      <c r="AC23" s="203">
        <v>25</v>
      </c>
      <c r="AD23" s="203">
        <v>18</v>
      </c>
      <c r="AE23" s="203">
        <v>13</v>
      </c>
      <c r="AF23" s="203">
        <v>8</v>
      </c>
      <c r="AG23" s="203">
        <v>7</v>
      </c>
      <c r="AH23" s="203">
        <v>6</v>
      </c>
      <c r="AI23" s="203">
        <v>5</v>
      </c>
      <c r="AJ23" s="203">
        <v>4</v>
      </c>
      <c r="AK23" s="203">
        <v>3</v>
      </c>
    </row>
    <row r="24" spans="1:37" ht="12.75">
      <c r="A24" s="134"/>
      <c r="B24" s="134"/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Y24" s="203"/>
      <c r="Z24" s="203"/>
      <c r="AA24" s="203" t="s">
        <v>66</v>
      </c>
      <c r="AB24" s="203">
        <v>25</v>
      </c>
      <c r="AC24" s="203">
        <v>15</v>
      </c>
      <c r="AD24" s="203">
        <v>13</v>
      </c>
      <c r="AE24" s="203">
        <v>7</v>
      </c>
      <c r="AF24" s="203">
        <v>6</v>
      </c>
      <c r="AG24" s="203">
        <v>5</v>
      </c>
      <c r="AH24" s="203">
        <v>4</v>
      </c>
      <c r="AI24" s="203">
        <v>3</v>
      </c>
      <c r="AJ24" s="203">
        <v>2</v>
      </c>
      <c r="AK24" s="203">
        <v>1</v>
      </c>
    </row>
    <row r="25" spans="1:37" ht="12.75">
      <c r="A25" s="134"/>
      <c r="B25" s="134"/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Y25" s="203"/>
      <c r="Z25" s="203"/>
      <c r="AA25" s="203" t="s">
        <v>71</v>
      </c>
      <c r="AB25" s="203">
        <v>15</v>
      </c>
      <c r="AC25" s="203">
        <v>10</v>
      </c>
      <c r="AD25" s="203">
        <v>8</v>
      </c>
      <c r="AE25" s="203">
        <v>4</v>
      </c>
      <c r="AF25" s="203">
        <v>3</v>
      </c>
      <c r="AG25" s="203">
        <v>2</v>
      </c>
      <c r="AH25" s="203">
        <v>1</v>
      </c>
      <c r="AI25" s="203">
        <v>0</v>
      </c>
      <c r="AJ25" s="203">
        <v>0</v>
      </c>
      <c r="AK25" s="203">
        <v>0</v>
      </c>
    </row>
    <row r="26" spans="1:37" ht="12.75">
      <c r="A26" s="134"/>
      <c r="B26" s="134"/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Y26" s="203"/>
      <c r="Z26" s="203"/>
      <c r="AA26" s="203" t="s">
        <v>67</v>
      </c>
      <c r="AB26" s="203">
        <v>10</v>
      </c>
      <c r="AC26" s="203">
        <v>6</v>
      </c>
      <c r="AD26" s="203">
        <v>4</v>
      </c>
      <c r="AE26" s="203">
        <v>2</v>
      </c>
      <c r="AF26" s="203">
        <v>1</v>
      </c>
      <c r="AG26" s="203">
        <v>0</v>
      </c>
      <c r="AH26" s="203">
        <v>0</v>
      </c>
      <c r="AI26" s="203">
        <v>0</v>
      </c>
      <c r="AJ26" s="203">
        <v>0</v>
      </c>
      <c r="AK26" s="203">
        <v>0</v>
      </c>
    </row>
    <row r="27" spans="1:37" ht="12.75">
      <c r="A27" s="134"/>
      <c r="B27" s="134"/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Y27" s="203"/>
      <c r="Z27" s="203"/>
      <c r="AA27" s="203" t="s">
        <v>68</v>
      </c>
      <c r="AB27" s="203">
        <v>3</v>
      </c>
      <c r="AC27" s="203">
        <v>2</v>
      </c>
      <c r="AD27" s="203">
        <v>1</v>
      </c>
      <c r="AE27" s="203">
        <v>0</v>
      </c>
      <c r="AF27" s="203">
        <v>0</v>
      </c>
      <c r="AG27" s="203">
        <v>0</v>
      </c>
      <c r="AH27" s="203">
        <v>0</v>
      </c>
      <c r="AI27" s="203">
        <v>0</v>
      </c>
      <c r="AJ27" s="203">
        <v>0</v>
      </c>
      <c r="AK27" s="203">
        <v>0</v>
      </c>
    </row>
    <row r="28" spans="1:13" ht="12.75">
      <c r="A28" s="134"/>
      <c r="B28" s="134"/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</row>
    <row r="29" spans="1:13" ht="12.75">
      <c r="A29" s="81" t="s">
        <v>25</v>
      </c>
      <c r="B29" s="82"/>
      <c r="C29" s="112"/>
      <c r="D29" s="165" t="s">
        <v>0</v>
      </c>
      <c r="E29" s="166" t="s">
        <v>27</v>
      </c>
      <c r="F29" s="184"/>
      <c r="G29" s="165" t="s">
        <v>0</v>
      </c>
      <c r="H29" s="166" t="s">
        <v>34</v>
      </c>
      <c r="I29" s="89"/>
      <c r="J29" s="134"/>
      <c r="K29" s="134"/>
      <c r="L29" s="134"/>
      <c r="M29" s="134"/>
    </row>
    <row r="30" spans="1:13" ht="12.75">
      <c r="A30" s="137" t="s">
        <v>26</v>
      </c>
      <c r="B30" s="138"/>
      <c r="C30" s="139"/>
      <c r="D30" s="167"/>
      <c r="E30" s="325"/>
      <c r="F30" s="325"/>
      <c r="G30" s="178" t="s">
        <v>1</v>
      </c>
      <c r="H30" s="138"/>
      <c r="I30" s="168"/>
      <c r="J30" s="134"/>
      <c r="K30" s="134"/>
      <c r="L30" s="134"/>
      <c r="M30" s="134"/>
    </row>
    <row r="31" spans="1:13" ht="12.75">
      <c r="A31" s="140" t="s">
        <v>33</v>
      </c>
      <c r="B31" s="87"/>
      <c r="C31" s="141"/>
      <c r="D31" s="170"/>
      <c r="E31" s="324"/>
      <c r="F31" s="324"/>
      <c r="G31" s="180" t="s">
        <v>2</v>
      </c>
      <c r="H31" s="171"/>
      <c r="I31" s="172"/>
      <c r="J31" s="134"/>
      <c r="K31" s="134"/>
      <c r="L31" s="134"/>
      <c r="M31" s="134"/>
    </row>
    <row r="32" spans="1:19" ht="12.75">
      <c r="A32" s="102"/>
      <c r="B32" s="103"/>
      <c r="C32" s="104"/>
      <c r="D32" s="170"/>
      <c r="E32" s="174"/>
      <c r="F32" s="175"/>
      <c r="G32" s="180" t="s">
        <v>3</v>
      </c>
      <c r="H32" s="171"/>
      <c r="I32" s="172"/>
      <c r="J32" s="134"/>
      <c r="K32" s="134"/>
      <c r="L32" s="133"/>
      <c r="M32" s="133"/>
      <c r="O32" s="150"/>
      <c r="P32" s="150"/>
      <c r="Q32" s="150"/>
      <c r="R32" s="150"/>
      <c r="S32" s="150"/>
    </row>
    <row r="33" spans="1:19" ht="12.75">
      <c r="A33" s="83"/>
      <c r="B33" s="110"/>
      <c r="C33" s="84"/>
      <c r="D33" s="170"/>
      <c r="E33" s="174"/>
      <c r="F33" s="175"/>
      <c r="G33" s="180" t="s">
        <v>4</v>
      </c>
      <c r="H33" s="171"/>
      <c r="I33" s="172"/>
      <c r="J33" s="166" t="s">
        <v>35</v>
      </c>
      <c r="K33" s="88" t="s">
        <v>36</v>
      </c>
      <c r="L33" s="31"/>
      <c r="M33" s="218"/>
      <c r="N33" s="217"/>
      <c r="O33" s="150"/>
      <c r="P33" s="159"/>
      <c r="Q33" s="159"/>
      <c r="R33" s="160"/>
      <c r="S33" s="150"/>
    </row>
    <row r="34" spans="1:19" ht="12.75">
      <c r="A34" s="91"/>
      <c r="B34" s="105"/>
      <c r="C34" s="111"/>
      <c r="D34" s="170"/>
      <c r="E34" s="174"/>
      <c r="F34" s="175"/>
      <c r="G34" s="180" t="s">
        <v>5</v>
      </c>
      <c r="H34" s="171"/>
      <c r="I34" s="172"/>
      <c r="J34" s="179"/>
      <c r="K34" s="135" t="s">
        <v>28</v>
      </c>
      <c r="L34" s="185"/>
      <c r="M34" s="173"/>
      <c r="O34" s="150"/>
      <c r="P34" s="161"/>
      <c r="Q34" s="161"/>
      <c r="R34" s="162"/>
      <c r="S34" s="150"/>
    </row>
    <row r="35" spans="1:19" ht="12.75">
      <c r="A35" s="92"/>
      <c r="B35" s="106"/>
      <c r="C35" s="84"/>
      <c r="D35" s="170"/>
      <c r="E35" s="174"/>
      <c r="F35" s="175"/>
      <c r="G35" s="180" t="s">
        <v>6</v>
      </c>
      <c r="H35" s="171"/>
      <c r="I35" s="172"/>
      <c r="J35" s="79"/>
      <c r="K35" s="182"/>
      <c r="L35" s="133"/>
      <c r="M35" s="177"/>
      <c r="O35" s="150"/>
      <c r="P35" s="162"/>
      <c r="Q35" s="163"/>
      <c r="R35" s="162"/>
      <c r="S35" s="150"/>
    </row>
    <row r="36" spans="1:19" ht="12.75">
      <c r="A36" s="92"/>
      <c r="B36" s="106"/>
      <c r="C36" s="100"/>
      <c r="D36" s="170"/>
      <c r="E36" s="174"/>
      <c r="F36" s="175"/>
      <c r="G36" s="180" t="s">
        <v>7</v>
      </c>
      <c r="H36" s="171"/>
      <c r="I36" s="172"/>
      <c r="J36" s="79"/>
      <c r="K36" s="135" t="s">
        <v>29</v>
      </c>
      <c r="L36" s="185"/>
      <c r="M36" s="169"/>
      <c r="O36" s="150"/>
      <c r="P36" s="161"/>
      <c r="Q36" s="161"/>
      <c r="R36" s="162"/>
      <c r="S36" s="150"/>
    </row>
    <row r="37" spans="1:19" ht="12.75">
      <c r="A37" s="93"/>
      <c r="B37" s="90"/>
      <c r="C37" s="101"/>
      <c r="D37" s="176"/>
      <c r="E37" s="85"/>
      <c r="F37" s="133"/>
      <c r="G37" s="181" t="s">
        <v>8</v>
      </c>
      <c r="H37" s="87"/>
      <c r="I37" s="136"/>
      <c r="J37" s="79"/>
      <c r="K37" s="183"/>
      <c r="L37" s="175"/>
      <c r="M37" s="173"/>
      <c r="O37" s="150"/>
      <c r="P37" s="162"/>
      <c r="Q37" s="163"/>
      <c r="R37" s="162"/>
      <c r="S37" s="150"/>
    </row>
    <row r="38" spans="10:19" ht="12.75">
      <c r="J38" s="79"/>
      <c r="K38" s="140"/>
      <c r="L38" s="133"/>
      <c r="M38" s="177"/>
      <c r="O38" s="150"/>
      <c r="P38" s="162"/>
      <c r="Q38" s="163"/>
      <c r="R38" s="162"/>
      <c r="S38" s="150"/>
    </row>
    <row r="39" spans="10:19" ht="12.75">
      <c r="J39" s="79"/>
      <c r="K39" s="135" t="s">
        <v>24</v>
      </c>
      <c r="L39" s="185"/>
      <c r="M39" s="169"/>
      <c r="O39" s="150"/>
      <c r="P39" s="161"/>
      <c r="Q39" s="161"/>
      <c r="R39" s="162"/>
      <c r="S39" s="150"/>
    </row>
    <row r="40" spans="10:19" ht="12.75">
      <c r="J40" s="79"/>
      <c r="K40" s="183"/>
      <c r="L40" s="175"/>
      <c r="M40" s="173"/>
      <c r="O40" s="150"/>
      <c r="P40" s="162"/>
      <c r="Q40" s="163"/>
      <c r="R40" s="162"/>
      <c r="S40" s="150"/>
    </row>
    <row r="41" spans="10:19" ht="12.75">
      <c r="J41" s="86"/>
      <c r="K41" s="140" t="str">
        <f>L4</f>
        <v>Szabó Hajnalka</v>
      </c>
      <c r="L41" s="133"/>
      <c r="M41" s="177"/>
      <c r="O41" s="150"/>
      <c r="P41" s="162"/>
      <c r="Q41" s="163"/>
      <c r="R41" s="164"/>
      <c r="S41" s="150"/>
    </row>
    <row r="42" spans="15:19" ht="12.75">
      <c r="O42" s="150"/>
      <c r="P42" s="150"/>
      <c r="Q42" s="150"/>
      <c r="R42" s="150"/>
      <c r="S42" s="150"/>
    </row>
    <row r="43" spans="15:19" ht="12.75">
      <c r="O43" s="150"/>
      <c r="P43" s="150"/>
      <c r="Q43" s="150"/>
      <c r="R43" s="150"/>
      <c r="S43" s="150"/>
    </row>
  </sheetData>
  <sheetProtection/>
  <mergeCells count="20">
    <mergeCell ref="A1:F1"/>
    <mergeCell ref="A4:C4"/>
    <mergeCell ref="B18:C18"/>
    <mergeCell ref="D18:E18"/>
    <mergeCell ref="F18:G18"/>
    <mergeCell ref="H18:I18"/>
    <mergeCell ref="B19:C19"/>
    <mergeCell ref="D19:E19"/>
    <mergeCell ref="F19:G19"/>
    <mergeCell ref="H19:I19"/>
    <mergeCell ref="B20:C20"/>
    <mergeCell ref="D20:E20"/>
    <mergeCell ref="F20:G20"/>
    <mergeCell ref="H20:I20"/>
    <mergeCell ref="B21:C21"/>
    <mergeCell ref="D21:E21"/>
    <mergeCell ref="F21:G21"/>
    <mergeCell ref="H21:I21"/>
    <mergeCell ref="E30:F30"/>
    <mergeCell ref="E31:F31"/>
  </mergeCells>
  <conditionalFormatting sqref="E7 E9 E11">
    <cfRule type="cellIs" priority="2" dxfId="1" operator="equal" stopIfTrue="1">
      <formula>"Bye"</formula>
    </cfRule>
  </conditionalFormatting>
  <conditionalFormatting sqref="R41">
    <cfRule type="expression" priority="1" dxfId="0" stopIfTrue="1">
      <formula>$O$1="CU"</formula>
    </cfRule>
  </conditionalFormatting>
  <printOptions horizontalCentered="1" verticalCentered="1"/>
  <pageMargins left="0" right="0" top="0.984251968503937" bottom="0.984251968503937" header="0.5118110236220472" footer="0.5118110236220472"/>
  <pageSetup horizontalDpi="1200" verticalDpi="1200" orientation="portrait" paperSize="9" scale="90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unka24">
    <tabColor indexed="11"/>
  </sheetPr>
  <dimension ref="A1:AK43"/>
  <sheetViews>
    <sheetView zoomScalePageLayoutView="0" workbookViewId="0" topLeftCell="A1">
      <selection activeCell="L18" sqref="L18"/>
    </sheetView>
  </sheetViews>
  <sheetFormatPr defaultColWidth="9.140625" defaultRowHeight="12.75"/>
  <cols>
    <col min="1" max="1" width="5.421875" style="0" customWidth="1"/>
    <col min="2" max="2" width="4.421875" style="0" customWidth="1"/>
    <col min="3" max="3" width="8.28125" style="0" customWidth="1"/>
    <col min="4" max="4" width="7.140625" style="0" customWidth="1"/>
    <col min="5" max="5" width="9.28125" style="0" customWidth="1"/>
    <col min="6" max="6" width="7.140625" style="0" customWidth="1"/>
    <col min="7" max="7" width="9.28125" style="0" customWidth="1"/>
    <col min="8" max="8" width="7.140625" style="0" customWidth="1"/>
    <col min="9" max="9" width="9.28125" style="0" customWidth="1"/>
    <col min="10" max="10" width="7.8515625" style="0" customWidth="1"/>
    <col min="11" max="12" width="8.57421875" style="0" customWidth="1"/>
    <col min="13" max="13" width="7.8515625" style="0" customWidth="1"/>
    <col min="15" max="16" width="4.421875" style="0" customWidth="1"/>
    <col min="17" max="17" width="12.140625" style="0" customWidth="1"/>
    <col min="18" max="18" width="7.8515625" style="0" customWidth="1"/>
    <col min="19" max="19" width="7.421875" style="0" customWidth="1"/>
    <col min="25" max="37" width="0" style="0" hidden="1" customWidth="1"/>
  </cols>
  <sheetData>
    <row r="1" spans="1:37" ht="26.25">
      <c r="A1" s="317" t="str">
        <f>Altalanos!$A$6</f>
        <v>Vas megyei Tenisz Diákolimpia</v>
      </c>
      <c r="B1" s="317"/>
      <c r="C1" s="317"/>
      <c r="D1" s="317"/>
      <c r="E1" s="317"/>
      <c r="F1" s="317"/>
      <c r="G1" s="117"/>
      <c r="H1" s="120" t="s">
        <v>32</v>
      </c>
      <c r="I1" s="118"/>
      <c r="J1" s="119"/>
      <c r="L1" s="121"/>
      <c r="M1" s="146"/>
      <c r="N1" s="148"/>
      <c r="O1" s="148" t="s">
        <v>9</v>
      </c>
      <c r="P1" s="148"/>
      <c r="Q1" s="149"/>
      <c r="R1" s="148"/>
      <c r="S1" s="150"/>
      <c r="AB1" s="210" t="e">
        <f>IF(Y5=1,CONCATENATE(VLOOKUP(Y3,AA16:AH27,2)),CONCATENATE(VLOOKUP(Y3,AA2:AK13,2)))</f>
        <v>#N/A</v>
      </c>
      <c r="AC1" s="210" t="e">
        <f>IF(Y5=1,CONCATENATE(VLOOKUP(Y3,AA16:AK27,3)),CONCATENATE(VLOOKUP(Y3,AA2:AK13,3)))</f>
        <v>#N/A</v>
      </c>
      <c r="AD1" s="210" t="e">
        <f>IF(Y5=1,CONCATENATE(VLOOKUP(Y3,AA16:AK27,4)),CONCATENATE(VLOOKUP(Y3,AA2:AK13,4)))</f>
        <v>#N/A</v>
      </c>
      <c r="AE1" s="210" t="e">
        <f>IF(Y5=1,CONCATENATE(VLOOKUP(Y3,AA16:AK27,5)),CONCATENATE(VLOOKUP(Y3,AA2:AK13,5)))</f>
        <v>#N/A</v>
      </c>
      <c r="AF1" s="210" t="e">
        <f>IF(Y5=1,CONCATENATE(VLOOKUP(Y3,AA16:AK27,6)),CONCATENATE(VLOOKUP(Y3,AA2:AK13,6)))</f>
        <v>#N/A</v>
      </c>
      <c r="AG1" s="210" t="e">
        <f>IF(Y5=1,CONCATENATE(VLOOKUP(Y3,AA16:AK27,7)),CONCATENATE(VLOOKUP(Y3,AA2:AK13,7)))</f>
        <v>#N/A</v>
      </c>
      <c r="AH1" s="210" t="e">
        <f>IF(Y5=1,CONCATENATE(VLOOKUP(Y3,AA16:AK27,8)),CONCATENATE(VLOOKUP(Y3,AA2:AK13,8)))</f>
        <v>#N/A</v>
      </c>
      <c r="AI1" s="210" t="e">
        <f>IF(Y5=1,CONCATENATE(VLOOKUP(Y3,AA16:AK27,9)),CONCATENATE(VLOOKUP(Y3,AA2:AK13,9)))</f>
        <v>#N/A</v>
      </c>
      <c r="AJ1" s="210" t="e">
        <f>IF(Y5=1,CONCATENATE(VLOOKUP(Y3,AA16:AK27,10)),CONCATENATE(VLOOKUP(Y3,AA2:AK13,10)))</f>
        <v>#N/A</v>
      </c>
      <c r="AK1" s="210" t="e">
        <f>IF(Y5=1,CONCATENATE(VLOOKUP(Y3,AA16:AK27,11)),CONCATENATE(VLOOKUP(Y3,AA2:AK13,11)))</f>
        <v>#N/A</v>
      </c>
    </row>
    <row r="2" spans="1:37" ht="12.75">
      <c r="A2" s="122" t="s">
        <v>31</v>
      </c>
      <c r="B2" s="123"/>
      <c r="C2" s="123"/>
      <c r="D2" s="123"/>
      <c r="E2" s="219">
        <f>Altalanos!$C$8</f>
        <v>0</v>
      </c>
      <c r="F2" s="123"/>
      <c r="G2" s="124"/>
      <c r="H2" s="125"/>
      <c r="I2" s="125"/>
      <c r="J2" s="126"/>
      <c r="K2" s="121"/>
      <c r="L2" s="121"/>
      <c r="M2" s="147"/>
      <c r="N2" s="151"/>
      <c r="O2" s="152"/>
      <c r="P2" s="151"/>
      <c r="Q2" s="152"/>
      <c r="R2" s="151"/>
      <c r="S2" s="150"/>
      <c r="Y2" s="204"/>
      <c r="Z2" s="203"/>
      <c r="AA2" s="203" t="s">
        <v>42</v>
      </c>
      <c r="AB2" s="208">
        <v>150</v>
      </c>
      <c r="AC2" s="208">
        <v>120</v>
      </c>
      <c r="AD2" s="208">
        <v>100</v>
      </c>
      <c r="AE2" s="208">
        <v>80</v>
      </c>
      <c r="AF2" s="208">
        <v>70</v>
      </c>
      <c r="AG2" s="208">
        <v>60</v>
      </c>
      <c r="AH2" s="208">
        <v>55</v>
      </c>
      <c r="AI2" s="208">
        <v>50</v>
      </c>
      <c r="AJ2" s="208">
        <v>45</v>
      </c>
      <c r="AK2" s="208">
        <v>40</v>
      </c>
    </row>
    <row r="3" spans="1:37" ht="12.75">
      <c r="A3" s="49" t="s">
        <v>17</v>
      </c>
      <c r="B3" s="49"/>
      <c r="C3" s="49"/>
      <c r="D3" s="49"/>
      <c r="E3" s="49" t="s">
        <v>14</v>
      </c>
      <c r="F3" s="49"/>
      <c r="G3" s="49"/>
      <c r="H3" s="49" t="s">
        <v>133</v>
      </c>
      <c r="I3" s="49"/>
      <c r="J3" s="80"/>
      <c r="K3" s="49"/>
      <c r="L3" s="50"/>
      <c r="M3" s="50" t="s">
        <v>22</v>
      </c>
      <c r="N3" s="154"/>
      <c r="O3" s="153"/>
      <c r="P3" s="154"/>
      <c r="Q3" s="194" t="s">
        <v>50</v>
      </c>
      <c r="R3" s="195" t="s">
        <v>56</v>
      </c>
      <c r="S3" s="195" t="s">
        <v>51</v>
      </c>
      <c r="Y3" s="203">
        <f>IF(H4="OB","A",IF(H4="IX","W",H4))</f>
        <v>0</v>
      </c>
      <c r="Z3" s="203"/>
      <c r="AA3" s="203" t="s">
        <v>59</v>
      </c>
      <c r="AB3" s="208">
        <v>120</v>
      </c>
      <c r="AC3" s="208">
        <v>90</v>
      </c>
      <c r="AD3" s="208">
        <v>65</v>
      </c>
      <c r="AE3" s="208">
        <v>55</v>
      </c>
      <c r="AF3" s="208">
        <v>50</v>
      </c>
      <c r="AG3" s="208">
        <v>45</v>
      </c>
      <c r="AH3" s="208">
        <v>40</v>
      </c>
      <c r="AI3" s="208">
        <v>35</v>
      </c>
      <c r="AJ3" s="208">
        <v>25</v>
      </c>
      <c r="AK3" s="208">
        <v>20</v>
      </c>
    </row>
    <row r="4" spans="1:37" ht="13.5" thickBot="1">
      <c r="A4" s="323" t="str">
        <f>Altalanos!$A$10</f>
        <v>2022.05.02.-03.</v>
      </c>
      <c r="B4" s="323"/>
      <c r="C4" s="323"/>
      <c r="D4" s="127"/>
      <c r="E4" s="128" t="str">
        <f>Altalanos!$C$10</f>
        <v>Szombathely</v>
      </c>
      <c r="F4" s="128"/>
      <c r="G4" s="128"/>
      <c r="H4" s="130"/>
      <c r="I4" s="128"/>
      <c r="J4" s="129"/>
      <c r="K4" s="130"/>
      <c r="L4" s="206"/>
      <c r="M4" s="131" t="str">
        <f>Altalanos!$E$10</f>
        <v>Szabó Hajnalka</v>
      </c>
      <c r="N4" s="155"/>
      <c r="O4" s="156"/>
      <c r="P4" s="155"/>
      <c r="Q4" s="196" t="s">
        <v>57</v>
      </c>
      <c r="R4" s="197" t="s">
        <v>52</v>
      </c>
      <c r="S4" s="197" t="s">
        <v>53</v>
      </c>
      <c r="Y4" s="203"/>
      <c r="Z4" s="203"/>
      <c r="AA4" s="203" t="s">
        <v>60</v>
      </c>
      <c r="AB4" s="208">
        <v>90</v>
      </c>
      <c r="AC4" s="208">
        <v>60</v>
      </c>
      <c r="AD4" s="208">
        <v>45</v>
      </c>
      <c r="AE4" s="208">
        <v>34</v>
      </c>
      <c r="AF4" s="208">
        <v>27</v>
      </c>
      <c r="AG4" s="208">
        <v>22</v>
      </c>
      <c r="AH4" s="208">
        <v>18</v>
      </c>
      <c r="AI4" s="208">
        <v>15</v>
      </c>
      <c r="AJ4" s="208">
        <v>12</v>
      </c>
      <c r="AK4" s="208">
        <v>9</v>
      </c>
    </row>
    <row r="5" spans="1:37" ht="12.75">
      <c r="A5" s="31"/>
      <c r="B5" s="31" t="s">
        <v>30</v>
      </c>
      <c r="C5" s="143" t="s">
        <v>40</v>
      </c>
      <c r="D5" s="31" t="s">
        <v>25</v>
      </c>
      <c r="E5" s="31" t="s">
        <v>45</v>
      </c>
      <c r="F5" s="31"/>
      <c r="G5" s="31" t="s">
        <v>21</v>
      </c>
      <c r="H5" s="31"/>
      <c r="I5" s="31" t="s">
        <v>23</v>
      </c>
      <c r="J5" s="31"/>
      <c r="K5" s="187" t="s">
        <v>46</v>
      </c>
      <c r="L5" s="187" t="s">
        <v>47</v>
      </c>
      <c r="M5" s="187" t="s">
        <v>48</v>
      </c>
      <c r="N5" s="150"/>
      <c r="O5" s="150"/>
      <c r="P5" s="150"/>
      <c r="Q5" s="198" t="s">
        <v>58</v>
      </c>
      <c r="R5" s="199" t="s">
        <v>54</v>
      </c>
      <c r="S5" s="199" t="s">
        <v>55</v>
      </c>
      <c r="Y5" s="203">
        <f>IF(OR(Altalanos!$A$8="F1",Altalanos!$A$8="F2",Altalanos!$A$8="N1",Altalanos!$A$8="N2"),1,2)</f>
        <v>2</v>
      </c>
      <c r="Z5" s="203"/>
      <c r="AA5" s="203" t="s">
        <v>61</v>
      </c>
      <c r="AB5" s="208">
        <v>60</v>
      </c>
      <c r="AC5" s="208">
        <v>40</v>
      </c>
      <c r="AD5" s="208">
        <v>30</v>
      </c>
      <c r="AE5" s="208">
        <v>20</v>
      </c>
      <c r="AF5" s="208">
        <v>18</v>
      </c>
      <c r="AG5" s="208">
        <v>15</v>
      </c>
      <c r="AH5" s="208">
        <v>12</v>
      </c>
      <c r="AI5" s="208">
        <v>10</v>
      </c>
      <c r="AJ5" s="208">
        <v>8</v>
      </c>
      <c r="AK5" s="208">
        <v>6</v>
      </c>
    </row>
    <row r="6" spans="1:37" ht="12.75">
      <c r="A6" s="134"/>
      <c r="B6" s="134"/>
      <c r="C6" s="186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50"/>
      <c r="O6" s="150"/>
      <c r="P6" s="150"/>
      <c r="Q6" s="150"/>
      <c r="R6" s="150"/>
      <c r="S6" s="150"/>
      <c r="Y6" s="203"/>
      <c r="Z6" s="203"/>
      <c r="AA6" s="203" t="s">
        <v>62</v>
      </c>
      <c r="AB6" s="208">
        <v>40</v>
      </c>
      <c r="AC6" s="208">
        <v>25</v>
      </c>
      <c r="AD6" s="208">
        <v>18</v>
      </c>
      <c r="AE6" s="208">
        <v>13</v>
      </c>
      <c r="AF6" s="208">
        <v>10</v>
      </c>
      <c r="AG6" s="208">
        <v>8</v>
      </c>
      <c r="AH6" s="208">
        <v>6</v>
      </c>
      <c r="AI6" s="208">
        <v>5</v>
      </c>
      <c r="AJ6" s="208">
        <v>4</v>
      </c>
      <c r="AK6" s="208">
        <v>3</v>
      </c>
    </row>
    <row r="7" spans="1:37" ht="12.75">
      <c r="A7" s="157" t="s">
        <v>42</v>
      </c>
      <c r="B7" s="188"/>
      <c r="C7" s="190">
        <f>IF($B7="","",VLOOKUP($B7,#REF!,5))</f>
      </c>
      <c r="D7" s="190">
        <f>IF($B7="","",VLOOKUP($B7,#REF!,15))</f>
      </c>
      <c r="E7" s="326" t="s">
        <v>116</v>
      </c>
      <c r="F7" s="327"/>
      <c r="G7" s="326" t="s">
        <v>101</v>
      </c>
      <c r="H7" s="327"/>
      <c r="I7" s="191">
        <f>IF($B7="","",VLOOKUP($B7,#REF!,4))</f>
      </c>
      <c r="J7" s="134"/>
      <c r="K7" s="211"/>
      <c r="L7" s="205">
        <f>IF(K7="","",CONCATENATE(VLOOKUP($Y$3,$AB$1:$AK$1,K7)," pont"))</f>
      </c>
      <c r="M7" s="212"/>
      <c r="N7" s="150"/>
      <c r="O7" s="150"/>
      <c r="P7" s="150"/>
      <c r="Q7" s="150"/>
      <c r="R7" s="150"/>
      <c r="S7" s="150"/>
      <c r="Y7" s="203"/>
      <c r="Z7" s="203"/>
      <c r="AA7" s="203" t="s">
        <v>63</v>
      </c>
      <c r="AB7" s="208">
        <v>25</v>
      </c>
      <c r="AC7" s="208">
        <v>15</v>
      </c>
      <c r="AD7" s="208">
        <v>13</v>
      </c>
      <c r="AE7" s="208">
        <v>8</v>
      </c>
      <c r="AF7" s="208">
        <v>6</v>
      </c>
      <c r="AG7" s="208">
        <v>4</v>
      </c>
      <c r="AH7" s="208">
        <v>3</v>
      </c>
      <c r="AI7" s="208">
        <v>2</v>
      </c>
      <c r="AJ7" s="208">
        <v>1</v>
      </c>
      <c r="AK7" s="208">
        <v>0</v>
      </c>
    </row>
    <row r="8" spans="1:37" ht="12.75">
      <c r="A8" s="157"/>
      <c r="B8" s="189"/>
      <c r="C8" s="192"/>
      <c r="D8" s="192"/>
      <c r="E8" s="192"/>
      <c r="F8" s="192"/>
      <c r="G8" s="192"/>
      <c r="H8" s="192"/>
      <c r="I8" s="192"/>
      <c r="J8" s="134"/>
      <c r="K8" s="157"/>
      <c r="L8" s="157"/>
      <c r="M8" s="213"/>
      <c r="N8" s="150"/>
      <c r="O8" s="150"/>
      <c r="P8" s="150"/>
      <c r="Q8" s="150"/>
      <c r="R8" s="150"/>
      <c r="S8" s="150"/>
      <c r="Y8" s="203"/>
      <c r="Z8" s="203"/>
      <c r="AA8" s="203" t="s">
        <v>64</v>
      </c>
      <c r="AB8" s="208">
        <v>15</v>
      </c>
      <c r="AC8" s="208">
        <v>10</v>
      </c>
      <c r="AD8" s="208">
        <v>7</v>
      </c>
      <c r="AE8" s="208">
        <v>5</v>
      </c>
      <c r="AF8" s="208">
        <v>4</v>
      </c>
      <c r="AG8" s="208">
        <v>3</v>
      </c>
      <c r="AH8" s="208">
        <v>2</v>
      </c>
      <c r="AI8" s="208">
        <v>1</v>
      </c>
      <c r="AJ8" s="208">
        <v>0</v>
      </c>
      <c r="AK8" s="208">
        <v>0</v>
      </c>
    </row>
    <row r="9" spans="1:37" ht="12.75">
      <c r="A9" s="157" t="s">
        <v>43</v>
      </c>
      <c r="B9" s="188"/>
      <c r="C9" s="190">
        <f>IF($B9="","",VLOOKUP($B9,#REF!,5))</f>
      </c>
      <c r="D9" s="190">
        <f>IF($B9="","",VLOOKUP($B9,#REF!,15))</f>
      </c>
      <c r="E9" s="326" t="s">
        <v>131</v>
      </c>
      <c r="F9" s="327"/>
      <c r="G9" s="326" t="s">
        <v>101</v>
      </c>
      <c r="H9" s="327"/>
      <c r="I9" s="191">
        <f>IF($B9="","",VLOOKUP($B9,#REF!,4))</f>
      </c>
      <c r="J9" s="134"/>
      <c r="K9" s="211"/>
      <c r="L9" s="205">
        <f>IF(K9="","",CONCATENATE(VLOOKUP($Y$3,$AB$1:$AK$1,K9)," pont"))</f>
      </c>
      <c r="M9" s="212"/>
      <c r="N9" s="150"/>
      <c r="O9" s="150"/>
      <c r="P9" s="150"/>
      <c r="Q9" s="150"/>
      <c r="R9" s="150"/>
      <c r="S9" s="150"/>
      <c r="Y9" s="203"/>
      <c r="Z9" s="203"/>
      <c r="AA9" s="203" t="s">
        <v>65</v>
      </c>
      <c r="AB9" s="208">
        <v>10</v>
      </c>
      <c r="AC9" s="208">
        <v>6</v>
      </c>
      <c r="AD9" s="208">
        <v>4</v>
      </c>
      <c r="AE9" s="208">
        <v>2</v>
      </c>
      <c r="AF9" s="208">
        <v>1</v>
      </c>
      <c r="AG9" s="208">
        <v>0</v>
      </c>
      <c r="AH9" s="208">
        <v>0</v>
      </c>
      <c r="AI9" s="208">
        <v>0</v>
      </c>
      <c r="AJ9" s="208">
        <v>0</v>
      </c>
      <c r="AK9" s="208">
        <v>0</v>
      </c>
    </row>
    <row r="10" spans="1:37" ht="12.75">
      <c r="A10" s="157"/>
      <c r="B10" s="189"/>
      <c r="C10" s="192"/>
      <c r="D10" s="192"/>
      <c r="E10" s="192"/>
      <c r="F10" s="192"/>
      <c r="G10" s="192"/>
      <c r="H10" s="192"/>
      <c r="I10" s="192"/>
      <c r="J10" s="134"/>
      <c r="K10" s="157"/>
      <c r="L10" s="157"/>
      <c r="M10" s="213"/>
      <c r="N10" s="150"/>
      <c r="O10" s="150"/>
      <c r="P10" s="150"/>
      <c r="Q10" s="150"/>
      <c r="R10" s="150"/>
      <c r="S10" s="150"/>
      <c r="Y10" s="203"/>
      <c r="Z10" s="203"/>
      <c r="AA10" s="203" t="s">
        <v>66</v>
      </c>
      <c r="AB10" s="208">
        <v>6</v>
      </c>
      <c r="AC10" s="208">
        <v>3</v>
      </c>
      <c r="AD10" s="208">
        <v>2</v>
      </c>
      <c r="AE10" s="208">
        <v>1</v>
      </c>
      <c r="AF10" s="208">
        <v>0</v>
      </c>
      <c r="AG10" s="208">
        <v>0</v>
      </c>
      <c r="AH10" s="208">
        <v>0</v>
      </c>
      <c r="AI10" s="208">
        <v>0</v>
      </c>
      <c r="AJ10" s="208">
        <v>0</v>
      </c>
      <c r="AK10" s="208">
        <v>0</v>
      </c>
    </row>
    <row r="11" spans="1:37" ht="12.75">
      <c r="A11" s="157" t="s">
        <v>44</v>
      </c>
      <c r="B11" s="188"/>
      <c r="C11" s="190">
        <f>IF($B11="","",VLOOKUP($B11,#REF!,5))</f>
      </c>
      <c r="D11" s="190">
        <f>IF($B11="","",VLOOKUP($B11,#REF!,15))</f>
      </c>
      <c r="E11" s="326" t="s">
        <v>130</v>
      </c>
      <c r="F11" s="327"/>
      <c r="G11" s="326" t="s">
        <v>101</v>
      </c>
      <c r="H11" s="327"/>
      <c r="I11" s="191">
        <f>IF($B11="","",VLOOKUP($B11,#REF!,4))</f>
      </c>
      <c r="J11" s="134"/>
      <c r="K11" s="211"/>
      <c r="L11" s="205">
        <f>IF(K11="","",CONCATENATE(VLOOKUP($Y$3,$AB$1:$AK$1,K11)," pont"))</f>
      </c>
      <c r="M11" s="212"/>
      <c r="N11" s="150"/>
      <c r="O11" s="150"/>
      <c r="P11" s="150"/>
      <c r="Q11" s="150"/>
      <c r="R11" s="150"/>
      <c r="S11" s="150"/>
      <c r="Y11" s="203"/>
      <c r="Z11" s="203"/>
      <c r="AA11" s="203" t="s">
        <v>71</v>
      </c>
      <c r="AB11" s="208">
        <v>3</v>
      </c>
      <c r="AC11" s="208">
        <v>2</v>
      </c>
      <c r="AD11" s="208">
        <v>1</v>
      </c>
      <c r="AE11" s="208">
        <v>0</v>
      </c>
      <c r="AF11" s="208">
        <v>0</v>
      </c>
      <c r="AG11" s="208">
        <v>0</v>
      </c>
      <c r="AH11" s="208">
        <v>0</v>
      </c>
      <c r="AI11" s="208">
        <v>0</v>
      </c>
      <c r="AJ11" s="208">
        <v>0</v>
      </c>
      <c r="AK11" s="208">
        <v>0</v>
      </c>
    </row>
    <row r="12" spans="1:37" ht="12.75">
      <c r="A12" s="157"/>
      <c r="B12" s="189"/>
      <c r="C12" s="192"/>
      <c r="D12" s="192"/>
      <c r="E12" s="192"/>
      <c r="F12" s="192"/>
      <c r="G12" s="192"/>
      <c r="H12" s="192"/>
      <c r="I12" s="192"/>
      <c r="J12" s="134"/>
      <c r="K12" s="186"/>
      <c r="L12" s="186"/>
      <c r="M12" s="214"/>
      <c r="Y12" s="203"/>
      <c r="Z12" s="203"/>
      <c r="AA12" s="203" t="s">
        <v>67</v>
      </c>
      <c r="AB12" s="209">
        <v>0</v>
      </c>
      <c r="AC12" s="209">
        <v>0</v>
      </c>
      <c r="AD12" s="209">
        <v>0</v>
      </c>
      <c r="AE12" s="209">
        <v>0</v>
      </c>
      <c r="AF12" s="209">
        <v>0</v>
      </c>
      <c r="AG12" s="209">
        <v>0</v>
      </c>
      <c r="AH12" s="209">
        <v>0</v>
      </c>
      <c r="AI12" s="209">
        <v>0</v>
      </c>
      <c r="AJ12" s="209">
        <v>0</v>
      </c>
      <c r="AK12" s="209">
        <v>0</v>
      </c>
    </row>
    <row r="13" spans="1:37" ht="12.75">
      <c r="A13" s="157" t="s">
        <v>49</v>
      </c>
      <c r="B13" s="188"/>
      <c r="C13" s="190">
        <f>IF($B13="","",VLOOKUP($B13,#REF!,5))</f>
      </c>
      <c r="D13" s="190">
        <f>IF($B13="","",VLOOKUP($B13,#REF!,15))</f>
      </c>
      <c r="E13" s="326" t="s">
        <v>118</v>
      </c>
      <c r="F13" s="327"/>
      <c r="G13" s="326" t="s">
        <v>106</v>
      </c>
      <c r="H13" s="327"/>
      <c r="I13" s="191">
        <f>IF($B13="","",VLOOKUP($B13,#REF!,4))</f>
      </c>
      <c r="J13" s="134"/>
      <c r="K13" s="211"/>
      <c r="L13" s="205">
        <f>IF(K13="","",CONCATENATE(VLOOKUP($Y$3,$AB$1:$AK$1,K13)," pont"))</f>
      </c>
      <c r="M13" s="212"/>
      <c r="Y13" s="203"/>
      <c r="Z13" s="203"/>
      <c r="AA13" s="203" t="s">
        <v>68</v>
      </c>
      <c r="AB13" s="209">
        <v>0</v>
      </c>
      <c r="AC13" s="209">
        <v>0</v>
      </c>
      <c r="AD13" s="209">
        <v>0</v>
      </c>
      <c r="AE13" s="209">
        <v>0</v>
      </c>
      <c r="AF13" s="209">
        <v>0</v>
      </c>
      <c r="AG13" s="209">
        <v>0</v>
      </c>
      <c r="AH13" s="209">
        <v>0</v>
      </c>
      <c r="AI13" s="209">
        <v>0</v>
      </c>
      <c r="AJ13" s="209">
        <v>0</v>
      </c>
      <c r="AK13" s="209">
        <v>0</v>
      </c>
    </row>
    <row r="14" spans="1:37" ht="12.75">
      <c r="A14" s="134"/>
      <c r="B14" s="134"/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Y14" s="203"/>
      <c r="Z14" s="203"/>
      <c r="AA14" s="203"/>
      <c r="AB14" s="203"/>
      <c r="AC14" s="203"/>
      <c r="AD14" s="203"/>
      <c r="AE14" s="203"/>
      <c r="AF14" s="203"/>
      <c r="AG14" s="203"/>
      <c r="AH14" s="203"/>
      <c r="AI14" s="203"/>
      <c r="AJ14" s="203"/>
      <c r="AK14" s="203"/>
    </row>
    <row r="15" spans="1:37" ht="12.75">
      <c r="A15" s="134"/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Y15" s="203"/>
      <c r="Z15" s="203"/>
      <c r="AA15" s="203"/>
      <c r="AB15" s="203"/>
      <c r="AC15" s="203"/>
      <c r="AD15" s="203"/>
      <c r="AE15" s="203"/>
      <c r="AF15" s="203"/>
      <c r="AG15" s="203"/>
      <c r="AH15" s="203"/>
      <c r="AI15" s="203"/>
      <c r="AJ15" s="203"/>
      <c r="AK15" s="203"/>
    </row>
    <row r="16" spans="1:37" ht="12.75">
      <c r="A16" s="134"/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Y16" s="203"/>
      <c r="Z16" s="203"/>
      <c r="AA16" s="203" t="s">
        <v>42</v>
      </c>
      <c r="AB16" s="203">
        <v>300</v>
      </c>
      <c r="AC16" s="203">
        <v>250</v>
      </c>
      <c r="AD16" s="203">
        <v>220</v>
      </c>
      <c r="AE16" s="203">
        <v>180</v>
      </c>
      <c r="AF16" s="203">
        <v>160</v>
      </c>
      <c r="AG16" s="203">
        <v>150</v>
      </c>
      <c r="AH16" s="203">
        <v>140</v>
      </c>
      <c r="AI16" s="203">
        <v>130</v>
      </c>
      <c r="AJ16" s="203">
        <v>120</v>
      </c>
      <c r="AK16" s="203">
        <v>110</v>
      </c>
    </row>
    <row r="17" spans="1:37" ht="12.75">
      <c r="A17" s="134"/>
      <c r="B17" s="134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Y17" s="203"/>
      <c r="Z17" s="203"/>
      <c r="AA17" s="203" t="s">
        <v>59</v>
      </c>
      <c r="AB17" s="203">
        <v>250</v>
      </c>
      <c r="AC17" s="203">
        <v>200</v>
      </c>
      <c r="AD17" s="203">
        <v>160</v>
      </c>
      <c r="AE17" s="203">
        <v>140</v>
      </c>
      <c r="AF17" s="203">
        <v>120</v>
      </c>
      <c r="AG17" s="203">
        <v>110</v>
      </c>
      <c r="AH17" s="203">
        <v>100</v>
      </c>
      <c r="AI17" s="203">
        <v>90</v>
      </c>
      <c r="AJ17" s="203">
        <v>80</v>
      </c>
      <c r="AK17" s="203">
        <v>70</v>
      </c>
    </row>
    <row r="18" spans="1:37" ht="18.75" customHeight="1">
      <c r="A18" s="134"/>
      <c r="B18" s="321"/>
      <c r="C18" s="321"/>
      <c r="D18" s="320" t="str">
        <f>E7</f>
        <v>Reguly</v>
      </c>
      <c r="E18" s="320"/>
      <c r="F18" s="320" t="str">
        <f>E9</f>
        <v>Bolyai 2</v>
      </c>
      <c r="G18" s="320"/>
      <c r="H18" s="320" t="str">
        <f>E11</f>
        <v>Bolyai 1</v>
      </c>
      <c r="I18" s="320"/>
      <c r="J18" s="320" t="str">
        <f>E13</f>
        <v>Árpád-házi</v>
      </c>
      <c r="K18" s="320"/>
      <c r="L18" s="134"/>
      <c r="M18" s="134"/>
      <c r="Y18" s="203"/>
      <c r="Z18" s="203"/>
      <c r="AA18" s="203" t="s">
        <v>60</v>
      </c>
      <c r="AB18" s="203">
        <v>200</v>
      </c>
      <c r="AC18" s="203">
        <v>150</v>
      </c>
      <c r="AD18" s="203">
        <v>130</v>
      </c>
      <c r="AE18" s="203">
        <v>110</v>
      </c>
      <c r="AF18" s="203">
        <v>95</v>
      </c>
      <c r="AG18" s="203">
        <v>80</v>
      </c>
      <c r="AH18" s="203">
        <v>70</v>
      </c>
      <c r="AI18" s="203">
        <v>60</v>
      </c>
      <c r="AJ18" s="203">
        <v>55</v>
      </c>
      <c r="AK18" s="203">
        <v>50</v>
      </c>
    </row>
    <row r="19" spans="1:37" ht="18.75" customHeight="1">
      <c r="A19" s="193" t="s">
        <v>42</v>
      </c>
      <c r="B19" s="318" t="str">
        <f>E7</f>
        <v>Reguly</v>
      </c>
      <c r="C19" s="318"/>
      <c r="D19" s="322"/>
      <c r="E19" s="322"/>
      <c r="F19" s="319"/>
      <c r="G19" s="319"/>
      <c r="H19" s="319"/>
      <c r="I19" s="319"/>
      <c r="J19" s="320"/>
      <c r="K19" s="320"/>
      <c r="L19" s="134"/>
      <c r="M19" s="134"/>
      <c r="Y19" s="203"/>
      <c r="Z19" s="203"/>
      <c r="AA19" s="203" t="s">
        <v>61</v>
      </c>
      <c r="AB19" s="203">
        <v>150</v>
      </c>
      <c r="AC19" s="203">
        <v>120</v>
      </c>
      <c r="AD19" s="203">
        <v>100</v>
      </c>
      <c r="AE19" s="203">
        <v>80</v>
      </c>
      <c r="AF19" s="203">
        <v>70</v>
      </c>
      <c r="AG19" s="203">
        <v>60</v>
      </c>
      <c r="AH19" s="203">
        <v>55</v>
      </c>
      <c r="AI19" s="203">
        <v>50</v>
      </c>
      <c r="AJ19" s="203">
        <v>45</v>
      </c>
      <c r="AK19" s="203">
        <v>40</v>
      </c>
    </row>
    <row r="20" spans="1:37" ht="18.75" customHeight="1">
      <c r="A20" s="193" t="s">
        <v>43</v>
      </c>
      <c r="B20" s="318" t="str">
        <f>E9</f>
        <v>Bolyai 2</v>
      </c>
      <c r="C20" s="318"/>
      <c r="D20" s="319"/>
      <c r="E20" s="319"/>
      <c r="F20" s="322"/>
      <c r="G20" s="322"/>
      <c r="H20" s="319"/>
      <c r="I20" s="319"/>
      <c r="J20" s="319"/>
      <c r="K20" s="319"/>
      <c r="L20" s="134"/>
      <c r="M20" s="134"/>
      <c r="Y20" s="203"/>
      <c r="Z20" s="203"/>
      <c r="AA20" s="203" t="s">
        <v>62</v>
      </c>
      <c r="AB20" s="203">
        <v>120</v>
      </c>
      <c r="AC20" s="203">
        <v>90</v>
      </c>
      <c r="AD20" s="203">
        <v>65</v>
      </c>
      <c r="AE20" s="203">
        <v>55</v>
      </c>
      <c r="AF20" s="203">
        <v>50</v>
      </c>
      <c r="AG20" s="203">
        <v>45</v>
      </c>
      <c r="AH20" s="203">
        <v>40</v>
      </c>
      <c r="AI20" s="203">
        <v>35</v>
      </c>
      <c r="AJ20" s="203">
        <v>25</v>
      </c>
      <c r="AK20" s="203">
        <v>20</v>
      </c>
    </row>
    <row r="21" spans="1:37" ht="18.75" customHeight="1">
      <c r="A21" s="193" t="s">
        <v>44</v>
      </c>
      <c r="B21" s="318" t="str">
        <f>E11</f>
        <v>Bolyai 1</v>
      </c>
      <c r="C21" s="318"/>
      <c r="D21" s="319"/>
      <c r="E21" s="319"/>
      <c r="F21" s="319"/>
      <c r="G21" s="319"/>
      <c r="H21" s="322"/>
      <c r="I21" s="322"/>
      <c r="J21" s="319"/>
      <c r="K21" s="319"/>
      <c r="L21" s="134"/>
      <c r="M21" s="134"/>
      <c r="Y21" s="203"/>
      <c r="Z21" s="203"/>
      <c r="AA21" s="203" t="s">
        <v>63</v>
      </c>
      <c r="AB21" s="203">
        <v>90</v>
      </c>
      <c r="AC21" s="203">
        <v>60</v>
      </c>
      <c r="AD21" s="203">
        <v>45</v>
      </c>
      <c r="AE21" s="203">
        <v>34</v>
      </c>
      <c r="AF21" s="203">
        <v>27</v>
      </c>
      <c r="AG21" s="203">
        <v>22</v>
      </c>
      <c r="AH21" s="203">
        <v>18</v>
      </c>
      <c r="AI21" s="203">
        <v>15</v>
      </c>
      <c r="AJ21" s="203">
        <v>12</v>
      </c>
      <c r="AK21" s="203">
        <v>9</v>
      </c>
    </row>
    <row r="22" spans="1:37" ht="18.75" customHeight="1">
      <c r="A22" s="193" t="s">
        <v>49</v>
      </c>
      <c r="B22" s="318" t="str">
        <f>E13</f>
        <v>Árpád-házi</v>
      </c>
      <c r="C22" s="318"/>
      <c r="D22" s="319"/>
      <c r="E22" s="319"/>
      <c r="F22" s="319"/>
      <c r="G22" s="319"/>
      <c r="H22" s="320"/>
      <c r="I22" s="320"/>
      <c r="J22" s="322"/>
      <c r="K22" s="322"/>
      <c r="L22" s="134"/>
      <c r="M22" s="134"/>
      <c r="Y22" s="203"/>
      <c r="Z22" s="203"/>
      <c r="AA22" s="203" t="s">
        <v>64</v>
      </c>
      <c r="AB22" s="203">
        <v>60</v>
      </c>
      <c r="AC22" s="203">
        <v>40</v>
      </c>
      <c r="AD22" s="203">
        <v>30</v>
      </c>
      <c r="AE22" s="203">
        <v>20</v>
      </c>
      <c r="AF22" s="203">
        <v>18</v>
      </c>
      <c r="AG22" s="203">
        <v>15</v>
      </c>
      <c r="AH22" s="203">
        <v>12</v>
      </c>
      <c r="AI22" s="203">
        <v>10</v>
      </c>
      <c r="AJ22" s="203">
        <v>8</v>
      </c>
      <c r="AK22" s="203">
        <v>6</v>
      </c>
    </row>
    <row r="23" spans="1:37" ht="12.75">
      <c r="A23" s="134"/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Y23" s="203"/>
      <c r="Z23" s="203"/>
      <c r="AA23" s="203" t="s">
        <v>65</v>
      </c>
      <c r="AB23" s="203">
        <v>40</v>
      </c>
      <c r="AC23" s="203">
        <v>25</v>
      </c>
      <c r="AD23" s="203">
        <v>18</v>
      </c>
      <c r="AE23" s="203">
        <v>13</v>
      </c>
      <c r="AF23" s="203">
        <v>8</v>
      </c>
      <c r="AG23" s="203">
        <v>7</v>
      </c>
      <c r="AH23" s="203">
        <v>6</v>
      </c>
      <c r="AI23" s="203">
        <v>5</v>
      </c>
      <c r="AJ23" s="203">
        <v>4</v>
      </c>
      <c r="AK23" s="203">
        <v>3</v>
      </c>
    </row>
    <row r="24" spans="1:37" ht="12.75">
      <c r="A24" s="134"/>
      <c r="B24" s="134"/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Y24" s="203"/>
      <c r="Z24" s="203"/>
      <c r="AA24" s="203" t="s">
        <v>66</v>
      </c>
      <c r="AB24" s="203">
        <v>25</v>
      </c>
      <c r="AC24" s="203">
        <v>15</v>
      </c>
      <c r="AD24" s="203">
        <v>13</v>
      </c>
      <c r="AE24" s="203">
        <v>7</v>
      </c>
      <c r="AF24" s="203">
        <v>6</v>
      </c>
      <c r="AG24" s="203">
        <v>5</v>
      </c>
      <c r="AH24" s="203">
        <v>4</v>
      </c>
      <c r="AI24" s="203">
        <v>3</v>
      </c>
      <c r="AJ24" s="203">
        <v>2</v>
      </c>
      <c r="AK24" s="203">
        <v>1</v>
      </c>
    </row>
    <row r="25" spans="1:37" ht="12.75">
      <c r="A25" s="134"/>
      <c r="B25" s="134"/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Y25" s="203"/>
      <c r="Z25" s="203"/>
      <c r="AA25" s="203" t="s">
        <v>71</v>
      </c>
      <c r="AB25" s="203">
        <v>15</v>
      </c>
      <c r="AC25" s="203">
        <v>10</v>
      </c>
      <c r="AD25" s="203">
        <v>8</v>
      </c>
      <c r="AE25" s="203">
        <v>4</v>
      </c>
      <c r="AF25" s="203">
        <v>3</v>
      </c>
      <c r="AG25" s="203">
        <v>2</v>
      </c>
      <c r="AH25" s="203">
        <v>1</v>
      </c>
      <c r="AI25" s="203">
        <v>0</v>
      </c>
      <c r="AJ25" s="203">
        <v>0</v>
      </c>
      <c r="AK25" s="203">
        <v>0</v>
      </c>
    </row>
    <row r="26" spans="1:37" ht="12.75">
      <c r="A26" s="134"/>
      <c r="B26" s="134"/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Y26" s="203"/>
      <c r="Z26" s="203"/>
      <c r="AA26" s="203" t="s">
        <v>67</v>
      </c>
      <c r="AB26" s="203">
        <v>10</v>
      </c>
      <c r="AC26" s="203">
        <v>6</v>
      </c>
      <c r="AD26" s="203">
        <v>4</v>
      </c>
      <c r="AE26" s="203">
        <v>2</v>
      </c>
      <c r="AF26" s="203">
        <v>1</v>
      </c>
      <c r="AG26" s="203">
        <v>0</v>
      </c>
      <c r="AH26" s="203">
        <v>0</v>
      </c>
      <c r="AI26" s="203">
        <v>0</v>
      </c>
      <c r="AJ26" s="203">
        <v>0</v>
      </c>
      <c r="AK26" s="203">
        <v>0</v>
      </c>
    </row>
    <row r="27" spans="1:37" ht="12.75">
      <c r="A27" s="134"/>
      <c r="B27" s="134"/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Y27" s="203"/>
      <c r="Z27" s="203"/>
      <c r="AA27" s="203" t="s">
        <v>68</v>
      </c>
      <c r="AB27" s="203">
        <v>3</v>
      </c>
      <c r="AC27" s="203">
        <v>2</v>
      </c>
      <c r="AD27" s="203">
        <v>1</v>
      </c>
      <c r="AE27" s="203">
        <v>0</v>
      </c>
      <c r="AF27" s="203">
        <v>0</v>
      </c>
      <c r="AG27" s="203">
        <v>0</v>
      </c>
      <c r="AH27" s="203">
        <v>0</v>
      </c>
      <c r="AI27" s="203">
        <v>0</v>
      </c>
      <c r="AJ27" s="203">
        <v>0</v>
      </c>
      <c r="AK27" s="203">
        <v>0</v>
      </c>
    </row>
    <row r="28" spans="1:13" ht="12.75">
      <c r="A28" s="134"/>
      <c r="B28" s="134"/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</row>
    <row r="29" spans="1:13" ht="12.75">
      <c r="A29" s="134"/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</row>
    <row r="30" spans="1:13" ht="12.75">
      <c r="A30" s="134"/>
      <c r="B30" s="134"/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</row>
    <row r="31" spans="1:13" ht="12.75">
      <c r="A31" s="134"/>
      <c r="B31" s="134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</row>
    <row r="32" spans="1:19" ht="12.75">
      <c r="A32" s="134"/>
      <c r="B32" s="134"/>
      <c r="C32" s="134"/>
      <c r="D32" s="134"/>
      <c r="E32" s="134"/>
      <c r="F32" s="134"/>
      <c r="G32" s="134"/>
      <c r="H32" s="134"/>
      <c r="I32" s="134"/>
      <c r="J32" s="134"/>
      <c r="K32" s="134"/>
      <c r="L32" s="133"/>
      <c r="M32" s="134"/>
      <c r="O32" s="150"/>
      <c r="P32" s="150"/>
      <c r="Q32" s="150"/>
      <c r="R32" s="150"/>
      <c r="S32" s="150"/>
    </row>
    <row r="33" spans="1:19" ht="12.75">
      <c r="A33" s="81" t="s">
        <v>25</v>
      </c>
      <c r="B33" s="82"/>
      <c r="C33" s="112"/>
      <c r="D33" s="165" t="s">
        <v>0</v>
      </c>
      <c r="E33" s="166" t="s">
        <v>27</v>
      </c>
      <c r="F33" s="184"/>
      <c r="G33" s="165" t="s">
        <v>0</v>
      </c>
      <c r="H33" s="166" t="s">
        <v>34</v>
      </c>
      <c r="I33" s="89"/>
      <c r="J33" s="166" t="s">
        <v>35</v>
      </c>
      <c r="K33" s="88" t="s">
        <v>36</v>
      </c>
      <c r="L33" s="31"/>
      <c r="M33" s="184"/>
      <c r="O33" s="150"/>
      <c r="P33" s="159"/>
      <c r="Q33" s="159"/>
      <c r="R33" s="160"/>
      <c r="S33" s="150"/>
    </row>
    <row r="34" spans="1:19" ht="12.75">
      <c r="A34" s="137" t="s">
        <v>26</v>
      </c>
      <c r="B34" s="138"/>
      <c r="C34" s="139"/>
      <c r="D34" s="167"/>
      <c r="E34" s="325"/>
      <c r="F34" s="325"/>
      <c r="G34" s="178" t="s">
        <v>1</v>
      </c>
      <c r="H34" s="138"/>
      <c r="I34" s="168"/>
      <c r="J34" s="179"/>
      <c r="K34" s="135" t="s">
        <v>28</v>
      </c>
      <c r="L34" s="185"/>
      <c r="M34" s="169"/>
      <c r="O34" s="150"/>
      <c r="P34" s="161"/>
      <c r="Q34" s="161"/>
      <c r="R34" s="162"/>
      <c r="S34" s="150"/>
    </row>
    <row r="35" spans="1:19" ht="12.75">
      <c r="A35" s="140" t="s">
        <v>33</v>
      </c>
      <c r="B35" s="87"/>
      <c r="C35" s="141"/>
      <c r="D35" s="170"/>
      <c r="E35" s="324"/>
      <c r="F35" s="324"/>
      <c r="G35" s="180" t="s">
        <v>2</v>
      </c>
      <c r="H35" s="171"/>
      <c r="I35" s="172"/>
      <c r="J35" s="79"/>
      <c r="K35" s="182"/>
      <c r="L35" s="133"/>
      <c r="M35" s="177"/>
      <c r="O35" s="150"/>
      <c r="P35" s="162"/>
      <c r="Q35" s="163"/>
      <c r="R35" s="162"/>
      <c r="S35" s="150"/>
    </row>
    <row r="36" spans="1:19" ht="12.75">
      <c r="A36" s="102"/>
      <c r="B36" s="103"/>
      <c r="C36" s="104"/>
      <c r="D36" s="170"/>
      <c r="E36" s="174"/>
      <c r="F36" s="175"/>
      <c r="G36" s="180" t="s">
        <v>3</v>
      </c>
      <c r="H36" s="171"/>
      <c r="I36" s="172"/>
      <c r="J36" s="79"/>
      <c r="K36" s="135" t="s">
        <v>29</v>
      </c>
      <c r="L36" s="185"/>
      <c r="M36" s="169"/>
      <c r="O36" s="150"/>
      <c r="P36" s="161"/>
      <c r="Q36" s="161"/>
      <c r="R36" s="162"/>
      <c r="S36" s="150"/>
    </row>
    <row r="37" spans="1:19" ht="12.75">
      <c r="A37" s="83"/>
      <c r="B37" s="110"/>
      <c r="C37" s="84"/>
      <c r="D37" s="170"/>
      <c r="E37" s="174"/>
      <c r="F37" s="175"/>
      <c r="G37" s="180" t="s">
        <v>4</v>
      </c>
      <c r="H37" s="171"/>
      <c r="I37" s="172"/>
      <c r="J37" s="79"/>
      <c r="K37" s="183"/>
      <c r="L37" s="175"/>
      <c r="M37" s="173"/>
      <c r="O37" s="150"/>
      <c r="P37" s="162"/>
      <c r="Q37" s="163"/>
      <c r="R37" s="162"/>
      <c r="S37" s="150"/>
    </row>
    <row r="38" spans="1:19" ht="12.75">
      <c r="A38" s="91"/>
      <c r="B38" s="105"/>
      <c r="C38" s="111"/>
      <c r="D38" s="170"/>
      <c r="E38" s="174"/>
      <c r="F38" s="175"/>
      <c r="G38" s="180" t="s">
        <v>5</v>
      </c>
      <c r="H38" s="171"/>
      <c r="I38" s="172"/>
      <c r="J38" s="79"/>
      <c r="K38" s="140"/>
      <c r="L38" s="133"/>
      <c r="M38" s="177"/>
      <c r="O38" s="150"/>
      <c r="P38" s="162"/>
      <c r="Q38" s="163"/>
      <c r="R38" s="162"/>
      <c r="S38" s="150"/>
    </row>
    <row r="39" spans="1:19" ht="12.75">
      <c r="A39" s="92"/>
      <c r="B39" s="106"/>
      <c r="C39" s="84"/>
      <c r="D39" s="170"/>
      <c r="E39" s="174"/>
      <c r="F39" s="175"/>
      <c r="G39" s="180" t="s">
        <v>6</v>
      </c>
      <c r="H39" s="171"/>
      <c r="I39" s="172"/>
      <c r="J39" s="79"/>
      <c r="K39" s="135" t="s">
        <v>24</v>
      </c>
      <c r="L39" s="185"/>
      <c r="M39" s="169"/>
      <c r="O39" s="150"/>
      <c r="P39" s="161"/>
      <c r="Q39" s="161"/>
      <c r="R39" s="162"/>
      <c r="S39" s="150"/>
    </row>
    <row r="40" spans="1:19" ht="12.75">
      <c r="A40" s="92"/>
      <c r="B40" s="106"/>
      <c r="C40" s="100"/>
      <c r="D40" s="170"/>
      <c r="E40" s="174"/>
      <c r="F40" s="175"/>
      <c r="G40" s="180" t="s">
        <v>7</v>
      </c>
      <c r="H40" s="171"/>
      <c r="I40" s="172"/>
      <c r="J40" s="79"/>
      <c r="K40" s="183"/>
      <c r="L40" s="175"/>
      <c r="M40" s="173"/>
      <c r="O40" s="150"/>
      <c r="P40" s="162"/>
      <c r="Q40" s="163"/>
      <c r="R40" s="162"/>
      <c r="S40" s="150"/>
    </row>
    <row r="41" spans="1:19" ht="12.75">
      <c r="A41" s="93"/>
      <c r="B41" s="90"/>
      <c r="C41" s="101"/>
      <c r="D41" s="176"/>
      <c r="E41" s="85"/>
      <c r="F41" s="133"/>
      <c r="G41" s="181" t="s">
        <v>8</v>
      </c>
      <c r="H41" s="87"/>
      <c r="I41" s="136"/>
      <c r="J41" s="86"/>
      <c r="K41" s="140" t="str">
        <f>M4</f>
        <v>Szabó Hajnalka</v>
      </c>
      <c r="L41" s="133"/>
      <c r="M41" s="177"/>
      <c r="O41" s="150"/>
      <c r="P41" s="162"/>
      <c r="Q41" s="163"/>
      <c r="R41" s="164"/>
      <c r="S41" s="150"/>
    </row>
    <row r="42" spans="15:19" ht="12.75">
      <c r="O42" s="150"/>
      <c r="P42" s="150"/>
      <c r="Q42" s="150"/>
      <c r="R42" s="150"/>
      <c r="S42" s="150"/>
    </row>
    <row r="43" spans="15:19" ht="12.75">
      <c r="O43" s="150"/>
      <c r="P43" s="150"/>
      <c r="Q43" s="150"/>
      <c r="R43" s="150"/>
      <c r="S43" s="150"/>
    </row>
  </sheetData>
  <sheetProtection/>
  <mergeCells count="37">
    <mergeCell ref="A1:F1"/>
    <mergeCell ref="A4:C4"/>
    <mergeCell ref="E7:F7"/>
    <mergeCell ref="G7:H7"/>
    <mergeCell ref="E9:F9"/>
    <mergeCell ref="G9:H9"/>
    <mergeCell ref="E11:F11"/>
    <mergeCell ref="G11:H11"/>
    <mergeCell ref="E13:F13"/>
    <mergeCell ref="G13:H13"/>
    <mergeCell ref="B18:C18"/>
    <mergeCell ref="D18:E18"/>
    <mergeCell ref="F18:G18"/>
    <mergeCell ref="H18:I18"/>
    <mergeCell ref="J18:K18"/>
    <mergeCell ref="B19:C19"/>
    <mergeCell ref="D19:E19"/>
    <mergeCell ref="F19:G19"/>
    <mergeCell ref="H19:I19"/>
    <mergeCell ref="J19:K19"/>
    <mergeCell ref="B20:C20"/>
    <mergeCell ref="D20:E20"/>
    <mergeCell ref="F20:G20"/>
    <mergeCell ref="H20:I20"/>
    <mergeCell ref="J20:K20"/>
    <mergeCell ref="B21:C21"/>
    <mergeCell ref="D21:E21"/>
    <mergeCell ref="F21:G21"/>
    <mergeCell ref="H21:I21"/>
    <mergeCell ref="J21:K21"/>
    <mergeCell ref="E35:F35"/>
    <mergeCell ref="B22:C22"/>
    <mergeCell ref="D22:E22"/>
    <mergeCell ref="F22:G22"/>
    <mergeCell ref="H22:I22"/>
    <mergeCell ref="J22:K22"/>
    <mergeCell ref="E34:F34"/>
  </mergeCells>
  <conditionalFormatting sqref="E7 E9 E11 E13">
    <cfRule type="cellIs" priority="2" dxfId="1" operator="equal" stopIfTrue="1">
      <formula>"Bye"</formula>
    </cfRule>
  </conditionalFormatting>
  <conditionalFormatting sqref="R41">
    <cfRule type="expression" priority="1" dxfId="0" stopIfTrue="1">
      <formula>$O$1="CU"</formula>
    </cfRule>
  </conditionalFormatting>
  <printOptions horizontalCentered="1" verticalCentered="1"/>
  <pageMargins left="0" right="0" top="0.984251968503937" bottom="0.984251968503937" header="0.5118110236220472" footer="0.5118110236220472"/>
  <pageSetup horizontalDpi="1200" verticalDpi="1200" orientation="portrait" paperSize="9" scale="95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1"/>
  </sheetPr>
  <dimension ref="A1:AK43"/>
  <sheetViews>
    <sheetView zoomScalePageLayoutView="0" workbookViewId="0" topLeftCell="A1">
      <selection activeCell="M13" sqref="M13"/>
    </sheetView>
  </sheetViews>
  <sheetFormatPr defaultColWidth="9.140625" defaultRowHeight="12.75"/>
  <cols>
    <col min="1" max="1" width="5.421875" style="0" customWidth="1"/>
    <col min="2" max="2" width="4.421875" style="0" customWidth="1"/>
    <col min="3" max="3" width="8.28125" style="0" customWidth="1"/>
    <col min="4" max="4" width="7.140625" style="0" customWidth="1"/>
    <col min="5" max="5" width="9.28125" style="0" customWidth="1"/>
    <col min="6" max="6" width="7.140625" style="0" customWidth="1"/>
    <col min="7" max="7" width="9.28125" style="0" customWidth="1"/>
    <col min="8" max="8" width="7.140625" style="0" customWidth="1"/>
    <col min="9" max="9" width="9.28125" style="0" customWidth="1"/>
    <col min="10" max="10" width="8.421875" style="0" customWidth="1"/>
    <col min="11" max="13" width="8.57421875" style="0" customWidth="1"/>
    <col min="15" max="15" width="5.57421875" style="0" customWidth="1"/>
    <col min="16" max="16" width="4.57421875" style="0" customWidth="1"/>
    <col min="17" max="17" width="11.7109375" style="0" customWidth="1"/>
    <col min="25" max="25" width="10.28125" style="202" hidden="1" customWidth="1"/>
    <col min="26" max="37" width="0" style="202" hidden="1" customWidth="1"/>
  </cols>
  <sheetData>
    <row r="1" spans="1:37" ht="26.25">
      <c r="A1" s="317" t="str">
        <f>Altalanos!$A$6</f>
        <v>Vas megyei Tenisz Diákolimpia</v>
      </c>
      <c r="B1" s="317"/>
      <c r="C1" s="317"/>
      <c r="D1" s="317"/>
      <c r="E1" s="317"/>
      <c r="F1" s="317"/>
      <c r="G1" s="117"/>
      <c r="H1" s="120" t="s">
        <v>32</v>
      </c>
      <c r="I1" s="118"/>
      <c r="J1" s="119"/>
      <c r="L1" s="121"/>
      <c r="M1" s="146"/>
      <c r="N1" s="148"/>
      <c r="O1" s="148" t="s">
        <v>9</v>
      </c>
      <c r="P1" s="148"/>
      <c r="Q1" s="149"/>
      <c r="R1" s="148"/>
      <c r="S1" s="150"/>
      <c r="Y1"/>
      <c r="Z1"/>
      <c r="AA1"/>
      <c r="AB1" s="210" t="e">
        <f>IF(Y5=1,CONCATENATE(VLOOKUP(Y3,AA16:AH27,2)),CONCATENATE(VLOOKUP(Y3,AA2:AK13,2)))</f>
        <v>#N/A</v>
      </c>
      <c r="AC1" s="210" t="e">
        <f>IF(Y5=1,CONCATENATE(VLOOKUP(Y3,AA16:AK27,3)),CONCATENATE(VLOOKUP(Y3,AA2:AK13,3)))</f>
        <v>#N/A</v>
      </c>
      <c r="AD1" s="210" t="e">
        <f>IF(Y5=1,CONCATENATE(VLOOKUP(Y3,AA16:AK27,4)),CONCATENATE(VLOOKUP(Y3,AA2:AK13,4)))</f>
        <v>#N/A</v>
      </c>
      <c r="AE1" s="210" t="e">
        <f>IF(Y5=1,CONCATENATE(VLOOKUP(Y3,AA16:AK27,5)),CONCATENATE(VLOOKUP(Y3,AA2:AK13,5)))</f>
        <v>#N/A</v>
      </c>
      <c r="AF1" s="210" t="e">
        <f>IF(Y5=1,CONCATENATE(VLOOKUP(Y3,AA16:AK27,6)),CONCATENATE(VLOOKUP(Y3,AA2:AK13,6)))</f>
        <v>#N/A</v>
      </c>
      <c r="AG1" s="210" t="e">
        <f>IF(Y5=1,CONCATENATE(VLOOKUP(Y3,AA16:AK27,7)),CONCATENATE(VLOOKUP(Y3,AA2:AK13,7)))</f>
        <v>#N/A</v>
      </c>
      <c r="AH1" s="210" t="e">
        <f>IF(Y5=1,CONCATENATE(VLOOKUP(Y3,AA16:AK27,8)),CONCATENATE(VLOOKUP(Y3,AA2:AK13,8)))</f>
        <v>#N/A</v>
      </c>
      <c r="AI1" s="210" t="e">
        <f>IF(Y5=1,CONCATENATE(VLOOKUP(Y3,AA16:AK27,9)),CONCATENATE(VLOOKUP(Y3,AA2:AK13,9)))</f>
        <v>#N/A</v>
      </c>
      <c r="AJ1" s="210" t="e">
        <f>IF(Y5=1,CONCATENATE(VLOOKUP(Y3,AA16:AK27,10)),CONCATENATE(VLOOKUP(Y3,AA2:AK13,10)))</f>
        <v>#N/A</v>
      </c>
      <c r="AK1" s="210" t="e">
        <f>IF(Y5=1,CONCATENATE(VLOOKUP(Y3,AA16:AK27,11)),CONCATENATE(VLOOKUP(Y3,AA2:AK13,11)))</f>
        <v>#N/A</v>
      </c>
    </row>
    <row r="2" spans="1:37" ht="12.75">
      <c r="A2" s="122" t="s">
        <v>31</v>
      </c>
      <c r="B2" s="123"/>
      <c r="C2" s="123"/>
      <c r="D2" s="123"/>
      <c r="E2" s="219">
        <f>Altalanos!$B$8</f>
        <v>0</v>
      </c>
      <c r="F2" s="123"/>
      <c r="G2" s="124"/>
      <c r="H2" s="125"/>
      <c r="I2" s="125"/>
      <c r="J2" s="126"/>
      <c r="K2" s="121"/>
      <c r="L2" s="121"/>
      <c r="M2" s="147"/>
      <c r="N2" s="151"/>
      <c r="O2" s="152"/>
      <c r="P2" s="151"/>
      <c r="Q2" s="152"/>
      <c r="R2" s="151"/>
      <c r="S2" s="150"/>
      <c r="Y2" s="204"/>
      <c r="Z2" s="203"/>
      <c r="AA2" s="203" t="s">
        <v>42</v>
      </c>
      <c r="AB2" s="208">
        <v>150</v>
      </c>
      <c r="AC2" s="208">
        <v>120</v>
      </c>
      <c r="AD2" s="208">
        <v>100</v>
      </c>
      <c r="AE2" s="208">
        <v>80</v>
      </c>
      <c r="AF2" s="208">
        <v>70</v>
      </c>
      <c r="AG2" s="208">
        <v>60</v>
      </c>
      <c r="AH2" s="208">
        <v>55</v>
      </c>
      <c r="AI2" s="208">
        <v>50</v>
      </c>
      <c r="AJ2" s="208">
        <v>45</v>
      </c>
      <c r="AK2" s="208">
        <v>40</v>
      </c>
    </row>
    <row r="3" spans="1:37" ht="12.75">
      <c r="A3" s="49" t="s">
        <v>17</v>
      </c>
      <c r="B3" s="49"/>
      <c r="C3" s="49"/>
      <c r="D3" s="49"/>
      <c r="E3" s="49" t="s">
        <v>14</v>
      </c>
      <c r="F3" s="49"/>
      <c r="G3" s="49"/>
      <c r="H3" s="49" t="s">
        <v>134</v>
      </c>
      <c r="I3" s="49"/>
      <c r="J3" s="80"/>
      <c r="K3" s="49"/>
      <c r="L3" s="50" t="s">
        <v>22</v>
      </c>
      <c r="M3" s="49"/>
      <c r="N3" s="154"/>
      <c r="O3" s="153"/>
      <c r="P3" s="154"/>
      <c r="Q3" s="194" t="s">
        <v>50</v>
      </c>
      <c r="R3" s="195" t="s">
        <v>56</v>
      </c>
      <c r="S3" s="150"/>
      <c r="Y3" s="203">
        <f>IF(H4="OB","A",IF(H4="IX","W",H4))</f>
        <v>0</v>
      </c>
      <c r="Z3" s="203"/>
      <c r="AA3" s="203" t="s">
        <v>59</v>
      </c>
      <c r="AB3" s="208">
        <v>120</v>
      </c>
      <c r="AC3" s="208">
        <v>90</v>
      </c>
      <c r="AD3" s="208">
        <v>65</v>
      </c>
      <c r="AE3" s="208">
        <v>55</v>
      </c>
      <c r="AF3" s="208">
        <v>50</v>
      </c>
      <c r="AG3" s="208">
        <v>45</v>
      </c>
      <c r="AH3" s="208">
        <v>40</v>
      </c>
      <c r="AI3" s="208">
        <v>35</v>
      </c>
      <c r="AJ3" s="208">
        <v>25</v>
      </c>
      <c r="AK3" s="208">
        <v>20</v>
      </c>
    </row>
    <row r="4" spans="1:37" ht="13.5" thickBot="1">
      <c r="A4" s="323" t="str">
        <f>Altalanos!$A$10</f>
        <v>2022.05.02.-03.</v>
      </c>
      <c r="B4" s="323"/>
      <c r="C4" s="323"/>
      <c r="D4" s="127"/>
      <c r="E4" s="128" t="str">
        <f>Altalanos!$C$10</f>
        <v>Szombathely</v>
      </c>
      <c r="F4" s="128"/>
      <c r="G4" s="128"/>
      <c r="H4" s="130"/>
      <c r="I4" s="128"/>
      <c r="J4" s="129"/>
      <c r="K4" s="130"/>
      <c r="L4" s="131" t="str">
        <f>Altalanos!$E$10</f>
        <v>Szabó Hajnalka</v>
      </c>
      <c r="M4" s="130"/>
      <c r="N4" s="155"/>
      <c r="O4" s="156"/>
      <c r="P4" s="155"/>
      <c r="Q4" s="196" t="s">
        <v>57</v>
      </c>
      <c r="R4" s="197" t="s">
        <v>52</v>
      </c>
      <c r="S4" s="150"/>
      <c r="Y4" s="203"/>
      <c r="Z4" s="203"/>
      <c r="AA4" s="203" t="s">
        <v>60</v>
      </c>
      <c r="AB4" s="208">
        <v>90</v>
      </c>
      <c r="AC4" s="208">
        <v>60</v>
      </c>
      <c r="AD4" s="208">
        <v>45</v>
      </c>
      <c r="AE4" s="208">
        <v>34</v>
      </c>
      <c r="AF4" s="208">
        <v>27</v>
      </c>
      <c r="AG4" s="208">
        <v>22</v>
      </c>
      <c r="AH4" s="208">
        <v>18</v>
      </c>
      <c r="AI4" s="208">
        <v>15</v>
      </c>
      <c r="AJ4" s="208">
        <v>12</v>
      </c>
      <c r="AK4" s="208">
        <v>9</v>
      </c>
    </row>
    <row r="5" spans="1:37" ht="12.75">
      <c r="A5" s="31"/>
      <c r="B5" s="31" t="s">
        <v>30</v>
      </c>
      <c r="C5" s="143" t="s">
        <v>40</v>
      </c>
      <c r="D5" s="31" t="s">
        <v>25</v>
      </c>
      <c r="E5" s="31" t="s">
        <v>45</v>
      </c>
      <c r="F5" s="31"/>
      <c r="G5" s="31" t="s">
        <v>21</v>
      </c>
      <c r="H5" s="31"/>
      <c r="I5" s="31" t="s">
        <v>23</v>
      </c>
      <c r="J5" s="31"/>
      <c r="K5" s="187" t="s">
        <v>46</v>
      </c>
      <c r="L5" s="187" t="s">
        <v>47</v>
      </c>
      <c r="M5" s="187" t="s">
        <v>48</v>
      </c>
      <c r="N5" s="150"/>
      <c r="O5" s="150"/>
      <c r="P5" s="150"/>
      <c r="Q5" s="198" t="s">
        <v>58</v>
      </c>
      <c r="R5" s="199" t="s">
        <v>54</v>
      </c>
      <c r="S5" s="150"/>
      <c r="Y5" s="203">
        <f>IF(OR(Altalanos!$A$8="F1",Altalanos!$A$8="F2",Altalanos!$A$8="N1",Altalanos!$A$8="N2"),1,2)</f>
        <v>2</v>
      </c>
      <c r="Z5" s="203"/>
      <c r="AA5" s="203" t="s">
        <v>61</v>
      </c>
      <c r="AB5" s="208">
        <v>60</v>
      </c>
      <c r="AC5" s="208">
        <v>40</v>
      </c>
      <c r="AD5" s="208">
        <v>30</v>
      </c>
      <c r="AE5" s="208">
        <v>20</v>
      </c>
      <c r="AF5" s="208">
        <v>18</v>
      </c>
      <c r="AG5" s="208">
        <v>15</v>
      </c>
      <c r="AH5" s="208">
        <v>12</v>
      </c>
      <c r="AI5" s="208">
        <v>10</v>
      </c>
      <c r="AJ5" s="208">
        <v>8</v>
      </c>
      <c r="AK5" s="208">
        <v>6</v>
      </c>
    </row>
    <row r="6" spans="1:37" ht="12.75">
      <c r="A6" s="134"/>
      <c r="B6" s="134"/>
      <c r="C6" s="186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50"/>
      <c r="O6" s="150"/>
      <c r="P6" s="150"/>
      <c r="Q6" s="150"/>
      <c r="R6" s="150"/>
      <c r="S6" s="150"/>
      <c r="Y6" s="203"/>
      <c r="Z6" s="203"/>
      <c r="AA6" s="203" t="s">
        <v>62</v>
      </c>
      <c r="AB6" s="208">
        <v>40</v>
      </c>
      <c r="AC6" s="208">
        <v>25</v>
      </c>
      <c r="AD6" s="208">
        <v>18</v>
      </c>
      <c r="AE6" s="208">
        <v>13</v>
      </c>
      <c r="AF6" s="208">
        <v>10</v>
      </c>
      <c r="AG6" s="208">
        <v>8</v>
      </c>
      <c r="AH6" s="208">
        <v>6</v>
      </c>
      <c r="AI6" s="208">
        <v>5</v>
      </c>
      <c r="AJ6" s="208">
        <v>4</v>
      </c>
      <c r="AK6" s="208">
        <v>3</v>
      </c>
    </row>
    <row r="7" spans="1:37" ht="12.75">
      <c r="A7" s="157" t="s">
        <v>42</v>
      </c>
      <c r="B7" s="188"/>
      <c r="C7" s="144">
        <f>IF($B7="","",VLOOKUP($B7,#REF!,5))</f>
      </c>
      <c r="D7" s="144">
        <f>IF($B7="","",VLOOKUP($B7,#REF!,15))</f>
      </c>
      <c r="E7" s="221" t="s">
        <v>109</v>
      </c>
      <c r="F7" s="145"/>
      <c r="G7" s="221" t="s">
        <v>101</v>
      </c>
      <c r="H7" s="145"/>
      <c r="I7" s="142">
        <f>IF($B7="","",VLOOKUP($B7,#REF!,4))</f>
      </c>
      <c r="J7" s="134"/>
      <c r="K7" s="211"/>
      <c r="L7" s="205">
        <f>IF(K7="","",CONCATENATE(VLOOKUP($Y$3,$AB$1:$AK$1,K7)," pont"))</f>
      </c>
      <c r="M7" s="212"/>
      <c r="N7" s="150"/>
      <c r="O7" s="150"/>
      <c r="P7" s="150"/>
      <c r="Q7" s="150"/>
      <c r="R7" s="150"/>
      <c r="S7" s="150"/>
      <c r="Y7" s="203"/>
      <c r="Z7" s="203"/>
      <c r="AA7" s="203" t="s">
        <v>63</v>
      </c>
      <c r="AB7" s="208">
        <v>25</v>
      </c>
      <c r="AC7" s="208">
        <v>15</v>
      </c>
      <c r="AD7" s="208">
        <v>13</v>
      </c>
      <c r="AE7" s="208">
        <v>8</v>
      </c>
      <c r="AF7" s="208">
        <v>6</v>
      </c>
      <c r="AG7" s="208">
        <v>4</v>
      </c>
      <c r="AH7" s="208">
        <v>3</v>
      </c>
      <c r="AI7" s="208">
        <v>2</v>
      </c>
      <c r="AJ7" s="208">
        <v>1</v>
      </c>
      <c r="AK7" s="208">
        <v>0</v>
      </c>
    </row>
    <row r="8" spans="1:37" ht="12.75">
      <c r="A8" s="157"/>
      <c r="B8" s="189"/>
      <c r="C8" s="158"/>
      <c r="D8" s="158"/>
      <c r="E8" s="158"/>
      <c r="F8" s="158"/>
      <c r="G8" s="158"/>
      <c r="H8" s="158"/>
      <c r="I8" s="158"/>
      <c r="J8" s="134"/>
      <c r="K8" s="157"/>
      <c r="L8" s="157"/>
      <c r="M8" s="213"/>
      <c r="N8" s="150"/>
      <c r="O8" s="150"/>
      <c r="P8" s="150"/>
      <c r="Q8" s="150"/>
      <c r="R8" s="150"/>
      <c r="S8" s="150"/>
      <c r="Y8" s="203"/>
      <c r="Z8" s="203"/>
      <c r="AA8" s="203" t="s">
        <v>64</v>
      </c>
      <c r="AB8" s="208">
        <v>15</v>
      </c>
      <c r="AC8" s="208">
        <v>10</v>
      </c>
      <c r="AD8" s="208">
        <v>7</v>
      </c>
      <c r="AE8" s="208">
        <v>5</v>
      </c>
      <c r="AF8" s="208">
        <v>4</v>
      </c>
      <c r="AG8" s="208">
        <v>3</v>
      </c>
      <c r="AH8" s="208">
        <v>2</v>
      </c>
      <c r="AI8" s="208">
        <v>1</v>
      </c>
      <c r="AJ8" s="208">
        <v>0</v>
      </c>
      <c r="AK8" s="208">
        <v>0</v>
      </c>
    </row>
    <row r="9" spans="1:37" ht="12.75">
      <c r="A9" s="157" t="s">
        <v>43</v>
      </c>
      <c r="B9" s="188"/>
      <c r="C9" s="144">
        <f>IF($B9="","",VLOOKUP($B9,#REF!,5))</f>
      </c>
      <c r="D9" s="144">
        <f>IF($B9="","",VLOOKUP($B9,#REF!,15))</f>
      </c>
      <c r="E9" s="221" t="s">
        <v>116</v>
      </c>
      <c r="F9" s="145"/>
      <c r="G9" s="221" t="s">
        <v>101</v>
      </c>
      <c r="H9" s="145"/>
      <c r="I9" s="142">
        <f>IF($B9="","",VLOOKUP($B9,#REF!,4))</f>
      </c>
      <c r="J9" s="134"/>
      <c r="K9" s="211"/>
      <c r="L9" s="205">
        <f>IF(K9="","",CONCATENATE(VLOOKUP($Y$3,$AB$1:$AK$1,K9)," pont"))</f>
      </c>
      <c r="M9" s="212"/>
      <c r="N9" s="150"/>
      <c r="O9" s="150"/>
      <c r="P9" s="150"/>
      <c r="Q9" s="150"/>
      <c r="R9" s="150"/>
      <c r="S9" s="150"/>
      <c r="Y9" s="203"/>
      <c r="Z9" s="203"/>
      <c r="AA9" s="203" t="s">
        <v>65</v>
      </c>
      <c r="AB9" s="208">
        <v>10</v>
      </c>
      <c r="AC9" s="208">
        <v>6</v>
      </c>
      <c r="AD9" s="208">
        <v>4</v>
      </c>
      <c r="AE9" s="208">
        <v>2</v>
      </c>
      <c r="AF9" s="208">
        <v>1</v>
      </c>
      <c r="AG9" s="208">
        <v>0</v>
      </c>
      <c r="AH9" s="208">
        <v>0</v>
      </c>
      <c r="AI9" s="208">
        <v>0</v>
      </c>
      <c r="AJ9" s="208">
        <v>0</v>
      </c>
      <c r="AK9" s="208">
        <v>0</v>
      </c>
    </row>
    <row r="10" spans="1:37" ht="12.75">
      <c r="A10" s="157"/>
      <c r="B10" s="189"/>
      <c r="C10" s="158"/>
      <c r="D10" s="158"/>
      <c r="E10" s="158"/>
      <c r="F10" s="158"/>
      <c r="G10" s="158"/>
      <c r="H10" s="158"/>
      <c r="I10" s="158"/>
      <c r="J10" s="134"/>
      <c r="K10" s="157"/>
      <c r="L10" s="157"/>
      <c r="M10" s="213"/>
      <c r="N10" s="150"/>
      <c r="O10" s="150"/>
      <c r="P10" s="150"/>
      <c r="Q10" s="150"/>
      <c r="R10" s="150"/>
      <c r="S10" s="150"/>
      <c r="Y10" s="203"/>
      <c r="Z10" s="203"/>
      <c r="AA10" s="203" t="s">
        <v>66</v>
      </c>
      <c r="AB10" s="208">
        <v>6</v>
      </c>
      <c r="AC10" s="208">
        <v>3</v>
      </c>
      <c r="AD10" s="208">
        <v>2</v>
      </c>
      <c r="AE10" s="208">
        <v>1</v>
      </c>
      <c r="AF10" s="208">
        <v>0</v>
      </c>
      <c r="AG10" s="208">
        <v>0</v>
      </c>
      <c r="AH10" s="208">
        <v>0</v>
      </c>
      <c r="AI10" s="208">
        <v>0</v>
      </c>
      <c r="AJ10" s="208">
        <v>0</v>
      </c>
      <c r="AK10" s="208">
        <v>0</v>
      </c>
    </row>
    <row r="11" spans="1:37" ht="12.75">
      <c r="A11" s="157" t="s">
        <v>44</v>
      </c>
      <c r="B11" s="188"/>
      <c r="C11" s="144">
        <f>IF($B11="","",VLOOKUP($B11,#REF!,5))</f>
      </c>
      <c r="D11" s="144">
        <f>IF($B11="","",VLOOKUP($B11,#REF!,15))</f>
      </c>
      <c r="E11" s="142">
        <f>UPPER(IF($B11="","",VLOOKUP($B11,#REF!,2)))</f>
      </c>
      <c r="F11" s="145"/>
      <c r="G11" s="142">
        <f>IF($B11="","",VLOOKUP($B11,#REF!,3))</f>
      </c>
      <c r="H11" s="145"/>
      <c r="I11" s="142">
        <f>IF($B11="","",VLOOKUP($B11,#REF!,4))</f>
      </c>
      <c r="J11" s="134"/>
      <c r="K11" s="211"/>
      <c r="L11" s="205">
        <f>IF(K11="","",CONCATENATE(VLOOKUP($Y$3,$AB$1:$AK$1,K11)," pont"))</f>
      </c>
      <c r="M11" s="212"/>
      <c r="N11" s="150"/>
      <c r="O11" s="150"/>
      <c r="P11" s="150"/>
      <c r="Q11" s="150"/>
      <c r="R11" s="150"/>
      <c r="S11" s="150"/>
      <c r="Y11" s="203"/>
      <c r="Z11" s="203"/>
      <c r="AA11" s="203" t="s">
        <v>71</v>
      </c>
      <c r="AB11" s="208">
        <v>3</v>
      </c>
      <c r="AC11" s="208">
        <v>2</v>
      </c>
      <c r="AD11" s="208">
        <v>1</v>
      </c>
      <c r="AE11" s="208">
        <v>0</v>
      </c>
      <c r="AF11" s="208">
        <v>0</v>
      </c>
      <c r="AG11" s="208">
        <v>0</v>
      </c>
      <c r="AH11" s="208">
        <v>0</v>
      </c>
      <c r="AI11" s="208">
        <v>0</v>
      </c>
      <c r="AJ11" s="208">
        <v>0</v>
      </c>
      <c r="AK11" s="208">
        <v>0</v>
      </c>
    </row>
    <row r="12" spans="1:37" ht="12.75">
      <c r="A12" s="134"/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Y12" s="203"/>
      <c r="Z12" s="203"/>
      <c r="AA12" s="203" t="s">
        <v>67</v>
      </c>
      <c r="AB12" s="209">
        <v>0</v>
      </c>
      <c r="AC12" s="209">
        <v>0</v>
      </c>
      <c r="AD12" s="209">
        <v>0</v>
      </c>
      <c r="AE12" s="209">
        <v>0</v>
      </c>
      <c r="AF12" s="209">
        <v>0</v>
      </c>
      <c r="AG12" s="209">
        <v>0</v>
      </c>
      <c r="AH12" s="209">
        <v>0</v>
      </c>
      <c r="AI12" s="209">
        <v>0</v>
      </c>
      <c r="AJ12" s="209">
        <v>0</v>
      </c>
      <c r="AK12" s="209">
        <v>0</v>
      </c>
    </row>
    <row r="13" spans="1:37" ht="12.75">
      <c r="A13" s="134"/>
      <c r="B13" s="134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Y13" s="203"/>
      <c r="Z13" s="203"/>
      <c r="AA13" s="203" t="s">
        <v>68</v>
      </c>
      <c r="AB13" s="209">
        <v>0</v>
      </c>
      <c r="AC13" s="209">
        <v>0</v>
      </c>
      <c r="AD13" s="209">
        <v>0</v>
      </c>
      <c r="AE13" s="209">
        <v>0</v>
      </c>
      <c r="AF13" s="209">
        <v>0</v>
      </c>
      <c r="AG13" s="209">
        <v>0</v>
      </c>
      <c r="AH13" s="209">
        <v>0</v>
      </c>
      <c r="AI13" s="209">
        <v>0</v>
      </c>
      <c r="AJ13" s="209">
        <v>0</v>
      </c>
      <c r="AK13" s="209">
        <v>0</v>
      </c>
    </row>
    <row r="14" spans="1:37" ht="12.75">
      <c r="A14" s="134"/>
      <c r="B14" s="134"/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Y14" s="203"/>
      <c r="Z14" s="203"/>
      <c r="AA14" s="203"/>
      <c r="AB14" s="203"/>
      <c r="AC14" s="203"/>
      <c r="AD14" s="203"/>
      <c r="AE14" s="203"/>
      <c r="AF14" s="203"/>
      <c r="AG14" s="203"/>
      <c r="AH14" s="203"/>
      <c r="AI14" s="203"/>
      <c r="AJ14" s="203"/>
      <c r="AK14" s="203"/>
    </row>
    <row r="15" spans="1:37" ht="12.75">
      <c r="A15" s="134"/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Y15" s="203"/>
      <c r="Z15" s="203"/>
      <c r="AA15" s="203"/>
      <c r="AB15" s="203"/>
      <c r="AC15" s="203"/>
      <c r="AD15" s="203"/>
      <c r="AE15" s="203"/>
      <c r="AF15" s="203"/>
      <c r="AG15" s="203"/>
      <c r="AH15" s="203"/>
      <c r="AI15" s="203"/>
      <c r="AJ15" s="203"/>
      <c r="AK15" s="203"/>
    </row>
    <row r="16" spans="1:37" ht="12.75">
      <c r="A16" s="134"/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Y16" s="203"/>
      <c r="Z16" s="203"/>
      <c r="AA16" s="203" t="s">
        <v>42</v>
      </c>
      <c r="AB16" s="203">
        <v>300</v>
      </c>
      <c r="AC16" s="203">
        <v>250</v>
      </c>
      <c r="AD16" s="203">
        <v>220</v>
      </c>
      <c r="AE16" s="203">
        <v>180</v>
      </c>
      <c r="AF16" s="203">
        <v>160</v>
      </c>
      <c r="AG16" s="203">
        <v>150</v>
      </c>
      <c r="AH16" s="203">
        <v>140</v>
      </c>
      <c r="AI16" s="203">
        <v>130</v>
      </c>
      <c r="AJ16" s="203">
        <v>120</v>
      </c>
      <c r="AK16" s="203">
        <v>110</v>
      </c>
    </row>
    <row r="17" spans="1:37" ht="12.75">
      <c r="A17" s="134"/>
      <c r="B17" s="134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Y17" s="203"/>
      <c r="Z17" s="203"/>
      <c r="AA17" s="203" t="s">
        <v>59</v>
      </c>
      <c r="AB17" s="203">
        <v>250</v>
      </c>
      <c r="AC17" s="203">
        <v>200</v>
      </c>
      <c r="AD17" s="203">
        <v>160</v>
      </c>
      <c r="AE17" s="203">
        <v>140</v>
      </c>
      <c r="AF17" s="203">
        <v>120</v>
      </c>
      <c r="AG17" s="203">
        <v>110</v>
      </c>
      <c r="AH17" s="203">
        <v>100</v>
      </c>
      <c r="AI17" s="203">
        <v>90</v>
      </c>
      <c r="AJ17" s="203">
        <v>80</v>
      </c>
      <c r="AK17" s="203">
        <v>70</v>
      </c>
    </row>
    <row r="18" spans="1:37" ht="18.75" customHeight="1">
      <c r="A18" s="134"/>
      <c r="B18" s="321"/>
      <c r="C18" s="321"/>
      <c r="D18" s="320" t="str">
        <f>E7</f>
        <v>Bolyai</v>
      </c>
      <c r="E18" s="320"/>
      <c r="F18" s="320" t="str">
        <f>E9</f>
        <v>Reguly</v>
      </c>
      <c r="G18" s="320"/>
      <c r="H18" s="320">
        <f>E11</f>
      </c>
      <c r="I18" s="320"/>
      <c r="J18" s="134"/>
      <c r="K18" s="134"/>
      <c r="L18" s="134"/>
      <c r="M18" s="134"/>
      <c r="Y18" s="203"/>
      <c r="Z18" s="203"/>
      <c r="AA18" s="203" t="s">
        <v>60</v>
      </c>
      <c r="AB18" s="203">
        <v>200</v>
      </c>
      <c r="AC18" s="203">
        <v>150</v>
      </c>
      <c r="AD18" s="203">
        <v>130</v>
      </c>
      <c r="AE18" s="203">
        <v>110</v>
      </c>
      <c r="AF18" s="203">
        <v>95</v>
      </c>
      <c r="AG18" s="203">
        <v>80</v>
      </c>
      <c r="AH18" s="203">
        <v>70</v>
      </c>
      <c r="AI18" s="203">
        <v>60</v>
      </c>
      <c r="AJ18" s="203">
        <v>55</v>
      </c>
      <c r="AK18" s="203">
        <v>50</v>
      </c>
    </row>
    <row r="19" spans="1:37" ht="18.75" customHeight="1">
      <c r="A19" s="193" t="s">
        <v>42</v>
      </c>
      <c r="B19" s="318" t="str">
        <f>E7</f>
        <v>Bolyai</v>
      </c>
      <c r="C19" s="318"/>
      <c r="D19" s="322"/>
      <c r="E19" s="322"/>
      <c r="F19" s="319"/>
      <c r="G19" s="319"/>
      <c r="H19" s="319"/>
      <c r="I19" s="319"/>
      <c r="J19" s="134"/>
      <c r="K19" s="134"/>
      <c r="L19" s="134"/>
      <c r="M19" s="134"/>
      <c r="Y19" s="203"/>
      <c r="Z19" s="203"/>
      <c r="AA19" s="203" t="s">
        <v>61</v>
      </c>
      <c r="AB19" s="203">
        <v>150</v>
      </c>
      <c r="AC19" s="203">
        <v>120</v>
      </c>
      <c r="AD19" s="203">
        <v>100</v>
      </c>
      <c r="AE19" s="203">
        <v>80</v>
      </c>
      <c r="AF19" s="203">
        <v>70</v>
      </c>
      <c r="AG19" s="203">
        <v>60</v>
      </c>
      <c r="AH19" s="203">
        <v>55</v>
      </c>
      <c r="AI19" s="203">
        <v>50</v>
      </c>
      <c r="AJ19" s="203">
        <v>45</v>
      </c>
      <c r="AK19" s="203">
        <v>40</v>
      </c>
    </row>
    <row r="20" spans="1:37" ht="18.75" customHeight="1">
      <c r="A20" s="193" t="s">
        <v>43</v>
      </c>
      <c r="B20" s="318" t="str">
        <f>E9</f>
        <v>Reguly</v>
      </c>
      <c r="C20" s="318"/>
      <c r="D20" s="319"/>
      <c r="E20" s="319"/>
      <c r="F20" s="322"/>
      <c r="G20" s="322"/>
      <c r="H20" s="319"/>
      <c r="I20" s="319"/>
      <c r="J20" s="134"/>
      <c r="K20" s="134"/>
      <c r="L20" s="134"/>
      <c r="M20" s="134"/>
      <c r="Y20" s="203"/>
      <c r="Z20" s="203"/>
      <c r="AA20" s="203" t="s">
        <v>62</v>
      </c>
      <c r="AB20" s="203">
        <v>120</v>
      </c>
      <c r="AC20" s="203">
        <v>90</v>
      </c>
      <c r="AD20" s="203">
        <v>65</v>
      </c>
      <c r="AE20" s="203">
        <v>55</v>
      </c>
      <c r="AF20" s="203">
        <v>50</v>
      </c>
      <c r="AG20" s="203">
        <v>45</v>
      </c>
      <c r="AH20" s="203">
        <v>40</v>
      </c>
      <c r="AI20" s="203">
        <v>35</v>
      </c>
      <c r="AJ20" s="203">
        <v>25</v>
      </c>
      <c r="AK20" s="203">
        <v>20</v>
      </c>
    </row>
    <row r="21" spans="1:37" ht="18.75" customHeight="1">
      <c r="A21" s="193" t="s">
        <v>44</v>
      </c>
      <c r="B21" s="318">
        <f>E11</f>
      </c>
      <c r="C21" s="318"/>
      <c r="D21" s="319"/>
      <c r="E21" s="319"/>
      <c r="F21" s="319"/>
      <c r="G21" s="319"/>
      <c r="H21" s="322"/>
      <c r="I21" s="322"/>
      <c r="J21" s="134"/>
      <c r="K21" s="134"/>
      <c r="L21" s="134"/>
      <c r="M21" s="134"/>
      <c r="Y21" s="203"/>
      <c r="Z21" s="203"/>
      <c r="AA21" s="203" t="s">
        <v>63</v>
      </c>
      <c r="AB21" s="203">
        <v>90</v>
      </c>
      <c r="AC21" s="203">
        <v>60</v>
      </c>
      <c r="AD21" s="203">
        <v>45</v>
      </c>
      <c r="AE21" s="203">
        <v>34</v>
      </c>
      <c r="AF21" s="203">
        <v>27</v>
      </c>
      <c r="AG21" s="203">
        <v>22</v>
      </c>
      <c r="AH21" s="203">
        <v>18</v>
      </c>
      <c r="AI21" s="203">
        <v>15</v>
      </c>
      <c r="AJ21" s="203">
        <v>12</v>
      </c>
      <c r="AK21" s="203">
        <v>9</v>
      </c>
    </row>
    <row r="22" spans="1:37" ht="12.75">
      <c r="A22" s="134"/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Y22" s="203"/>
      <c r="Z22" s="203"/>
      <c r="AA22" s="203" t="s">
        <v>64</v>
      </c>
      <c r="AB22" s="203">
        <v>60</v>
      </c>
      <c r="AC22" s="203">
        <v>40</v>
      </c>
      <c r="AD22" s="203">
        <v>30</v>
      </c>
      <c r="AE22" s="203">
        <v>20</v>
      </c>
      <c r="AF22" s="203">
        <v>18</v>
      </c>
      <c r="AG22" s="203">
        <v>15</v>
      </c>
      <c r="AH22" s="203">
        <v>12</v>
      </c>
      <c r="AI22" s="203">
        <v>10</v>
      </c>
      <c r="AJ22" s="203">
        <v>8</v>
      </c>
      <c r="AK22" s="203">
        <v>6</v>
      </c>
    </row>
    <row r="23" spans="1:37" ht="12.75">
      <c r="A23" s="134"/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Y23" s="203"/>
      <c r="Z23" s="203"/>
      <c r="AA23" s="203" t="s">
        <v>65</v>
      </c>
      <c r="AB23" s="203">
        <v>40</v>
      </c>
      <c r="AC23" s="203">
        <v>25</v>
      </c>
      <c r="AD23" s="203">
        <v>18</v>
      </c>
      <c r="AE23" s="203">
        <v>13</v>
      </c>
      <c r="AF23" s="203">
        <v>8</v>
      </c>
      <c r="AG23" s="203">
        <v>7</v>
      </c>
      <c r="AH23" s="203">
        <v>6</v>
      </c>
      <c r="AI23" s="203">
        <v>5</v>
      </c>
      <c r="AJ23" s="203">
        <v>4</v>
      </c>
      <c r="AK23" s="203">
        <v>3</v>
      </c>
    </row>
    <row r="24" spans="1:37" ht="12.75">
      <c r="A24" s="134"/>
      <c r="B24" s="134"/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Y24" s="203"/>
      <c r="Z24" s="203"/>
      <c r="AA24" s="203" t="s">
        <v>66</v>
      </c>
      <c r="AB24" s="203">
        <v>25</v>
      </c>
      <c r="AC24" s="203">
        <v>15</v>
      </c>
      <c r="AD24" s="203">
        <v>13</v>
      </c>
      <c r="AE24" s="203">
        <v>7</v>
      </c>
      <c r="AF24" s="203">
        <v>6</v>
      </c>
      <c r="AG24" s="203">
        <v>5</v>
      </c>
      <c r="AH24" s="203">
        <v>4</v>
      </c>
      <c r="AI24" s="203">
        <v>3</v>
      </c>
      <c r="AJ24" s="203">
        <v>2</v>
      </c>
      <c r="AK24" s="203">
        <v>1</v>
      </c>
    </row>
    <row r="25" spans="1:37" ht="12.75">
      <c r="A25" s="134"/>
      <c r="B25" s="134"/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Y25" s="203"/>
      <c r="Z25" s="203"/>
      <c r="AA25" s="203" t="s">
        <v>71</v>
      </c>
      <c r="AB25" s="203">
        <v>15</v>
      </c>
      <c r="AC25" s="203">
        <v>10</v>
      </c>
      <c r="AD25" s="203">
        <v>8</v>
      </c>
      <c r="AE25" s="203">
        <v>4</v>
      </c>
      <c r="AF25" s="203">
        <v>3</v>
      </c>
      <c r="AG25" s="203">
        <v>2</v>
      </c>
      <c r="AH25" s="203">
        <v>1</v>
      </c>
      <c r="AI25" s="203">
        <v>0</v>
      </c>
      <c r="AJ25" s="203">
        <v>0</v>
      </c>
      <c r="AK25" s="203">
        <v>0</v>
      </c>
    </row>
    <row r="26" spans="1:37" ht="12.75">
      <c r="A26" s="134"/>
      <c r="B26" s="134"/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Y26" s="203"/>
      <c r="Z26" s="203"/>
      <c r="AA26" s="203" t="s">
        <v>67</v>
      </c>
      <c r="AB26" s="203">
        <v>10</v>
      </c>
      <c r="AC26" s="203">
        <v>6</v>
      </c>
      <c r="AD26" s="203">
        <v>4</v>
      </c>
      <c r="AE26" s="203">
        <v>2</v>
      </c>
      <c r="AF26" s="203">
        <v>1</v>
      </c>
      <c r="AG26" s="203">
        <v>0</v>
      </c>
      <c r="AH26" s="203">
        <v>0</v>
      </c>
      <c r="AI26" s="203">
        <v>0</v>
      </c>
      <c r="AJ26" s="203">
        <v>0</v>
      </c>
      <c r="AK26" s="203">
        <v>0</v>
      </c>
    </row>
    <row r="27" spans="1:37" ht="12.75">
      <c r="A27" s="134"/>
      <c r="B27" s="134"/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Y27" s="203"/>
      <c r="Z27" s="203"/>
      <c r="AA27" s="203" t="s">
        <v>68</v>
      </c>
      <c r="AB27" s="203">
        <v>3</v>
      </c>
      <c r="AC27" s="203">
        <v>2</v>
      </c>
      <c r="AD27" s="203">
        <v>1</v>
      </c>
      <c r="AE27" s="203">
        <v>0</v>
      </c>
      <c r="AF27" s="203">
        <v>0</v>
      </c>
      <c r="AG27" s="203">
        <v>0</v>
      </c>
      <c r="AH27" s="203">
        <v>0</v>
      </c>
      <c r="AI27" s="203">
        <v>0</v>
      </c>
      <c r="AJ27" s="203">
        <v>0</v>
      </c>
      <c r="AK27" s="203">
        <v>0</v>
      </c>
    </row>
    <row r="28" spans="1:13" ht="12.75">
      <c r="A28" s="134"/>
      <c r="B28" s="134"/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</row>
    <row r="29" spans="1:13" ht="12.75">
      <c r="A29" s="81" t="s">
        <v>25</v>
      </c>
      <c r="B29" s="82"/>
      <c r="C29" s="112"/>
      <c r="D29" s="165" t="s">
        <v>0</v>
      </c>
      <c r="E29" s="166" t="s">
        <v>27</v>
      </c>
      <c r="F29" s="184"/>
      <c r="G29" s="165" t="s">
        <v>0</v>
      </c>
      <c r="H29" s="166" t="s">
        <v>34</v>
      </c>
      <c r="I29" s="89"/>
      <c r="J29" s="134"/>
      <c r="K29" s="134"/>
      <c r="L29" s="134"/>
      <c r="M29" s="134"/>
    </row>
    <row r="30" spans="1:13" ht="12.75">
      <c r="A30" s="137" t="s">
        <v>26</v>
      </c>
      <c r="B30" s="138"/>
      <c r="C30" s="139"/>
      <c r="D30" s="167"/>
      <c r="E30" s="325"/>
      <c r="F30" s="325"/>
      <c r="G30" s="178" t="s">
        <v>1</v>
      </c>
      <c r="H30" s="138"/>
      <c r="I30" s="168"/>
      <c r="J30" s="134"/>
      <c r="K30" s="134"/>
      <c r="L30" s="134"/>
      <c r="M30" s="134"/>
    </row>
    <row r="31" spans="1:13" ht="12.75">
      <c r="A31" s="140" t="s">
        <v>33</v>
      </c>
      <c r="B31" s="87"/>
      <c r="C31" s="141"/>
      <c r="D31" s="170"/>
      <c r="E31" s="324"/>
      <c r="F31" s="324"/>
      <c r="G31" s="180" t="s">
        <v>2</v>
      </c>
      <c r="H31" s="171"/>
      <c r="I31" s="172"/>
      <c r="J31" s="134"/>
      <c r="K31" s="134"/>
      <c r="L31" s="134"/>
      <c r="M31" s="134"/>
    </row>
    <row r="32" spans="1:19" ht="12.75">
      <c r="A32" s="102"/>
      <c r="B32" s="103"/>
      <c r="C32" s="104"/>
      <c r="D32" s="170"/>
      <c r="E32" s="174"/>
      <c r="F32" s="175"/>
      <c r="G32" s="180" t="s">
        <v>3</v>
      </c>
      <c r="H32" s="171"/>
      <c r="I32" s="172"/>
      <c r="J32" s="134"/>
      <c r="K32" s="134"/>
      <c r="L32" s="133"/>
      <c r="M32" s="133"/>
      <c r="O32" s="150"/>
      <c r="P32" s="150"/>
      <c r="Q32" s="150"/>
      <c r="R32" s="150"/>
      <c r="S32" s="150"/>
    </row>
    <row r="33" spans="1:19" ht="12.75">
      <c r="A33" s="83"/>
      <c r="B33" s="110"/>
      <c r="C33" s="84"/>
      <c r="D33" s="170"/>
      <c r="E33" s="174"/>
      <c r="F33" s="175"/>
      <c r="G33" s="180" t="s">
        <v>4</v>
      </c>
      <c r="H33" s="171"/>
      <c r="I33" s="172"/>
      <c r="J33" s="166" t="s">
        <v>35</v>
      </c>
      <c r="K33" s="88" t="s">
        <v>36</v>
      </c>
      <c r="L33" s="31"/>
      <c r="M33" s="218"/>
      <c r="N33" s="217"/>
      <c r="O33" s="150"/>
      <c r="P33" s="159"/>
      <c r="Q33" s="159"/>
      <c r="R33" s="160"/>
      <c r="S33" s="150"/>
    </row>
    <row r="34" spans="1:19" ht="12.75">
      <c r="A34" s="91"/>
      <c r="B34" s="105"/>
      <c r="C34" s="111"/>
      <c r="D34" s="170"/>
      <c r="E34" s="174"/>
      <c r="F34" s="175"/>
      <c r="G34" s="180" t="s">
        <v>5</v>
      </c>
      <c r="H34" s="171"/>
      <c r="I34" s="172"/>
      <c r="J34" s="179"/>
      <c r="K34" s="135" t="s">
        <v>28</v>
      </c>
      <c r="L34" s="185"/>
      <c r="M34" s="173"/>
      <c r="O34" s="150"/>
      <c r="P34" s="161"/>
      <c r="Q34" s="161"/>
      <c r="R34" s="162"/>
      <c r="S34" s="150"/>
    </row>
    <row r="35" spans="1:19" ht="12.75">
      <c r="A35" s="92"/>
      <c r="B35" s="106"/>
      <c r="C35" s="84"/>
      <c r="D35" s="170"/>
      <c r="E35" s="174"/>
      <c r="F35" s="175"/>
      <c r="G35" s="180" t="s">
        <v>6</v>
      </c>
      <c r="H35" s="171"/>
      <c r="I35" s="172"/>
      <c r="J35" s="79"/>
      <c r="K35" s="182"/>
      <c r="L35" s="133"/>
      <c r="M35" s="177"/>
      <c r="O35" s="150"/>
      <c r="P35" s="162"/>
      <c r="Q35" s="163"/>
      <c r="R35" s="162"/>
      <c r="S35" s="150"/>
    </row>
    <row r="36" spans="1:19" ht="12.75">
      <c r="A36" s="92"/>
      <c r="B36" s="106"/>
      <c r="C36" s="100"/>
      <c r="D36" s="170"/>
      <c r="E36" s="174"/>
      <c r="F36" s="175"/>
      <c r="G36" s="180" t="s">
        <v>7</v>
      </c>
      <c r="H36" s="171"/>
      <c r="I36" s="172"/>
      <c r="J36" s="79"/>
      <c r="K36" s="135" t="s">
        <v>29</v>
      </c>
      <c r="L36" s="185"/>
      <c r="M36" s="169"/>
      <c r="O36" s="150"/>
      <c r="P36" s="161"/>
      <c r="Q36" s="161"/>
      <c r="R36" s="162"/>
      <c r="S36" s="150"/>
    </row>
    <row r="37" spans="1:19" ht="12.75">
      <c r="A37" s="93"/>
      <c r="B37" s="90"/>
      <c r="C37" s="101"/>
      <c r="D37" s="176"/>
      <c r="E37" s="85"/>
      <c r="F37" s="133"/>
      <c r="G37" s="181" t="s">
        <v>8</v>
      </c>
      <c r="H37" s="87"/>
      <c r="I37" s="136"/>
      <c r="J37" s="79"/>
      <c r="K37" s="183"/>
      <c r="L37" s="175"/>
      <c r="M37" s="173"/>
      <c r="O37" s="150"/>
      <c r="P37" s="162"/>
      <c r="Q37" s="163"/>
      <c r="R37" s="162"/>
      <c r="S37" s="150"/>
    </row>
    <row r="38" spans="10:19" ht="12.75">
      <c r="J38" s="79"/>
      <c r="K38" s="140"/>
      <c r="L38" s="133"/>
      <c r="M38" s="177"/>
      <c r="O38" s="150"/>
      <c r="P38" s="162"/>
      <c r="Q38" s="163"/>
      <c r="R38" s="162"/>
      <c r="S38" s="150"/>
    </row>
    <row r="39" spans="10:19" ht="12.75">
      <c r="J39" s="79"/>
      <c r="K39" s="135" t="s">
        <v>24</v>
      </c>
      <c r="L39" s="185"/>
      <c r="M39" s="169"/>
      <c r="O39" s="150"/>
      <c r="P39" s="161"/>
      <c r="Q39" s="161"/>
      <c r="R39" s="162"/>
      <c r="S39" s="150"/>
    </row>
    <row r="40" spans="10:19" ht="12.75">
      <c r="J40" s="79"/>
      <c r="K40" s="183"/>
      <c r="L40" s="175"/>
      <c r="M40" s="173"/>
      <c r="O40" s="150"/>
      <c r="P40" s="162"/>
      <c r="Q40" s="163"/>
      <c r="R40" s="162"/>
      <c r="S40" s="150"/>
    </row>
    <row r="41" spans="10:19" ht="12.75">
      <c r="J41" s="86"/>
      <c r="K41" s="140" t="str">
        <f>L4</f>
        <v>Szabó Hajnalka</v>
      </c>
      <c r="L41" s="133"/>
      <c r="M41" s="177"/>
      <c r="O41" s="150"/>
      <c r="P41" s="162"/>
      <c r="Q41" s="163"/>
      <c r="R41" s="164"/>
      <c r="S41" s="150"/>
    </row>
    <row r="42" spans="15:19" ht="12.75">
      <c r="O42" s="150"/>
      <c r="P42" s="150"/>
      <c r="Q42" s="150"/>
      <c r="R42" s="150"/>
      <c r="S42" s="150"/>
    </row>
    <row r="43" spans="15:19" ht="12.75">
      <c r="O43" s="150"/>
      <c r="P43" s="150"/>
      <c r="Q43" s="150"/>
      <c r="R43" s="150"/>
      <c r="S43" s="150"/>
    </row>
  </sheetData>
  <sheetProtection/>
  <mergeCells count="20">
    <mergeCell ref="A1:F1"/>
    <mergeCell ref="A4:C4"/>
    <mergeCell ref="B18:C18"/>
    <mergeCell ref="D18:E18"/>
    <mergeCell ref="F18:G18"/>
    <mergeCell ref="H18:I18"/>
    <mergeCell ref="B19:C19"/>
    <mergeCell ref="D19:E19"/>
    <mergeCell ref="F19:G19"/>
    <mergeCell ref="H19:I19"/>
    <mergeCell ref="B20:C20"/>
    <mergeCell ref="D20:E20"/>
    <mergeCell ref="F20:G20"/>
    <mergeCell ref="H20:I20"/>
    <mergeCell ref="B21:C21"/>
    <mergeCell ref="D21:E21"/>
    <mergeCell ref="F21:G21"/>
    <mergeCell ref="H21:I21"/>
    <mergeCell ref="E30:F30"/>
    <mergeCell ref="E31:F31"/>
  </mergeCells>
  <conditionalFormatting sqref="E7 E9 E11">
    <cfRule type="cellIs" priority="2" dxfId="1" operator="equal" stopIfTrue="1">
      <formula>"Bye"</formula>
    </cfRule>
  </conditionalFormatting>
  <conditionalFormatting sqref="R41">
    <cfRule type="expression" priority="1" dxfId="0" stopIfTrue="1">
      <formula>$O$1="CU"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1"/>
  </sheetPr>
  <dimension ref="A1:AK43"/>
  <sheetViews>
    <sheetView zoomScalePageLayoutView="0" workbookViewId="0" topLeftCell="A1">
      <selection activeCell="M15" sqref="M15"/>
    </sheetView>
  </sheetViews>
  <sheetFormatPr defaultColWidth="9.140625" defaultRowHeight="12.75"/>
  <cols>
    <col min="1" max="1" width="5.421875" style="0" customWidth="1"/>
    <col min="2" max="2" width="4.421875" style="0" customWidth="1"/>
    <col min="3" max="3" width="8.28125" style="0" customWidth="1"/>
    <col min="4" max="4" width="7.140625" style="0" customWidth="1"/>
    <col min="5" max="5" width="9.28125" style="0" customWidth="1"/>
    <col min="6" max="6" width="7.140625" style="0" customWidth="1"/>
    <col min="7" max="7" width="9.28125" style="0" customWidth="1"/>
    <col min="8" max="8" width="7.140625" style="0" customWidth="1"/>
    <col min="9" max="9" width="9.28125" style="0" customWidth="1"/>
    <col min="10" max="10" width="8.421875" style="0" customWidth="1"/>
    <col min="11" max="13" width="8.57421875" style="0" customWidth="1"/>
    <col min="15" max="15" width="5.57421875" style="0" customWidth="1"/>
    <col min="16" max="16" width="4.57421875" style="0" customWidth="1"/>
    <col min="17" max="17" width="11.7109375" style="0" customWidth="1"/>
    <col min="25" max="25" width="10.28125" style="202" hidden="1" customWidth="1"/>
    <col min="26" max="37" width="0" style="202" hidden="1" customWidth="1"/>
  </cols>
  <sheetData>
    <row r="1" spans="1:37" ht="26.25">
      <c r="A1" s="317" t="str">
        <f>Altalanos!$A$6</f>
        <v>Vas megyei Tenisz Diákolimpia</v>
      </c>
      <c r="B1" s="317"/>
      <c r="C1" s="317"/>
      <c r="D1" s="317"/>
      <c r="E1" s="317"/>
      <c r="F1" s="317"/>
      <c r="G1" s="117"/>
      <c r="H1" s="120" t="s">
        <v>32</v>
      </c>
      <c r="I1" s="118"/>
      <c r="J1" s="119"/>
      <c r="L1" s="121"/>
      <c r="M1" s="146"/>
      <c r="N1" s="148"/>
      <c r="O1" s="148" t="s">
        <v>9</v>
      </c>
      <c r="P1" s="148"/>
      <c r="Q1" s="149"/>
      <c r="R1" s="148"/>
      <c r="S1" s="150"/>
      <c r="Y1"/>
      <c r="Z1"/>
      <c r="AA1"/>
      <c r="AB1" s="210" t="e">
        <f>IF(Y5=1,CONCATENATE(VLOOKUP(Y3,AA16:AH27,2)),CONCATENATE(VLOOKUP(Y3,AA2:AK13,2)))</f>
        <v>#N/A</v>
      </c>
      <c r="AC1" s="210" t="e">
        <f>IF(Y5=1,CONCATENATE(VLOOKUP(Y3,AA16:AK27,3)),CONCATENATE(VLOOKUP(Y3,AA2:AK13,3)))</f>
        <v>#N/A</v>
      </c>
      <c r="AD1" s="210" t="e">
        <f>IF(Y5=1,CONCATENATE(VLOOKUP(Y3,AA16:AK27,4)),CONCATENATE(VLOOKUP(Y3,AA2:AK13,4)))</f>
        <v>#N/A</v>
      </c>
      <c r="AE1" s="210" t="e">
        <f>IF(Y5=1,CONCATENATE(VLOOKUP(Y3,AA16:AK27,5)),CONCATENATE(VLOOKUP(Y3,AA2:AK13,5)))</f>
        <v>#N/A</v>
      </c>
      <c r="AF1" s="210" t="e">
        <f>IF(Y5=1,CONCATENATE(VLOOKUP(Y3,AA16:AK27,6)),CONCATENATE(VLOOKUP(Y3,AA2:AK13,6)))</f>
        <v>#N/A</v>
      </c>
      <c r="AG1" s="210" t="e">
        <f>IF(Y5=1,CONCATENATE(VLOOKUP(Y3,AA16:AK27,7)),CONCATENATE(VLOOKUP(Y3,AA2:AK13,7)))</f>
        <v>#N/A</v>
      </c>
      <c r="AH1" s="210" t="e">
        <f>IF(Y5=1,CONCATENATE(VLOOKUP(Y3,AA16:AK27,8)),CONCATENATE(VLOOKUP(Y3,AA2:AK13,8)))</f>
        <v>#N/A</v>
      </c>
      <c r="AI1" s="210" t="e">
        <f>IF(Y5=1,CONCATENATE(VLOOKUP(Y3,AA16:AK27,9)),CONCATENATE(VLOOKUP(Y3,AA2:AK13,9)))</f>
        <v>#N/A</v>
      </c>
      <c r="AJ1" s="210" t="e">
        <f>IF(Y5=1,CONCATENATE(VLOOKUP(Y3,AA16:AK27,10)),CONCATENATE(VLOOKUP(Y3,AA2:AK13,10)))</f>
        <v>#N/A</v>
      </c>
      <c r="AK1" s="210" t="e">
        <f>IF(Y5=1,CONCATENATE(VLOOKUP(Y3,AA16:AK27,11)),CONCATENATE(VLOOKUP(Y3,AA2:AK13,11)))</f>
        <v>#N/A</v>
      </c>
    </row>
    <row r="2" spans="1:37" ht="12.75">
      <c r="A2" s="122" t="s">
        <v>31</v>
      </c>
      <c r="B2" s="123"/>
      <c r="C2" s="123"/>
      <c r="D2" s="123"/>
      <c r="E2" s="219">
        <f>Altalanos!$B$8</f>
        <v>0</v>
      </c>
      <c r="F2" s="123"/>
      <c r="G2" s="124"/>
      <c r="H2" s="125"/>
      <c r="I2" s="125"/>
      <c r="J2" s="126"/>
      <c r="K2" s="121"/>
      <c r="L2" s="121"/>
      <c r="M2" s="147"/>
      <c r="N2" s="151"/>
      <c r="O2" s="152"/>
      <c r="P2" s="151"/>
      <c r="Q2" s="152"/>
      <c r="R2" s="151"/>
      <c r="S2" s="150"/>
      <c r="Y2" s="204"/>
      <c r="Z2" s="203"/>
      <c r="AA2" s="203" t="s">
        <v>42</v>
      </c>
      <c r="AB2" s="208">
        <v>150</v>
      </c>
      <c r="AC2" s="208">
        <v>120</v>
      </c>
      <c r="AD2" s="208">
        <v>100</v>
      </c>
      <c r="AE2" s="208">
        <v>80</v>
      </c>
      <c r="AF2" s="208">
        <v>70</v>
      </c>
      <c r="AG2" s="208">
        <v>60</v>
      </c>
      <c r="AH2" s="208">
        <v>55</v>
      </c>
      <c r="AI2" s="208">
        <v>50</v>
      </c>
      <c r="AJ2" s="208">
        <v>45</v>
      </c>
      <c r="AK2" s="208">
        <v>40</v>
      </c>
    </row>
    <row r="3" spans="1:37" ht="12.75">
      <c r="A3" s="49" t="s">
        <v>17</v>
      </c>
      <c r="B3" s="49"/>
      <c r="C3" s="49"/>
      <c r="D3" s="49"/>
      <c r="E3" s="49" t="s">
        <v>14</v>
      </c>
      <c r="F3" s="49"/>
      <c r="G3" s="49"/>
      <c r="H3" s="49" t="s">
        <v>135</v>
      </c>
      <c r="I3" s="49"/>
      <c r="J3" s="80"/>
      <c r="K3" s="49"/>
      <c r="L3" s="50" t="s">
        <v>22</v>
      </c>
      <c r="M3" s="49"/>
      <c r="N3" s="154"/>
      <c r="O3" s="153"/>
      <c r="P3" s="154"/>
      <c r="Q3" s="194" t="s">
        <v>50</v>
      </c>
      <c r="R3" s="195" t="s">
        <v>56</v>
      </c>
      <c r="S3" s="150"/>
      <c r="Y3" s="203">
        <f>IF(H4="OB","A",IF(H4="IX","W",H4))</f>
        <v>0</v>
      </c>
      <c r="Z3" s="203"/>
      <c r="AA3" s="203" t="s">
        <v>59</v>
      </c>
      <c r="AB3" s="208">
        <v>120</v>
      </c>
      <c r="AC3" s="208">
        <v>90</v>
      </c>
      <c r="AD3" s="208">
        <v>65</v>
      </c>
      <c r="AE3" s="208">
        <v>55</v>
      </c>
      <c r="AF3" s="208">
        <v>50</v>
      </c>
      <c r="AG3" s="208">
        <v>45</v>
      </c>
      <c r="AH3" s="208">
        <v>40</v>
      </c>
      <c r="AI3" s="208">
        <v>35</v>
      </c>
      <c r="AJ3" s="208">
        <v>25</v>
      </c>
      <c r="AK3" s="208">
        <v>20</v>
      </c>
    </row>
    <row r="4" spans="1:37" ht="13.5" thickBot="1">
      <c r="A4" s="323" t="str">
        <f>Altalanos!$A$10</f>
        <v>2022.05.02.-03.</v>
      </c>
      <c r="B4" s="323"/>
      <c r="C4" s="323"/>
      <c r="D4" s="127"/>
      <c r="E4" s="128" t="str">
        <f>Altalanos!$C$10</f>
        <v>Szombathely</v>
      </c>
      <c r="F4" s="128"/>
      <c r="G4" s="128"/>
      <c r="H4" s="130"/>
      <c r="I4" s="128"/>
      <c r="J4" s="129"/>
      <c r="K4" s="130"/>
      <c r="L4" s="131" t="str">
        <f>Altalanos!$E$10</f>
        <v>Szabó Hajnalka</v>
      </c>
      <c r="M4" s="130"/>
      <c r="N4" s="155"/>
      <c r="O4" s="156"/>
      <c r="P4" s="155"/>
      <c r="Q4" s="196" t="s">
        <v>57</v>
      </c>
      <c r="R4" s="197" t="s">
        <v>52</v>
      </c>
      <c r="S4" s="150"/>
      <c r="Y4" s="203"/>
      <c r="Z4" s="203"/>
      <c r="AA4" s="203" t="s">
        <v>60</v>
      </c>
      <c r="AB4" s="208">
        <v>90</v>
      </c>
      <c r="AC4" s="208">
        <v>60</v>
      </c>
      <c r="AD4" s="208">
        <v>45</v>
      </c>
      <c r="AE4" s="208">
        <v>34</v>
      </c>
      <c r="AF4" s="208">
        <v>27</v>
      </c>
      <c r="AG4" s="208">
        <v>22</v>
      </c>
      <c r="AH4" s="208">
        <v>18</v>
      </c>
      <c r="AI4" s="208">
        <v>15</v>
      </c>
      <c r="AJ4" s="208">
        <v>12</v>
      </c>
      <c r="AK4" s="208">
        <v>9</v>
      </c>
    </row>
    <row r="5" spans="1:37" ht="12.75">
      <c r="A5" s="31"/>
      <c r="B5" s="31" t="s">
        <v>30</v>
      </c>
      <c r="C5" s="143" t="s">
        <v>40</v>
      </c>
      <c r="D5" s="31" t="s">
        <v>25</v>
      </c>
      <c r="E5" s="31" t="s">
        <v>45</v>
      </c>
      <c r="F5" s="31"/>
      <c r="G5" s="31" t="s">
        <v>21</v>
      </c>
      <c r="H5" s="31"/>
      <c r="I5" s="31" t="s">
        <v>23</v>
      </c>
      <c r="J5" s="31"/>
      <c r="K5" s="187" t="s">
        <v>46</v>
      </c>
      <c r="L5" s="187" t="s">
        <v>47</v>
      </c>
      <c r="M5" s="187" t="s">
        <v>48</v>
      </c>
      <c r="N5" s="150"/>
      <c r="O5" s="150"/>
      <c r="P5" s="150"/>
      <c r="Q5" s="198" t="s">
        <v>58</v>
      </c>
      <c r="R5" s="199" t="s">
        <v>54</v>
      </c>
      <c r="S5" s="150"/>
      <c r="Y5" s="203">
        <f>IF(OR(Altalanos!$A$8="F1",Altalanos!$A$8="F2",Altalanos!$A$8="N1",Altalanos!$A$8="N2"),1,2)</f>
        <v>2</v>
      </c>
      <c r="Z5" s="203"/>
      <c r="AA5" s="203" t="s">
        <v>61</v>
      </c>
      <c r="AB5" s="208">
        <v>60</v>
      </c>
      <c r="AC5" s="208">
        <v>40</v>
      </c>
      <c r="AD5" s="208">
        <v>30</v>
      </c>
      <c r="AE5" s="208">
        <v>20</v>
      </c>
      <c r="AF5" s="208">
        <v>18</v>
      </c>
      <c r="AG5" s="208">
        <v>15</v>
      </c>
      <c r="AH5" s="208">
        <v>12</v>
      </c>
      <c r="AI5" s="208">
        <v>10</v>
      </c>
      <c r="AJ5" s="208">
        <v>8</v>
      </c>
      <c r="AK5" s="208">
        <v>6</v>
      </c>
    </row>
    <row r="6" spans="1:37" ht="12.75">
      <c r="A6" s="134"/>
      <c r="B6" s="134"/>
      <c r="C6" s="186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50"/>
      <c r="O6" s="150"/>
      <c r="P6" s="150"/>
      <c r="Q6" s="150"/>
      <c r="R6" s="150"/>
      <c r="S6" s="150"/>
      <c r="Y6" s="203"/>
      <c r="Z6" s="203"/>
      <c r="AA6" s="203" t="s">
        <v>62</v>
      </c>
      <c r="AB6" s="208">
        <v>40</v>
      </c>
      <c r="AC6" s="208">
        <v>25</v>
      </c>
      <c r="AD6" s="208">
        <v>18</v>
      </c>
      <c r="AE6" s="208">
        <v>13</v>
      </c>
      <c r="AF6" s="208">
        <v>10</v>
      </c>
      <c r="AG6" s="208">
        <v>8</v>
      </c>
      <c r="AH6" s="208">
        <v>6</v>
      </c>
      <c r="AI6" s="208">
        <v>5</v>
      </c>
      <c r="AJ6" s="208">
        <v>4</v>
      </c>
      <c r="AK6" s="208">
        <v>3</v>
      </c>
    </row>
    <row r="7" spans="1:37" ht="12.75">
      <c r="A7" s="157" t="s">
        <v>42</v>
      </c>
      <c r="B7" s="188"/>
      <c r="C7" s="144">
        <f>IF($B7="","",VLOOKUP($B7,#REF!,5))</f>
      </c>
      <c r="D7" s="144">
        <f>IF($B7="","",VLOOKUP($B7,#REF!,15))</f>
      </c>
      <c r="E7" s="221" t="s">
        <v>117</v>
      </c>
      <c r="F7" s="145"/>
      <c r="G7" s="221" t="s">
        <v>101</v>
      </c>
      <c r="H7" s="145"/>
      <c r="I7" s="142">
        <f>IF($B7="","",VLOOKUP($B7,#REF!,4))</f>
      </c>
      <c r="J7" s="134"/>
      <c r="K7" s="211" t="s">
        <v>107</v>
      </c>
      <c r="L7" s="205" t="e">
        <f>IF(K7="","",CONCATENATE(VLOOKUP($Y$3,$AB$1:$AK$1,K7)," pont"))</f>
        <v>#N/A</v>
      </c>
      <c r="M7" s="212"/>
      <c r="N7" s="150"/>
      <c r="O7" s="150"/>
      <c r="P7" s="150"/>
      <c r="Q7" s="150"/>
      <c r="R7" s="150"/>
      <c r="S7" s="150"/>
      <c r="Y7" s="203"/>
      <c r="Z7" s="203"/>
      <c r="AA7" s="203" t="s">
        <v>63</v>
      </c>
      <c r="AB7" s="208">
        <v>25</v>
      </c>
      <c r="AC7" s="208">
        <v>15</v>
      </c>
      <c r="AD7" s="208">
        <v>13</v>
      </c>
      <c r="AE7" s="208">
        <v>8</v>
      </c>
      <c r="AF7" s="208">
        <v>6</v>
      </c>
      <c r="AG7" s="208">
        <v>4</v>
      </c>
      <c r="AH7" s="208">
        <v>3</v>
      </c>
      <c r="AI7" s="208">
        <v>2</v>
      </c>
      <c r="AJ7" s="208">
        <v>1</v>
      </c>
      <c r="AK7" s="208">
        <v>0</v>
      </c>
    </row>
    <row r="8" spans="1:37" ht="12.75">
      <c r="A8" s="157"/>
      <c r="B8" s="189"/>
      <c r="C8" s="158"/>
      <c r="D8" s="158"/>
      <c r="E8" s="158"/>
      <c r="F8" s="158"/>
      <c r="G8" s="158"/>
      <c r="H8" s="158"/>
      <c r="I8" s="158"/>
      <c r="J8" s="134"/>
      <c r="K8" s="157"/>
      <c r="L8" s="157"/>
      <c r="M8" s="213"/>
      <c r="N8" s="150"/>
      <c r="O8" s="150"/>
      <c r="P8" s="150"/>
      <c r="Q8" s="150"/>
      <c r="R8" s="150"/>
      <c r="S8" s="150"/>
      <c r="Y8" s="203"/>
      <c r="Z8" s="203"/>
      <c r="AA8" s="203" t="s">
        <v>64</v>
      </c>
      <c r="AB8" s="208">
        <v>15</v>
      </c>
      <c r="AC8" s="208">
        <v>10</v>
      </c>
      <c r="AD8" s="208">
        <v>7</v>
      </c>
      <c r="AE8" s="208">
        <v>5</v>
      </c>
      <c r="AF8" s="208">
        <v>4</v>
      </c>
      <c r="AG8" s="208">
        <v>3</v>
      </c>
      <c r="AH8" s="208">
        <v>2</v>
      </c>
      <c r="AI8" s="208">
        <v>1</v>
      </c>
      <c r="AJ8" s="208">
        <v>0</v>
      </c>
      <c r="AK8" s="208">
        <v>0</v>
      </c>
    </row>
    <row r="9" spans="1:37" ht="12.75">
      <c r="A9" s="157" t="s">
        <v>43</v>
      </c>
      <c r="B9" s="188"/>
      <c r="C9" s="144">
        <f>IF($B9="","",VLOOKUP($B9,#REF!,5))</f>
      </c>
      <c r="D9" s="144">
        <f>IF($B9="","",VLOOKUP($B9,#REF!,15))</f>
      </c>
      <c r="E9" s="221"/>
      <c r="F9" s="145"/>
      <c r="G9" s="221"/>
      <c r="H9" s="145"/>
      <c r="I9" s="142">
        <f>IF($B9="","",VLOOKUP($B9,#REF!,4))</f>
      </c>
      <c r="J9" s="134"/>
      <c r="K9" s="211"/>
      <c r="L9" s="205">
        <f>IF(K9="","",CONCATENATE(VLOOKUP($Y$3,$AB$1:$AK$1,K9)," pont"))</f>
      </c>
      <c r="M9" s="212"/>
      <c r="N9" s="150"/>
      <c r="O9" s="150"/>
      <c r="P9" s="150"/>
      <c r="Q9" s="150"/>
      <c r="R9" s="150"/>
      <c r="S9" s="150"/>
      <c r="Y9" s="203"/>
      <c r="Z9" s="203"/>
      <c r="AA9" s="203" t="s">
        <v>65</v>
      </c>
      <c r="AB9" s="208">
        <v>10</v>
      </c>
      <c r="AC9" s="208">
        <v>6</v>
      </c>
      <c r="AD9" s="208">
        <v>4</v>
      </c>
      <c r="AE9" s="208">
        <v>2</v>
      </c>
      <c r="AF9" s="208">
        <v>1</v>
      </c>
      <c r="AG9" s="208">
        <v>0</v>
      </c>
      <c r="AH9" s="208">
        <v>0</v>
      </c>
      <c r="AI9" s="208">
        <v>0</v>
      </c>
      <c r="AJ9" s="208">
        <v>0</v>
      </c>
      <c r="AK9" s="208">
        <v>0</v>
      </c>
    </row>
    <row r="10" spans="1:37" ht="12.75">
      <c r="A10" s="157"/>
      <c r="B10" s="189"/>
      <c r="C10" s="158"/>
      <c r="D10" s="158"/>
      <c r="E10" s="158"/>
      <c r="F10" s="158"/>
      <c r="G10" s="158"/>
      <c r="H10" s="158"/>
      <c r="I10" s="158"/>
      <c r="J10" s="134"/>
      <c r="K10" s="157"/>
      <c r="L10" s="157"/>
      <c r="M10" s="213"/>
      <c r="N10" s="150"/>
      <c r="O10" s="150"/>
      <c r="P10" s="150"/>
      <c r="Q10" s="150"/>
      <c r="R10" s="150"/>
      <c r="S10" s="150"/>
      <c r="Y10" s="203"/>
      <c r="Z10" s="203"/>
      <c r="AA10" s="203" t="s">
        <v>66</v>
      </c>
      <c r="AB10" s="208">
        <v>6</v>
      </c>
      <c r="AC10" s="208">
        <v>3</v>
      </c>
      <c r="AD10" s="208">
        <v>2</v>
      </c>
      <c r="AE10" s="208">
        <v>1</v>
      </c>
      <c r="AF10" s="208">
        <v>0</v>
      </c>
      <c r="AG10" s="208">
        <v>0</v>
      </c>
      <c r="AH10" s="208">
        <v>0</v>
      </c>
      <c r="AI10" s="208">
        <v>0</v>
      </c>
      <c r="AJ10" s="208">
        <v>0</v>
      </c>
      <c r="AK10" s="208">
        <v>0</v>
      </c>
    </row>
    <row r="11" spans="1:37" ht="12.75">
      <c r="A11" s="157" t="s">
        <v>44</v>
      </c>
      <c r="B11" s="188"/>
      <c r="C11" s="144">
        <f>IF($B11="","",VLOOKUP($B11,#REF!,5))</f>
      </c>
      <c r="D11" s="144">
        <f>IF($B11="","",VLOOKUP($B11,#REF!,15))</f>
      </c>
      <c r="E11" s="142">
        <f>UPPER(IF($B11="","",VLOOKUP($B11,#REF!,2)))</f>
      </c>
      <c r="F11" s="145"/>
      <c r="G11" s="142">
        <f>IF($B11="","",VLOOKUP($B11,#REF!,3))</f>
      </c>
      <c r="H11" s="145"/>
      <c r="I11" s="142">
        <f>IF($B11="","",VLOOKUP($B11,#REF!,4))</f>
      </c>
      <c r="J11" s="134"/>
      <c r="K11" s="211"/>
      <c r="L11" s="205">
        <f>IF(K11="","",CONCATENATE(VLOOKUP($Y$3,$AB$1:$AK$1,K11)," pont"))</f>
      </c>
      <c r="M11" s="212"/>
      <c r="N11" s="150"/>
      <c r="O11" s="150"/>
      <c r="P11" s="150"/>
      <c r="Q11" s="150"/>
      <c r="R11" s="150"/>
      <c r="S11" s="150"/>
      <c r="Y11" s="203"/>
      <c r="Z11" s="203"/>
      <c r="AA11" s="203" t="s">
        <v>71</v>
      </c>
      <c r="AB11" s="208">
        <v>3</v>
      </c>
      <c r="AC11" s="208">
        <v>2</v>
      </c>
      <c r="AD11" s="208">
        <v>1</v>
      </c>
      <c r="AE11" s="208">
        <v>0</v>
      </c>
      <c r="AF11" s="208">
        <v>0</v>
      </c>
      <c r="AG11" s="208">
        <v>0</v>
      </c>
      <c r="AH11" s="208">
        <v>0</v>
      </c>
      <c r="AI11" s="208">
        <v>0</v>
      </c>
      <c r="AJ11" s="208">
        <v>0</v>
      </c>
      <c r="AK11" s="208">
        <v>0</v>
      </c>
    </row>
    <row r="12" spans="1:37" ht="12.75">
      <c r="A12" s="134"/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Y12" s="203"/>
      <c r="Z12" s="203"/>
      <c r="AA12" s="203" t="s">
        <v>67</v>
      </c>
      <c r="AB12" s="209">
        <v>0</v>
      </c>
      <c r="AC12" s="209">
        <v>0</v>
      </c>
      <c r="AD12" s="209">
        <v>0</v>
      </c>
      <c r="AE12" s="209">
        <v>0</v>
      </c>
      <c r="AF12" s="209">
        <v>0</v>
      </c>
      <c r="AG12" s="209">
        <v>0</v>
      </c>
      <c r="AH12" s="209">
        <v>0</v>
      </c>
      <c r="AI12" s="209">
        <v>0</v>
      </c>
      <c r="AJ12" s="209">
        <v>0</v>
      </c>
      <c r="AK12" s="209">
        <v>0</v>
      </c>
    </row>
    <row r="13" spans="1:37" ht="12.75">
      <c r="A13" s="134"/>
      <c r="B13" s="134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Y13" s="203"/>
      <c r="Z13" s="203"/>
      <c r="AA13" s="203" t="s">
        <v>68</v>
      </c>
      <c r="AB13" s="209">
        <v>0</v>
      </c>
      <c r="AC13" s="209">
        <v>0</v>
      </c>
      <c r="AD13" s="209">
        <v>0</v>
      </c>
      <c r="AE13" s="209">
        <v>0</v>
      </c>
      <c r="AF13" s="209">
        <v>0</v>
      </c>
      <c r="AG13" s="209">
        <v>0</v>
      </c>
      <c r="AH13" s="209">
        <v>0</v>
      </c>
      <c r="AI13" s="209">
        <v>0</v>
      </c>
      <c r="AJ13" s="209">
        <v>0</v>
      </c>
      <c r="AK13" s="209">
        <v>0</v>
      </c>
    </row>
    <row r="14" spans="1:37" ht="12.75">
      <c r="A14" s="134"/>
      <c r="B14" s="134"/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Y14" s="203"/>
      <c r="Z14" s="203"/>
      <c r="AA14" s="203"/>
      <c r="AB14" s="203"/>
      <c r="AC14" s="203"/>
      <c r="AD14" s="203"/>
      <c r="AE14" s="203"/>
      <c r="AF14" s="203"/>
      <c r="AG14" s="203"/>
      <c r="AH14" s="203"/>
      <c r="AI14" s="203"/>
      <c r="AJ14" s="203"/>
      <c r="AK14" s="203"/>
    </row>
    <row r="15" spans="1:37" ht="12.75">
      <c r="A15" s="134"/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Y15" s="203"/>
      <c r="Z15" s="203"/>
      <c r="AA15" s="203"/>
      <c r="AB15" s="203"/>
      <c r="AC15" s="203"/>
      <c r="AD15" s="203"/>
      <c r="AE15" s="203"/>
      <c r="AF15" s="203"/>
      <c r="AG15" s="203"/>
      <c r="AH15" s="203"/>
      <c r="AI15" s="203"/>
      <c r="AJ15" s="203"/>
      <c r="AK15" s="203"/>
    </row>
    <row r="16" spans="1:37" ht="12.75">
      <c r="A16" s="134"/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Y16" s="203"/>
      <c r="Z16" s="203"/>
      <c r="AA16" s="203" t="s">
        <v>42</v>
      </c>
      <c r="AB16" s="203">
        <v>300</v>
      </c>
      <c r="AC16" s="203">
        <v>250</v>
      </c>
      <c r="AD16" s="203">
        <v>220</v>
      </c>
      <c r="AE16" s="203">
        <v>180</v>
      </c>
      <c r="AF16" s="203">
        <v>160</v>
      </c>
      <c r="AG16" s="203">
        <v>150</v>
      </c>
      <c r="AH16" s="203">
        <v>140</v>
      </c>
      <c r="AI16" s="203">
        <v>130</v>
      </c>
      <c r="AJ16" s="203">
        <v>120</v>
      </c>
      <c r="AK16" s="203">
        <v>110</v>
      </c>
    </row>
    <row r="17" spans="1:37" ht="12.75">
      <c r="A17" s="134"/>
      <c r="B17" s="134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Y17" s="203"/>
      <c r="Z17" s="203"/>
      <c r="AA17" s="203" t="s">
        <v>59</v>
      </c>
      <c r="AB17" s="203">
        <v>250</v>
      </c>
      <c r="AC17" s="203">
        <v>200</v>
      </c>
      <c r="AD17" s="203">
        <v>160</v>
      </c>
      <c r="AE17" s="203">
        <v>140</v>
      </c>
      <c r="AF17" s="203">
        <v>120</v>
      </c>
      <c r="AG17" s="203">
        <v>110</v>
      </c>
      <c r="AH17" s="203">
        <v>100</v>
      </c>
      <c r="AI17" s="203">
        <v>90</v>
      </c>
      <c r="AJ17" s="203">
        <v>80</v>
      </c>
      <c r="AK17" s="203">
        <v>70</v>
      </c>
    </row>
    <row r="18" spans="1:37" ht="18.75" customHeight="1">
      <c r="A18" s="134"/>
      <c r="B18" s="321"/>
      <c r="C18" s="321"/>
      <c r="D18" s="320" t="str">
        <f>E7</f>
        <v>Zrínyi</v>
      </c>
      <c r="E18" s="320"/>
      <c r="F18" s="320">
        <f>E9</f>
        <v>0</v>
      </c>
      <c r="G18" s="320"/>
      <c r="H18" s="320">
        <f>E11</f>
      </c>
      <c r="I18" s="320"/>
      <c r="J18" s="134"/>
      <c r="K18" s="134"/>
      <c r="L18" s="134"/>
      <c r="M18" s="134"/>
      <c r="Y18" s="203"/>
      <c r="Z18" s="203"/>
      <c r="AA18" s="203" t="s">
        <v>60</v>
      </c>
      <c r="AB18" s="203">
        <v>200</v>
      </c>
      <c r="AC18" s="203">
        <v>150</v>
      </c>
      <c r="AD18" s="203">
        <v>130</v>
      </c>
      <c r="AE18" s="203">
        <v>110</v>
      </c>
      <c r="AF18" s="203">
        <v>95</v>
      </c>
      <c r="AG18" s="203">
        <v>80</v>
      </c>
      <c r="AH18" s="203">
        <v>70</v>
      </c>
      <c r="AI18" s="203">
        <v>60</v>
      </c>
      <c r="AJ18" s="203">
        <v>55</v>
      </c>
      <c r="AK18" s="203">
        <v>50</v>
      </c>
    </row>
    <row r="19" spans="1:37" ht="18.75" customHeight="1">
      <c r="A19" s="193" t="s">
        <v>42</v>
      </c>
      <c r="B19" s="318" t="str">
        <f>E7</f>
        <v>Zrínyi</v>
      </c>
      <c r="C19" s="318"/>
      <c r="D19" s="322"/>
      <c r="E19" s="322"/>
      <c r="F19" s="319"/>
      <c r="G19" s="319"/>
      <c r="H19" s="319"/>
      <c r="I19" s="319"/>
      <c r="J19" s="134"/>
      <c r="K19" s="134"/>
      <c r="L19" s="134"/>
      <c r="M19" s="134"/>
      <c r="Y19" s="203"/>
      <c r="Z19" s="203"/>
      <c r="AA19" s="203" t="s">
        <v>61</v>
      </c>
      <c r="AB19" s="203">
        <v>150</v>
      </c>
      <c r="AC19" s="203">
        <v>120</v>
      </c>
      <c r="AD19" s="203">
        <v>100</v>
      </c>
      <c r="AE19" s="203">
        <v>80</v>
      </c>
      <c r="AF19" s="203">
        <v>70</v>
      </c>
      <c r="AG19" s="203">
        <v>60</v>
      </c>
      <c r="AH19" s="203">
        <v>55</v>
      </c>
      <c r="AI19" s="203">
        <v>50</v>
      </c>
      <c r="AJ19" s="203">
        <v>45</v>
      </c>
      <c r="AK19" s="203">
        <v>40</v>
      </c>
    </row>
    <row r="20" spans="1:37" ht="18.75" customHeight="1">
      <c r="A20" s="193" t="s">
        <v>43</v>
      </c>
      <c r="B20" s="318">
        <f>E9</f>
        <v>0</v>
      </c>
      <c r="C20" s="318"/>
      <c r="D20" s="319"/>
      <c r="E20" s="319"/>
      <c r="F20" s="322"/>
      <c r="G20" s="322"/>
      <c r="H20" s="319"/>
      <c r="I20" s="319"/>
      <c r="J20" s="134"/>
      <c r="K20" s="134"/>
      <c r="L20" s="134"/>
      <c r="M20" s="134"/>
      <c r="Y20" s="203"/>
      <c r="Z20" s="203"/>
      <c r="AA20" s="203" t="s">
        <v>62</v>
      </c>
      <c r="AB20" s="203">
        <v>120</v>
      </c>
      <c r="AC20" s="203">
        <v>90</v>
      </c>
      <c r="AD20" s="203">
        <v>65</v>
      </c>
      <c r="AE20" s="203">
        <v>55</v>
      </c>
      <c r="AF20" s="203">
        <v>50</v>
      </c>
      <c r="AG20" s="203">
        <v>45</v>
      </c>
      <c r="AH20" s="203">
        <v>40</v>
      </c>
      <c r="AI20" s="203">
        <v>35</v>
      </c>
      <c r="AJ20" s="203">
        <v>25</v>
      </c>
      <c r="AK20" s="203">
        <v>20</v>
      </c>
    </row>
    <row r="21" spans="1:37" ht="18.75" customHeight="1">
      <c r="A21" s="193" t="s">
        <v>44</v>
      </c>
      <c r="B21" s="318">
        <f>E11</f>
      </c>
      <c r="C21" s="318"/>
      <c r="D21" s="319"/>
      <c r="E21" s="319"/>
      <c r="F21" s="319"/>
      <c r="G21" s="319"/>
      <c r="H21" s="322"/>
      <c r="I21" s="322"/>
      <c r="J21" s="134"/>
      <c r="K21" s="134"/>
      <c r="L21" s="134"/>
      <c r="M21" s="134"/>
      <c r="Y21" s="203"/>
      <c r="Z21" s="203"/>
      <c r="AA21" s="203" t="s">
        <v>63</v>
      </c>
      <c r="AB21" s="203">
        <v>90</v>
      </c>
      <c r="AC21" s="203">
        <v>60</v>
      </c>
      <c r="AD21" s="203">
        <v>45</v>
      </c>
      <c r="AE21" s="203">
        <v>34</v>
      </c>
      <c r="AF21" s="203">
        <v>27</v>
      </c>
      <c r="AG21" s="203">
        <v>22</v>
      </c>
      <c r="AH21" s="203">
        <v>18</v>
      </c>
      <c r="AI21" s="203">
        <v>15</v>
      </c>
      <c r="AJ21" s="203">
        <v>12</v>
      </c>
      <c r="AK21" s="203">
        <v>9</v>
      </c>
    </row>
    <row r="22" spans="1:37" ht="12.75">
      <c r="A22" s="134"/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Y22" s="203"/>
      <c r="Z22" s="203"/>
      <c r="AA22" s="203" t="s">
        <v>64</v>
      </c>
      <c r="AB22" s="203">
        <v>60</v>
      </c>
      <c r="AC22" s="203">
        <v>40</v>
      </c>
      <c r="AD22" s="203">
        <v>30</v>
      </c>
      <c r="AE22" s="203">
        <v>20</v>
      </c>
      <c r="AF22" s="203">
        <v>18</v>
      </c>
      <c r="AG22" s="203">
        <v>15</v>
      </c>
      <c r="AH22" s="203">
        <v>12</v>
      </c>
      <c r="AI22" s="203">
        <v>10</v>
      </c>
      <c r="AJ22" s="203">
        <v>8</v>
      </c>
      <c r="AK22" s="203">
        <v>6</v>
      </c>
    </row>
    <row r="23" spans="1:37" ht="12.75">
      <c r="A23" s="134"/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Y23" s="203"/>
      <c r="Z23" s="203"/>
      <c r="AA23" s="203" t="s">
        <v>65</v>
      </c>
      <c r="AB23" s="203">
        <v>40</v>
      </c>
      <c r="AC23" s="203">
        <v>25</v>
      </c>
      <c r="AD23" s="203">
        <v>18</v>
      </c>
      <c r="AE23" s="203">
        <v>13</v>
      </c>
      <c r="AF23" s="203">
        <v>8</v>
      </c>
      <c r="AG23" s="203">
        <v>7</v>
      </c>
      <c r="AH23" s="203">
        <v>6</v>
      </c>
      <c r="AI23" s="203">
        <v>5</v>
      </c>
      <c r="AJ23" s="203">
        <v>4</v>
      </c>
      <c r="AK23" s="203">
        <v>3</v>
      </c>
    </row>
    <row r="24" spans="1:37" ht="12.75">
      <c r="A24" s="134"/>
      <c r="B24" s="134"/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Y24" s="203"/>
      <c r="Z24" s="203"/>
      <c r="AA24" s="203" t="s">
        <v>66</v>
      </c>
      <c r="AB24" s="203">
        <v>25</v>
      </c>
      <c r="AC24" s="203">
        <v>15</v>
      </c>
      <c r="AD24" s="203">
        <v>13</v>
      </c>
      <c r="AE24" s="203">
        <v>7</v>
      </c>
      <c r="AF24" s="203">
        <v>6</v>
      </c>
      <c r="AG24" s="203">
        <v>5</v>
      </c>
      <c r="AH24" s="203">
        <v>4</v>
      </c>
      <c r="AI24" s="203">
        <v>3</v>
      </c>
      <c r="AJ24" s="203">
        <v>2</v>
      </c>
      <c r="AK24" s="203">
        <v>1</v>
      </c>
    </row>
    <row r="25" spans="1:37" ht="12.75">
      <c r="A25" s="134"/>
      <c r="B25" s="134"/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Y25" s="203"/>
      <c r="Z25" s="203"/>
      <c r="AA25" s="203" t="s">
        <v>71</v>
      </c>
      <c r="AB25" s="203">
        <v>15</v>
      </c>
      <c r="AC25" s="203">
        <v>10</v>
      </c>
      <c r="AD25" s="203">
        <v>8</v>
      </c>
      <c r="AE25" s="203">
        <v>4</v>
      </c>
      <c r="AF25" s="203">
        <v>3</v>
      </c>
      <c r="AG25" s="203">
        <v>2</v>
      </c>
      <c r="AH25" s="203">
        <v>1</v>
      </c>
      <c r="AI25" s="203">
        <v>0</v>
      </c>
      <c r="AJ25" s="203">
        <v>0</v>
      </c>
      <c r="AK25" s="203">
        <v>0</v>
      </c>
    </row>
    <row r="26" spans="1:37" ht="12.75">
      <c r="A26" s="134"/>
      <c r="B26" s="134"/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Y26" s="203"/>
      <c r="Z26" s="203"/>
      <c r="AA26" s="203" t="s">
        <v>67</v>
      </c>
      <c r="AB26" s="203">
        <v>10</v>
      </c>
      <c r="AC26" s="203">
        <v>6</v>
      </c>
      <c r="AD26" s="203">
        <v>4</v>
      </c>
      <c r="AE26" s="203">
        <v>2</v>
      </c>
      <c r="AF26" s="203">
        <v>1</v>
      </c>
      <c r="AG26" s="203">
        <v>0</v>
      </c>
      <c r="AH26" s="203">
        <v>0</v>
      </c>
      <c r="AI26" s="203">
        <v>0</v>
      </c>
      <c r="AJ26" s="203">
        <v>0</v>
      </c>
      <c r="AK26" s="203">
        <v>0</v>
      </c>
    </row>
    <row r="27" spans="1:37" ht="12.75">
      <c r="A27" s="134"/>
      <c r="B27" s="134"/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Y27" s="203"/>
      <c r="Z27" s="203"/>
      <c r="AA27" s="203" t="s">
        <v>68</v>
      </c>
      <c r="AB27" s="203">
        <v>3</v>
      </c>
      <c r="AC27" s="203">
        <v>2</v>
      </c>
      <c r="AD27" s="203">
        <v>1</v>
      </c>
      <c r="AE27" s="203">
        <v>0</v>
      </c>
      <c r="AF27" s="203">
        <v>0</v>
      </c>
      <c r="AG27" s="203">
        <v>0</v>
      </c>
      <c r="AH27" s="203">
        <v>0</v>
      </c>
      <c r="AI27" s="203">
        <v>0</v>
      </c>
      <c r="AJ27" s="203">
        <v>0</v>
      </c>
      <c r="AK27" s="203">
        <v>0</v>
      </c>
    </row>
    <row r="28" spans="1:13" ht="12.75">
      <c r="A28" s="134"/>
      <c r="B28" s="134"/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</row>
    <row r="29" spans="1:13" ht="12.75">
      <c r="A29" s="81" t="s">
        <v>25</v>
      </c>
      <c r="B29" s="82"/>
      <c r="C29" s="112"/>
      <c r="D29" s="165" t="s">
        <v>0</v>
      </c>
      <c r="E29" s="166" t="s">
        <v>27</v>
      </c>
      <c r="F29" s="184"/>
      <c r="G29" s="165" t="s">
        <v>0</v>
      </c>
      <c r="H29" s="166" t="s">
        <v>34</v>
      </c>
      <c r="I29" s="89"/>
      <c r="J29" s="134"/>
      <c r="K29" s="134"/>
      <c r="L29" s="134"/>
      <c r="M29" s="134"/>
    </row>
    <row r="30" spans="1:13" ht="12.75">
      <c r="A30" s="137" t="s">
        <v>26</v>
      </c>
      <c r="B30" s="138"/>
      <c r="C30" s="139"/>
      <c r="D30" s="167"/>
      <c r="E30" s="325"/>
      <c r="F30" s="325"/>
      <c r="G30" s="178" t="s">
        <v>1</v>
      </c>
      <c r="H30" s="138"/>
      <c r="I30" s="168"/>
      <c r="J30" s="134"/>
      <c r="K30" s="134"/>
      <c r="L30" s="134"/>
      <c r="M30" s="134"/>
    </row>
    <row r="31" spans="1:13" ht="12.75">
      <c r="A31" s="140" t="s">
        <v>33</v>
      </c>
      <c r="B31" s="87"/>
      <c r="C31" s="141"/>
      <c r="D31" s="170"/>
      <c r="E31" s="324"/>
      <c r="F31" s="324"/>
      <c r="G31" s="180" t="s">
        <v>2</v>
      </c>
      <c r="H31" s="171"/>
      <c r="I31" s="172"/>
      <c r="J31" s="134"/>
      <c r="K31" s="134"/>
      <c r="L31" s="134"/>
      <c r="M31" s="134"/>
    </row>
    <row r="32" spans="1:19" ht="12.75">
      <c r="A32" s="102"/>
      <c r="B32" s="103"/>
      <c r="C32" s="104"/>
      <c r="D32" s="170"/>
      <c r="E32" s="174"/>
      <c r="F32" s="175"/>
      <c r="G32" s="180" t="s">
        <v>3</v>
      </c>
      <c r="H32" s="171"/>
      <c r="I32" s="172"/>
      <c r="J32" s="134"/>
      <c r="K32" s="134"/>
      <c r="L32" s="133"/>
      <c r="M32" s="133"/>
      <c r="O32" s="150"/>
      <c r="P32" s="150"/>
      <c r="Q32" s="150"/>
      <c r="R32" s="150"/>
      <c r="S32" s="150"/>
    </row>
    <row r="33" spans="1:19" ht="12.75">
      <c r="A33" s="83"/>
      <c r="B33" s="110"/>
      <c r="C33" s="84"/>
      <c r="D33" s="170"/>
      <c r="E33" s="174"/>
      <c r="F33" s="175"/>
      <c r="G33" s="180" t="s">
        <v>4</v>
      </c>
      <c r="H33" s="171"/>
      <c r="I33" s="172"/>
      <c r="J33" s="166" t="s">
        <v>35</v>
      </c>
      <c r="K33" s="88" t="s">
        <v>36</v>
      </c>
      <c r="L33" s="31"/>
      <c r="M33" s="218"/>
      <c r="N33" s="217"/>
      <c r="O33" s="150"/>
      <c r="P33" s="159"/>
      <c r="Q33" s="159"/>
      <c r="R33" s="160"/>
      <c r="S33" s="150"/>
    </row>
    <row r="34" spans="1:19" ht="12.75">
      <c r="A34" s="91"/>
      <c r="B34" s="105"/>
      <c r="C34" s="111"/>
      <c r="D34" s="170"/>
      <c r="E34" s="174"/>
      <c r="F34" s="175"/>
      <c r="G34" s="180" t="s">
        <v>5</v>
      </c>
      <c r="H34" s="171"/>
      <c r="I34" s="172"/>
      <c r="J34" s="179"/>
      <c r="K34" s="135" t="s">
        <v>28</v>
      </c>
      <c r="L34" s="185"/>
      <c r="M34" s="173"/>
      <c r="O34" s="150"/>
      <c r="P34" s="161"/>
      <c r="Q34" s="161"/>
      <c r="R34" s="162"/>
      <c r="S34" s="150"/>
    </row>
    <row r="35" spans="1:19" ht="12.75">
      <c r="A35" s="92"/>
      <c r="B35" s="106"/>
      <c r="C35" s="84"/>
      <c r="D35" s="170"/>
      <c r="E35" s="174"/>
      <c r="F35" s="175"/>
      <c r="G35" s="180" t="s">
        <v>6</v>
      </c>
      <c r="H35" s="171"/>
      <c r="I35" s="172"/>
      <c r="J35" s="79"/>
      <c r="K35" s="182"/>
      <c r="L35" s="133"/>
      <c r="M35" s="177"/>
      <c r="O35" s="150"/>
      <c r="P35" s="162"/>
      <c r="Q35" s="163"/>
      <c r="R35" s="162"/>
      <c r="S35" s="150"/>
    </row>
    <row r="36" spans="1:19" ht="12.75">
      <c r="A36" s="92"/>
      <c r="B36" s="106"/>
      <c r="C36" s="100"/>
      <c r="D36" s="170"/>
      <c r="E36" s="174"/>
      <c r="F36" s="175"/>
      <c r="G36" s="180" t="s">
        <v>7</v>
      </c>
      <c r="H36" s="171"/>
      <c r="I36" s="172"/>
      <c r="J36" s="79"/>
      <c r="K36" s="135" t="s">
        <v>29</v>
      </c>
      <c r="L36" s="185"/>
      <c r="M36" s="169"/>
      <c r="O36" s="150"/>
      <c r="P36" s="161"/>
      <c r="Q36" s="161"/>
      <c r="R36" s="162"/>
      <c r="S36" s="150"/>
    </row>
    <row r="37" spans="1:19" ht="12.75">
      <c r="A37" s="93"/>
      <c r="B37" s="90"/>
      <c r="C37" s="101"/>
      <c r="D37" s="176"/>
      <c r="E37" s="85"/>
      <c r="F37" s="133"/>
      <c r="G37" s="181" t="s">
        <v>8</v>
      </c>
      <c r="H37" s="87"/>
      <c r="I37" s="136"/>
      <c r="J37" s="79"/>
      <c r="K37" s="183"/>
      <c r="L37" s="175"/>
      <c r="M37" s="173"/>
      <c r="O37" s="150"/>
      <c r="P37" s="162"/>
      <c r="Q37" s="163"/>
      <c r="R37" s="162"/>
      <c r="S37" s="150"/>
    </row>
    <row r="38" spans="10:19" ht="12.75">
      <c r="J38" s="79"/>
      <c r="K38" s="140"/>
      <c r="L38" s="133"/>
      <c r="M38" s="177"/>
      <c r="O38" s="150"/>
      <c r="P38" s="162"/>
      <c r="Q38" s="163"/>
      <c r="R38" s="162"/>
      <c r="S38" s="150"/>
    </row>
    <row r="39" spans="10:19" ht="12.75">
      <c r="J39" s="79"/>
      <c r="K39" s="135" t="s">
        <v>24</v>
      </c>
      <c r="L39" s="185"/>
      <c r="M39" s="169"/>
      <c r="O39" s="150"/>
      <c r="P39" s="161"/>
      <c r="Q39" s="161"/>
      <c r="R39" s="162"/>
      <c r="S39" s="150"/>
    </row>
    <row r="40" spans="10:19" ht="12.75">
      <c r="J40" s="79"/>
      <c r="K40" s="183"/>
      <c r="L40" s="175"/>
      <c r="M40" s="173"/>
      <c r="O40" s="150"/>
      <c r="P40" s="162"/>
      <c r="Q40" s="163"/>
      <c r="R40" s="162"/>
      <c r="S40" s="150"/>
    </row>
    <row r="41" spans="10:19" ht="12.75">
      <c r="J41" s="86"/>
      <c r="K41" s="140" t="str">
        <f>L4</f>
        <v>Szabó Hajnalka</v>
      </c>
      <c r="L41" s="133"/>
      <c r="M41" s="177"/>
      <c r="O41" s="150"/>
      <c r="P41" s="162"/>
      <c r="Q41" s="163"/>
      <c r="R41" s="164"/>
      <c r="S41" s="150"/>
    </row>
    <row r="42" spans="15:19" ht="12.75">
      <c r="O42" s="150"/>
      <c r="P42" s="150"/>
      <c r="Q42" s="150"/>
      <c r="R42" s="150"/>
      <c r="S42" s="150"/>
    </row>
    <row r="43" spans="15:19" ht="12.75">
      <c r="O43" s="150"/>
      <c r="P43" s="150"/>
      <c r="Q43" s="150"/>
      <c r="R43" s="150"/>
      <c r="S43" s="150"/>
    </row>
  </sheetData>
  <sheetProtection/>
  <mergeCells count="20">
    <mergeCell ref="A1:F1"/>
    <mergeCell ref="A4:C4"/>
    <mergeCell ref="B18:C18"/>
    <mergeCell ref="D18:E18"/>
    <mergeCell ref="F18:G18"/>
    <mergeCell ref="H18:I18"/>
    <mergeCell ref="B19:C19"/>
    <mergeCell ref="D19:E19"/>
    <mergeCell ref="F19:G19"/>
    <mergeCell ref="H19:I19"/>
    <mergeCell ref="B20:C20"/>
    <mergeCell ref="D20:E20"/>
    <mergeCell ref="F20:G20"/>
    <mergeCell ref="H20:I20"/>
    <mergeCell ref="B21:C21"/>
    <mergeCell ref="D21:E21"/>
    <mergeCell ref="F21:G21"/>
    <mergeCell ref="H21:I21"/>
    <mergeCell ref="E30:F30"/>
    <mergeCell ref="E31:F31"/>
  </mergeCells>
  <conditionalFormatting sqref="E7 E9 E11">
    <cfRule type="cellIs" priority="2" dxfId="1" operator="equal" stopIfTrue="1">
      <formula>"Bye"</formula>
    </cfRule>
  </conditionalFormatting>
  <conditionalFormatting sqref="R41">
    <cfRule type="expression" priority="1" dxfId="0" stopIfTrue="1">
      <formula>$O$1="CU"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1"/>
  </sheetPr>
  <dimension ref="A1:AK43"/>
  <sheetViews>
    <sheetView zoomScalePageLayoutView="0" workbookViewId="0" topLeftCell="A1">
      <selection activeCell="M20" sqref="M20"/>
    </sheetView>
  </sheetViews>
  <sheetFormatPr defaultColWidth="9.140625" defaultRowHeight="12.75"/>
  <cols>
    <col min="1" max="1" width="5.421875" style="0" customWidth="1"/>
    <col min="2" max="2" width="4.421875" style="0" customWidth="1"/>
    <col min="3" max="3" width="8.28125" style="0" customWidth="1"/>
    <col min="4" max="4" width="7.140625" style="0" customWidth="1"/>
    <col min="5" max="5" width="9.28125" style="0" customWidth="1"/>
    <col min="6" max="6" width="7.140625" style="0" customWidth="1"/>
    <col min="7" max="7" width="9.28125" style="0" customWidth="1"/>
    <col min="8" max="8" width="7.140625" style="0" customWidth="1"/>
    <col min="9" max="9" width="9.28125" style="0" customWidth="1"/>
    <col min="10" max="10" width="8.421875" style="0" customWidth="1"/>
    <col min="11" max="13" width="8.57421875" style="0" customWidth="1"/>
    <col min="15" max="15" width="5.57421875" style="0" customWidth="1"/>
    <col min="16" max="16" width="4.57421875" style="0" customWidth="1"/>
    <col min="17" max="17" width="11.7109375" style="0" customWidth="1"/>
    <col min="25" max="25" width="10.28125" style="202" hidden="1" customWidth="1"/>
    <col min="26" max="37" width="0" style="202" hidden="1" customWidth="1"/>
  </cols>
  <sheetData>
    <row r="1" spans="1:37" ht="26.25">
      <c r="A1" s="317" t="str">
        <f>Altalanos!$A$6</f>
        <v>Vas megyei Tenisz Diákolimpia</v>
      </c>
      <c r="B1" s="317"/>
      <c r="C1" s="317"/>
      <c r="D1" s="317"/>
      <c r="E1" s="317"/>
      <c r="F1" s="317"/>
      <c r="G1" s="117"/>
      <c r="H1" s="120" t="s">
        <v>32</v>
      </c>
      <c r="I1" s="118"/>
      <c r="J1" s="119"/>
      <c r="L1" s="121"/>
      <c r="M1" s="146"/>
      <c r="N1" s="148"/>
      <c r="O1" s="148" t="s">
        <v>9</v>
      </c>
      <c r="P1" s="148"/>
      <c r="Q1" s="149"/>
      <c r="R1" s="148"/>
      <c r="S1" s="150"/>
      <c r="Y1"/>
      <c r="Z1"/>
      <c r="AA1"/>
      <c r="AB1" s="210" t="e">
        <f>IF(Y5=1,CONCATENATE(VLOOKUP(Y3,AA16:AH27,2)),CONCATENATE(VLOOKUP(Y3,AA2:AK13,2)))</f>
        <v>#N/A</v>
      </c>
      <c r="AC1" s="210" t="e">
        <f>IF(Y5=1,CONCATENATE(VLOOKUP(Y3,AA16:AK27,3)),CONCATENATE(VLOOKUP(Y3,AA2:AK13,3)))</f>
        <v>#N/A</v>
      </c>
      <c r="AD1" s="210" t="e">
        <f>IF(Y5=1,CONCATENATE(VLOOKUP(Y3,AA16:AK27,4)),CONCATENATE(VLOOKUP(Y3,AA2:AK13,4)))</f>
        <v>#N/A</v>
      </c>
      <c r="AE1" s="210" t="e">
        <f>IF(Y5=1,CONCATENATE(VLOOKUP(Y3,AA16:AK27,5)),CONCATENATE(VLOOKUP(Y3,AA2:AK13,5)))</f>
        <v>#N/A</v>
      </c>
      <c r="AF1" s="210" t="e">
        <f>IF(Y5=1,CONCATENATE(VLOOKUP(Y3,AA16:AK27,6)),CONCATENATE(VLOOKUP(Y3,AA2:AK13,6)))</f>
        <v>#N/A</v>
      </c>
      <c r="AG1" s="210" t="e">
        <f>IF(Y5=1,CONCATENATE(VLOOKUP(Y3,AA16:AK27,7)),CONCATENATE(VLOOKUP(Y3,AA2:AK13,7)))</f>
        <v>#N/A</v>
      </c>
      <c r="AH1" s="210" t="e">
        <f>IF(Y5=1,CONCATENATE(VLOOKUP(Y3,AA16:AK27,8)),CONCATENATE(VLOOKUP(Y3,AA2:AK13,8)))</f>
        <v>#N/A</v>
      </c>
      <c r="AI1" s="210" t="e">
        <f>IF(Y5=1,CONCATENATE(VLOOKUP(Y3,AA16:AK27,9)),CONCATENATE(VLOOKUP(Y3,AA2:AK13,9)))</f>
        <v>#N/A</v>
      </c>
      <c r="AJ1" s="210" t="e">
        <f>IF(Y5=1,CONCATENATE(VLOOKUP(Y3,AA16:AK27,10)),CONCATENATE(VLOOKUP(Y3,AA2:AK13,10)))</f>
        <v>#N/A</v>
      </c>
      <c r="AK1" s="210" t="e">
        <f>IF(Y5=1,CONCATENATE(VLOOKUP(Y3,AA16:AK27,11)),CONCATENATE(VLOOKUP(Y3,AA2:AK13,11)))</f>
        <v>#N/A</v>
      </c>
    </row>
    <row r="2" spans="1:37" ht="12.75">
      <c r="A2" s="122" t="s">
        <v>31</v>
      </c>
      <c r="B2" s="123"/>
      <c r="C2" s="123"/>
      <c r="D2" s="123"/>
      <c r="E2" s="219">
        <f>Altalanos!$B$8</f>
        <v>0</v>
      </c>
      <c r="F2" s="123"/>
      <c r="G2" s="124"/>
      <c r="H2" s="125"/>
      <c r="I2" s="125"/>
      <c r="J2" s="126"/>
      <c r="K2" s="121"/>
      <c r="L2" s="121"/>
      <c r="M2" s="147"/>
      <c r="N2" s="151"/>
      <c r="O2" s="152"/>
      <c r="P2" s="151"/>
      <c r="Q2" s="152"/>
      <c r="R2" s="151"/>
      <c r="S2" s="150"/>
      <c r="Y2" s="204"/>
      <c r="Z2" s="203"/>
      <c r="AA2" s="203" t="s">
        <v>42</v>
      </c>
      <c r="AB2" s="208">
        <v>150</v>
      </c>
      <c r="AC2" s="208">
        <v>120</v>
      </c>
      <c r="AD2" s="208">
        <v>100</v>
      </c>
      <c r="AE2" s="208">
        <v>80</v>
      </c>
      <c r="AF2" s="208">
        <v>70</v>
      </c>
      <c r="AG2" s="208">
        <v>60</v>
      </c>
      <c r="AH2" s="208">
        <v>55</v>
      </c>
      <c r="AI2" s="208">
        <v>50</v>
      </c>
      <c r="AJ2" s="208">
        <v>45</v>
      </c>
      <c r="AK2" s="208">
        <v>40</v>
      </c>
    </row>
    <row r="3" spans="1:37" ht="12.75">
      <c r="A3" s="49" t="s">
        <v>17</v>
      </c>
      <c r="B3" s="49"/>
      <c r="C3" s="49"/>
      <c r="D3" s="49"/>
      <c r="E3" s="49" t="s">
        <v>14</v>
      </c>
      <c r="F3" s="49"/>
      <c r="G3" s="49"/>
      <c r="H3" s="49" t="s">
        <v>132</v>
      </c>
      <c r="I3" s="49"/>
      <c r="J3" s="80"/>
      <c r="K3" s="49"/>
      <c r="L3" s="50" t="s">
        <v>22</v>
      </c>
      <c r="M3" s="49"/>
      <c r="N3" s="154"/>
      <c r="O3" s="153"/>
      <c r="P3" s="154"/>
      <c r="Q3" s="194" t="s">
        <v>50</v>
      </c>
      <c r="R3" s="195" t="s">
        <v>56</v>
      </c>
      <c r="S3" s="150"/>
      <c r="Y3" s="203">
        <f>IF(H4="OB","A",IF(H4="IX","W",H4))</f>
        <v>0</v>
      </c>
      <c r="Z3" s="203"/>
      <c r="AA3" s="203" t="s">
        <v>59</v>
      </c>
      <c r="AB3" s="208">
        <v>120</v>
      </c>
      <c r="AC3" s="208">
        <v>90</v>
      </c>
      <c r="AD3" s="208">
        <v>65</v>
      </c>
      <c r="AE3" s="208">
        <v>55</v>
      </c>
      <c r="AF3" s="208">
        <v>50</v>
      </c>
      <c r="AG3" s="208">
        <v>45</v>
      </c>
      <c r="AH3" s="208">
        <v>40</v>
      </c>
      <c r="AI3" s="208">
        <v>35</v>
      </c>
      <c r="AJ3" s="208">
        <v>25</v>
      </c>
      <c r="AK3" s="208">
        <v>20</v>
      </c>
    </row>
    <row r="4" spans="1:37" ht="13.5" thickBot="1">
      <c r="A4" s="323" t="str">
        <f>Altalanos!$A$10</f>
        <v>2022.05.02.-03.</v>
      </c>
      <c r="B4" s="323"/>
      <c r="C4" s="323"/>
      <c r="D4" s="127"/>
      <c r="E4" s="128" t="str">
        <f>Altalanos!$C$10</f>
        <v>Szombathely</v>
      </c>
      <c r="F4" s="128"/>
      <c r="G4" s="128"/>
      <c r="H4" s="130"/>
      <c r="I4" s="128"/>
      <c r="J4" s="129"/>
      <c r="K4" s="130"/>
      <c r="L4" s="131" t="str">
        <f>Altalanos!$E$10</f>
        <v>Szabó Hajnalka</v>
      </c>
      <c r="M4" s="130"/>
      <c r="N4" s="155"/>
      <c r="O4" s="156"/>
      <c r="P4" s="155"/>
      <c r="Q4" s="196" t="s">
        <v>57</v>
      </c>
      <c r="R4" s="197" t="s">
        <v>52</v>
      </c>
      <c r="S4" s="150"/>
      <c r="Y4" s="203"/>
      <c r="Z4" s="203"/>
      <c r="AA4" s="203" t="s">
        <v>60</v>
      </c>
      <c r="AB4" s="208">
        <v>90</v>
      </c>
      <c r="AC4" s="208">
        <v>60</v>
      </c>
      <c r="AD4" s="208">
        <v>45</v>
      </c>
      <c r="AE4" s="208">
        <v>34</v>
      </c>
      <c r="AF4" s="208">
        <v>27</v>
      </c>
      <c r="AG4" s="208">
        <v>22</v>
      </c>
      <c r="AH4" s="208">
        <v>18</v>
      </c>
      <c r="AI4" s="208">
        <v>15</v>
      </c>
      <c r="AJ4" s="208">
        <v>12</v>
      </c>
      <c r="AK4" s="208">
        <v>9</v>
      </c>
    </row>
    <row r="5" spans="1:37" ht="12.75">
      <c r="A5" s="31"/>
      <c r="B5" s="31" t="s">
        <v>30</v>
      </c>
      <c r="C5" s="143" t="s">
        <v>40</v>
      </c>
      <c r="D5" s="31" t="s">
        <v>25</v>
      </c>
      <c r="E5" s="31" t="s">
        <v>45</v>
      </c>
      <c r="F5" s="31"/>
      <c r="G5" s="31" t="s">
        <v>21</v>
      </c>
      <c r="H5" s="31"/>
      <c r="I5" s="31" t="s">
        <v>23</v>
      </c>
      <c r="J5" s="31"/>
      <c r="K5" s="187" t="s">
        <v>46</v>
      </c>
      <c r="L5" s="187" t="s">
        <v>47</v>
      </c>
      <c r="M5" s="187" t="s">
        <v>48</v>
      </c>
      <c r="N5" s="150"/>
      <c r="O5" s="150"/>
      <c r="P5" s="150"/>
      <c r="Q5" s="198" t="s">
        <v>58</v>
      </c>
      <c r="R5" s="199" t="s">
        <v>54</v>
      </c>
      <c r="S5" s="150"/>
      <c r="Y5" s="203">
        <f>IF(OR(Altalanos!$A$8="F1",Altalanos!$A$8="F2",Altalanos!$A$8="N1",Altalanos!$A$8="N2"),1,2)</f>
        <v>2</v>
      </c>
      <c r="Z5" s="203"/>
      <c r="AA5" s="203" t="s">
        <v>61</v>
      </c>
      <c r="AB5" s="208">
        <v>60</v>
      </c>
      <c r="AC5" s="208">
        <v>40</v>
      </c>
      <c r="AD5" s="208">
        <v>30</v>
      </c>
      <c r="AE5" s="208">
        <v>20</v>
      </c>
      <c r="AF5" s="208">
        <v>18</v>
      </c>
      <c r="AG5" s="208">
        <v>15</v>
      </c>
      <c r="AH5" s="208">
        <v>12</v>
      </c>
      <c r="AI5" s="208">
        <v>10</v>
      </c>
      <c r="AJ5" s="208">
        <v>8</v>
      </c>
      <c r="AK5" s="208">
        <v>6</v>
      </c>
    </row>
    <row r="6" spans="1:37" ht="12.75">
      <c r="A6" s="134"/>
      <c r="B6" s="134"/>
      <c r="C6" s="186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50"/>
      <c r="O6" s="150"/>
      <c r="P6" s="150"/>
      <c r="Q6" s="150"/>
      <c r="R6" s="150"/>
      <c r="S6" s="150"/>
      <c r="Y6" s="203"/>
      <c r="Z6" s="203"/>
      <c r="AA6" s="203" t="s">
        <v>62</v>
      </c>
      <c r="AB6" s="208">
        <v>40</v>
      </c>
      <c r="AC6" s="208">
        <v>25</v>
      </c>
      <c r="AD6" s="208">
        <v>18</v>
      </c>
      <c r="AE6" s="208">
        <v>13</v>
      </c>
      <c r="AF6" s="208">
        <v>10</v>
      </c>
      <c r="AG6" s="208">
        <v>8</v>
      </c>
      <c r="AH6" s="208">
        <v>6</v>
      </c>
      <c r="AI6" s="208">
        <v>5</v>
      </c>
      <c r="AJ6" s="208">
        <v>4</v>
      </c>
      <c r="AK6" s="208">
        <v>3</v>
      </c>
    </row>
    <row r="7" spans="1:37" ht="12.75">
      <c r="A7" s="157" t="s">
        <v>42</v>
      </c>
      <c r="B7" s="188"/>
      <c r="C7" s="144">
        <f>IF($B7="","",VLOOKUP($B7,#REF!,5))</f>
      </c>
      <c r="D7" s="144">
        <f>IF($B7="","",VLOOKUP($B7,#REF!,15))</f>
      </c>
      <c r="E7" s="221" t="s">
        <v>117</v>
      </c>
      <c r="F7" s="145"/>
      <c r="G7" s="221" t="s">
        <v>101</v>
      </c>
      <c r="H7" s="145"/>
      <c r="I7" s="142">
        <f>IF($B7="","",VLOOKUP($B7,#REF!,4))</f>
      </c>
      <c r="J7" s="134"/>
      <c r="K7" s="211"/>
      <c r="L7" s="205">
        <f>IF(K7="","",CONCATENATE(VLOOKUP($Y$3,$AB$1:$AK$1,K7)," pont"))</f>
      </c>
      <c r="M7" s="212"/>
      <c r="N7" s="150"/>
      <c r="O7" s="150"/>
      <c r="P7" s="150"/>
      <c r="Q7" s="150"/>
      <c r="R7" s="150"/>
      <c r="S7" s="150"/>
      <c r="Y7" s="203"/>
      <c r="Z7" s="203"/>
      <c r="AA7" s="203" t="s">
        <v>63</v>
      </c>
      <c r="AB7" s="208">
        <v>25</v>
      </c>
      <c r="AC7" s="208">
        <v>15</v>
      </c>
      <c r="AD7" s="208">
        <v>13</v>
      </c>
      <c r="AE7" s="208">
        <v>8</v>
      </c>
      <c r="AF7" s="208">
        <v>6</v>
      </c>
      <c r="AG7" s="208">
        <v>4</v>
      </c>
      <c r="AH7" s="208">
        <v>3</v>
      </c>
      <c r="AI7" s="208">
        <v>2</v>
      </c>
      <c r="AJ7" s="208">
        <v>1</v>
      </c>
      <c r="AK7" s="208">
        <v>0</v>
      </c>
    </row>
    <row r="8" spans="1:37" ht="12.75">
      <c r="A8" s="157"/>
      <c r="B8" s="189"/>
      <c r="C8" s="158"/>
      <c r="D8" s="158"/>
      <c r="E8" s="158"/>
      <c r="F8" s="158"/>
      <c r="G8" s="158"/>
      <c r="H8" s="158"/>
      <c r="I8" s="158"/>
      <c r="J8" s="134"/>
      <c r="K8" s="157"/>
      <c r="L8" s="157"/>
      <c r="M8" s="213"/>
      <c r="N8" s="150"/>
      <c r="O8" s="150"/>
      <c r="P8" s="150"/>
      <c r="Q8" s="150"/>
      <c r="R8" s="150"/>
      <c r="S8" s="150"/>
      <c r="Y8" s="203"/>
      <c r="Z8" s="203"/>
      <c r="AA8" s="203" t="s">
        <v>64</v>
      </c>
      <c r="AB8" s="208">
        <v>15</v>
      </c>
      <c r="AC8" s="208">
        <v>10</v>
      </c>
      <c r="AD8" s="208">
        <v>7</v>
      </c>
      <c r="AE8" s="208">
        <v>5</v>
      </c>
      <c r="AF8" s="208">
        <v>4</v>
      </c>
      <c r="AG8" s="208">
        <v>3</v>
      </c>
      <c r="AH8" s="208">
        <v>2</v>
      </c>
      <c r="AI8" s="208">
        <v>1</v>
      </c>
      <c r="AJ8" s="208">
        <v>0</v>
      </c>
      <c r="AK8" s="208">
        <v>0</v>
      </c>
    </row>
    <row r="9" spans="1:37" ht="12.75">
      <c r="A9" s="157" t="s">
        <v>43</v>
      </c>
      <c r="B9" s="188"/>
      <c r="C9" s="144">
        <f>IF($B9="","",VLOOKUP($B9,#REF!,5))</f>
      </c>
      <c r="D9" s="144">
        <f>IF($B9="","",VLOOKUP($B9,#REF!,15))</f>
      </c>
      <c r="E9" s="221" t="s">
        <v>118</v>
      </c>
      <c r="F9" s="145"/>
      <c r="G9" s="221" t="s">
        <v>106</v>
      </c>
      <c r="H9" s="145"/>
      <c r="I9" s="142">
        <f>IF($B9="","",VLOOKUP($B9,#REF!,4))</f>
      </c>
      <c r="J9" s="134"/>
      <c r="K9" s="211"/>
      <c r="L9" s="205">
        <f>IF(K9="","",CONCATENATE(VLOOKUP($Y$3,$AB$1:$AK$1,K9)," pont"))</f>
      </c>
      <c r="M9" s="212"/>
      <c r="N9" s="150"/>
      <c r="O9" s="150"/>
      <c r="P9" s="150"/>
      <c r="Q9" s="150"/>
      <c r="R9" s="150"/>
      <c r="S9" s="150"/>
      <c r="Y9" s="203"/>
      <c r="Z9" s="203"/>
      <c r="AA9" s="203" t="s">
        <v>65</v>
      </c>
      <c r="AB9" s="208">
        <v>10</v>
      </c>
      <c r="AC9" s="208">
        <v>6</v>
      </c>
      <c r="AD9" s="208">
        <v>4</v>
      </c>
      <c r="AE9" s="208">
        <v>2</v>
      </c>
      <c r="AF9" s="208">
        <v>1</v>
      </c>
      <c r="AG9" s="208">
        <v>0</v>
      </c>
      <c r="AH9" s="208">
        <v>0</v>
      </c>
      <c r="AI9" s="208">
        <v>0</v>
      </c>
      <c r="AJ9" s="208">
        <v>0</v>
      </c>
      <c r="AK9" s="208">
        <v>0</v>
      </c>
    </row>
    <row r="10" spans="1:37" ht="12.75">
      <c r="A10" s="157"/>
      <c r="B10" s="189"/>
      <c r="C10" s="158"/>
      <c r="D10" s="158"/>
      <c r="E10" s="158"/>
      <c r="F10" s="158"/>
      <c r="G10" s="158"/>
      <c r="H10" s="158"/>
      <c r="I10" s="158"/>
      <c r="J10" s="134"/>
      <c r="K10" s="157"/>
      <c r="L10" s="157"/>
      <c r="M10" s="213"/>
      <c r="N10" s="150"/>
      <c r="O10" s="150"/>
      <c r="P10" s="150"/>
      <c r="Q10" s="150"/>
      <c r="R10" s="150"/>
      <c r="S10" s="150"/>
      <c r="Y10" s="203"/>
      <c r="Z10" s="203"/>
      <c r="AA10" s="203" t="s">
        <v>66</v>
      </c>
      <c r="AB10" s="208">
        <v>6</v>
      </c>
      <c r="AC10" s="208">
        <v>3</v>
      </c>
      <c r="AD10" s="208">
        <v>2</v>
      </c>
      <c r="AE10" s="208">
        <v>1</v>
      </c>
      <c r="AF10" s="208">
        <v>0</v>
      </c>
      <c r="AG10" s="208">
        <v>0</v>
      </c>
      <c r="AH10" s="208">
        <v>0</v>
      </c>
      <c r="AI10" s="208">
        <v>0</v>
      </c>
      <c r="AJ10" s="208">
        <v>0</v>
      </c>
      <c r="AK10" s="208">
        <v>0</v>
      </c>
    </row>
    <row r="11" spans="1:37" ht="12.75">
      <c r="A11" s="157" t="s">
        <v>44</v>
      </c>
      <c r="B11" s="188"/>
      <c r="C11" s="144">
        <f>IF($B11="","",VLOOKUP($B11,#REF!,5))</f>
      </c>
      <c r="D11" s="144">
        <f>IF($B11="","",VLOOKUP($B11,#REF!,15))</f>
      </c>
      <c r="E11" s="142">
        <f>UPPER(IF($B11="","",VLOOKUP($B11,#REF!,2)))</f>
      </c>
      <c r="F11" s="145"/>
      <c r="G11" s="142">
        <f>IF($B11="","",VLOOKUP($B11,#REF!,3))</f>
      </c>
      <c r="H11" s="145"/>
      <c r="I11" s="142">
        <f>IF($B11="","",VLOOKUP($B11,#REF!,4))</f>
      </c>
      <c r="J11" s="134"/>
      <c r="K11" s="211"/>
      <c r="L11" s="205">
        <f>IF(K11="","",CONCATENATE(VLOOKUP($Y$3,$AB$1:$AK$1,K11)," pont"))</f>
      </c>
      <c r="M11" s="212"/>
      <c r="N11" s="150"/>
      <c r="O11" s="150"/>
      <c r="P11" s="150"/>
      <c r="Q11" s="150"/>
      <c r="R11" s="150"/>
      <c r="S11" s="150"/>
      <c r="Y11" s="203"/>
      <c r="Z11" s="203"/>
      <c r="AA11" s="203" t="s">
        <v>71</v>
      </c>
      <c r="AB11" s="208">
        <v>3</v>
      </c>
      <c r="AC11" s="208">
        <v>2</v>
      </c>
      <c r="AD11" s="208">
        <v>1</v>
      </c>
      <c r="AE11" s="208">
        <v>0</v>
      </c>
      <c r="AF11" s="208">
        <v>0</v>
      </c>
      <c r="AG11" s="208">
        <v>0</v>
      </c>
      <c r="AH11" s="208">
        <v>0</v>
      </c>
      <c r="AI11" s="208">
        <v>0</v>
      </c>
      <c r="AJ11" s="208">
        <v>0</v>
      </c>
      <c r="AK11" s="208">
        <v>0</v>
      </c>
    </row>
    <row r="12" spans="1:37" ht="12.75">
      <c r="A12" s="134"/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Y12" s="203"/>
      <c r="Z12" s="203"/>
      <c r="AA12" s="203" t="s">
        <v>67</v>
      </c>
      <c r="AB12" s="209">
        <v>0</v>
      </c>
      <c r="AC12" s="209">
        <v>0</v>
      </c>
      <c r="AD12" s="209">
        <v>0</v>
      </c>
      <c r="AE12" s="209">
        <v>0</v>
      </c>
      <c r="AF12" s="209">
        <v>0</v>
      </c>
      <c r="AG12" s="209">
        <v>0</v>
      </c>
      <c r="AH12" s="209">
        <v>0</v>
      </c>
      <c r="AI12" s="209">
        <v>0</v>
      </c>
      <c r="AJ12" s="209">
        <v>0</v>
      </c>
      <c r="AK12" s="209">
        <v>0</v>
      </c>
    </row>
    <row r="13" spans="1:37" ht="12.75">
      <c r="A13" s="134"/>
      <c r="B13" s="134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Y13" s="203"/>
      <c r="Z13" s="203"/>
      <c r="AA13" s="203" t="s">
        <v>68</v>
      </c>
      <c r="AB13" s="209">
        <v>0</v>
      </c>
      <c r="AC13" s="209">
        <v>0</v>
      </c>
      <c r="AD13" s="209">
        <v>0</v>
      </c>
      <c r="AE13" s="209">
        <v>0</v>
      </c>
      <c r="AF13" s="209">
        <v>0</v>
      </c>
      <c r="AG13" s="209">
        <v>0</v>
      </c>
      <c r="AH13" s="209">
        <v>0</v>
      </c>
      <c r="AI13" s="209">
        <v>0</v>
      </c>
      <c r="AJ13" s="209">
        <v>0</v>
      </c>
      <c r="AK13" s="209">
        <v>0</v>
      </c>
    </row>
    <row r="14" spans="1:37" ht="12.75">
      <c r="A14" s="134"/>
      <c r="B14" s="134"/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Y14" s="203"/>
      <c r="Z14" s="203"/>
      <c r="AA14" s="203"/>
      <c r="AB14" s="203"/>
      <c r="AC14" s="203"/>
      <c r="AD14" s="203"/>
      <c r="AE14" s="203"/>
      <c r="AF14" s="203"/>
      <c r="AG14" s="203"/>
      <c r="AH14" s="203"/>
      <c r="AI14" s="203"/>
      <c r="AJ14" s="203"/>
      <c r="AK14" s="203"/>
    </row>
    <row r="15" spans="1:37" ht="12.75">
      <c r="A15" s="134"/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Y15" s="203"/>
      <c r="Z15" s="203"/>
      <c r="AA15" s="203"/>
      <c r="AB15" s="203"/>
      <c r="AC15" s="203"/>
      <c r="AD15" s="203"/>
      <c r="AE15" s="203"/>
      <c r="AF15" s="203"/>
      <c r="AG15" s="203"/>
      <c r="AH15" s="203"/>
      <c r="AI15" s="203"/>
      <c r="AJ15" s="203"/>
      <c r="AK15" s="203"/>
    </row>
    <row r="16" spans="1:37" ht="12.75">
      <c r="A16" s="134"/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Y16" s="203"/>
      <c r="Z16" s="203"/>
      <c r="AA16" s="203" t="s">
        <v>42</v>
      </c>
      <c r="AB16" s="203">
        <v>300</v>
      </c>
      <c r="AC16" s="203">
        <v>250</v>
      </c>
      <c r="AD16" s="203">
        <v>220</v>
      </c>
      <c r="AE16" s="203">
        <v>180</v>
      </c>
      <c r="AF16" s="203">
        <v>160</v>
      </c>
      <c r="AG16" s="203">
        <v>150</v>
      </c>
      <c r="AH16" s="203">
        <v>140</v>
      </c>
      <c r="AI16" s="203">
        <v>130</v>
      </c>
      <c r="AJ16" s="203">
        <v>120</v>
      </c>
      <c r="AK16" s="203">
        <v>110</v>
      </c>
    </row>
    <row r="17" spans="1:37" ht="12.75">
      <c r="A17" s="134"/>
      <c r="B17" s="134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Y17" s="203"/>
      <c r="Z17" s="203"/>
      <c r="AA17" s="203" t="s">
        <v>59</v>
      </c>
      <c r="AB17" s="203">
        <v>250</v>
      </c>
      <c r="AC17" s="203">
        <v>200</v>
      </c>
      <c r="AD17" s="203">
        <v>160</v>
      </c>
      <c r="AE17" s="203">
        <v>140</v>
      </c>
      <c r="AF17" s="203">
        <v>120</v>
      </c>
      <c r="AG17" s="203">
        <v>110</v>
      </c>
      <c r="AH17" s="203">
        <v>100</v>
      </c>
      <c r="AI17" s="203">
        <v>90</v>
      </c>
      <c r="AJ17" s="203">
        <v>80</v>
      </c>
      <c r="AK17" s="203">
        <v>70</v>
      </c>
    </row>
    <row r="18" spans="1:37" ht="18.75" customHeight="1">
      <c r="A18" s="134"/>
      <c r="B18" s="321"/>
      <c r="C18" s="321"/>
      <c r="D18" s="320" t="str">
        <f>E7</f>
        <v>Zrínyi</v>
      </c>
      <c r="E18" s="320"/>
      <c r="F18" s="320" t="str">
        <f>E9</f>
        <v>Árpád-házi</v>
      </c>
      <c r="G18" s="320"/>
      <c r="H18" s="320">
        <f>E11</f>
      </c>
      <c r="I18" s="320"/>
      <c r="J18" s="134"/>
      <c r="K18" s="134"/>
      <c r="L18" s="134"/>
      <c r="M18" s="134"/>
      <c r="Y18" s="203"/>
      <c r="Z18" s="203"/>
      <c r="AA18" s="203" t="s">
        <v>60</v>
      </c>
      <c r="AB18" s="203">
        <v>200</v>
      </c>
      <c r="AC18" s="203">
        <v>150</v>
      </c>
      <c r="AD18" s="203">
        <v>130</v>
      </c>
      <c r="AE18" s="203">
        <v>110</v>
      </c>
      <c r="AF18" s="203">
        <v>95</v>
      </c>
      <c r="AG18" s="203">
        <v>80</v>
      </c>
      <c r="AH18" s="203">
        <v>70</v>
      </c>
      <c r="AI18" s="203">
        <v>60</v>
      </c>
      <c r="AJ18" s="203">
        <v>55</v>
      </c>
      <c r="AK18" s="203">
        <v>50</v>
      </c>
    </row>
    <row r="19" spans="1:37" ht="18.75" customHeight="1">
      <c r="A19" s="193" t="s">
        <v>42</v>
      </c>
      <c r="B19" s="318" t="str">
        <f>E7</f>
        <v>Zrínyi</v>
      </c>
      <c r="C19" s="318"/>
      <c r="D19" s="322"/>
      <c r="E19" s="322"/>
      <c r="F19" s="319"/>
      <c r="G19" s="319"/>
      <c r="H19" s="319"/>
      <c r="I19" s="319"/>
      <c r="J19" s="134"/>
      <c r="K19" s="134"/>
      <c r="L19" s="134"/>
      <c r="M19" s="134"/>
      <c r="Y19" s="203"/>
      <c r="Z19" s="203"/>
      <c r="AA19" s="203" t="s">
        <v>61</v>
      </c>
      <c r="AB19" s="203">
        <v>150</v>
      </c>
      <c r="AC19" s="203">
        <v>120</v>
      </c>
      <c r="AD19" s="203">
        <v>100</v>
      </c>
      <c r="AE19" s="203">
        <v>80</v>
      </c>
      <c r="AF19" s="203">
        <v>70</v>
      </c>
      <c r="AG19" s="203">
        <v>60</v>
      </c>
      <c r="AH19" s="203">
        <v>55</v>
      </c>
      <c r="AI19" s="203">
        <v>50</v>
      </c>
      <c r="AJ19" s="203">
        <v>45</v>
      </c>
      <c r="AK19" s="203">
        <v>40</v>
      </c>
    </row>
    <row r="20" spans="1:37" ht="18.75" customHeight="1">
      <c r="A20" s="193" t="s">
        <v>43</v>
      </c>
      <c r="B20" s="318" t="str">
        <f>E9</f>
        <v>Árpád-házi</v>
      </c>
      <c r="C20" s="318"/>
      <c r="D20" s="319"/>
      <c r="E20" s="319"/>
      <c r="F20" s="322"/>
      <c r="G20" s="322"/>
      <c r="H20" s="319"/>
      <c r="I20" s="319"/>
      <c r="J20" s="134"/>
      <c r="K20" s="134"/>
      <c r="L20" s="134"/>
      <c r="M20" s="134"/>
      <c r="Y20" s="203"/>
      <c r="Z20" s="203"/>
      <c r="AA20" s="203" t="s">
        <v>62</v>
      </c>
      <c r="AB20" s="203">
        <v>120</v>
      </c>
      <c r="AC20" s="203">
        <v>90</v>
      </c>
      <c r="AD20" s="203">
        <v>65</v>
      </c>
      <c r="AE20" s="203">
        <v>55</v>
      </c>
      <c r="AF20" s="203">
        <v>50</v>
      </c>
      <c r="AG20" s="203">
        <v>45</v>
      </c>
      <c r="AH20" s="203">
        <v>40</v>
      </c>
      <c r="AI20" s="203">
        <v>35</v>
      </c>
      <c r="AJ20" s="203">
        <v>25</v>
      </c>
      <c r="AK20" s="203">
        <v>20</v>
      </c>
    </row>
    <row r="21" spans="1:37" ht="18.75" customHeight="1">
      <c r="A21" s="193" t="s">
        <v>44</v>
      </c>
      <c r="B21" s="318">
        <f>E11</f>
      </c>
      <c r="C21" s="318"/>
      <c r="D21" s="319"/>
      <c r="E21" s="319"/>
      <c r="F21" s="319"/>
      <c r="G21" s="319"/>
      <c r="H21" s="322"/>
      <c r="I21" s="322"/>
      <c r="J21" s="134"/>
      <c r="K21" s="134"/>
      <c r="L21" s="134"/>
      <c r="M21" s="134"/>
      <c r="Y21" s="203"/>
      <c r="Z21" s="203"/>
      <c r="AA21" s="203" t="s">
        <v>63</v>
      </c>
      <c r="AB21" s="203">
        <v>90</v>
      </c>
      <c r="AC21" s="203">
        <v>60</v>
      </c>
      <c r="AD21" s="203">
        <v>45</v>
      </c>
      <c r="AE21" s="203">
        <v>34</v>
      </c>
      <c r="AF21" s="203">
        <v>27</v>
      </c>
      <c r="AG21" s="203">
        <v>22</v>
      </c>
      <c r="AH21" s="203">
        <v>18</v>
      </c>
      <c r="AI21" s="203">
        <v>15</v>
      </c>
      <c r="AJ21" s="203">
        <v>12</v>
      </c>
      <c r="AK21" s="203">
        <v>9</v>
      </c>
    </row>
    <row r="22" spans="1:37" ht="12.75">
      <c r="A22" s="134"/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Y22" s="203"/>
      <c r="Z22" s="203"/>
      <c r="AA22" s="203" t="s">
        <v>64</v>
      </c>
      <c r="AB22" s="203">
        <v>60</v>
      </c>
      <c r="AC22" s="203">
        <v>40</v>
      </c>
      <c r="AD22" s="203">
        <v>30</v>
      </c>
      <c r="AE22" s="203">
        <v>20</v>
      </c>
      <c r="AF22" s="203">
        <v>18</v>
      </c>
      <c r="AG22" s="203">
        <v>15</v>
      </c>
      <c r="AH22" s="203">
        <v>12</v>
      </c>
      <c r="AI22" s="203">
        <v>10</v>
      </c>
      <c r="AJ22" s="203">
        <v>8</v>
      </c>
      <c r="AK22" s="203">
        <v>6</v>
      </c>
    </row>
    <row r="23" spans="1:37" ht="12.75">
      <c r="A23" s="134"/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Y23" s="203"/>
      <c r="Z23" s="203"/>
      <c r="AA23" s="203" t="s">
        <v>65</v>
      </c>
      <c r="AB23" s="203">
        <v>40</v>
      </c>
      <c r="AC23" s="203">
        <v>25</v>
      </c>
      <c r="AD23" s="203">
        <v>18</v>
      </c>
      <c r="AE23" s="203">
        <v>13</v>
      </c>
      <c r="AF23" s="203">
        <v>8</v>
      </c>
      <c r="AG23" s="203">
        <v>7</v>
      </c>
      <c r="AH23" s="203">
        <v>6</v>
      </c>
      <c r="AI23" s="203">
        <v>5</v>
      </c>
      <c r="AJ23" s="203">
        <v>4</v>
      </c>
      <c r="AK23" s="203">
        <v>3</v>
      </c>
    </row>
    <row r="24" spans="1:37" ht="12.75">
      <c r="A24" s="134"/>
      <c r="B24" s="134"/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Y24" s="203"/>
      <c r="Z24" s="203"/>
      <c r="AA24" s="203" t="s">
        <v>66</v>
      </c>
      <c r="AB24" s="203">
        <v>25</v>
      </c>
      <c r="AC24" s="203">
        <v>15</v>
      </c>
      <c r="AD24" s="203">
        <v>13</v>
      </c>
      <c r="AE24" s="203">
        <v>7</v>
      </c>
      <c r="AF24" s="203">
        <v>6</v>
      </c>
      <c r="AG24" s="203">
        <v>5</v>
      </c>
      <c r="AH24" s="203">
        <v>4</v>
      </c>
      <c r="AI24" s="203">
        <v>3</v>
      </c>
      <c r="AJ24" s="203">
        <v>2</v>
      </c>
      <c r="AK24" s="203">
        <v>1</v>
      </c>
    </row>
    <row r="25" spans="1:37" ht="12.75">
      <c r="A25" s="134"/>
      <c r="B25" s="134"/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Y25" s="203"/>
      <c r="Z25" s="203"/>
      <c r="AA25" s="203" t="s">
        <v>71</v>
      </c>
      <c r="AB25" s="203">
        <v>15</v>
      </c>
      <c r="AC25" s="203">
        <v>10</v>
      </c>
      <c r="AD25" s="203">
        <v>8</v>
      </c>
      <c r="AE25" s="203">
        <v>4</v>
      </c>
      <c r="AF25" s="203">
        <v>3</v>
      </c>
      <c r="AG25" s="203">
        <v>2</v>
      </c>
      <c r="AH25" s="203">
        <v>1</v>
      </c>
      <c r="AI25" s="203">
        <v>0</v>
      </c>
      <c r="AJ25" s="203">
        <v>0</v>
      </c>
      <c r="AK25" s="203">
        <v>0</v>
      </c>
    </row>
    <row r="26" spans="1:37" ht="12.75">
      <c r="A26" s="134"/>
      <c r="B26" s="134"/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Y26" s="203"/>
      <c r="Z26" s="203"/>
      <c r="AA26" s="203" t="s">
        <v>67</v>
      </c>
      <c r="AB26" s="203">
        <v>10</v>
      </c>
      <c r="AC26" s="203">
        <v>6</v>
      </c>
      <c r="AD26" s="203">
        <v>4</v>
      </c>
      <c r="AE26" s="203">
        <v>2</v>
      </c>
      <c r="AF26" s="203">
        <v>1</v>
      </c>
      <c r="AG26" s="203">
        <v>0</v>
      </c>
      <c r="AH26" s="203">
        <v>0</v>
      </c>
      <c r="AI26" s="203">
        <v>0</v>
      </c>
      <c r="AJ26" s="203">
        <v>0</v>
      </c>
      <c r="AK26" s="203">
        <v>0</v>
      </c>
    </row>
    <row r="27" spans="1:37" ht="12.75">
      <c r="A27" s="134"/>
      <c r="B27" s="134"/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Y27" s="203"/>
      <c r="Z27" s="203"/>
      <c r="AA27" s="203" t="s">
        <v>68</v>
      </c>
      <c r="AB27" s="203">
        <v>3</v>
      </c>
      <c r="AC27" s="203">
        <v>2</v>
      </c>
      <c r="AD27" s="203">
        <v>1</v>
      </c>
      <c r="AE27" s="203">
        <v>0</v>
      </c>
      <c r="AF27" s="203">
        <v>0</v>
      </c>
      <c r="AG27" s="203">
        <v>0</v>
      </c>
      <c r="AH27" s="203">
        <v>0</v>
      </c>
      <c r="AI27" s="203">
        <v>0</v>
      </c>
      <c r="AJ27" s="203">
        <v>0</v>
      </c>
      <c r="AK27" s="203">
        <v>0</v>
      </c>
    </row>
    <row r="28" spans="1:13" ht="12.75">
      <c r="A28" s="134"/>
      <c r="B28" s="134"/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</row>
    <row r="29" spans="1:13" ht="12.75">
      <c r="A29" s="81" t="s">
        <v>25</v>
      </c>
      <c r="B29" s="82"/>
      <c r="C29" s="112"/>
      <c r="D29" s="165" t="s">
        <v>0</v>
      </c>
      <c r="E29" s="166" t="s">
        <v>27</v>
      </c>
      <c r="F29" s="184"/>
      <c r="G29" s="165" t="s">
        <v>0</v>
      </c>
      <c r="H29" s="166" t="s">
        <v>34</v>
      </c>
      <c r="I29" s="89"/>
      <c r="J29" s="134"/>
      <c r="K29" s="134"/>
      <c r="L29" s="134"/>
      <c r="M29" s="134"/>
    </row>
    <row r="30" spans="1:13" ht="12.75">
      <c r="A30" s="137" t="s">
        <v>26</v>
      </c>
      <c r="B30" s="138"/>
      <c r="C30" s="139"/>
      <c r="D30" s="167"/>
      <c r="E30" s="325"/>
      <c r="F30" s="325"/>
      <c r="G30" s="178" t="s">
        <v>1</v>
      </c>
      <c r="H30" s="138"/>
      <c r="I30" s="168"/>
      <c r="J30" s="134"/>
      <c r="K30" s="134"/>
      <c r="L30" s="134"/>
      <c r="M30" s="134"/>
    </row>
    <row r="31" spans="1:13" ht="12.75">
      <c r="A31" s="140" t="s">
        <v>33</v>
      </c>
      <c r="B31" s="87"/>
      <c r="C31" s="141"/>
      <c r="D31" s="170"/>
      <c r="E31" s="324"/>
      <c r="F31" s="324"/>
      <c r="G31" s="180" t="s">
        <v>2</v>
      </c>
      <c r="H31" s="171"/>
      <c r="I31" s="172"/>
      <c r="J31" s="134"/>
      <c r="K31" s="134"/>
      <c r="L31" s="134"/>
      <c r="M31" s="134"/>
    </row>
    <row r="32" spans="1:19" ht="12.75">
      <c r="A32" s="102"/>
      <c r="B32" s="103"/>
      <c r="C32" s="104"/>
      <c r="D32" s="170"/>
      <c r="E32" s="174"/>
      <c r="F32" s="175"/>
      <c r="G32" s="180" t="s">
        <v>3</v>
      </c>
      <c r="H32" s="171"/>
      <c r="I32" s="172"/>
      <c r="J32" s="134"/>
      <c r="K32" s="134"/>
      <c r="L32" s="133"/>
      <c r="M32" s="133"/>
      <c r="O32" s="150"/>
      <c r="P32" s="150"/>
      <c r="Q32" s="150"/>
      <c r="R32" s="150"/>
      <c r="S32" s="150"/>
    </row>
    <row r="33" spans="1:19" ht="12.75">
      <c r="A33" s="83"/>
      <c r="B33" s="110"/>
      <c r="C33" s="84"/>
      <c r="D33" s="170"/>
      <c r="E33" s="174"/>
      <c r="F33" s="175"/>
      <c r="G33" s="180" t="s">
        <v>4</v>
      </c>
      <c r="H33" s="171"/>
      <c r="I33" s="172"/>
      <c r="J33" s="166" t="s">
        <v>35</v>
      </c>
      <c r="K33" s="88" t="s">
        <v>36</v>
      </c>
      <c r="L33" s="31"/>
      <c r="M33" s="218"/>
      <c r="N33" s="217"/>
      <c r="O33" s="150"/>
      <c r="P33" s="159"/>
      <c r="Q33" s="159"/>
      <c r="R33" s="160"/>
      <c r="S33" s="150"/>
    </row>
    <row r="34" spans="1:19" ht="12.75">
      <c r="A34" s="91"/>
      <c r="B34" s="105"/>
      <c r="C34" s="111"/>
      <c r="D34" s="170"/>
      <c r="E34" s="174"/>
      <c r="F34" s="175"/>
      <c r="G34" s="180" t="s">
        <v>5</v>
      </c>
      <c r="H34" s="171"/>
      <c r="I34" s="172"/>
      <c r="J34" s="179"/>
      <c r="K34" s="135" t="s">
        <v>28</v>
      </c>
      <c r="L34" s="185"/>
      <c r="M34" s="173"/>
      <c r="O34" s="150"/>
      <c r="P34" s="161"/>
      <c r="Q34" s="161"/>
      <c r="R34" s="162"/>
      <c r="S34" s="150"/>
    </row>
    <row r="35" spans="1:19" ht="12.75">
      <c r="A35" s="92"/>
      <c r="B35" s="106"/>
      <c r="C35" s="84"/>
      <c r="D35" s="170"/>
      <c r="E35" s="174"/>
      <c r="F35" s="175"/>
      <c r="G35" s="180" t="s">
        <v>6</v>
      </c>
      <c r="H35" s="171"/>
      <c r="I35" s="172"/>
      <c r="J35" s="79"/>
      <c r="K35" s="182"/>
      <c r="L35" s="133"/>
      <c r="M35" s="177"/>
      <c r="O35" s="150"/>
      <c r="P35" s="162"/>
      <c r="Q35" s="163"/>
      <c r="R35" s="162"/>
      <c r="S35" s="150"/>
    </row>
    <row r="36" spans="1:19" ht="12.75">
      <c r="A36" s="92"/>
      <c r="B36" s="106"/>
      <c r="C36" s="100"/>
      <c r="D36" s="170"/>
      <c r="E36" s="174"/>
      <c r="F36" s="175"/>
      <c r="G36" s="180" t="s">
        <v>7</v>
      </c>
      <c r="H36" s="171"/>
      <c r="I36" s="172"/>
      <c r="J36" s="79"/>
      <c r="K36" s="135" t="s">
        <v>29</v>
      </c>
      <c r="L36" s="185"/>
      <c r="M36" s="169"/>
      <c r="O36" s="150"/>
      <c r="P36" s="161"/>
      <c r="Q36" s="161"/>
      <c r="R36" s="162"/>
      <c r="S36" s="150"/>
    </row>
    <row r="37" spans="1:19" ht="12.75">
      <c r="A37" s="93"/>
      <c r="B37" s="90"/>
      <c r="C37" s="101"/>
      <c r="D37" s="176"/>
      <c r="E37" s="85"/>
      <c r="F37" s="133"/>
      <c r="G37" s="181" t="s">
        <v>8</v>
      </c>
      <c r="H37" s="87"/>
      <c r="I37" s="136"/>
      <c r="J37" s="79"/>
      <c r="K37" s="183"/>
      <c r="L37" s="175"/>
      <c r="M37" s="173"/>
      <c r="O37" s="150"/>
      <c r="P37" s="162"/>
      <c r="Q37" s="163"/>
      <c r="R37" s="162"/>
      <c r="S37" s="150"/>
    </row>
    <row r="38" spans="10:19" ht="12.75">
      <c r="J38" s="79"/>
      <c r="K38" s="140"/>
      <c r="L38" s="133"/>
      <c r="M38" s="177"/>
      <c r="O38" s="150"/>
      <c r="P38" s="162"/>
      <c r="Q38" s="163"/>
      <c r="R38" s="162"/>
      <c r="S38" s="150"/>
    </row>
    <row r="39" spans="10:19" ht="12.75">
      <c r="J39" s="79"/>
      <c r="K39" s="135" t="s">
        <v>24</v>
      </c>
      <c r="L39" s="185"/>
      <c r="M39" s="169"/>
      <c r="O39" s="150"/>
      <c r="P39" s="161"/>
      <c r="Q39" s="161"/>
      <c r="R39" s="162"/>
      <c r="S39" s="150"/>
    </row>
    <row r="40" spans="10:19" ht="12.75">
      <c r="J40" s="79"/>
      <c r="K40" s="183"/>
      <c r="L40" s="175"/>
      <c r="M40" s="173"/>
      <c r="O40" s="150"/>
      <c r="P40" s="162"/>
      <c r="Q40" s="163"/>
      <c r="R40" s="162"/>
      <c r="S40" s="150"/>
    </row>
    <row r="41" spans="10:19" ht="12.75">
      <c r="J41" s="86"/>
      <c r="K41" s="140" t="str">
        <f>L4</f>
        <v>Szabó Hajnalka</v>
      </c>
      <c r="L41" s="133"/>
      <c r="M41" s="177"/>
      <c r="O41" s="150"/>
      <c r="P41" s="162"/>
      <c r="Q41" s="163"/>
      <c r="R41" s="164"/>
      <c r="S41" s="150"/>
    </row>
    <row r="42" spans="15:19" ht="12.75">
      <c r="O42" s="150"/>
      <c r="P42" s="150"/>
      <c r="Q42" s="150"/>
      <c r="R42" s="150"/>
      <c r="S42" s="150"/>
    </row>
    <row r="43" spans="15:19" ht="12.75">
      <c r="O43" s="150"/>
      <c r="P43" s="150"/>
      <c r="Q43" s="150"/>
      <c r="R43" s="150"/>
      <c r="S43" s="150"/>
    </row>
  </sheetData>
  <sheetProtection/>
  <mergeCells count="20">
    <mergeCell ref="A1:F1"/>
    <mergeCell ref="A4:C4"/>
    <mergeCell ref="B18:C18"/>
    <mergeCell ref="D18:E18"/>
    <mergeCell ref="F18:G18"/>
    <mergeCell ref="H18:I18"/>
    <mergeCell ref="B19:C19"/>
    <mergeCell ref="D19:E19"/>
    <mergeCell ref="F19:G19"/>
    <mergeCell ref="H19:I19"/>
    <mergeCell ref="B20:C20"/>
    <mergeCell ref="D20:E20"/>
    <mergeCell ref="F20:G20"/>
    <mergeCell ref="H20:I20"/>
    <mergeCell ref="B21:C21"/>
    <mergeCell ref="D21:E21"/>
    <mergeCell ref="F21:G21"/>
    <mergeCell ref="H21:I21"/>
    <mergeCell ref="E30:F30"/>
    <mergeCell ref="E31:F31"/>
  </mergeCells>
  <conditionalFormatting sqref="E7 E9 E11">
    <cfRule type="cellIs" priority="2" dxfId="1" operator="equal" stopIfTrue="1">
      <formula>"Bye"</formula>
    </cfRule>
  </conditionalFormatting>
  <conditionalFormatting sqref="R41">
    <cfRule type="expression" priority="1" dxfId="0" stopIfTrue="1">
      <formula>$O$1="CU"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1"/>
  </sheetPr>
  <dimension ref="A1:AK43"/>
  <sheetViews>
    <sheetView zoomScalePageLayoutView="0" workbookViewId="0" topLeftCell="A1">
      <selection activeCell="M19" sqref="M19"/>
    </sheetView>
  </sheetViews>
  <sheetFormatPr defaultColWidth="9.140625" defaultRowHeight="12.75"/>
  <cols>
    <col min="1" max="1" width="5.421875" style="0" customWidth="1"/>
    <col min="2" max="2" width="4.421875" style="0" customWidth="1"/>
    <col min="3" max="3" width="8.28125" style="0" customWidth="1"/>
    <col min="4" max="4" width="7.140625" style="0" customWidth="1"/>
    <col min="5" max="5" width="9.28125" style="0" customWidth="1"/>
    <col min="6" max="6" width="7.140625" style="0" customWidth="1"/>
    <col min="7" max="7" width="9.28125" style="0" customWidth="1"/>
    <col min="8" max="8" width="7.140625" style="0" customWidth="1"/>
    <col min="9" max="9" width="9.28125" style="0" customWidth="1"/>
    <col min="10" max="10" width="8.421875" style="0" customWidth="1"/>
    <col min="11" max="13" width="8.57421875" style="0" customWidth="1"/>
    <col min="15" max="15" width="5.57421875" style="0" customWidth="1"/>
    <col min="16" max="16" width="4.57421875" style="0" customWidth="1"/>
    <col min="17" max="17" width="11.7109375" style="0" customWidth="1"/>
    <col min="25" max="25" width="10.28125" style="202" hidden="1" customWidth="1"/>
    <col min="26" max="37" width="0" style="202" hidden="1" customWidth="1"/>
  </cols>
  <sheetData>
    <row r="1" spans="1:37" ht="26.25">
      <c r="A1" s="317" t="str">
        <f>Altalanos!$A$6</f>
        <v>Vas megyei Tenisz Diákolimpia</v>
      </c>
      <c r="B1" s="317"/>
      <c r="C1" s="317"/>
      <c r="D1" s="317"/>
      <c r="E1" s="317"/>
      <c r="F1" s="317"/>
      <c r="G1" s="117"/>
      <c r="H1" s="120" t="s">
        <v>32</v>
      </c>
      <c r="I1" s="118"/>
      <c r="J1" s="119"/>
      <c r="L1" s="121"/>
      <c r="M1" s="146"/>
      <c r="N1" s="148"/>
      <c r="O1" s="148" t="s">
        <v>9</v>
      </c>
      <c r="P1" s="148"/>
      <c r="Q1" s="149"/>
      <c r="R1" s="148"/>
      <c r="S1" s="150"/>
      <c r="Y1"/>
      <c r="Z1"/>
      <c r="AA1"/>
      <c r="AB1" s="210" t="e">
        <f>IF(Y5=1,CONCATENATE(VLOOKUP(Y3,AA16:AH27,2)),CONCATENATE(VLOOKUP(Y3,AA2:AK13,2)))</f>
        <v>#N/A</v>
      </c>
      <c r="AC1" s="210" t="e">
        <f>IF(Y5=1,CONCATENATE(VLOOKUP(Y3,AA16:AK27,3)),CONCATENATE(VLOOKUP(Y3,AA2:AK13,3)))</f>
        <v>#N/A</v>
      </c>
      <c r="AD1" s="210" t="e">
        <f>IF(Y5=1,CONCATENATE(VLOOKUP(Y3,AA16:AK27,4)),CONCATENATE(VLOOKUP(Y3,AA2:AK13,4)))</f>
        <v>#N/A</v>
      </c>
      <c r="AE1" s="210" t="e">
        <f>IF(Y5=1,CONCATENATE(VLOOKUP(Y3,AA16:AK27,5)),CONCATENATE(VLOOKUP(Y3,AA2:AK13,5)))</f>
        <v>#N/A</v>
      </c>
      <c r="AF1" s="210" t="e">
        <f>IF(Y5=1,CONCATENATE(VLOOKUP(Y3,AA16:AK27,6)),CONCATENATE(VLOOKUP(Y3,AA2:AK13,6)))</f>
        <v>#N/A</v>
      </c>
      <c r="AG1" s="210" t="e">
        <f>IF(Y5=1,CONCATENATE(VLOOKUP(Y3,AA16:AK27,7)),CONCATENATE(VLOOKUP(Y3,AA2:AK13,7)))</f>
        <v>#N/A</v>
      </c>
      <c r="AH1" s="210" t="e">
        <f>IF(Y5=1,CONCATENATE(VLOOKUP(Y3,AA16:AK27,8)),CONCATENATE(VLOOKUP(Y3,AA2:AK13,8)))</f>
        <v>#N/A</v>
      </c>
      <c r="AI1" s="210" t="e">
        <f>IF(Y5=1,CONCATENATE(VLOOKUP(Y3,AA16:AK27,9)),CONCATENATE(VLOOKUP(Y3,AA2:AK13,9)))</f>
        <v>#N/A</v>
      </c>
      <c r="AJ1" s="210" t="e">
        <f>IF(Y5=1,CONCATENATE(VLOOKUP(Y3,AA16:AK27,10)),CONCATENATE(VLOOKUP(Y3,AA2:AK13,10)))</f>
        <v>#N/A</v>
      </c>
      <c r="AK1" s="210" t="e">
        <f>IF(Y5=1,CONCATENATE(VLOOKUP(Y3,AA16:AK27,11)),CONCATENATE(VLOOKUP(Y3,AA2:AK13,11)))</f>
        <v>#N/A</v>
      </c>
    </row>
    <row r="2" spans="1:37" ht="12.75">
      <c r="A2" s="122" t="s">
        <v>31</v>
      </c>
      <c r="B2" s="123"/>
      <c r="C2" s="123"/>
      <c r="D2" s="123"/>
      <c r="E2" s="219">
        <f>Altalanos!$B$8</f>
        <v>0</v>
      </c>
      <c r="F2" s="123"/>
      <c r="G2" s="124"/>
      <c r="H2" s="125"/>
      <c r="I2" s="125"/>
      <c r="J2" s="126"/>
      <c r="K2" s="121"/>
      <c r="L2" s="121"/>
      <c r="M2" s="147"/>
      <c r="N2" s="151"/>
      <c r="O2" s="152"/>
      <c r="P2" s="151"/>
      <c r="Q2" s="152"/>
      <c r="R2" s="151"/>
      <c r="S2" s="150"/>
      <c r="Y2" s="204"/>
      <c r="Z2" s="203"/>
      <c r="AA2" s="203" t="s">
        <v>42</v>
      </c>
      <c r="AB2" s="208">
        <v>150</v>
      </c>
      <c r="AC2" s="208">
        <v>120</v>
      </c>
      <c r="AD2" s="208">
        <v>100</v>
      </c>
      <c r="AE2" s="208">
        <v>80</v>
      </c>
      <c r="AF2" s="208">
        <v>70</v>
      </c>
      <c r="AG2" s="208">
        <v>60</v>
      </c>
      <c r="AH2" s="208">
        <v>55</v>
      </c>
      <c r="AI2" s="208">
        <v>50</v>
      </c>
      <c r="AJ2" s="208">
        <v>45</v>
      </c>
      <c r="AK2" s="208">
        <v>40</v>
      </c>
    </row>
    <row r="3" spans="1:37" ht="12.75">
      <c r="A3" s="49" t="s">
        <v>17</v>
      </c>
      <c r="B3" s="49"/>
      <c r="C3" s="49"/>
      <c r="D3" s="49"/>
      <c r="E3" s="49" t="s">
        <v>14</v>
      </c>
      <c r="F3" s="49"/>
      <c r="G3" s="49"/>
      <c r="H3" s="49" t="s">
        <v>136</v>
      </c>
      <c r="I3" s="49"/>
      <c r="J3" s="80"/>
      <c r="K3" s="49"/>
      <c r="L3" s="50" t="s">
        <v>22</v>
      </c>
      <c r="M3" s="49"/>
      <c r="N3" s="154"/>
      <c r="O3" s="153"/>
      <c r="P3" s="154"/>
      <c r="Q3" s="194" t="s">
        <v>50</v>
      </c>
      <c r="R3" s="195" t="s">
        <v>56</v>
      </c>
      <c r="S3" s="150"/>
      <c r="Y3" s="203">
        <f>IF(H4="OB","A",IF(H4="IX","W",H4))</f>
        <v>0</v>
      </c>
      <c r="Z3" s="203"/>
      <c r="AA3" s="203" t="s">
        <v>59</v>
      </c>
      <c r="AB3" s="208">
        <v>120</v>
      </c>
      <c r="AC3" s="208">
        <v>90</v>
      </c>
      <c r="AD3" s="208">
        <v>65</v>
      </c>
      <c r="AE3" s="208">
        <v>55</v>
      </c>
      <c r="AF3" s="208">
        <v>50</v>
      </c>
      <c r="AG3" s="208">
        <v>45</v>
      </c>
      <c r="AH3" s="208">
        <v>40</v>
      </c>
      <c r="AI3" s="208">
        <v>35</v>
      </c>
      <c r="AJ3" s="208">
        <v>25</v>
      </c>
      <c r="AK3" s="208">
        <v>20</v>
      </c>
    </row>
    <row r="4" spans="1:37" ht="13.5" thickBot="1">
      <c r="A4" s="323" t="str">
        <f>Altalanos!$A$10</f>
        <v>2022.05.02.-03.</v>
      </c>
      <c r="B4" s="323"/>
      <c r="C4" s="323"/>
      <c r="D4" s="127"/>
      <c r="E4" s="128" t="str">
        <f>Altalanos!$C$10</f>
        <v>Szombathely</v>
      </c>
      <c r="F4" s="128"/>
      <c r="G4" s="128"/>
      <c r="H4" s="130"/>
      <c r="I4" s="128"/>
      <c r="J4" s="129"/>
      <c r="K4" s="130"/>
      <c r="L4" s="131" t="str">
        <f>Altalanos!$E$10</f>
        <v>Szabó Hajnalka</v>
      </c>
      <c r="M4" s="130"/>
      <c r="N4" s="155"/>
      <c r="O4" s="156"/>
      <c r="P4" s="155"/>
      <c r="Q4" s="196" t="s">
        <v>57</v>
      </c>
      <c r="R4" s="197" t="s">
        <v>52</v>
      </c>
      <c r="S4" s="150"/>
      <c r="Y4" s="203"/>
      <c r="Z4" s="203"/>
      <c r="AA4" s="203" t="s">
        <v>60</v>
      </c>
      <c r="AB4" s="208">
        <v>90</v>
      </c>
      <c r="AC4" s="208">
        <v>60</v>
      </c>
      <c r="AD4" s="208">
        <v>45</v>
      </c>
      <c r="AE4" s="208">
        <v>34</v>
      </c>
      <c r="AF4" s="208">
        <v>27</v>
      </c>
      <c r="AG4" s="208">
        <v>22</v>
      </c>
      <c r="AH4" s="208">
        <v>18</v>
      </c>
      <c r="AI4" s="208">
        <v>15</v>
      </c>
      <c r="AJ4" s="208">
        <v>12</v>
      </c>
      <c r="AK4" s="208">
        <v>9</v>
      </c>
    </row>
    <row r="5" spans="1:37" ht="12.75">
      <c r="A5" s="31"/>
      <c r="B5" s="31" t="s">
        <v>30</v>
      </c>
      <c r="C5" s="143" t="s">
        <v>40</v>
      </c>
      <c r="D5" s="31" t="s">
        <v>25</v>
      </c>
      <c r="E5" s="31" t="s">
        <v>45</v>
      </c>
      <c r="F5" s="31"/>
      <c r="G5" s="31" t="s">
        <v>21</v>
      </c>
      <c r="H5" s="31"/>
      <c r="I5" s="31" t="s">
        <v>23</v>
      </c>
      <c r="J5" s="31"/>
      <c r="K5" s="187" t="s">
        <v>46</v>
      </c>
      <c r="L5" s="187" t="s">
        <v>47</v>
      </c>
      <c r="M5" s="187" t="s">
        <v>48</v>
      </c>
      <c r="N5" s="150"/>
      <c r="O5" s="150"/>
      <c r="P5" s="150"/>
      <c r="Q5" s="198" t="s">
        <v>58</v>
      </c>
      <c r="R5" s="199" t="s">
        <v>54</v>
      </c>
      <c r="S5" s="150"/>
      <c r="Y5" s="203">
        <f>IF(OR(Altalanos!$A$8="F1",Altalanos!$A$8="F2",Altalanos!$A$8="N1",Altalanos!$A$8="N2"),1,2)</f>
        <v>2</v>
      </c>
      <c r="Z5" s="203"/>
      <c r="AA5" s="203" t="s">
        <v>61</v>
      </c>
      <c r="AB5" s="208">
        <v>60</v>
      </c>
      <c r="AC5" s="208">
        <v>40</v>
      </c>
      <c r="AD5" s="208">
        <v>30</v>
      </c>
      <c r="AE5" s="208">
        <v>20</v>
      </c>
      <c r="AF5" s="208">
        <v>18</v>
      </c>
      <c r="AG5" s="208">
        <v>15</v>
      </c>
      <c r="AH5" s="208">
        <v>12</v>
      </c>
      <c r="AI5" s="208">
        <v>10</v>
      </c>
      <c r="AJ5" s="208">
        <v>8</v>
      </c>
      <c r="AK5" s="208">
        <v>6</v>
      </c>
    </row>
    <row r="6" spans="1:37" ht="12.75">
      <c r="A6" s="134"/>
      <c r="B6" s="134"/>
      <c r="C6" s="186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50"/>
      <c r="O6" s="150"/>
      <c r="P6" s="150"/>
      <c r="Q6" s="150"/>
      <c r="R6" s="150"/>
      <c r="S6" s="150"/>
      <c r="Y6" s="203"/>
      <c r="Z6" s="203"/>
      <c r="AA6" s="203" t="s">
        <v>62</v>
      </c>
      <c r="AB6" s="208">
        <v>40</v>
      </c>
      <c r="AC6" s="208">
        <v>25</v>
      </c>
      <c r="AD6" s="208">
        <v>18</v>
      </c>
      <c r="AE6" s="208">
        <v>13</v>
      </c>
      <c r="AF6" s="208">
        <v>10</v>
      </c>
      <c r="AG6" s="208">
        <v>8</v>
      </c>
      <c r="AH6" s="208">
        <v>6</v>
      </c>
      <c r="AI6" s="208">
        <v>5</v>
      </c>
      <c r="AJ6" s="208">
        <v>4</v>
      </c>
      <c r="AK6" s="208">
        <v>3</v>
      </c>
    </row>
    <row r="7" spans="1:37" ht="12.75">
      <c r="A7" s="157" t="s">
        <v>42</v>
      </c>
      <c r="B7" s="188"/>
      <c r="C7" s="144">
        <f>IF($B7="","",VLOOKUP($B7,#REF!,5))</f>
      </c>
      <c r="D7" s="144">
        <f>IF($B7="","",VLOOKUP($B7,#REF!,15))</f>
      </c>
      <c r="E7" s="221" t="s">
        <v>109</v>
      </c>
      <c r="F7" s="145"/>
      <c r="G7" s="221" t="s">
        <v>101</v>
      </c>
      <c r="H7" s="145"/>
      <c r="I7" s="142">
        <f>IF($B7="","",VLOOKUP($B7,#REF!,4))</f>
      </c>
      <c r="J7" s="134"/>
      <c r="K7" s="211" t="s">
        <v>107</v>
      </c>
      <c r="L7" s="205" t="e">
        <f>IF(K7="","",CONCATENATE(VLOOKUP($Y$3,$AB$1:$AK$1,K7)," pont"))</f>
        <v>#N/A</v>
      </c>
      <c r="M7" s="212"/>
      <c r="N7" s="150"/>
      <c r="O7" s="150"/>
      <c r="P7" s="150"/>
      <c r="Q7" s="150"/>
      <c r="R7" s="150"/>
      <c r="S7" s="150"/>
      <c r="Y7" s="203"/>
      <c r="Z7" s="203"/>
      <c r="AA7" s="203" t="s">
        <v>63</v>
      </c>
      <c r="AB7" s="208">
        <v>25</v>
      </c>
      <c r="AC7" s="208">
        <v>15</v>
      </c>
      <c r="AD7" s="208">
        <v>13</v>
      </c>
      <c r="AE7" s="208">
        <v>8</v>
      </c>
      <c r="AF7" s="208">
        <v>6</v>
      </c>
      <c r="AG7" s="208">
        <v>4</v>
      </c>
      <c r="AH7" s="208">
        <v>3</v>
      </c>
      <c r="AI7" s="208">
        <v>2</v>
      </c>
      <c r="AJ7" s="208">
        <v>1</v>
      </c>
      <c r="AK7" s="208">
        <v>0</v>
      </c>
    </row>
    <row r="8" spans="1:37" ht="12.75">
      <c r="A8" s="157"/>
      <c r="B8" s="189"/>
      <c r="C8" s="158"/>
      <c r="D8" s="158"/>
      <c r="E8" s="158"/>
      <c r="F8" s="158"/>
      <c r="G8" s="158"/>
      <c r="H8" s="158"/>
      <c r="I8" s="158"/>
      <c r="J8" s="134"/>
      <c r="K8" s="157"/>
      <c r="L8" s="157"/>
      <c r="M8" s="213"/>
      <c r="N8" s="150"/>
      <c r="O8" s="150"/>
      <c r="P8" s="150"/>
      <c r="Q8" s="150"/>
      <c r="R8" s="150"/>
      <c r="S8" s="150"/>
      <c r="Y8" s="203"/>
      <c r="Z8" s="203"/>
      <c r="AA8" s="203" t="s">
        <v>64</v>
      </c>
      <c r="AB8" s="208">
        <v>15</v>
      </c>
      <c r="AC8" s="208">
        <v>10</v>
      </c>
      <c r="AD8" s="208">
        <v>7</v>
      </c>
      <c r="AE8" s="208">
        <v>5</v>
      </c>
      <c r="AF8" s="208">
        <v>4</v>
      </c>
      <c r="AG8" s="208">
        <v>3</v>
      </c>
      <c r="AH8" s="208">
        <v>2</v>
      </c>
      <c r="AI8" s="208">
        <v>1</v>
      </c>
      <c r="AJ8" s="208">
        <v>0</v>
      </c>
      <c r="AK8" s="208">
        <v>0</v>
      </c>
    </row>
    <row r="9" spans="1:37" ht="12.75">
      <c r="A9" s="157" t="s">
        <v>43</v>
      </c>
      <c r="B9" s="188"/>
      <c r="C9" s="144">
        <f>IF($B9="","",VLOOKUP($B9,#REF!,5))</f>
      </c>
      <c r="D9" s="144">
        <f>IF($B9="","",VLOOKUP($B9,#REF!,15))</f>
      </c>
      <c r="E9" s="221"/>
      <c r="F9" s="145"/>
      <c r="G9" s="221"/>
      <c r="H9" s="145"/>
      <c r="I9" s="142">
        <f>IF($B9="","",VLOOKUP($B9,#REF!,4))</f>
      </c>
      <c r="J9" s="134"/>
      <c r="K9" s="211"/>
      <c r="L9" s="205">
        <f>IF(K9="","",CONCATENATE(VLOOKUP($Y$3,$AB$1:$AK$1,K9)," pont"))</f>
      </c>
      <c r="M9" s="212"/>
      <c r="N9" s="150"/>
      <c r="O9" s="150"/>
      <c r="P9" s="150"/>
      <c r="Q9" s="150"/>
      <c r="R9" s="150"/>
      <c r="S9" s="150"/>
      <c r="Y9" s="203"/>
      <c r="Z9" s="203"/>
      <c r="AA9" s="203" t="s">
        <v>65</v>
      </c>
      <c r="AB9" s="208">
        <v>10</v>
      </c>
      <c r="AC9" s="208">
        <v>6</v>
      </c>
      <c r="AD9" s="208">
        <v>4</v>
      </c>
      <c r="AE9" s="208">
        <v>2</v>
      </c>
      <c r="AF9" s="208">
        <v>1</v>
      </c>
      <c r="AG9" s="208">
        <v>0</v>
      </c>
      <c r="AH9" s="208">
        <v>0</v>
      </c>
      <c r="AI9" s="208">
        <v>0</v>
      </c>
      <c r="AJ9" s="208">
        <v>0</v>
      </c>
      <c r="AK9" s="208">
        <v>0</v>
      </c>
    </row>
    <row r="10" spans="1:37" ht="12.75">
      <c r="A10" s="157"/>
      <c r="B10" s="189"/>
      <c r="C10" s="158"/>
      <c r="D10" s="158"/>
      <c r="E10" s="158"/>
      <c r="F10" s="158"/>
      <c r="G10" s="158"/>
      <c r="H10" s="158"/>
      <c r="I10" s="158"/>
      <c r="J10" s="134"/>
      <c r="K10" s="157"/>
      <c r="L10" s="157"/>
      <c r="M10" s="213"/>
      <c r="N10" s="150"/>
      <c r="O10" s="150"/>
      <c r="P10" s="150"/>
      <c r="Q10" s="150"/>
      <c r="R10" s="150"/>
      <c r="S10" s="150"/>
      <c r="Y10" s="203"/>
      <c r="Z10" s="203"/>
      <c r="AA10" s="203" t="s">
        <v>66</v>
      </c>
      <c r="AB10" s="208">
        <v>6</v>
      </c>
      <c r="AC10" s="208">
        <v>3</v>
      </c>
      <c r="AD10" s="208">
        <v>2</v>
      </c>
      <c r="AE10" s="208">
        <v>1</v>
      </c>
      <c r="AF10" s="208">
        <v>0</v>
      </c>
      <c r="AG10" s="208">
        <v>0</v>
      </c>
      <c r="AH10" s="208">
        <v>0</v>
      </c>
      <c r="AI10" s="208">
        <v>0</v>
      </c>
      <c r="AJ10" s="208">
        <v>0</v>
      </c>
      <c r="AK10" s="208">
        <v>0</v>
      </c>
    </row>
    <row r="11" spans="1:37" ht="12.75">
      <c r="A11" s="157" t="s">
        <v>44</v>
      </c>
      <c r="B11" s="188"/>
      <c r="C11" s="144">
        <f>IF($B11="","",VLOOKUP($B11,#REF!,5))</f>
      </c>
      <c r="D11" s="144">
        <f>IF($B11="","",VLOOKUP($B11,#REF!,15))</f>
      </c>
      <c r="E11" s="142">
        <f>UPPER(IF($B11="","",VLOOKUP($B11,#REF!,2)))</f>
      </c>
      <c r="F11" s="145"/>
      <c r="G11" s="142">
        <f>IF($B11="","",VLOOKUP($B11,#REF!,3))</f>
      </c>
      <c r="H11" s="145"/>
      <c r="I11" s="142">
        <f>IF($B11="","",VLOOKUP($B11,#REF!,4))</f>
      </c>
      <c r="J11" s="134"/>
      <c r="K11" s="211"/>
      <c r="L11" s="205">
        <f>IF(K11="","",CONCATENATE(VLOOKUP($Y$3,$AB$1:$AK$1,K11)," pont"))</f>
      </c>
      <c r="M11" s="212"/>
      <c r="N11" s="150"/>
      <c r="O11" s="150"/>
      <c r="P11" s="150"/>
      <c r="Q11" s="150"/>
      <c r="R11" s="150"/>
      <c r="S11" s="150"/>
      <c r="Y11" s="203"/>
      <c r="Z11" s="203"/>
      <c r="AA11" s="203" t="s">
        <v>71</v>
      </c>
      <c r="AB11" s="208">
        <v>3</v>
      </c>
      <c r="AC11" s="208">
        <v>2</v>
      </c>
      <c r="AD11" s="208">
        <v>1</v>
      </c>
      <c r="AE11" s="208">
        <v>0</v>
      </c>
      <c r="AF11" s="208">
        <v>0</v>
      </c>
      <c r="AG11" s="208">
        <v>0</v>
      </c>
      <c r="AH11" s="208">
        <v>0</v>
      </c>
      <c r="AI11" s="208">
        <v>0</v>
      </c>
      <c r="AJ11" s="208">
        <v>0</v>
      </c>
      <c r="AK11" s="208">
        <v>0</v>
      </c>
    </row>
    <row r="12" spans="1:37" ht="12.75">
      <c r="A12" s="134"/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Y12" s="203"/>
      <c r="Z12" s="203"/>
      <c r="AA12" s="203" t="s">
        <v>67</v>
      </c>
      <c r="AB12" s="209">
        <v>0</v>
      </c>
      <c r="AC12" s="209">
        <v>0</v>
      </c>
      <c r="AD12" s="209">
        <v>0</v>
      </c>
      <c r="AE12" s="209">
        <v>0</v>
      </c>
      <c r="AF12" s="209">
        <v>0</v>
      </c>
      <c r="AG12" s="209">
        <v>0</v>
      </c>
      <c r="AH12" s="209">
        <v>0</v>
      </c>
      <c r="AI12" s="209">
        <v>0</v>
      </c>
      <c r="AJ12" s="209">
        <v>0</v>
      </c>
      <c r="AK12" s="209">
        <v>0</v>
      </c>
    </row>
    <row r="13" spans="1:37" ht="12.75">
      <c r="A13" s="134"/>
      <c r="B13" s="134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Y13" s="203"/>
      <c r="Z13" s="203"/>
      <c r="AA13" s="203" t="s">
        <v>68</v>
      </c>
      <c r="AB13" s="209">
        <v>0</v>
      </c>
      <c r="AC13" s="209">
        <v>0</v>
      </c>
      <c r="AD13" s="209">
        <v>0</v>
      </c>
      <c r="AE13" s="209">
        <v>0</v>
      </c>
      <c r="AF13" s="209">
        <v>0</v>
      </c>
      <c r="AG13" s="209">
        <v>0</v>
      </c>
      <c r="AH13" s="209">
        <v>0</v>
      </c>
      <c r="AI13" s="209">
        <v>0</v>
      </c>
      <c r="AJ13" s="209">
        <v>0</v>
      </c>
      <c r="AK13" s="209">
        <v>0</v>
      </c>
    </row>
    <row r="14" spans="1:37" ht="12.75">
      <c r="A14" s="134"/>
      <c r="B14" s="134"/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Y14" s="203"/>
      <c r="Z14" s="203"/>
      <c r="AA14" s="203"/>
      <c r="AB14" s="203"/>
      <c r="AC14" s="203"/>
      <c r="AD14" s="203"/>
      <c r="AE14" s="203"/>
      <c r="AF14" s="203"/>
      <c r="AG14" s="203"/>
      <c r="AH14" s="203"/>
      <c r="AI14" s="203"/>
      <c r="AJ14" s="203"/>
      <c r="AK14" s="203"/>
    </row>
    <row r="15" spans="1:37" ht="12.75">
      <c r="A15" s="134"/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Y15" s="203"/>
      <c r="Z15" s="203"/>
      <c r="AA15" s="203"/>
      <c r="AB15" s="203"/>
      <c r="AC15" s="203"/>
      <c r="AD15" s="203"/>
      <c r="AE15" s="203"/>
      <c r="AF15" s="203"/>
      <c r="AG15" s="203"/>
      <c r="AH15" s="203"/>
      <c r="AI15" s="203"/>
      <c r="AJ15" s="203"/>
      <c r="AK15" s="203"/>
    </row>
    <row r="16" spans="1:37" ht="12.75">
      <c r="A16" s="134"/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Y16" s="203"/>
      <c r="Z16" s="203"/>
      <c r="AA16" s="203" t="s">
        <v>42</v>
      </c>
      <c r="AB16" s="203">
        <v>300</v>
      </c>
      <c r="AC16" s="203">
        <v>250</v>
      </c>
      <c r="AD16" s="203">
        <v>220</v>
      </c>
      <c r="AE16" s="203">
        <v>180</v>
      </c>
      <c r="AF16" s="203">
        <v>160</v>
      </c>
      <c r="AG16" s="203">
        <v>150</v>
      </c>
      <c r="AH16" s="203">
        <v>140</v>
      </c>
      <c r="AI16" s="203">
        <v>130</v>
      </c>
      <c r="AJ16" s="203">
        <v>120</v>
      </c>
      <c r="AK16" s="203">
        <v>110</v>
      </c>
    </row>
    <row r="17" spans="1:37" ht="12.75">
      <c r="A17" s="134"/>
      <c r="B17" s="134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Y17" s="203"/>
      <c r="Z17" s="203"/>
      <c r="AA17" s="203" t="s">
        <v>59</v>
      </c>
      <c r="AB17" s="203">
        <v>250</v>
      </c>
      <c r="AC17" s="203">
        <v>200</v>
      </c>
      <c r="AD17" s="203">
        <v>160</v>
      </c>
      <c r="AE17" s="203">
        <v>140</v>
      </c>
      <c r="AF17" s="203">
        <v>120</v>
      </c>
      <c r="AG17" s="203">
        <v>110</v>
      </c>
      <c r="AH17" s="203">
        <v>100</v>
      </c>
      <c r="AI17" s="203">
        <v>90</v>
      </c>
      <c r="AJ17" s="203">
        <v>80</v>
      </c>
      <c r="AK17" s="203">
        <v>70</v>
      </c>
    </row>
    <row r="18" spans="1:37" ht="18.75" customHeight="1">
      <c r="A18" s="134"/>
      <c r="B18" s="321"/>
      <c r="C18" s="321"/>
      <c r="D18" s="320" t="str">
        <f>E7</f>
        <v>Bolyai</v>
      </c>
      <c r="E18" s="320"/>
      <c r="F18" s="320">
        <f>E9</f>
        <v>0</v>
      </c>
      <c r="G18" s="320"/>
      <c r="H18" s="320">
        <f>E11</f>
      </c>
      <c r="I18" s="320"/>
      <c r="J18" s="134"/>
      <c r="K18" s="134"/>
      <c r="L18" s="134"/>
      <c r="M18" s="134"/>
      <c r="Y18" s="203"/>
      <c r="Z18" s="203"/>
      <c r="AA18" s="203" t="s">
        <v>60</v>
      </c>
      <c r="AB18" s="203">
        <v>200</v>
      </c>
      <c r="AC18" s="203">
        <v>150</v>
      </c>
      <c r="AD18" s="203">
        <v>130</v>
      </c>
      <c r="AE18" s="203">
        <v>110</v>
      </c>
      <c r="AF18" s="203">
        <v>95</v>
      </c>
      <c r="AG18" s="203">
        <v>80</v>
      </c>
      <c r="AH18" s="203">
        <v>70</v>
      </c>
      <c r="AI18" s="203">
        <v>60</v>
      </c>
      <c r="AJ18" s="203">
        <v>55</v>
      </c>
      <c r="AK18" s="203">
        <v>50</v>
      </c>
    </row>
    <row r="19" spans="1:37" ht="18.75" customHeight="1">
      <c r="A19" s="193" t="s">
        <v>42</v>
      </c>
      <c r="B19" s="318" t="str">
        <f>E7</f>
        <v>Bolyai</v>
      </c>
      <c r="C19" s="318"/>
      <c r="D19" s="322"/>
      <c r="E19" s="322"/>
      <c r="F19" s="319"/>
      <c r="G19" s="319"/>
      <c r="H19" s="319"/>
      <c r="I19" s="319"/>
      <c r="J19" s="134"/>
      <c r="K19" s="134"/>
      <c r="L19" s="134"/>
      <c r="M19" s="134"/>
      <c r="Y19" s="203"/>
      <c r="Z19" s="203"/>
      <c r="AA19" s="203" t="s">
        <v>61</v>
      </c>
      <c r="AB19" s="203">
        <v>150</v>
      </c>
      <c r="AC19" s="203">
        <v>120</v>
      </c>
      <c r="AD19" s="203">
        <v>100</v>
      </c>
      <c r="AE19" s="203">
        <v>80</v>
      </c>
      <c r="AF19" s="203">
        <v>70</v>
      </c>
      <c r="AG19" s="203">
        <v>60</v>
      </c>
      <c r="AH19" s="203">
        <v>55</v>
      </c>
      <c r="AI19" s="203">
        <v>50</v>
      </c>
      <c r="AJ19" s="203">
        <v>45</v>
      </c>
      <c r="AK19" s="203">
        <v>40</v>
      </c>
    </row>
    <row r="20" spans="1:37" ht="18.75" customHeight="1">
      <c r="A20" s="193" t="s">
        <v>43</v>
      </c>
      <c r="B20" s="318">
        <f>E9</f>
        <v>0</v>
      </c>
      <c r="C20" s="318"/>
      <c r="D20" s="319"/>
      <c r="E20" s="319"/>
      <c r="F20" s="322"/>
      <c r="G20" s="322"/>
      <c r="H20" s="319"/>
      <c r="I20" s="319"/>
      <c r="J20" s="134"/>
      <c r="K20" s="134"/>
      <c r="L20" s="134"/>
      <c r="M20" s="134"/>
      <c r="Y20" s="203"/>
      <c r="Z20" s="203"/>
      <c r="AA20" s="203" t="s">
        <v>62</v>
      </c>
      <c r="AB20" s="203">
        <v>120</v>
      </c>
      <c r="AC20" s="203">
        <v>90</v>
      </c>
      <c r="AD20" s="203">
        <v>65</v>
      </c>
      <c r="AE20" s="203">
        <v>55</v>
      </c>
      <c r="AF20" s="203">
        <v>50</v>
      </c>
      <c r="AG20" s="203">
        <v>45</v>
      </c>
      <c r="AH20" s="203">
        <v>40</v>
      </c>
      <c r="AI20" s="203">
        <v>35</v>
      </c>
      <c r="AJ20" s="203">
        <v>25</v>
      </c>
      <c r="AK20" s="203">
        <v>20</v>
      </c>
    </row>
    <row r="21" spans="1:37" ht="18.75" customHeight="1">
      <c r="A21" s="193" t="s">
        <v>44</v>
      </c>
      <c r="B21" s="318">
        <f>E11</f>
      </c>
      <c r="C21" s="318"/>
      <c r="D21" s="319"/>
      <c r="E21" s="319"/>
      <c r="F21" s="319"/>
      <c r="G21" s="319"/>
      <c r="H21" s="322"/>
      <c r="I21" s="322"/>
      <c r="J21" s="134"/>
      <c r="K21" s="134"/>
      <c r="L21" s="134"/>
      <c r="M21" s="134"/>
      <c r="Y21" s="203"/>
      <c r="Z21" s="203"/>
      <c r="AA21" s="203" t="s">
        <v>63</v>
      </c>
      <c r="AB21" s="203">
        <v>90</v>
      </c>
      <c r="AC21" s="203">
        <v>60</v>
      </c>
      <c r="AD21" s="203">
        <v>45</v>
      </c>
      <c r="AE21" s="203">
        <v>34</v>
      </c>
      <c r="AF21" s="203">
        <v>27</v>
      </c>
      <c r="AG21" s="203">
        <v>22</v>
      </c>
      <c r="AH21" s="203">
        <v>18</v>
      </c>
      <c r="AI21" s="203">
        <v>15</v>
      </c>
      <c r="AJ21" s="203">
        <v>12</v>
      </c>
      <c r="AK21" s="203">
        <v>9</v>
      </c>
    </row>
    <row r="22" spans="1:37" ht="12.75">
      <c r="A22" s="134"/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Y22" s="203"/>
      <c r="Z22" s="203"/>
      <c r="AA22" s="203" t="s">
        <v>64</v>
      </c>
      <c r="AB22" s="203">
        <v>60</v>
      </c>
      <c r="AC22" s="203">
        <v>40</v>
      </c>
      <c r="AD22" s="203">
        <v>30</v>
      </c>
      <c r="AE22" s="203">
        <v>20</v>
      </c>
      <c r="AF22" s="203">
        <v>18</v>
      </c>
      <c r="AG22" s="203">
        <v>15</v>
      </c>
      <c r="AH22" s="203">
        <v>12</v>
      </c>
      <c r="AI22" s="203">
        <v>10</v>
      </c>
      <c r="AJ22" s="203">
        <v>8</v>
      </c>
      <c r="AK22" s="203">
        <v>6</v>
      </c>
    </row>
    <row r="23" spans="1:37" ht="12.75">
      <c r="A23" s="134"/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Y23" s="203"/>
      <c r="Z23" s="203"/>
      <c r="AA23" s="203" t="s">
        <v>65</v>
      </c>
      <c r="AB23" s="203">
        <v>40</v>
      </c>
      <c r="AC23" s="203">
        <v>25</v>
      </c>
      <c r="AD23" s="203">
        <v>18</v>
      </c>
      <c r="AE23" s="203">
        <v>13</v>
      </c>
      <c r="AF23" s="203">
        <v>8</v>
      </c>
      <c r="AG23" s="203">
        <v>7</v>
      </c>
      <c r="AH23" s="203">
        <v>6</v>
      </c>
      <c r="AI23" s="203">
        <v>5</v>
      </c>
      <c r="AJ23" s="203">
        <v>4</v>
      </c>
      <c r="AK23" s="203">
        <v>3</v>
      </c>
    </row>
    <row r="24" spans="1:37" ht="12.75">
      <c r="A24" s="134"/>
      <c r="B24" s="134"/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Y24" s="203"/>
      <c r="Z24" s="203"/>
      <c r="AA24" s="203" t="s">
        <v>66</v>
      </c>
      <c r="AB24" s="203">
        <v>25</v>
      </c>
      <c r="AC24" s="203">
        <v>15</v>
      </c>
      <c r="AD24" s="203">
        <v>13</v>
      </c>
      <c r="AE24" s="203">
        <v>7</v>
      </c>
      <c r="AF24" s="203">
        <v>6</v>
      </c>
      <c r="AG24" s="203">
        <v>5</v>
      </c>
      <c r="AH24" s="203">
        <v>4</v>
      </c>
      <c r="AI24" s="203">
        <v>3</v>
      </c>
      <c r="AJ24" s="203">
        <v>2</v>
      </c>
      <c r="AK24" s="203">
        <v>1</v>
      </c>
    </row>
    <row r="25" spans="1:37" ht="12.75">
      <c r="A25" s="134"/>
      <c r="B25" s="134"/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Y25" s="203"/>
      <c r="Z25" s="203"/>
      <c r="AA25" s="203" t="s">
        <v>71</v>
      </c>
      <c r="AB25" s="203">
        <v>15</v>
      </c>
      <c r="AC25" s="203">
        <v>10</v>
      </c>
      <c r="AD25" s="203">
        <v>8</v>
      </c>
      <c r="AE25" s="203">
        <v>4</v>
      </c>
      <c r="AF25" s="203">
        <v>3</v>
      </c>
      <c r="AG25" s="203">
        <v>2</v>
      </c>
      <c r="AH25" s="203">
        <v>1</v>
      </c>
      <c r="AI25" s="203">
        <v>0</v>
      </c>
      <c r="AJ25" s="203">
        <v>0</v>
      </c>
      <c r="AK25" s="203">
        <v>0</v>
      </c>
    </row>
    <row r="26" spans="1:37" ht="12.75">
      <c r="A26" s="134"/>
      <c r="B26" s="134"/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Y26" s="203"/>
      <c r="Z26" s="203"/>
      <c r="AA26" s="203" t="s">
        <v>67</v>
      </c>
      <c r="AB26" s="203">
        <v>10</v>
      </c>
      <c r="AC26" s="203">
        <v>6</v>
      </c>
      <c r="AD26" s="203">
        <v>4</v>
      </c>
      <c r="AE26" s="203">
        <v>2</v>
      </c>
      <c r="AF26" s="203">
        <v>1</v>
      </c>
      <c r="AG26" s="203">
        <v>0</v>
      </c>
      <c r="AH26" s="203">
        <v>0</v>
      </c>
      <c r="AI26" s="203">
        <v>0</v>
      </c>
      <c r="AJ26" s="203">
        <v>0</v>
      </c>
      <c r="AK26" s="203">
        <v>0</v>
      </c>
    </row>
    <row r="27" spans="1:37" ht="12.75">
      <c r="A27" s="134"/>
      <c r="B27" s="134"/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Y27" s="203"/>
      <c r="Z27" s="203"/>
      <c r="AA27" s="203" t="s">
        <v>68</v>
      </c>
      <c r="AB27" s="203">
        <v>3</v>
      </c>
      <c r="AC27" s="203">
        <v>2</v>
      </c>
      <c r="AD27" s="203">
        <v>1</v>
      </c>
      <c r="AE27" s="203">
        <v>0</v>
      </c>
      <c r="AF27" s="203">
        <v>0</v>
      </c>
      <c r="AG27" s="203">
        <v>0</v>
      </c>
      <c r="AH27" s="203">
        <v>0</v>
      </c>
      <c r="AI27" s="203">
        <v>0</v>
      </c>
      <c r="AJ27" s="203">
        <v>0</v>
      </c>
      <c r="AK27" s="203">
        <v>0</v>
      </c>
    </row>
    <row r="28" spans="1:13" ht="12.75">
      <c r="A28" s="134"/>
      <c r="B28" s="134"/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</row>
    <row r="29" spans="1:13" ht="12.75">
      <c r="A29" s="81" t="s">
        <v>25</v>
      </c>
      <c r="B29" s="82"/>
      <c r="C29" s="112"/>
      <c r="D29" s="165" t="s">
        <v>0</v>
      </c>
      <c r="E29" s="166" t="s">
        <v>27</v>
      </c>
      <c r="F29" s="184"/>
      <c r="G29" s="165" t="s">
        <v>0</v>
      </c>
      <c r="H29" s="166" t="s">
        <v>34</v>
      </c>
      <c r="I29" s="89"/>
      <c r="J29" s="134"/>
      <c r="K29" s="134"/>
      <c r="L29" s="134"/>
      <c r="M29" s="134"/>
    </row>
    <row r="30" spans="1:13" ht="12.75">
      <c r="A30" s="137" t="s">
        <v>26</v>
      </c>
      <c r="B30" s="138"/>
      <c r="C30" s="139"/>
      <c r="D30" s="167"/>
      <c r="E30" s="325"/>
      <c r="F30" s="325"/>
      <c r="G30" s="178" t="s">
        <v>1</v>
      </c>
      <c r="H30" s="138"/>
      <c r="I30" s="168"/>
      <c r="J30" s="134"/>
      <c r="K30" s="134"/>
      <c r="L30" s="134"/>
      <c r="M30" s="134"/>
    </row>
    <row r="31" spans="1:13" ht="12.75">
      <c r="A31" s="140" t="s">
        <v>33</v>
      </c>
      <c r="B31" s="87"/>
      <c r="C31" s="141"/>
      <c r="D31" s="170"/>
      <c r="E31" s="324"/>
      <c r="F31" s="324"/>
      <c r="G31" s="180" t="s">
        <v>2</v>
      </c>
      <c r="H31" s="171"/>
      <c r="I31" s="172"/>
      <c r="J31" s="134"/>
      <c r="K31" s="134"/>
      <c r="L31" s="134"/>
      <c r="M31" s="134"/>
    </row>
    <row r="32" spans="1:19" ht="12.75">
      <c r="A32" s="102"/>
      <c r="B32" s="103"/>
      <c r="C32" s="104"/>
      <c r="D32" s="170"/>
      <c r="E32" s="174"/>
      <c r="F32" s="175"/>
      <c r="G32" s="180" t="s">
        <v>3</v>
      </c>
      <c r="H32" s="171"/>
      <c r="I32" s="172"/>
      <c r="J32" s="134"/>
      <c r="K32" s="134"/>
      <c r="L32" s="133"/>
      <c r="M32" s="133"/>
      <c r="O32" s="150"/>
      <c r="P32" s="150"/>
      <c r="Q32" s="150"/>
      <c r="R32" s="150"/>
      <c r="S32" s="150"/>
    </row>
    <row r="33" spans="1:19" ht="12.75">
      <c r="A33" s="83"/>
      <c r="B33" s="110"/>
      <c r="C33" s="84"/>
      <c r="D33" s="170"/>
      <c r="E33" s="174"/>
      <c r="F33" s="175"/>
      <c r="G33" s="180" t="s">
        <v>4</v>
      </c>
      <c r="H33" s="171"/>
      <c r="I33" s="172"/>
      <c r="J33" s="166" t="s">
        <v>35</v>
      </c>
      <c r="K33" s="88" t="s">
        <v>36</v>
      </c>
      <c r="L33" s="31"/>
      <c r="M33" s="218"/>
      <c r="N33" s="217"/>
      <c r="O33" s="150"/>
      <c r="P33" s="159"/>
      <c r="Q33" s="159"/>
      <c r="R33" s="160"/>
      <c r="S33" s="150"/>
    </row>
    <row r="34" spans="1:19" ht="12.75">
      <c r="A34" s="91"/>
      <c r="B34" s="105"/>
      <c r="C34" s="111"/>
      <c r="D34" s="170"/>
      <c r="E34" s="174"/>
      <c r="F34" s="175"/>
      <c r="G34" s="180" t="s">
        <v>5</v>
      </c>
      <c r="H34" s="171"/>
      <c r="I34" s="172"/>
      <c r="J34" s="179"/>
      <c r="K34" s="135" t="s">
        <v>28</v>
      </c>
      <c r="L34" s="185"/>
      <c r="M34" s="173"/>
      <c r="O34" s="150"/>
      <c r="P34" s="161"/>
      <c r="Q34" s="161"/>
      <c r="R34" s="162"/>
      <c r="S34" s="150"/>
    </row>
    <row r="35" spans="1:19" ht="12.75">
      <c r="A35" s="92"/>
      <c r="B35" s="106"/>
      <c r="C35" s="84"/>
      <c r="D35" s="170"/>
      <c r="E35" s="174"/>
      <c r="F35" s="175"/>
      <c r="G35" s="180" t="s">
        <v>6</v>
      </c>
      <c r="H35" s="171"/>
      <c r="I35" s="172"/>
      <c r="J35" s="79"/>
      <c r="K35" s="182"/>
      <c r="L35" s="133"/>
      <c r="M35" s="177"/>
      <c r="O35" s="150"/>
      <c r="P35" s="162"/>
      <c r="Q35" s="163"/>
      <c r="R35" s="162"/>
      <c r="S35" s="150"/>
    </row>
    <row r="36" spans="1:19" ht="12.75">
      <c r="A36" s="92"/>
      <c r="B36" s="106"/>
      <c r="C36" s="100"/>
      <c r="D36" s="170"/>
      <c r="E36" s="174"/>
      <c r="F36" s="175"/>
      <c r="G36" s="180" t="s">
        <v>7</v>
      </c>
      <c r="H36" s="171"/>
      <c r="I36" s="172"/>
      <c r="J36" s="79"/>
      <c r="K36" s="135" t="s">
        <v>29</v>
      </c>
      <c r="L36" s="185"/>
      <c r="M36" s="169"/>
      <c r="O36" s="150"/>
      <c r="P36" s="161"/>
      <c r="Q36" s="161"/>
      <c r="R36" s="162"/>
      <c r="S36" s="150"/>
    </row>
    <row r="37" spans="1:19" ht="12.75">
      <c r="A37" s="93"/>
      <c r="B37" s="90"/>
      <c r="C37" s="101"/>
      <c r="D37" s="176"/>
      <c r="E37" s="85"/>
      <c r="F37" s="133"/>
      <c r="G37" s="181" t="s">
        <v>8</v>
      </c>
      <c r="H37" s="87"/>
      <c r="I37" s="136"/>
      <c r="J37" s="79"/>
      <c r="K37" s="183"/>
      <c r="L37" s="175"/>
      <c r="M37" s="173"/>
      <c r="O37" s="150"/>
      <c r="P37" s="162"/>
      <c r="Q37" s="163"/>
      <c r="R37" s="162"/>
      <c r="S37" s="150"/>
    </row>
    <row r="38" spans="10:19" ht="12.75">
      <c r="J38" s="79"/>
      <c r="K38" s="140"/>
      <c r="L38" s="133"/>
      <c r="M38" s="177"/>
      <c r="O38" s="150"/>
      <c r="P38" s="162"/>
      <c r="Q38" s="163"/>
      <c r="R38" s="162"/>
      <c r="S38" s="150"/>
    </row>
    <row r="39" spans="10:19" ht="12.75">
      <c r="J39" s="79"/>
      <c r="K39" s="135" t="s">
        <v>24</v>
      </c>
      <c r="L39" s="185"/>
      <c r="M39" s="169"/>
      <c r="O39" s="150"/>
      <c r="P39" s="161"/>
      <c r="Q39" s="161"/>
      <c r="R39" s="162"/>
      <c r="S39" s="150"/>
    </row>
    <row r="40" spans="10:19" ht="12.75">
      <c r="J40" s="79"/>
      <c r="K40" s="183"/>
      <c r="L40" s="175"/>
      <c r="M40" s="173"/>
      <c r="O40" s="150"/>
      <c r="P40" s="162"/>
      <c r="Q40" s="163"/>
      <c r="R40" s="162"/>
      <c r="S40" s="150"/>
    </row>
    <row r="41" spans="10:19" ht="12.75">
      <c r="J41" s="86"/>
      <c r="K41" s="140" t="str">
        <f>L4</f>
        <v>Szabó Hajnalka</v>
      </c>
      <c r="L41" s="133"/>
      <c r="M41" s="177"/>
      <c r="O41" s="150"/>
      <c r="P41" s="162"/>
      <c r="Q41" s="163"/>
      <c r="R41" s="164"/>
      <c r="S41" s="150"/>
    </row>
    <row r="42" spans="15:19" ht="12.75">
      <c r="O42" s="150"/>
      <c r="P42" s="150"/>
      <c r="Q42" s="150"/>
      <c r="R42" s="150"/>
      <c r="S42" s="150"/>
    </row>
    <row r="43" spans="15:19" ht="12.75">
      <c r="O43" s="150"/>
      <c r="P43" s="150"/>
      <c r="Q43" s="150"/>
      <c r="R43" s="150"/>
      <c r="S43" s="150"/>
    </row>
  </sheetData>
  <sheetProtection/>
  <mergeCells count="20">
    <mergeCell ref="A1:F1"/>
    <mergeCell ref="A4:C4"/>
    <mergeCell ref="B18:C18"/>
    <mergeCell ref="D18:E18"/>
    <mergeCell ref="F18:G18"/>
    <mergeCell ref="H18:I18"/>
    <mergeCell ref="B19:C19"/>
    <mergeCell ref="D19:E19"/>
    <mergeCell ref="F19:G19"/>
    <mergeCell ref="H19:I19"/>
    <mergeCell ref="B20:C20"/>
    <mergeCell ref="D20:E20"/>
    <mergeCell ref="F20:G20"/>
    <mergeCell ref="H20:I20"/>
    <mergeCell ref="B21:C21"/>
    <mergeCell ref="D21:E21"/>
    <mergeCell ref="F21:G21"/>
    <mergeCell ref="H21:I21"/>
    <mergeCell ref="E30:F30"/>
    <mergeCell ref="E31:F31"/>
  </mergeCells>
  <conditionalFormatting sqref="E7 E9 E11">
    <cfRule type="cellIs" priority="2" dxfId="1" operator="equal" stopIfTrue="1">
      <formula>"Bye"</formula>
    </cfRule>
  </conditionalFormatting>
  <conditionalFormatting sqref="R41">
    <cfRule type="expression" priority="1" dxfId="0" stopIfTrue="1">
      <formula>$O$1="CU"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1"/>
  </sheetPr>
  <dimension ref="A1:AK43"/>
  <sheetViews>
    <sheetView zoomScalePageLayoutView="0" workbookViewId="0" topLeftCell="A1">
      <selection activeCell="M18" sqref="M18"/>
    </sheetView>
  </sheetViews>
  <sheetFormatPr defaultColWidth="9.140625" defaultRowHeight="12.75"/>
  <cols>
    <col min="1" max="1" width="5.421875" style="0" customWidth="1"/>
    <col min="2" max="2" width="4.421875" style="0" customWidth="1"/>
    <col min="3" max="3" width="8.28125" style="0" customWidth="1"/>
    <col min="4" max="4" width="7.140625" style="0" customWidth="1"/>
    <col min="5" max="5" width="9.28125" style="0" customWidth="1"/>
    <col min="6" max="6" width="7.140625" style="0" customWidth="1"/>
    <col min="7" max="7" width="9.28125" style="0" customWidth="1"/>
    <col min="8" max="8" width="7.140625" style="0" customWidth="1"/>
    <col min="9" max="9" width="9.28125" style="0" customWidth="1"/>
    <col min="10" max="10" width="8.421875" style="0" customWidth="1"/>
    <col min="11" max="13" width="8.57421875" style="0" customWidth="1"/>
    <col min="15" max="15" width="5.57421875" style="0" customWidth="1"/>
    <col min="16" max="16" width="4.57421875" style="0" customWidth="1"/>
    <col min="17" max="17" width="11.7109375" style="0" customWidth="1"/>
    <col min="25" max="25" width="10.28125" style="202" hidden="1" customWidth="1"/>
    <col min="26" max="37" width="0" style="202" hidden="1" customWidth="1"/>
  </cols>
  <sheetData>
    <row r="1" spans="1:37" ht="26.25">
      <c r="A1" s="317" t="str">
        <f>Altalanos!$A$6</f>
        <v>Vas megyei Tenisz Diákolimpia</v>
      </c>
      <c r="B1" s="317"/>
      <c r="C1" s="317"/>
      <c r="D1" s="317"/>
      <c r="E1" s="317"/>
      <c r="F1" s="317"/>
      <c r="G1" s="117"/>
      <c r="H1" s="120" t="s">
        <v>32</v>
      </c>
      <c r="I1" s="118"/>
      <c r="J1" s="119"/>
      <c r="L1" s="121"/>
      <c r="M1" s="146"/>
      <c r="N1" s="148"/>
      <c r="O1" s="148" t="s">
        <v>9</v>
      </c>
      <c r="P1" s="148"/>
      <c r="Q1" s="149"/>
      <c r="R1" s="148"/>
      <c r="S1" s="150"/>
      <c r="Y1"/>
      <c r="Z1"/>
      <c r="AA1"/>
      <c r="AB1" s="210" t="e">
        <f>IF(Y5=1,CONCATENATE(VLOOKUP(Y3,AA16:AH27,2)),CONCATENATE(VLOOKUP(Y3,AA2:AK13,2)))</f>
        <v>#N/A</v>
      </c>
      <c r="AC1" s="210" t="e">
        <f>IF(Y5=1,CONCATENATE(VLOOKUP(Y3,AA16:AK27,3)),CONCATENATE(VLOOKUP(Y3,AA2:AK13,3)))</f>
        <v>#N/A</v>
      </c>
      <c r="AD1" s="210" t="e">
        <f>IF(Y5=1,CONCATENATE(VLOOKUP(Y3,AA16:AK27,4)),CONCATENATE(VLOOKUP(Y3,AA2:AK13,4)))</f>
        <v>#N/A</v>
      </c>
      <c r="AE1" s="210" t="e">
        <f>IF(Y5=1,CONCATENATE(VLOOKUP(Y3,AA16:AK27,5)),CONCATENATE(VLOOKUP(Y3,AA2:AK13,5)))</f>
        <v>#N/A</v>
      </c>
      <c r="AF1" s="210" t="e">
        <f>IF(Y5=1,CONCATENATE(VLOOKUP(Y3,AA16:AK27,6)),CONCATENATE(VLOOKUP(Y3,AA2:AK13,6)))</f>
        <v>#N/A</v>
      </c>
      <c r="AG1" s="210" t="e">
        <f>IF(Y5=1,CONCATENATE(VLOOKUP(Y3,AA16:AK27,7)),CONCATENATE(VLOOKUP(Y3,AA2:AK13,7)))</f>
        <v>#N/A</v>
      </c>
      <c r="AH1" s="210" t="e">
        <f>IF(Y5=1,CONCATENATE(VLOOKUP(Y3,AA16:AK27,8)),CONCATENATE(VLOOKUP(Y3,AA2:AK13,8)))</f>
        <v>#N/A</v>
      </c>
      <c r="AI1" s="210" t="e">
        <f>IF(Y5=1,CONCATENATE(VLOOKUP(Y3,AA16:AK27,9)),CONCATENATE(VLOOKUP(Y3,AA2:AK13,9)))</f>
        <v>#N/A</v>
      </c>
      <c r="AJ1" s="210" t="e">
        <f>IF(Y5=1,CONCATENATE(VLOOKUP(Y3,AA16:AK27,10)),CONCATENATE(VLOOKUP(Y3,AA2:AK13,10)))</f>
        <v>#N/A</v>
      </c>
      <c r="AK1" s="210" t="e">
        <f>IF(Y5=1,CONCATENATE(VLOOKUP(Y3,AA16:AK27,11)),CONCATENATE(VLOOKUP(Y3,AA2:AK13,11)))</f>
        <v>#N/A</v>
      </c>
    </row>
    <row r="2" spans="1:37" ht="12.75">
      <c r="A2" s="122" t="s">
        <v>31</v>
      </c>
      <c r="B2" s="123"/>
      <c r="C2" s="123"/>
      <c r="D2" s="123"/>
      <c r="E2" s="219">
        <f>Altalanos!$D$8</f>
        <v>0</v>
      </c>
      <c r="F2" s="123"/>
      <c r="G2" s="124"/>
      <c r="H2" s="125"/>
      <c r="I2" s="125"/>
      <c r="J2" s="126"/>
      <c r="K2" s="121"/>
      <c r="L2" s="121"/>
      <c r="M2" s="147"/>
      <c r="N2" s="151"/>
      <c r="O2" s="152"/>
      <c r="P2" s="151"/>
      <c r="Q2" s="152"/>
      <c r="R2" s="151"/>
      <c r="S2" s="150"/>
      <c r="Y2" s="204"/>
      <c r="Z2" s="203"/>
      <c r="AA2" s="203" t="s">
        <v>42</v>
      </c>
      <c r="AB2" s="208">
        <v>150</v>
      </c>
      <c r="AC2" s="208">
        <v>120</v>
      </c>
      <c r="AD2" s="208">
        <v>100</v>
      </c>
      <c r="AE2" s="208">
        <v>80</v>
      </c>
      <c r="AF2" s="208">
        <v>70</v>
      </c>
      <c r="AG2" s="208">
        <v>60</v>
      </c>
      <c r="AH2" s="208">
        <v>55</v>
      </c>
      <c r="AI2" s="208">
        <v>50</v>
      </c>
      <c r="AJ2" s="208">
        <v>45</v>
      </c>
      <c r="AK2" s="208">
        <v>40</v>
      </c>
    </row>
    <row r="3" spans="1:37" ht="12.75">
      <c r="A3" s="49" t="s">
        <v>17</v>
      </c>
      <c r="B3" s="49"/>
      <c r="C3" s="49"/>
      <c r="D3" s="49"/>
      <c r="E3" s="49" t="s">
        <v>14</v>
      </c>
      <c r="F3" s="49"/>
      <c r="G3" s="49"/>
      <c r="H3" s="49" t="s">
        <v>139</v>
      </c>
      <c r="I3" s="49"/>
      <c r="J3" s="80"/>
      <c r="K3" s="49"/>
      <c r="L3" s="50" t="s">
        <v>22</v>
      </c>
      <c r="M3" s="49"/>
      <c r="N3" s="154"/>
      <c r="O3" s="153"/>
      <c r="P3" s="154"/>
      <c r="Q3" s="194" t="s">
        <v>50</v>
      </c>
      <c r="R3" s="195" t="s">
        <v>56</v>
      </c>
      <c r="S3" s="150"/>
      <c r="Y3" s="203">
        <f>IF(H4="OB","A",IF(H4="IX","W",H4))</f>
        <v>0</v>
      </c>
      <c r="Z3" s="203"/>
      <c r="AA3" s="203" t="s">
        <v>59</v>
      </c>
      <c r="AB3" s="208">
        <v>120</v>
      </c>
      <c r="AC3" s="208">
        <v>90</v>
      </c>
      <c r="AD3" s="208">
        <v>65</v>
      </c>
      <c r="AE3" s="208">
        <v>55</v>
      </c>
      <c r="AF3" s="208">
        <v>50</v>
      </c>
      <c r="AG3" s="208">
        <v>45</v>
      </c>
      <c r="AH3" s="208">
        <v>40</v>
      </c>
      <c r="AI3" s="208">
        <v>35</v>
      </c>
      <c r="AJ3" s="208">
        <v>25</v>
      </c>
      <c r="AK3" s="208">
        <v>20</v>
      </c>
    </row>
    <row r="4" spans="1:37" ht="13.5" thickBot="1">
      <c r="A4" s="323" t="str">
        <f>Altalanos!$A$10</f>
        <v>2022.05.02.-03.</v>
      </c>
      <c r="B4" s="323"/>
      <c r="C4" s="323"/>
      <c r="D4" s="127"/>
      <c r="E4" s="128" t="str">
        <f>Altalanos!$C$10</f>
        <v>Szombathely</v>
      </c>
      <c r="F4" s="128"/>
      <c r="G4" s="128"/>
      <c r="H4" s="130"/>
      <c r="I4" s="128"/>
      <c r="J4" s="129"/>
      <c r="K4" s="130"/>
      <c r="L4" s="131" t="str">
        <f>Altalanos!$E$10</f>
        <v>Szabó Hajnalka</v>
      </c>
      <c r="M4" s="130"/>
      <c r="N4" s="155"/>
      <c r="O4" s="156"/>
      <c r="P4" s="155"/>
      <c r="Q4" s="196" t="s">
        <v>57</v>
      </c>
      <c r="R4" s="197" t="s">
        <v>52</v>
      </c>
      <c r="S4" s="150"/>
      <c r="Y4" s="203"/>
      <c r="Z4" s="203"/>
      <c r="AA4" s="203" t="s">
        <v>60</v>
      </c>
      <c r="AB4" s="208">
        <v>90</v>
      </c>
      <c r="AC4" s="208">
        <v>60</v>
      </c>
      <c r="AD4" s="208">
        <v>45</v>
      </c>
      <c r="AE4" s="208">
        <v>34</v>
      </c>
      <c r="AF4" s="208">
        <v>27</v>
      </c>
      <c r="AG4" s="208">
        <v>22</v>
      </c>
      <c r="AH4" s="208">
        <v>18</v>
      </c>
      <c r="AI4" s="208">
        <v>15</v>
      </c>
      <c r="AJ4" s="208">
        <v>12</v>
      </c>
      <c r="AK4" s="208">
        <v>9</v>
      </c>
    </row>
    <row r="5" spans="1:37" ht="12.75">
      <c r="A5" s="31"/>
      <c r="B5" s="31" t="s">
        <v>30</v>
      </c>
      <c r="C5" s="143" t="s">
        <v>40</v>
      </c>
      <c r="D5" s="31" t="s">
        <v>25</v>
      </c>
      <c r="E5" s="31" t="s">
        <v>45</v>
      </c>
      <c r="F5" s="31"/>
      <c r="G5" s="31" t="s">
        <v>21</v>
      </c>
      <c r="H5" s="31"/>
      <c r="I5" s="31" t="s">
        <v>23</v>
      </c>
      <c r="J5" s="31"/>
      <c r="K5" s="187" t="s">
        <v>46</v>
      </c>
      <c r="L5" s="187" t="s">
        <v>47</v>
      </c>
      <c r="M5" s="187" t="s">
        <v>48</v>
      </c>
      <c r="N5" s="150"/>
      <c r="O5" s="150"/>
      <c r="P5" s="150"/>
      <c r="Q5" s="198" t="s">
        <v>58</v>
      </c>
      <c r="R5" s="199" t="s">
        <v>54</v>
      </c>
      <c r="S5" s="150"/>
      <c r="Y5" s="203">
        <f>IF(OR(Altalanos!$A$8="F1",Altalanos!$A$8="F2",Altalanos!$A$8="N1",Altalanos!$A$8="N2"),1,2)</f>
        <v>2</v>
      </c>
      <c r="Z5" s="203"/>
      <c r="AA5" s="203" t="s">
        <v>61</v>
      </c>
      <c r="AB5" s="208">
        <v>60</v>
      </c>
      <c r="AC5" s="208">
        <v>40</v>
      </c>
      <c r="AD5" s="208">
        <v>30</v>
      </c>
      <c r="AE5" s="208">
        <v>20</v>
      </c>
      <c r="AF5" s="208">
        <v>18</v>
      </c>
      <c r="AG5" s="208">
        <v>15</v>
      </c>
      <c r="AH5" s="208">
        <v>12</v>
      </c>
      <c r="AI5" s="208">
        <v>10</v>
      </c>
      <c r="AJ5" s="208">
        <v>8</v>
      </c>
      <c r="AK5" s="208">
        <v>6</v>
      </c>
    </row>
    <row r="6" spans="1:37" ht="12.75">
      <c r="A6" s="134"/>
      <c r="B6" s="134"/>
      <c r="C6" s="186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50"/>
      <c r="O6" s="150"/>
      <c r="P6" s="150"/>
      <c r="Q6" s="150"/>
      <c r="R6" s="150"/>
      <c r="S6" s="150"/>
      <c r="Y6" s="203"/>
      <c r="Z6" s="203"/>
      <c r="AA6" s="203" t="s">
        <v>62</v>
      </c>
      <c r="AB6" s="208">
        <v>40</v>
      </c>
      <c r="AC6" s="208">
        <v>25</v>
      </c>
      <c r="AD6" s="208">
        <v>18</v>
      </c>
      <c r="AE6" s="208">
        <v>13</v>
      </c>
      <c r="AF6" s="208">
        <v>10</v>
      </c>
      <c r="AG6" s="208">
        <v>8</v>
      </c>
      <c r="AH6" s="208">
        <v>6</v>
      </c>
      <c r="AI6" s="208">
        <v>5</v>
      </c>
      <c r="AJ6" s="208">
        <v>4</v>
      </c>
      <c r="AK6" s="208">
        <v>3</v>
      </c>
    </row>
    <row r="7" spans="1:37" ht="12.75">
      <c r="A7" s="157" t="s">
        <v>42</v>
      </c>
      <c r="B7" s="188"/>
      <c r="C7" s="144">
        <f>IF($B7="","",VLOOKUP($B7,#REF!,5))</f>
      </c>
      <c r="D7" s="144">
        <f>IF($B7="","",VLOOKUP($B7,#REF!,15))</f>
      </c>
      <c r="E7" s="221" t="s">
        <v>138</v>
      </c>
      <c r="F7" s="145"/>
      <c r="G7" s="221" t="s">
        <v>101</v>
      </c>
      <c r="H7" s="145"/>
      <c r="I7" s="142">
        <f>IF($B7="","",VLOOKUP($B7,#REF!,4))</f>
      </c>
      <c r="J7" s="134"/>
      <c r="K7" s="211"/>
      <c r="L7" s="205">
        <f>IF(K7="","",CONCATENATE(VLOOKUP($Y$3,$AB$1:$AK$1,K7)," pont"))</f>
      </c>
      <c r="M7" s="212"/>
      <c r="N7" s="150"/>
      <c r="O7" s="150"/>
      <c r="P7" s="150"/>
      <c r="Q7" s="150"/>
      <c r="R7" s="150"/>
      <c r="S7" s="150"/>
      <c r="Y7" s="203"/>
      <c r="Z7" s="203"/>
      <c r="AA7" s="203" t="s">
        <v>63</v>
      </c>
      <c r="AB7" s="208">
        <v>25</v>
      </c>
      <c r="AC7" s="208">
        <v>15</v>
      </c>
      <c r="AD7" s="208">
        <v>13</v>
      </c>
      <c r="AE7" s="208">
        <v>8</v>
      </c>
      <c r="AF7" s="208">
        <v>6</v>
      </c>
      <c r="AG7" s="208">
        <v>4</v>
      </c>
      <c r="AH7" s="208">
        <v>3</v>
      </c>
      <c r="AI7" s="208">
        <v>2</v>
      </c>
      <c r="AJ7" s="208">
        <v>1</v>
      </c>
      <c r="AK7" s="208">
        <v>0</v>
      </c>
    </row>
    <row r="8" spans="1:37" ht="12.75">
      <c r="A8" s="157"/>
      <c r="B8" s="189"/>
      <c r="C8" s="158"/>
      <c r="D8" s="158"/>
      <c r="E8" s="158"/>
      <c r="F8" s="158"/>
      <c r="G8" s="158"/>
      <c r="H8" s="158"/>
      <c r="I8" s="158"/>
      <c r="J8" s="134"/>
      <c r="K8" s="157"/>
      <c r="L8" s="157"/>
      <c r="M8" s="213"/>
      <c r="N8" s="150"/>
      <c r="O8" s="150"/>
      <c r="P8" s="150"/>
      <c r="Q8" s="150"/>
      <c r="R8" s="150"/>
      <c r="S8" s="150"/>
      <c r="Y8" s="203"/>
      <c r="Z8" s="203"/>
      <c r="AA8" s="203" t="s">
        <v>64</v>
      </c>
      <c r="AB8" s="208">
        <v>15</v>
      </c>
      <c r="AC8" s="208">
        <v>10</v>
      </c>
      <c r="AD8" s="208">
        <v>7</v>
      </c>
      <c r="AE8" s="208">
        <v>5</v>
      </c>
      <c r="AF8" s="208">
        <v>4</v>
      </c>
      <c r="AG8" s="208">
        <v>3</v>
      </c>
      <c r="AH8" s="208">
        <v>2</v>
      </c>
      <c r="AI8" s="208">
        <v>1</v>
      </c>
      <c r="AJ8" s="208">
        <v>0</v>
      </c>
      <c r="AK8" s="208">
        <v>0</v>
      </c>
    </row>
    <row r="9" spans="1:37" ht="12.75">
      <c r="A9" s="157" t="s">
        <v>43</v>
      </c>
      <c r="B9" s="188"/>
      <c r="C9" s="144">
        <f>IF($B9="","",VLOOKUP($B9,#REF!,5))</f>
      </c>
      <c r="D9" s="144">
        <f>IF($B9="","",VLOOKUP($B9,#REF!,15))</f>
      </c>
      <c r="E9" s="221" t="s">
        <v>109</v>
      </c>
      <c r="F9" s="145"/>
      <c r="G9" s="221" t="s">
        <v>101</v>
      </c>
      <c r="H9" s="145"/>
      <c r="I9" s="142">
        <f>IF($B9="","",VLOOKUP($B9,#REF!,4))</f>
      </c>
      <c r="J9" s="134"/>
      <c r="K9" s="211"/>
      <c r="L9" s="205">
        <f>IF(K9="","",CONCATENATE(VLOOKUP($Y$3,$AB$1:$AK$1,K9)," pont"))</f>
      </c>
      <c r="M9" s="212"/>
      <c r="N9" s="150"/>
      <c r="O9" s="150"/>
      <c r="P9" s="150"/>
      <c r="Q9" s="150"/>
      <c r="R9" s="150"/>
      <c r="S9" s="150"/>
      <c r="Y9" s="203"/>
      <c r="Z9" s="203"/>
      <c r="AA9" s="203" t="s">
        <v>65</v>
      </c>
      <c r="AB9" s="208">
        <v>10</v>
      </c>
      <c r="AC9" s="208">
        <v>6</v>
      </c>
      <c r="AD9" s="208">
        <v>4</v>
      </c>
      <c r="AE9" s="208">
        <v>2</v>
      </c>
      <c r="AF9" s="208">
        <v>1</v>
      </c>
      <c r="AG9" s="208">
        <v>0</v>
      </c>
      <c r="AH9" s="208">
        <v>0</v>
      </c>
      <c r="AI9" s="208">
        <v>0</v>
      </c>
      <c r="AJ9" s="208">
        <v>0</v>
      </c>
      <c r="AK9" s="208">
        <v>0</v>
      </c>
    </row>
    <row r="10" spans="1:37" ht="12.75">
      <c r="A10" s="157"/>
      <c r="B10" s="189"/>
      <c r="C10" s="158"/>
      <c r="D10" s="158"/>
      <c r="E10" s="158"/>
      <c r="F10" s="158"/>
      <c r="G10" s="158"/>
      <c r="H10" s="158"/>
      <c r="I10" s="158"/>
      <c r="J10" s="134"/>
      <c r="K10" s="157"/>
      <c r="L10" s="157"/>
      <c r="M10" s="213"/>
      <c r="N10" s="150"/>
      <c r="O10" s="150"/>
      <c r="P10" s="150"/>
      <c r="Q10" s="150"/>
      <c r="R10" s="150"/>
      <c r="S10" s="150"/>
      <c r="Y10" s="203"/>
      <c r="Z10" s="203"/>
      <c r="AA10" s="203" t="s">
        <v>66</v>
      </c>
      <c r="AB10" s="208">
        <v>6</v>
      </c>
      <c r="AC10" s="208">
        <v>3</v>
      </c>
      <c r="AD10" s="208">
        <v>2</v>
      </c>
      <c r="AE10" s="208">
        <v>1</v>
      </c>
      <c r="AF10" s="208">
        <v>0</v>
      </c>
      <c r="AG10" s="208">
        <v>0</v>
      </c>
      <c r="AH10" s="208">
        <v>0</v>
      </c>
      <c r="AI10" s="208">
        <v>0</v>
      </c>
      <c r="AJ10" s="208">
        <v>0</v>
      </c>
      <c r="AK10" s="208">
        <v>0</v>
      </c>
    </row>
    <row r="11" spans="1:37" ht="12.75">
      <c r="A11" s="157" t="s">
        <v>44</v>
      </c>
      <c r="B11" s="188"/>
      <c r="C11" s="144">
        <f>IF($B11="","",VLOOKUP($B11,#REF!,5))</f>
      </c>
      <c r="D11" s="144">
        <f>IF($B11="","",VLOOKUP($B11,#REF!,15))</f>
      </c>
      <c r="E11" s="142">
        <f>UPPER(IF($B11="","",VLOOKUP($B11,#REF!,2)))</f>
      </c>
      <c r="F11" s="145"/>
      <c r="G11" s="142">
        <f>IF($B11="","",VLOOKUP($B11,#REF!,3))</f>
      </c>
      <c r="H11" s="145"/>
      <c r="I11" s="142">
        <f>IF($B11="","",VLOOKUP($B11,#REF!,4))</f>
      </c>
      <c r="J11" s="134"/>
      <c r="K11" s="211"/>
      <c r="L11" s="205">
        <f>IF(K11="","",CONCATENATE(VLOOKUP($Y$3,$AB$1:$AK$1,K11)," pont"))</f>
      </c>
      <c r="M11" s="212"/>
      <c r="N11" s="150"/>
      <c r="O11" s="150"/>
      <c r="P11" s="150"/>
      <c r="Q11" s="150"/>
      <c r="R11" s="150"/>
      <c r="S11" s="150"/>
      <c r="Y11" s="203"/>
      <c r="Z11" s="203"/>
      <c r="AA11" s="203" t="s">
        <v>71</v>
      </c>
      <c r="AB11" s="208">
        <v>3</v>
      </c>
      <c r="AC11" s="208">
        <v>2</v>
      </c>
      <c r="AD11" s="208">
        <v>1</v>
      </c>
      <c r="AE11" s="208">
        <v>0</v>
      </c>
      <c r="AF11" s="208">
        <v>0</v>
      </c>
      <c r="AG11" s="208">
        <v>0</v>
      </c>
      <c r="AH11" s="208">
        <v>0</v>
      </c>
      <c r="AI11" s="208">
        <v>0</v>
      </c>
      <c r="AJ11" s="208">
        <v>0</v>
      </c>
      <c r="AK11" s="208">
        <v>0</v>
      </c>
    </row>
    <row r="12" spans="1:37" ht="12.75">
      <c r="A12" s="134"/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Y12" s="203"/>
      <c r="Z12" s="203"/>
      <c r="AA12" s="203" t="s">
        <v>67</v>
      </c>
      <c r="AB12" s="209">
        <v>0</v>
      </c>
      <c r="AC12" s="209">
        <v>0</v>
      </c>
      <c r="AD12" s="209">
        <v>0</v>
      </c>
      <c r="AE12" s="209">
        <v>0</v>
      </c>
      <c r="AF12" s="209">
        <v>0</v>
      </c>
      <c r="AG12" s="209">
        <v>0</v>
      </c>
      <c r="AH12" s="209">
        <v>0</v>
      </c>
      <c r="AI12" s="209">
        <v>0</v>
      </c>
      <c r="AJ12" s="209">
        <v>0</v>
      </c>
      <c r="AK12" s="209">
        <v>0</v>
      </c>
    </row>
    <row r="13" spans="1:37" ht="12.75">
      <c r="A13" s="134"/>
      <c r="B13" s="134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Y13" s="203"/>
      <c r="Z13" s="203"/>
      <c r="AA13" s="203" t="s">
        <v>68</v>
      </c>
      <c r="AB13" s="209">
        <v>0</v>
      </c>
      <c r="AC13" s="209">
        <v>0</v>
      </c>
      <c r="AD13" s="209">
        <v>0</v>
      </c>
      <c r="AE13" s="209">
        <v>0</v>
      </c>
      <c r="AF13" s="209">
        <v>0</v>
      </c>
      <c r="AG13" s="209">
        <v>0</v>
      </c>
      <c r="AH13" s="209">
        <v>0</v>
      </c>
      <c r="AI13" s="209">
        <v>0</v>
      </c>
      <c r="AJ13" s="209">
        <v>0</v>
      </c>
      <c r="AK13" s="209">
        <v>0</v>
      </c>
    </row>
    <row r="14" spans="1:37" ht="12.75">
      <c r="A14" s="134"/>
      <c r="B14" s="134"/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Y14" s="203"/>
      <c r="Z14" s="203"/>
      <c r="AA14" s="203"/>
      <c r="AB14" s="203"/>
      <c r="AC14" s="203"/>
      <c r="AD14" s="203"/>
      <c r="AE14" s="203"/>
      <c r="AF14" s="203"/>
      <c r="AG14" s="203"/>
      <c r="AH14" s="203"/>
      <c r="AI14" s="203"/>
      <c r="AJ14" s="203"/>
      <c r="AK14" s="203"/>
    </row>
    <row r="15" spans="1:37" ht="12.75">
      <c r="A15" s="134"/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Y15" s="203"/>
      <c r="Z15" s="203"/>
      <c r="AA15" s="203"/>
      <c r="AB15" s="203"/>
      <c r="AC15" s="203"/>
      <c r="AD15" s="203"/>
      <c r="AE15" s="203"/>
      <c r="AF15" s="203"/>
      <c r="AG15" s="203"/>
      <c r="AH15" s="203"/>
      <c r="AI15" s="203"/>
      <c r="AJ15" s="203"/>
      <c r="AK15" s="203"/>
    </row>
    <row r="16" spans="1:37" ht="12.75">
      <c r="A16" s="134"/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Y16" s="203"/>
      <c r="Z16" s="203"/>
      <c r="AA16" s="203" t="s">
        <v>42</v>
      </c>
      <c r="AB16" s="203">
        <v>300</v>
      </c>
      <c r="AC16" s="203">
        <v>250</v>
      </c>
      <c r="AD16" s="203">
        <v>220</v>
      </c>
      <c r="AE16" s="203">
        <v>180</v>
      </c>
      <c r="AF16" s="203">
        <v>160</v>
      </c>
      <c r="AG16" s="203">
        <v>150</v>
      </c>
      <c r="AH16" s="203">
        <v>140</v>
      </c>
      <c r="AI16" s="203">
        <v>130</v>
      </c>
      <c r="AJ16" s="203">
        <v>120</v>
      </c>
      <c r="AK16" s="203">
        <v>110</v>
      </c>
    </row>
    <row r="17" spans="1:37" ht="12.75">
      <c r="A17" s="134"/>
      <c r="B17" s="134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Y17" s="203"/>
      <c r="Z17" s="203"/>
      <c r="AA17" s="203" t="s">
        <v>59</v>
      </c>
      <c r="AB17" s="203">
        <v>250</v>
      </c>
      <c r="AC17" s="203">
        <v>200</v>
      </c>
      <c r="AD17" s="203">
        <v>160</v>
      </c>
      <c r="AE17" s="203">
        <v>140</v>
      </c>
      <c r="AF17" s="203">
        <v>120</v>
      </c>
      <c r="AG17" s="203">
        <v>110</v>
      </c>
      <c r="AH17" s="203">
        <v>100</v>
      </c>
      <c r="AI17" s="203">
        <v>90</v>
      </c>
      <c r="AJ17" s="203">
        <v>80</v>
      </c>
      <c r="AK17" s="203">
        <v>70</v>
      </c>
    </row>
    <row r="18" spans="1:37" ht="18.75" customHeight="1">
      <c r="A18" s="134"/>
      <c r="B18" s="321"/>
      <c r="C18" s="321"/>
      <c r="D18" s="320" t="str">
        <f>E7</f>
        <v>Nagy Lajos</v>
      </c>
      <c r="E18" s="320"/>
      <c r="F18" s="320" t="str">
        <f>E9</f>
        <v>Bolyai</v>
      </c>
      <c r="G18" s="320"/>
      <c r="H18" s="320">
        <f>E11</f>
      </c>
      <c r="I18" s="320"/>
      <c r="J18" s="134"/>
      <c r="K18" s="134"/>
      <c r="L18" s="134"/>
      <c r="M18" s="134"/>
      <c r="Y18" s="203"/>
      <c r="Z18" s="203"/>
      <c r="AA18" s="203" t="s">
        <v>60</v>
      </c>
      <c r="AB18" s="203">
        <v>200</v>
      </c>
      <c r="AC18" s="203">
        <v>150</v>
      </c>
      <c r="AD18" s="203">
        <v>130</v>
      </c>
      <c r="AE18" s="203">
        <v>110</v>
      </c>
      <c r="AF18" s="203">
        <v>95</v>
      </c>
      <c r="AG18" s="203">
        <v>80</v>
      </c>
      <c r="AH18" s="203">
        <v>70</v>
      </c>
      <c r="AI18" s="203">
        <v>60</v>
      </c>
      <c r="AJ18" s="203">
        <v>55</v>
      </c>
      <c r="AK18" s="203">
        <v>50</v>
      </c>
    </row>
    <row r="19" spans="1:37" ht="18.75" customHeight="1">
      <c r="A19" s="193" t="s">
        <v>42</v>
      </c>
      <c r="B19" s="318" t="str">
        <f>E7</f>
        <v>Nagy Lajos</v>
      </c>
      <c r="C19" s="318"/>
      <c r="D19" s="322"/>
      <c r="E19" s="322"/>
      <c r="F19" s="319"/>
      <c r="G19" s="319"/>
      <c r="H19" s="319"/>
      <c r="I19" s="319"/>
      <c r="J19" s="134"/>
      <c r="K19" s="134"/>
      <c r="L19" s="134"/>
      <c r="M19" s="134"/>
      <c r="Y19" s="203"/>
      <c r="Z19" s="203"/>
      <c r="AA19" s="203" t="s">
        <v>61</v>
      </c>
      <c r="AB19" s="203">
        <v>150</v>
      </c>
      <c r="AC19" s="203">
        <v>120</v>
      </c>
      <c r="AD19" s="203">
        <v>100</v>
      </c>
      <c r="AE19" s="203">
        <v>80</v>
      </c>
      <c r="AF19" s="203">
        <v>70</v>
      </c>
      <c r="AG19" s="203">
        <v>60</v>
      </c>
      <c r="AH19" s="203">
        <v>55</v>
      </c>
      <c r="AI19" s="203">
        <v>50</v>
      </c>
      <c r="AJ19" s="203">
        <v>45</v>
      </c>
      <c r="AK19" s="203">
        <v>40</v>
      </c>
    </row>
    <row r="20" spans="1:37" ht="18.75" customHeight="1">
      <c r="A20" s="193" t="s">
        <v>43</v>
      </c>
      <c r="B20" s="318" t="str">
        <f>E9</f>
        <v>Bolyai</v>
      </c>
      <c r="C20" s="318"/>
      <c r="D20" s="319"/>
      <c r="E20" s="319"/>
      <c r="F20" s="322"/>
      <c r="G20" s="322"/>
      <c r="H20" s="319"/>
      <c r="I20" s="319"/>
      <c r="J20" s="134"/>
      <c r="K20" s="134"/>
      <c r="L20" s="134"/>
      <c r="M20" s="134"/>
      <c r="Y20" s="203"/>
      <c r="Z20" s="203"/>
      <c r="AA20" s="203" t="s">
        <v>62</v>
      </c>
      <c r="AB20" s="203">
        <v>120</v>
      </c>
      <c r="AC20" s="203">
        <v>90</v>
      </c>
      <c r="AD20" s="203">
        <v>65</v>
      </c>
      <c r="AE20" s="203">
        <v>55</v>
      </c>
      <c r="AF20" s="203">
        <v>50</v>
      </c>
      <c r="AG20" s="203">
        <v>45</v>
      </c>
      <c r="AH20" s="203">
        <v>40</v>
      </c>
      <c r="AI20" s="203">
        <v>35</v>
      </c>
      <c r="AJ20" s="203">
        <v>25</v>
      </c>
      <c r="AK20" s="203">
        <v>20</v>
      </c>
    </row>
    <row r="21" spans="1:37" ht="18.75" customHeight="1">
      <c r="A21" s="193" t="s">
        <v>44</v>
      </c>
      <c r="B21" s="318">
        <f>E11</f>
      </c>
      <c r="C21" s="318"/>
      <c r="D21" s="319"/>
      <c r="E21" s="319"/>
      <c r="F21" s="319"/>
      <c r="G21" s="319"/>
      <c r="H21" s="322"/>
      <c r="I21" s="322"/>
      <c r="J21" s="134"/>
      <c r="K21" s="134"/>
      <c r="L21" s="134"/>
      <c r="M21" s="134"/>
      <c r="Y21" s="203"/>
      <c r="Z21" s="203"/>
      <c r="AA21" s="203" t="s">
        <v>63</v>
      </c>
      <c r="AB21" s="203">
        <v>90</v>
      </c>
      <c r="AC21" s="203">
        <v>60</v>
      </c>
      <c r="AD21" s="203">
        <v>45</v>
      </c>
      <c r="AE21" s="203">
        <v>34</v>
      </c>
      <c r="AF21" s="203">
        <v>27</v>
      </c>
      <c r="AG21" s="203">
        <v>22</v>
      </c>
      <c r="AH21" s="203">
        <v>18</v>
      </c>
      <c r="AI21" s="203">
        <v>15</v>
      </c>
      <c r="AJ21" s="203">
        <v>12</v>
      </c>
      <c r="AK21" s="203">
        <v>9</v>
      </c>
    </row>
    <row r="22" spans="1:37" ht="12.75">
      <c r="A22" s="134"/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Y22" s="203"/>
      <c r="Z22" s="203"/>
      <c r="AA22" s="203" t="s">
        <v>64</v>
      </c>
      <c r="AB22" s="203">
        <v>60</v>
      </c>
      <c r="AC22" s="203">
        <v>40</v>
      </c>
      <c r="AD22" s="203">
        <v>30</v>
      </c>
      <c r="AE22" s="203">
        <v>20</v>
      </c>
      <c r="AF22" s="203">
        <v>18</v>
      </c>
      <c r="AG22" s="203">
        <v>15</v>
      </c>
      <c r="AH22" s="203">
        <v>12</v>
      </c>
      <c r="AI22" s="203">
        <v>10</v>
      </c>
      <c r="AJ22" s="203">
        <v>8</v>
      </c>
      <c r="AK22" s="203">
        <v>6</v>
      </c>
    </row>
    <row r="23" spans="1:37" ht="12.75">
      <c r="A23" s="134"/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Y23" s="203"/>
      <c r="Z23" s="203"/>
      <c r="AA23" s="203" t="s">
        <v>65</v>
      </c>
      <c r="AB23" s="203">
        <v>40</v>
      </c>
      <c r="AC23" s="203">
        <v>25</v>
      </c>
      <c r="AD23" s="203">
        <v>18</v>
      </c>
      <c r="AE23" s="203">
        <v>13</v>
      </c>
      <c r="AF23" s="203">
        <v>8</v>
      </c>
      <c r="AG23" s="203">
        <v>7</v>
      </c>
      <c r="AH23" s="203">
        <v>6</v>
      </c>
      <c r="AI23" s="203">
        <v>5</v>
      </c>
      <c r="AJ23" s="203">
        <v>4</v>
      </c>
      <c r="AK23" s="203">
        <v>3</v>
      </c>
    </row>
    <row r="24" spans="1:37" ht="12.75">
      <c r="A24" s="134"/>
      <c r="B24" s="134"/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Y24" s="203"/>
      <c r="Z24" s="203"/>
      <c r="AA24" s="203" t="s">
        <v>66</v>
      </c>
      <c r="AB24" s="203">
        <v>25</v>
      </c>
      <c r="AC24" s="203">
        <v>15</v>
      </c>
      <c r="AD24" s="203">
        <v>13</v>
      </c>
      <c r="AE24" s="203">
        <v>7</v>
      </c>
      <c r="AF24" s="203">
        <v>6</v>
      </c>
      <c r="AG24" s="203">
        <v>5</v>
      </c>
      <c r="AH24" s="203">
        <v>4</v>
      </c>
      <c r="AI24" s="203">
        <v>3</v>
      </c>
      <c r="AJ24" s="203">
        <v>2</v>
      </c>
      <c r="AK24" s="203">
        <v>1</v>
      </c>
    </row>
    <row r="25" spans="1:37" ht="12.75">
      <c r="A25" s="134"/>
      <c r="B25" s="134"/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Y25" s="203"/>
      <c r="Z25" s="203"/>
      <c r="AA25" s="203" t="s">
        <v>71</v>
      </c>
      <c r="AB25" s="203">
        <v>15</v>
      </c>
      <c r="AC25" s="203">
        <v>10</v>
      </c>
      <c r="AD25" s="203">
        <v>8</v>
      </c>
      <c r="AE25" s="203">
        <v>4</v>
      </c>
      <c r="AF25" s="203">
        <v>3</v>
      </c>
      <c r="AG25" s="203">
        <v>2</v>
      </c>
      <c r="AH25" s="203">
        <v>1</v>
      </c>
      <c r="AI25" s="203">
        <v>0</v>
      </c>
      <c r="AJ25" s="203">
        <v>0</v>
      </c>
      <c r="AK25" s="203">
        <v>0</v>
      </c>
    </row>
    <row r="26" spans="1:37" ht="12.75">
      <c r="A26" s="134"/>
      <c r="B26" s="134"/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Y26" s="203"/>
      <c r="Z26" s="203"/>
      <c r="AA26" s="203" t="s">
        <v>67</v>
      </c>
      <c r="AB26" s="203">
        <v>10</v>
      </c>
      <c r="AC26" s="203">
        <v>6</v>
      </c>
      <c r="AD26" s="203">
        <v>4</v>
      </c>
      <c r="AE26" s="203">
        <v>2</v>
      </c>
      <c r="AF26" s="203">
        <v>1</v>
      </c>
      <c r="AG26" s="203">
        <v>0</v>
      </c>
      <c r="AH26" s="203">
        <v>0</v>
      </c>
      <c r="AI26" s="203">
        <v>0</v>
      </c>
      <c r="AJ26" s="203">
        <v>0</v>
      </c>
      <c r="AK26" s="203">
        <v>0</v>
      </c>
    </row>
    <row r="27" spans="1:37" ht="12.75">
      <c r="A27" s="134"/>
      <c r="B27" s="134"/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Y27" s="203"/>
      <c r="Z27" s="203"/>
      <c r="AA27" s="203" t="s">
        <v>68</v>
      </c>
      <c r="AB27" s="203">
        <v>3</v>
      </c>
      <c r="AC27" s="203">
        <v>2</v>
      </c>
      <c r="AD27" s="203">
        <v>1</v>
      </c>
      <c r="AE27" s="203">
        <v>0</v>
      </c>
      <c r="AF27" s="203">
        <v>0</v>
      </c>
      <c r="AG27" s="203">
        <v>0</v>
      </c>
      <c r="AH27" s="203">
        <v>0</v>
      </c>
      <c r="AI27" s="203">
        <v>0</v>
      </c>
      <c r="AJ27" s="203">
        <v>0</v>
      </c>
      <c r="AK27" s="203">
        <v>0</v>
      </c>
    </row>
    <row r="28" spans="1:13" ht="12.75">
      <c r="A28" s="134"/>
      <c r="B28" s="134"/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</row>
    <row r="29" spans="1:13" ht="12.75">
      <c r="A29" s="134"/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</row>
    <row r="30" spans="1:13" ht="12.75">
      <c r="A30" s="134"/>
      <c r="B30" s="134"/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</row>
    <row r="31" spans="1:13" ht="12.75">
      <c r="A31" s="134"/>
      <c r="B31" s="134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</row>
    <row r="32" spans="1:19" ht="12.75">
      <c r="A32" s="134"/>
      <c r="B32" s="134"/>
      <c r="C32" s="134"/>
      <c r="D32" s="134"/>
      <c r="E32" s="134"/>
      <c r="F32" s="134"/>
      <c r="G32" s="134"/>
      <c r="H32" s="134"/>
      <c r="I32" s="134"/>
      <c r="J32" s="134"/>
      <c r="K32" s="134"/>
      <c r="L32" s="133"/>
      <c r="M32" s="133"/>
      <c r="O32" s="150"/>
      <c r="P32" s="150"/>
      <c r="Q32" s="150"/>
      <c r="R32" s="150"/>
      <c r="S32" s="150"/>
    </row>
    <row r="33" spans="1:19" ht="12.75">
      <c r="A33" s="81" t="s">
        <v>25</v>
      </c>
      <c r="B33" s="82"/>
      <c r="C33" s="112"/>
      <c r="D33" s="165" t="s">
        <v>0</v>
      </c>
      <c r="E33" s="166" t="s">
        <v>27</v>
      </c>
      <c r="F33" s="184"/>
      <c r="G33" s="165" t="s">
        <v>0</v>
      </c>
      <c r="H33" s="166" t="s">
        <v>34</v>
      </c>
      <c r="I33" s="89"/>
      <c r="J33" s="166" t="s">
        <v>35</v>
      </c>
      <c r="K33" s="88" t="s">
        <v>36</v>
      </c>
      <c r="L33" s="31"/>
      <c r="M33" s="218"/>
      <c r="N33" s="217"/>
      <c r="O33" s="150"/>
      <c r="P33" s="159"/>
      <c r="Q33" s="159"/>
      <c r="R33" s="160"/>
      <c r="S33" s="150"/>
    </row>
    <row r="34" spans="1:19" ht="12.75">
      <c r="A34" s="137" t="s">
        <v>26</v>
      </c>
      <c r="B34" s="138"/>
      <c r="C34" s="139"/>
      <c r="D34" s="167"/>
      <c r="E34" s="325"/>
      <c r="F34" s="325"/>
      <c r="G34" s="178" t="s">
        <v>1</v>
      </c>
      <c r="H34" s="138"/>
      <c r="I34" s="168"/>
      <c r="J34" s="179"/>
      <c r="K34" s="135" t="s">
        <v>28</v>
      </c>
      <c r="L34" s="185"/>
      <c r="M34" s="173"/>
      <c r="O34" s="150"/>
      <c r="P34" s="161"/>
      <c r="Q34" s="161"/>
      <c r="R34" s="162"/>
      <c r="S34" s="150"/>
    </row>
    <row r="35" spans="1:19" ht="12.75">
      <c r="A35" s="140" t="s">
        <v>33</v>
      </c>
      <c r="B35" s="87"/>
      <c r="C35" s="141"/>
      <c r="D35" s="170"/>
      <c r="E35" s="324"/>
      <c r="F35" s="324"/>
      <c r="G35" s="180" t="s">
        <v>2</v>
      </c>
      <c r="H35" s="171"/>
      <c r="I35" s="172"/>
      <c r="J35" s="79"/>
      <c r="K35" s="182"/>
      <c r="L35" s="133"/>
      <c r="M35" s="177"/>
      <c r="O35" s="150"/>
      <c r="P35" s="162"/>
      <c r="Q35" s="163"/>
      <c r="R35" s="162"/>
      <c r="S35" s="150"/>
    </row>
    <row r="36" spans="1:19" ht="12.75">
      <c r="A36" s="102"/>
      <c r="B36" s="103"/>
      <c r="C36" s="104"/>
      <c r="D36" s="170"/>
      <c r="E36" s="174"/>
      <c r="F36" s="175"/>
      <c r="G36" s="180" t="s">
        <v>3</v>
      </c>
      <c r="H36" s="171"/>
      <c r="I36" s="172"/>
      <c r="J36" s="79"/>
      <c r="K36" s="135" t="s">
        <v>29</v>
      </c>
      <c r="L36" s="185"/>
      <c r="M36" s="169"/>
      <c r="O36" s="150"/>
      <c r="P36" s="161"/>
      <c r="Q36" s="161"/>
      <c r="R36" s="162"/>
      <c r="S36" s="150"/>
    </row>
    <row r="37" spans="1:19" ht="12.75">
      <c r="A37" s="83"/>
      <c r="B37" s="110"/>
      <c r="C37" s="84"/>
      <c r="D37" s="170"/>
      <c r="E37" s="174"/>
      <c r="F37" s="175"/>
      <c r="G37" s="180" t="s">
        <v>4</v>
      </c>
      <c r="H37" s="171"/>
      <c r="I37" s="172"/>
      <c r="J37" s="79"/>
      <c r="K37" s="183"/>
      <c r="L37" s="175"/>
      <c r="M37" s="173"/>
      <c r="O37" s="150"/>
      <c r="P37" s="162"/>
      <c r="Q37" s="163"/>
      <c r="R37" s="162"/>
      <c r="S37" s="150"/>
    </row>
    <row r="38" spans="1:19" ht="12.75">
      <c r="A38" s="91"/>
      <c r="B38" s="105"/>
      <c r="C38" s="111"/>
      <c r="D38" s="170"/>
      <c r="E38" s="174"/>
      <c r="F38" s="175"/>
      <c r="G38" s="180" t="s">
        <v>5</v>
      </c>
      <c r="H38" s="171"/>
      <c r="I38" s="172"/>
      <c r="J38" s="79"/>
      <c r="K38" s="140"/>
      <c r="L38" s="133"/>
      <c r="M38" s="177"/>
      <c r="O38" s="150"/>
      <c r="P38" s="162"/>
      <c r="Q38" s="163"/>
      <c r="R38" s="162"/>
      <c r="S38" s="150"/>
    </row>
    <row r="39" spans="1:19" ht="12.75">
      <c r="A39" s="92"/>
      <c r="B39" s="106"/>
      <c r="C39" s="84"/>
      <c r="D39" s="170"/>
      <c r="E39" s="174"/>
      <c r="F39" s="175"/>
      <c r="G39" s="180" t="s">
        <v>6</v>
      </c>
      <c r="H39" s="171"/>
      <c r="I39" s="172"/>
      <c r="J39" s="79"/>
      <c r="K39" s="135" t="s">
        <v>24</v>
      </c>
      <c r="L39" s="185"/>
      <c r="M39" s="169"/>
      <c r="O39" s="150"/>
      <c r="P39" s="161"/>
      <c r="Q39" s="161"/>
      <c r="R39" s="162"/>
      <c r="S39" s="150"/>
    </row>
    <row r="40" spans="1:19" ht="12.75">
      <c r="A40" s="92"/>
      <c r="B40" s="106"/>
      <c r="C40" s="100"/>
      <c r="D40" s="170"/>
      <c r="E40" s="174"/>
      <c r="F40" s="175"/>
      <c r="G40" s="180" t="s">
        <v>7</v>
      </c>
      <c r="H40" s="171"/>
      <c r="I40" s="172"/>
      <c r="J40" s="79"/>
      <c r="K40" s="183"/>
      <c r="L40" s="175"/>
      <c r="M40" s="173"/>
      <c r="O40" s="150"/>
      <c r="P40" s="162"/>
      <c r="Q40" s="163"/>
      <c r="R40" s="162"/>
      <c r="S40" s="150"/>
    </row>
    <row r="41" spans="1:19" ht="12.75">
      <c r="A41" s="93"/>
      <c r="B41" s="90"/>
      <c r="C41" s="101"/>
      <c r="D41" s="176"/>
      <c r="E41" s="85"/>
      <c r="F41" s="133"/>
      <c r="G41" s="181" t="s">
        <v>8</v>
      </c>
      <c r="H41" s="87"/>
      <c r="I41" s="136"/>
      <c r="J41" s="86"/>
      <c r="K41" s="140" t="str">
        <f>L4</f>
        <v>Szabó Hajnalka</v>
      </c>
      <c r="L41" s="133"/>
      <c r="M41" s="177"/>
      <c r="O41" s="150"/>
      <c r="P41" s="162"/>
      <c r="Q41" s="163"/>
      <c r="R41" s="164"/>
      <c r="S41" s="150"/>
    </row>
    <row r="42" spans="15:19" ht="12.75">
      <c r="O42" s="150"/>
      <c r="P42" s="150"/>
      <c r="Q42" s="150"/>
      <c r="R42" s="150"/>
      <c r="S42" s="150"/>
    </row>
    <row r="43" spans="15:19" ht="12.75">
      <c r="O43" s="150"/>
      <c r="P43" s="150"/>
      <c r="Q43" s="150"/>
      <c r="R43" s="150"/>
      <c r="S43" s="150"/>
    </row>
  </sheetData>
  <sheetProtection/>
  <mergeCells count="20">
    <mergeCell ref="A1:F1"/>
    <mergeCell ref="A4:C4"/>
    <mergeCell ref="B18:C18"/>
    <mergeCell ref="D18:E18"/>
    <mergeCell ref="F18:G18"/>
    <mergeCell ref="H18:I18"/>
    <mergeCell ref="B19:C19"/>
    <mergeCell ref="D19:E19"/>
    <mergeCell ref="F19:G19"/>
    <mergeCell ref="H19:I19"/>
    <mergeCell ref="B20:C20"/>
    <mergeCell ref="D20:E20"/>
    <mergeCell ref="F20:G20"/>
    <mergeCell ref="H20:I20"/>
    <mergeCell ref="B21:C21"/>
    <mergeCell ref="D21:E21"/>
    <mergeCell ref="F21:G21"/>
    <mergeCell ref="H21:I21"/>
    <mergeCell ref="E34:F34"/>
    <mergeCell ref="E35:F35"/>
  </mergeCells>
  <conditionalFormatting sqref="E7 E9 E11">
    <cfRule type="cellIs" priority="2" dxfId="1" operator="equal" stopIfTrue="1">
      <formula>"Bye"</formula>
    </cfRule>
  </conditionalFormatting>
  <conditionalFormatting sqref="R41">
    <cfRule type="expression" priority="1" dxfId="0" stopIfTrue="1">
      <formula>$O$1="CU"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Munka34">
    <tabColor indexed="11"/>
  </sheetPr>
  <dimension ref="A1:AK43"/>
  <sheetViews>
    <sheetView zoomScalePageLayoutView="0" workbookViewId="0" topLeftCell="A1">
      <selection activeCell="M18" sqref="M18"/>
    </sheetView>
  </sheetViews>
  <sheetFormatPr defaultColWidth="9.140625" defaultRowHeight="12.75"/>
  <cols>
    <col min="1" max="1" width="5.421875" style="0" customWidth="1"/>
    <col min="2" max="2" width="4.421875" style="0" customWidth="1"/>
    <col min="3" max="3" width="8.28125" style="0" customWidth="1"/>
    <col min="4" max="4" width="7.140625" style="0" customWidth="1"/>
    <col min="5" max="5" width="9.28125" style="0" customWidth="1"/>
    <col min="6" max="6" width="7.140625" style="0" customWidth="1"/>
    <col min="7" max="7" width="9.28125" style="0" customWidth="1"/>
    <col min="8" max="8" width="7.140625" style="0" customWidth="1"/>
    <col min="9" max="9" width="9.28125" style="0" customWidth="1"/>
    <col min="10" max="10" width="8.421875" style="0" customWidth="1"/>
    <col min="11" max="13" width="8.57421875" style="0" customWidth="1"/>
    <col min="15" max="15" width="5.57421875" style="0" customWidth="1"/>
    <col min="16" max="16" width="4.57421875" style="0" customWidth="1"/>
    <col min="17" max="17" width="11.7109375" style="0" customWidth="1"/>
    <col min="25" max="25" width="10.28125" style="202" hidden="1" customWidth="1"/>
    <col min="26" max="37" width="0" style="202" hidden="1" customWidth="1"/>
  </cols>
  <sheetData>
    <row r="1" spans="1:37" ht="26.25">
      <c r="A1" s="317" t="str">
        <f>Altalanos!$A$6</f>
        <v>Vas megyei Tenisz Diákolimpia</v>
      </c>
      <c r="B1" s="317"/>
      <c r="C1" s="317"/>
      <c r="D1" s="317"/>
      <c r="E1" s="317"/>
      <c r="F1" s="317"/>
      <c r="G1" s="117"/>
      <c r="H1" s="120" t="s">
        <v>32</v>
      </c>
      <c r="I1" s="118"/>
      <c r="J1" s="119"/>
      <c r="L1" s="121"/>
      <c r="M1" s="146"/>
      <c r="N1" s="148"/>
      <c r="O1" s="148" t="s">
        <v>9</v>
      </c>
      <c r="P1" s="148"/>
      <c r="Q1" s="149"/>
      <c r="R1" s="148"/>
      <c r="S1" s="150"/>
      <c r="Y1"/>
      <c r="Z1"/>
      <c r="AA1"/>
      <c r="AB1" s="210" t="e">
        <f>IF(Y5=1,CONCATENATE(VLOOKUP(Y3,AA16:AH27,2)),CONCATENATE(VLOOKUP(Y3,AA2:AK13,2)))</f>
        <v>#N/A</v>
      </c>
      <c r="AC1" s="210" t="e">
        <f>IF(Y5=1,CONCATENATE(VLOOKUP(Y3,AA16:AK27,3)),CONCATENATE(VLOOKUP(Y3,AA2:AK13,3)))</f>
        <v>#N/A</v>
      </c>
      <c r="AD1" s="210" t="e">
        <f>IF(Y5=1,CONCATENATE(VLOOKUP(Y3,AA16:AK27,4)),CONCATENATE(VLOOKUP(Y3,AA2:AK13,4)))</f>
        <v>#N/A</v>
      </c>
      <c r="AE1" s="210" t="e">
        <f>IF(Y5=1,CONCATENATE(VLOOKUP(Y3,AA16:AK27,5)),CONCATENATE(VLOOKUP(Y3,AA2:AK13,5)))</f>
        <v>#N/A</v>
      </c>
      <c r="AF1" s="210" t="e">
        <f>IF(Y5=1,CONCATENATE(VLOOKUP(Y3,AA16:AK27,6)),CONCATENATE(VLOOKUP(Y3,AA2:AK13,6)))</f>
        <v>#N/A</v>
      </c>
      <c r="AG1" s="210" t="e">
        <f>IF(Y5=1,CONCATENATE(VLOOKUP(Y3,AA16:AK27,7)),CONCATENATE(VLOOKUP(Y3,AA2:AK13,7)))</f>
        <v>#N/A</v>
      </c>
      <c r="AH1" s="210" t="e">
        <f>IF(Y5=1,CONCATENATE(VLOOKUP(Y3,AA16:AK27,8)),CONCATENATE(VLOOKUP(Y3,AA2:AK13,8)))</f>
        <v>#N/A</v>
      </c>
      <c r="AI1" s="210" t="e">
        <f>IF(Y5=1,CONCATENATE(VLOOKUP(Y3,AA16:AK27,9)),CONCATENATE(VLOOKUP(Y3,AA2:AK13,9)))</f>
        <v>#N/A</v>
      </c>
      <c r="AJ1" s="210" t="e">
        <f>IF(Y5=1,CONCATENATE(VLOOKUP(Y3,AA16:AK27,10)),CONCATENATE(VLOOKUP(Y3,AA2:AK13,10)))</f>
        <v>#N/A</v>
      </c>
      <c r="AK1" s="210" t="e">
        <f>IF(Y5=1,CONCATENATE(VLOOKUP(Y3,AA16:AK27,11)),CONCATENATE(VLOOKUP(Y3,AA2:AK13,11)))</f>
        <v>#N/A</v>
      </c>
    </row>
    <row r="2" spans="1:37" ht="12.75">
      <c r="A2" s="122" t="s">
        <v>31</v>
      </c>
      <c r="B2" s="123"/>
      <c r="C2" s="123"/>
      <c r="D2" s="123"/>
      <c r="E2" s="219">
        <f>Altalanos!$D$8</f>
        <v>0</v>
      </c>
      <c r="F2" s="123"/>
      <c r="G2" s="124"/>
      <c r="H2" s="125"/>
      <c r="I2" s="125"/>
      <c r="J2" s="126"/>
      <c r="K2" s="121"/>
      <c r="L2" s="121"/>
      <c r="M2" s="147"/>
      <c r="N2" s="151"/>
      <c r="O2" s="152"/>
      <c r="P2" s="151"/>
      <c r="Q2" s="152"/>
      <c r="R2" s="151"/>
      <c r="S2" s="150"/>
      <c r="Y2" s="204"/>
      <c r="Z2" s="203"/>
      <c r="AA2" s="203" t="s">
        <v>42</v>
      </c>
      <c r="AB2" s="208">
        <v>150</v>
      </c>
      <c r="AC2" s="208">
        <v>120</v>
      </c>
      <c r="AD2" s="208">
        <v>100</v>
      </c>
      <c r="AE2" s="208">
        <v>80</v>
      </c>
      <c r="AF2" s="208">
        <v>70</v>
      </c>
      <c r="AG2" s="208">
        <v>60</v>
      </c>
      <c r="AH2" s="208">
        <v>55</v>
      </c>
      <c r="AI2" s="208">
        <v>50</v>
      </c>
      <c r="AJ2" s="208">
        <v>45</v>
      </c>
      <c r="AK2" s="208">
        <v>40</v>
      </c>
    </row>
    <row r="3" spans="1:37" ht="12.75">
      <c r="A3" s="49" t="s">
        <v>17</v>
      </c>
      <c r="B3" s="49"/>
      <c r="C3" s="49"/>
      <c r="D3" s="49"/>
      <c r="E3" s="49" t="s">
        <v>14</v>
      </c>
      <c r="F3" s="49"/>
      <c r="G3" s="49"/>
      <c r="H3" s="49" t="s">
        <v>78</v>
      </c>
      <c r="I3" s="49"/>
      <c r="J3" s="80"/>
      <c r="K3" s="49"/>
      <c r="L3" s="50" t="s">
        <v>22</v>
      </c>
      <c r="M3" s="49"/>
      <c r="N3" s="154"/>
      <c r="O3" s="153"/>
      <c r="P3" s="154"/>
      <c r="Q3" s="194" t="s">
        <v>50</v>
      </c>
      <c r="R3" s="195" t="s">
        <v>56</v>
      </c>
      <c r="S3" s="150"/>
      <c r="Y3" s="203">
        <f>IF(H4="OB","A",IF(H4="IX","W",H4))</f>
        <v>0</v>
      </c>
      <c r="Z3" s="203"/>
      <c r="AA3" s="203" t="s">
        <v>59</v>
      </c>
      <c r="AB3" s="208">
        <v>120</v>
      </c>
      <c r="AC3" s="208">
        <v>90</v>
      </c>
      <c r="AD3" s="208">
        <v>65</v>
      </c>
      <c r="AE3" s="208">
        <v>55</v>
      </c>
      <c r="AF3" s="208">
        <v>50</v>
      </c>
      <c r="AG3" s="208">
        <v>45</v>
      </c>
      <c r="AH3" s="208">
        <v>40</v>
      </c>
      <c r="AI3" s="208">
        <v>35</v>
      </c>
      <c r="AJ3" s="208">
        <v>25</v>
      </c>
      <c r="AK3" s="208">
        <v>20</v>
      </c>
    </row>
    <row r="4" spans="1:37" ht="13.5" thickBot="1">
      <c r="A4" s="323" t="str">
        <f>Altalanos!$A$10</f>
        <v>2022.05.02.-03.</v>
      </c>
      <c r="B4" s="323"/>
      <c r="C4" s="323"/>
      <c r="D4" s="127"/>
      <c r="E4" s="128" t="str">
        <f>Altalanos!$C$10</f>
        <v>Szombathely</v>
      </c>
      <c r="F4" s="128"/>
      <c r="G4" s="128"/>
      <c r="H4" s="130"/>
      <c r="I4" s="128"/>
      <c r="J4" s="129"/>
      <c r="K4" s="130"/>
      <c r="L4" s="131" t="str">
        <f>Altalanos!$E$10</f>
        <v>Szabó Hajnalka</v>
      </c>
      <c r="M4" s="130"/>
      <c r="N4" s="155"/>
      <c r="O4" s="156"/>
      <c r="P4" s="155"/>
      <c r="Q4" s="196" t="s">
        <v>57</v>
      </c>
      <c r="R4" s="197" t="s">
        <v>52</v>
      </c>
      <c r="S4" s="150"/>
      <c r="Y4" s="203"/>
      <c r="Z4" s="203"/>
      <c r="AA4" s="203" t="s">
        <v>60</v>
      </c>
      <c r="AB4" s="208">
        <v>90</v>
      </c>
      <c r="AC4" s="208">
        <v>60</v>
      </c>
      <c r="AD4" s="208">
        <v>45</v>
      </c>
      <c r="AE4" s="208">
        <v>34</v>
      </c>
      <c r="AF4" s="208">
        <v>27</v>
      </c>
      <c r="AG4" s="208">
        <v>22</v>
      </c>
      <c r="AH4" s="208">
        <v>18</v>
      </c>
      <c r="AI4" s="208">
        <v>15</v>
      </c>
      <c r="AJ4" s="208">
        <v>12</v>
      </c>
      <c r="AK4" s="208">
        <v>9</v>
      </c>
    </row>
    <row r="5" spans="1:37" ht="12.75">
      <c r="A5" s="31"/>
      <c r="B5" s="31" t="s">
        <v>30</v>
      </c>
      <c r="C5" s="143" t="s">
        <v>40</v>
      </c>
      <c r="D5" s="31" t="s">
        <v>25</v>
      </c>
      <c r="E5" s="31" t="s">
        <v>45</v>
      </c>
      <c r="F5" s="31"/>
      <c r="G5" s="31" t="s">
        <v>21</v>
      </c>
      <c r="H5" s="31"/>
      <c r="I5" s="31" t="s">
        <v>23</v>
      </c>
      <c r="J5" s="31"/>
      <c r="K5" s="187" t="s">
        <v>46</v>
      </c>
      <c r="L5" s="187" t="s">
        <v>47</v>
      </c>
      <c r="M5" s="187" t="s">
        <v>48</v>
      </c>
      <c r="N5" s="150"/>
      <c r="O5" s="150"/>
      <c r="P5" s="150"/>
      <c r="Q5" s="198" t="s">
        <v>58</v>
      </c>
      <c r="R5" s="199" t="s">
        <v>54</v>
      </c>
      <c r="S5" s="150"/>
      <c r="Y5" s="203">
        <f>IF(OR(Altalanos!$A$8="F1",Altalanos!$A$8="F2",Altalanos!$A$8="N1",Altalanos!$A$8="N2"),1,2)</f>
        <v>2</v>
      </c>
      <c r="Z5" s="203"/>
      <c r="AA5" s="203" t="s">
        <v>61</v>
      </c>
      <c r="AB5" s="208">
        <v>60</v>
      </c>
      <c r="AC5" s="208">
        <v>40</v>
      </c>
      <c r="AD5" s="208">
        <v>30</v>
      </c>
      <c r="AE5" s="208">
        <v>20</v>
      </c>
      <c r="AF5" s="208">
        <v>18</v>
      </c>
      <c r="AG5" s="208">
        <v>15</v>
      </c>
      <c r="AH5" s="208">
        <v>12</v>
      </c>
      <c r="AI5" s="208">
        <v>10</v>
      </c>
      <c r="AJ5" s="208">
        <v>8</v>
      </c>
      <c r="AK5" s="208">
        <v>6</v>
      </c>
    </row>
    <row r="6" spans="1:37" ht="12.75">
      <c r="A6" s="134"/>
      <c r="B6" s="134"/>
      <c r="C6" s="186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50"/>
      <c r="O6" s="150"/>
      <c r="P6" s="150"/>
      <c r="Q6" s="150"/>
      <c r="R6" s="150"/>
      <c r="S6" s="150"/>
      <c r="Y6" s="203"/>
      <c r="Z6" s="203"/>
      <c r="AA6" s="203" t="s">
        <v>62</v>
      </c>
      <c r="AB6" s="208">
        <v>40</v>
      </c>
      <c r="AC6" s="208">
        <v>25</v>
      </c>
      <c r="AD6" s="208">
        <v>18</v>
      </c>
      <c r="AE6" s="208">
        <v>13</v>
      </c>
      <c r="AF6" s="208">
        <v>10</v>
      </c>
      <c r="AG6" s="208">
        <v>8</v>
      </c>
      <c r="AH6" s="208">
        <v>6</v>
      </c>
      <c r="AI6" s="208">
        <v>5</v>
      </c>
      <c r="AJ6" s="208">
        <v>4</v>
      </c>
      <c r="AK6" s="208">
        <v>3</v>
      </c>
    </row>
    <row r="7" spans="1:37" ht="12.75">
      <c r="A7" s="157" t="s">
        <v>42</v>
      </c>
      <c r="B7" s="188"/>
      <c r="C7" s="144">
        <f>IF($B7="","",VLOOKUP($B7,#REF!,5))</f>
      </c>
      <c r="D7" s="144">
        <f>IF($B7="","",VLOOKUP($B7,#REF!,15))</f>
      </c>
      <c r="E7" s="221" t="s">
        <v>118</v>
      </c>
      <c r="F7" s="145"/>
      <c r="G7" s="221" t="s">
        <v>106</v>
      </c>
      <c r="H7" s="145"/>
      <c r="I7" s="142">
        <f>IF($B7="","",VLOOKUP($B7,#REF!,4))</f>
      </c>
      <c r="J7" s="134"/>
      <c r="K7" s="211"/>
      <c r="L7" s="205">
        <f>IF(K7="","",CONCATENATE(VLOOKUP($Y$3,$AB$1:$AK$1,K7)," pont"))</f>
      </c>
      <c r="M7" s="212"/>
      <c r="N7" s="150"/>
      <c r="O7" s="150"/>
      <c r="P7" s="150"/>
      <c r="Q7" s="150"/>
      <c r="R7" s="150"/>
      <c r="S7" s="150"/>
      <c r="Y7" s="203"/>
      <c r="Z7" s="203"/>
      <c r="AA7" s="203" t="s">
        <v>63</v>
      </c>
      <c r="AB7" s="208">
        <v>25</v>
      </c>
      <c r="AC7" s="208">
        <v>15</v>
      </c>
      <c r="AD7" s="208">
        <v>13</v>
      </c>
      <c r="AE7" s="208">
        <v>8</v>
      </c>
      <c r="AF7" s="208">
        <v>6</v>
      </c>
      <c r="AG7" s="208">
        <v>4</v>
      </c>
      <c r="AH7" s="208">
        <v>3</v>
      </c>
      <c r="AI7" s="208">
        <v>2</v>
      </c>
      <c r="AJ7" s="208">
        <v>1</v>
      </c>
      <c r="AK7" s="208">
        <v>0</v>
      </c>
    </row>
    <row r="8" spans="1:37" ht="12.75">
      <c r="A8" s="157"/>
      <c r="B8" s="189"/>
      <c r="C8" s="158"/>
      <c r="D8" s="158"/>
      <c r="E8" s="158"/>
      <c r="F8" s="158"/>
      <c r="G8" s="158"/>
      <c r="H8" s="158"/>
      <c r="I8" s="158"/>
      <c r="J8" s="134"/>
      <c r="K8" s="157"/>
      <c r="L8" s="157"/>
      <c r="M8" s="213"/>
      <c r="N8" s="150"/>
      <c r="O8" s="150"/>
      <c r="P8" s="150"/>
      <c r="Q8" s="150"/>
      <c r="R8" s="150"/>
      <c r="S8" s="150"/>
      <c r="Y8" s="203"/>
      <c r="Z8" s="203"/>
      <c r="AA8" s="203" t="s">
        <v>64</v>
      </c>
      <c r="AB8" s="208">
        <v>15</v>
      </c>
      <c r="AC8" s="208">
        <v>10</v>
      </c>
      <c r="AD8" s="208">
        <v>7</v>
      </c>
      <c r="AE8" s="208">
        <v>5</v>
      </c>
      <c r="AF8" s="208">
        <v>4</v>
      </c>
      <c r="AG8" s="208">
        <v>3</v>
      </c>
      <c r="AH8" s="208">
        <v>2</v>
      </c>
      <c r="AI8" s="208">
        <v>1</v>
      </c>
      <c r="AJ8" s="208">
        <v>0</v>
      </c>
      <c r="AK8" s="208">
        <v>0</v>
      </c>
    </row>
    <row r="9" spans="1:37" ht="12.75">
      <c r="A9" s="157" t="s">
        <v>43</v>
      </c>
      <c r="B9" s="188"/>
      <c r="C9" s="144">
        <f>IF($B9="","",VLOOKUP($B9,#REF!,5))</f>
      </c>
      <c r="D9" s="144">
        <f>IF($B9="","",VLOOKUP($B9,#REF!,15))</f>
      </c>
      <c r="E9" s="221" t="s">
        <v>137</v>
      </c>
      <c r="F9" s="145"/>
      <c r="G9" s="221" t="s">
        <v>106</v>
      </c>
      <c r="H9" s="145"/>
      <c r="I9" s="142">
        <f>IF($B9="","",VLOOKUP($B9,#REF!,4))</f>
      </c>
      <c r="J9" s="134"/>
      <c r="K9" s="211"/>
      <c r="L9" s="205">
        <f>IF(K9="","",CONCATENATE(VLOOKUP($Y$3,$AB$1:$AK$1,K9)," pont"))</f>
      </c>
      <c r="M9" s="212"/>
      <c r="N9" s="150"/>
      <c r="O9" s="150"/>
      <c r="P9" s="150"/>
      <c r="Q9" s="150"/>
      <c r="R9" s="150"/>
      <c r="S9" s="150"/>
      <c r="Y9" s="203"/>
      <c r="Z9" s="203"/>
      <c r="AA9" s="203" t="s">
        <v>65</v>
      </c>
      <c r="AB9" s="208">
        <v>10</v>
      </c>
      <c r="AC9" s="208">
        <v>6</v>
      </c>
      <c r="AD9" s="208">
        <v>4</v>
      </c>
      <c r="AE9" s="208">
        <v>2</v>
      </c>
      <c r="AF9" s="208">
        <v>1</v>
      </c>
      <c r="AG9" s="208">
        <v>0</v>
      </c>
      <c r="AH9" s="208">
        <v>0</v>
      </c>
      <c r="AI9" s="208">
        <v>0</v>
      </c>
      <c r="AJ9" s="208">
        <v>0</v>
      </c>
      <c r="AK9" s="208">
        <v>0</v>
      </c>
    </row>
    <row r="10" spans="1:37" ht="12.75">
      <c r="A10" s="157"/>
      <c r="B10" s="189"/>
      <c r="C10" s="158"/>
      <c r="D10" s="158"/>
      <c r="E10" s="158"/>
      <c r="F10" s="158"/>
      <c r="G10" s="158"/>
      <c r="H10" s="158"/>
      <c r="I10" s="158"/>
      <c r="J10" s="134"/>
      <c r="K10" s="157"/>
      <c r="L10" s="157"/>
      <c r="M10" s="213"/>
      <c r="N10" s="150"/>
      <c r="O10" s="150"/>
      <c r="P10" s="150"/>
      <c r="Q10" s="150"/>
      <c r="R10" s="150"/>
      <c r="S10" s="150"/>
      <c r="Y10" s="203"/>
      <c r="Z10" s="203"/>
      <c r="AA10" s="203" t="s">
        <v>66</v>
      </c>
      <c r="AB10" s="208">
        <v>6</v>
      </c>
      <c r="AC10" s="208">
        <v>3</v>
      </c>
      <c r="AD10" s="208">
        <v>2</v>
      </c>
      <c r="AE10" s="208">
        <v>1</v>
      </c>
      <c r="AF10" s="208">
        <v>0</v>
      </c>
      <c r="AG10" s="208">
        <v>0</v>
      </c>
      <c r="AH10" s="208">
        <v>0</v>
      </c>
      <c r="AI10" s="208">
        <v>0</v>
      </c>
      <c r="AJ10" s="208">
        <v>0</v>
      </c>
      <c r="AK10" s="208">
        <v>0</v>
      </c>
    </row>
    <row r="11" spans="1:37" ht="12.75">
      <c r="A11" s="157" t="s">
        <v>44</v>
      </c>
      <c r="B11" s="188"/>
      <c r="C11" s="144">
        <f>IF($B11="","",VLOOKUP($B11,#REF!,5))</f>
      </c>
      <c r="D11" s="144">
        <f>IF($B11="","",VLOOKUP($B11,#REF!,15))</f>
      </c>
      <c r="E11" s="142">
        <f>UPPER(IF($B11="","",VLOOKUP($B11,#REF!,2)))</f>
      </c>
      <c r="F11" s="145"/>
      <c r="G11" s="142">
        <f>IF($B11="","",VLOOKUP($B11,#REF!,3))</f>
      </c>
      <c r="H11" s="145"/>
      <c r="I11" s="142">
        <f>IF($B11="","",VLOOKUP($B11,#REF!,4))</f>
      </c>
      <c r="J11" s="134"/>
      <c r="K11" s="211"/>
      <c r="L11" s="205">
        <f>IF(K11="","",CONCATENATE(VLOOKUP($Y$3,$AB$1:$AK$1,K11)," pont"))</f>
      </c>
      <c r="M11" s="212"/>
      <c r="N11" s="150"/>
      <c r="O11" s="150"/>
      <c r="P11" s="150"/>
      <c r="Q11" s="150"/>
      <c r="R11" s="150"/>
      <c r="S11" s="150"/>
      <c r="Y11" s="203"/>
      <c r="Z11" s="203"/>
      <c r="AA11" s="203" t="s">
        <v>71</v>
      </c>
      <c r="AB11" s="208">
        <v>3</v>
      </c>
      <c r="AC11" s="208">
        <v>2</v>
      </c>
      <c r="AD11" s="208">
        <v>1</v>
      </c>
      <c r="AE11" s="208">
        <v>0</v>
      </c>
      <c r="AF11" s="208">
        <v>0</v>
      </c>
      <c r="AG11" s="208">
        <v>0</v>
      </c>
      <c r="AH11" s="208">
        <v>0</v>
      </c>
      <c r="AI11" s="208">
        <v>0</v>
      </c>
      <c r="AJ11" s="208">
        <v>0</v>
      </c>
      <c r="AK11" s="208">
        <v>0</v>
      </c>
    </row>
    <row r="12" spans="1:37" ht="12.75">
      <c r="A12" s="134"/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Y12" s="203"/>
      <c r="Z12" s="203"/>
      <c r="AA12" s="203" t="s">
        <v>67</v>
      </c>
      <c r="AB12" s="209">
        <v>0</v>
      </c>
      <c r="AC12" s="209">
        <v>0</v>
      </c>
      <c r="AD12" s="209">
        <v>0</v>
      </c>
      <c r="AE12" s="209">
        <v>0</v>
      </c>
      <c r="AF12" s="209">
        <v>0</v>
      </c>
      <c r="AG12" s="209">
        <v>0</v>
      </c>
      <c r="AH12" s="209">
        <v>0</v>
      </c>
      <c r="AI12" s="209">
        <v>0</v>
      </c>
      <c r="AJ12" s="209">
        <v>0</v>
      </c>
      <c r="AK12" s="209">
        <v>0</v>
      </c>
    </row>
    <row r="13" spans="1:37" ht="12.75">
      <c r="A13" s="134"/>
      <c r="B13" s="134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Y13" s="203"/>
      <c r="Z13" s="203"/>
      <c r="AA13" s="203" t="s">
        <v>68</v>
      </c>
      <c r="AB13" s="209">
        <v>0</v>
      </c>
      <c r="AC13" s="209">
        <v>0</v>
      </c>
      <c r="AD13" s="209">
        <v>0</v>
      </c>
      <c r="AE13" s="209">
        <v>0</v>
      </c>
      <c r="AF13" s="209">
        <v>0</v>
      </c>
      <c r="AG13" s="209">
        <v>0</v>
      </c>
      <c r="AH13" s="209">
        <v>0</v>
      </c>
      <c r="AI13" s="209">
        <v>0</v>
      </c>
      <c r="AJ13" s="209">
        <v>0</v>
      </c>
      <c r="AK13" s="209">
        <v>0</v>
      </c>
    </row>
    <row r="14" spans="1:37" ht="12.75">
      <c r="A14" s="134"/>
      <c r="B14" s="134"/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Y14" s="203"/>
      <c r="Z14" s="203"/>
      <c r="AA14" s="203"/>
      <c r="AB14" s="203"/>
      <c r="AC14" s="203"/>
      <c r="AD14" s="203"/>
      <c r="AE14" s="203"/>
      <c r="AF14" s="203"/>
      <c r="AG14" s="203"/>
      <c r="AH14" s="203"/>
      <c r="AI14" s="203"/>
      <c r="AJ14" s="203"/>
      <c r="AK14" s="203"/>
    </row>
    <row r="15" spans="1:37" ht="12.75">
      <c r="A15" s="134"/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Y15" s="203"/>
      <c r="Z15" s="203"/>
      <c r="AA15" s="203"/>
      <c r="AB15" s="203"/>
      <c r="AC15" s="203"/>
      <c r="AD15" s="203"/>
      <c r="AE15" s="203"/>
      <c r="AF15" s="203"/>
      <c r="AG15" s="203"/>
      <c r="AH15" s="203"/>
      <c r="AI15" s="203"/>
      <c r="AJ15" s="203"/>
      <c r="AK15" s="203"/>
    </row>
    <row r="16" spans="1:37" ht="12.75">
      <c r="A16" s="134"/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Y16" s="203"/>
      <c r="Z16" s="203"/>
      <c r="AA16" s="203" t="s">
        <v>42</v>
      </c>
      <c r="AB16" s="203">
        <v>300</v>
      </c>
      <c r="AC16" s="203">
        <v>250</v>
      </c>
      <c r="AD16" s="203">
        <v>220</v>
      </c>
      <c r="AE16" s="203">
        <v>180</v>
      </c>
      <c r="AF16" s="203">
        <v>160</v>
      </c>
      <c r="AG16" s="203">
        <v>150</v>
      </c>
      <c r="AH16" s="203">
        <v>140</v>
      </c>
      <c r="AI16" s="203">
        <v>130</v>
      </c>
      <c r="AJ16" s="203">
        <v>120</v>
      </c>
      <c r="AK16" s="203">
        <v>110</v>
      </c>
    </row>
    <row r="17" spans="1:37" ht="12.75">
      <c r="A17" s="134"/>
      <c r="B17" s="134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Y17" s="203"/>
      <c r="Z17" s="203"/>
      <c r="AA17" s="203" t="s">
        <v>59</v>
      </c>
      <c r="AB17" s="203">
        <v>250</v>
      </c>
      <c r="AC17" s="203">
        <v>200</v>
      </c>
      <c r="AD17" s="203">
        <v>160</v>
      </c>
      <c r="AE17" s="203">
        <v>140</v>
      </c>
      <c r="AF17" s="203">
        <v>120</v>
      </c>
      <c r="AG17" s="203">
        <v>110</v>
      </c>
      <c r="AH17" s="203">
        <v>100</v>
      </c>
      <c r="AI17" s="203">
        <v>90</v>
      </c>
      <c r="AJ17" s="203">
        <v>80</v>
      </c>
      <c r="AK17" s="203">
        <v>70</v>
      </c>
    </row>
    <row r="18" spans="1:37" ht="18.75" customHeight="1">
      <c r="A18" s="134"/>
      <c r="B18" s="321"/>
      <c r="C18" s="321"/>
      <c r="D18" s="320" t="str">
        <f>E7</f>
        <v>Árpád-házi</v>
      </c>
      <c r="E18" s="320"/>
      <c r="F18" s="320" t="str">
        <f>E9</f>
        <v>Evangélikus</v>
      </c>
      <c r="G18" s="320"/>
      <c r="H18" s="320">
        <f>E11</f>
      </c>
      <c r="I18" s="320"/>
      <c r="J18" s="134"/>
      <c r="K18" s="134"/>
      <c r="L18" s="134"/>
      <c r="M18" s="134"/>
      <c r="Y18" s="203"/>
      <c r="Z18" s="203"/>
      <c r="AA18" s="203" t="s">
        <v>60</v>
      </c>
      <c r="AB18" s="203">
        <v>200</v>
      </c>
      <c r="AC18" s="203">
        <v>150</v>
      </c>
      <c r="AD18" s="203">
        <v>130</v>
      </c>
      <c r="AE18" s="203">
        <v>110</v>
      </c>
      <c r="AF18" s="203">
        <v>95</v>
      </c>
      <c r="AG18" s="203">
        <v>80</v>
      </c>
      <c r="AH18" s="203">
        <v>70</v>
      </c>
      <c r="AI18" s="203">
        <v>60</v>
      </c>
      <c r="AJ18" s="203">
        <v>55</v>
      </c>
      <c r="AK18" s="203">
        <v>50</v>
      </c>
    </row>
    <row r="19" spans="1:37" ht="18.75" customHeight="1">
      <c r="A19" s="193" t="s">
        <v>42</v>
      </c>
      <c r="B19" s="318" t="str">
        <f>E7</f>
        <v>Árpád-házi</v>
      </c>
      <c r="C19" s="318"/>
      <c r="D19" s="322"/>
      <c r="E19" s="322"/>
      <c r="F19" s="319"/>
      <c r="G19" s="319"/>
      <c r="H19" s="319"/>
      <c r="I19" s="319"/>
      <c r="J19" s="134"/>
      <c r="K19" s="134"/>
      <c r="L19" s="134"/>
      <c r="M19" s="134"/>
      <c r="Y19" s="203"/>
      <c r="Z19" s="203"/>
      <c r="AA19" s="203" t="s">
        <v>61</v>
      </c>
      <c r="AB19" s="203">
        <v>150</v>
      </c>
      <c r="AC19" s="203">
        <v>120</v>
      </c>
      <c r="AD19" s="203">
        <v>100</v>
      </c>
      <c r="AE19" s="203">
        <v>80</v>
      </c>
      <c r="AF19" s="203">
        <v>70</v>
      </c>
      <c r="AG19" s="203">
        <v>60</v>
      </c>
      <c r="AH19" s="203">
        <v>55</v>
      </c>
      <c r="AI19" s="203">
        <v>50</v>
      </c>
      <c r="AJ19" s="203">
        <v>45</v>
      </c>
      <c r="AK19" s="203">
        <v>40</v>
      </c>
    </row>
    <row r="20" spans="1:37" ht="18.75" customHeight="1">
      <c r="A20" s="193" t="s">
        <v>43</v>
      </c>
      <c r="B20" s="318" t="str">
        <f>E9</f>
        <v>Evangélikus</v>
      </c>
      <c r="C20" s="318"/>
      <c r="D20" s="319"/>
      <c r="E20" s="319"/>
      <c r="F20" s="322"/>
      <c r="G20" s="322"/>
      <c r="H20" s="319"/>
      <c r="I20" s="319"/>
      <c r="J20" s="134"/>
      <c r="K20" s="134"/>
      <c r="L20" s="134"/>
      <c r="M20" s="134"/>
      <c r="Y20" s="203"/>
      <c r="Z20" s="203"/>
      <c r="AA20" s="203" t="s">
        <v>62</v>
      </c>
      <c r="AB20" s="203">
        <v>120</v>
      </c>
      <c r="AC20" s="203">
        <v>90</v>
      </c>
      <c r="AD20" s="203">
        <v>65</v>
      </c>
      <c r="AE20" s="203">
        <v>55</v>
      </c>
      <c r="AF20" s="203">
        <v>50</v>
      </c>
      <c r="AG20" s="203">
        <v>45</v>
      </c>
      <c r="AH20" s="203">
        <v>40</v>
      </c>
      <c r="AI20" s="203">
        <v>35</v>
      </c>
      <c r="AJ20" s="203">
        <v>25</v>
      </c>
      <c r="AK20" s="203">
        <v>20</v>
      </c>
    </row>
    <row r="21" spans="1:37" ht="18.75" customHeight="1">
      <c r="A21" s="193" t="s">
        <v>44</v>
      </c>
      <c r="B21" s="318">
        <f>E11</f>
      </c>
      <c r="C21" s="318"/>
      <c r="D21" s="319"/>
      <c r="E21" s="319"/>
      <c r="F21" s="319"/>
      <c r="G21" s="319"/>
      <c r="H21" s="322"/>
      <c r="I21" s="322"/>
      <c r="J21" s="134"/>
      <c r="K21" s="134"/>
      <c r="L21" s="134"/>
      <c r="M21" s="134"/>
      <c r="Y21" s="203"/>
      <c r="Z21" s="203"/>
      <c r="AA21" s="203" t="s">
        <v>63</v>
      </c>
      <c r="AB21" s="203">
        <v>90</v>
      </c>
      <c r="AC21" s="203">
        <v>60</v>
      </c>
      <c r="AD21" s="203">
        <v>45</v>
      </c>
      <c r="AE21" s="203">
        <v>34</v>
      </c>
      <c r="AF21" s="203">
        <v>27</v>
      </c>
      <c r="AG21" s="203">
        <v>22</v>
      </c>
      <c r="AH21" s="203">
        <v>18</v>
      </c>
      <c r="AI21" s="203">
        <v>15</v>
      </c>
      <c r="AJ21" s="203">
        <v>12</v>
      </c>
      <c r="AK21" s="203">
        <v>9</v>
      </c>
    </row>
    <row r="22" spans="1:37" ht="12.75">
      <c r="A22" s="134"/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Y22" s="203"/>
      <c r="Z22" s="203"/>
      <c r="AA22" s="203" t="s">
        <v>64</v>
      </c>
      <c r="AB22" s="203">
        <v>60</v>
      </c>
      <c r="AC22" s="203">
        <v>40</v>
      </c>
      <c r="AD22" s="203">
        <v>30</v>
      </c>
      <c r="AE22" s="203">
        <v>20</v>
      </c>
      <c r="AF22" s="203">
        <v>18</v>
      </c>
      <c r="AG22" s="203">
        <v>15</v>
      </c>
      <c r="AH22" s="203">
        <v>12</v>
      </c>
      <c r="AI22" s="203">
        <v>10</v>
      </c>
      <c r="AJ22" s="203">
        <v>8</v>
      </c>
      <c r="AK22" s="203">
        <v>6</v>
      </c>
    </row>
    <row r="23" spans="1:37" ht="12.75">
      <c r="A23" s="134"/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Y23" s="203"/>
      <c r="Z23" s="203"/>
      <c r="AA23" s="203" t="s">
        <v>65</v>
      </c>
      <c r="AB23" s="203">
        <v>40</v>
      </c>
      <c r="AC23" s="203">
        <v>25</v>
      </c>
      <c r="AD23" s="203">
        <v>18</v>
      </c>
      <c r="AE23" s="203">
        <v>13</v>
      </c>
      <c r="AF23" s="203">
        <v>8</v>
      </c>
      <c r="AG23" s="203">
        <v>7</v>
      </c>
      <c r="AH23" s="203">
        <v>6</v>
      </c>
      <c r="AI23" s="203">
        <v>5</v>
      </c>
      <c r="AJ23" s="203">
        <v>4</v>
      </c>
      <c r="AK23" s="203">
        <v>3</v>
      </c>
    </row>
    <row r="24" spans="1:37" ht="12.75">
      <c r="A24" s="134"/>
      <c r="B24" s="134"/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Y24" s="203"/>
      <c r="Z24" s="203"/>
      <c r="AA24" s="203" t="s">
        <v>66</v>
      </c>
      <c r="AB24" s="203">
        <v>25</v>
      </c>
      <c r="AC24" s="203">
        <v>15</v>
      </c>
      <c r="AD24" s="203">
        <v>13</v>
      </c>
      <c r="AE24" s="203">
        <v>7</v>
      </c>
      <c r="AF24" s="203">
        <v>6</v>
      </c>
      <c r="AG24" s="203">
        <v>5</v>
      </c>
      <c r="AH24" s="203">
        <v>4</v>
      </c>
      <c r="AI24" s="203">
        <v>3</v>
      </c>
      <c r="AJ24" s="203">
        <v>2</v>
      </c>
      <c r="AK24" s="203">
        <v>1</v>
      </c>
    </row>
    <row r="25" spans="1:37" ht="12.75">
      <c r="A25" s="134"/>
      <c r="B25" s="134"/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Y25" s="203"/>
      <c r="Z25" s="203"/>
      <c r="AA25" s="203" t="s">
        <v>71</v>
      </c>
      <c r="AB25" s="203">
        <v>15</v>
      </c>
      <c r="AC25" s="203">
        <v>10</v>
      </c>
      <c r="AD25" s="203">
        <v>8</v>
      </c>
      <c r="AE25" s="203">
        <v>4</v>
      </c>
      <c r="AF25" s="203">
        <v>3</v>
      </c>
      <c r="AG25" s="203">
        <v>2</v>
      </c>
      <c r="AH25" s="203">
        <v>1</v>
      </c>
      <c r="AI25" s="203">
        <v>0</v>
      </c>
      <c r="AJ25" s="203">
        <v>0</v>
      </c>
      <c r="AK25" s="203">
        <v>0</v>
      </c>
    </row>
    <row r="26" spans="1:37" ht="12.75">
      <c r="A26" s="134"/>
      <c r="B26" s="134"/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Y26" s="203"/>
      <c r="Z26" s="203"/>
      <c r="AA26" s="203" t="s">
        <v>67</v>
      </c>
      <c r="AB26" s="203">
        <v>10</v>
      </c>
      <c r="AC26" s="203">
        <v>6</v>
      </c>
      <c r="AD26" s="203">
        <v>4</v>
      </c>
      <c r="AE26" s="203">
        <v>2</v>
      </c>
      <c r="AF26" s="203">
        <v>1</v>
      </c>
      <c r="AG26" s="203">
        <v>0</v>
      </c>
      <c r="AH26" s="203">
        <v>0</v>
      </c>
      <c r="AI26" s="203">
        <v>0</v>
      </c>
      <c r="AJ26" s="203">
        <v>0</v>
      </c>
      <c r="AK26" s="203">
        <v>0</v>
      </c>
    </row>
    <row r="27" spans="1:37" ht="12.75">
      <c r="A27" s="134"/>
      <c r="B27" s="134"/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Y27" s="203"/>
      <c r="Z27" s="203"/>
      <c r="AA27" s="203" t="s">
        <v>68</v>
      </c>
      <c r="AB27" s="203">
        <v>3</v>
      </c>
      <c r="AC27" s="203">
        <v>2</v>
      </c>
      <c r="AD27" s="203">
        <v>1</v>
      </c>
      <c r="AE27" s="203">
        <v>0</v>
      </c>
      <c r="AF27" s="203">
        <v>0</v>
      </c>
      <c r="AG27" s="203">
        <v>0</v>
      </c>
      <c r="AH27" s="203">
        <v>0</v>
      </c>
      <c r="AI27" s="203">
        <v>0</v>
      </c>
      <c r="AJ27" s="203">
        <v>0</v>
      </c>
      <c r="AK27" s="203">
        <v>0</v>
      </c>
    </row>
    <row r="28" spans="1:13" ht="12.75">
      <c r="A28" s="134"/>
      <c r="B28" s="134"/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</row>
    <row r="29" spans="1:13" ht="12.75">
      <c r="A29" s="134"/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</row>
    <row r="30" spans="1:13" ht="12.75">
      <c r="A30" s="134"/>
      <c r="B30" s="134"/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</row>
    <row r="31" spans="1:13" ht="12.75">
      <c r="A31" s="134"/>
      <c r="B31" s="134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</row>
    <row r="32" spans="1:19" ht="12.75">
      <c r="A32" s="134"/>
      <c r="B32" s="134"/>
      <c r="C32" s="134"/>
      <c r="D32" s="134"/>
      <c r="E32" s="134"/>
      <c r="F32" s="134"/>
      <c r="G32" s="134"/>
      <c r="H32" s="134"/>
      <c r="I32" s="134"/>
      <c r="J32" s="134"/>
      <c r="K32" s="134"/>
      <c r="L32" s="133"/>
      <c r="M32" s="133"/>
      <c r="O32" s="150"/>
      <c r="P32" s="150"/>
      <c r="Q32" s="150"/>
      <c r="R32" s="150"/>
      <c r="S32" s="150"/>
    </row>
    <row r="33" spans="1:19" ht="12.75">
      <c r="A33" s="81" t="s">
        <v>25</v>
      </c>
      <c r="B33" s="82"/>
      <c r="C33" s="112"/>
      <c r="D33" s="165" t="s">
        <v>0</v>
      </c>
      <c r="E33" s="166" t="s">
        <v>27</v>
      </c>
      <c r="F33" s="184"/>
      <c r="G33" s="165" t="s">
        <v>0</v>
      </c>
      <c r="H33" s="166" t="s">
        <v>34</v>
      </c>
      <c r="I33" s="89"/>
      <c r="J33" s="166" t="s">
        <v>35</v>
      </c>
      <c r="K33" s="88" t="s">
        <v>36</v>
      </c>
      <c r="L33" s="31"/>
      <c r="M33" s="218"/>
      <c r="N33" s="217"/>
      <c r="O33" s="150"/>
      <c r="P33" s="159"/>
      <c r="Q33" s="159"/>
      <c r="R33" s="160"/>
      <c r="S33" s="150"/>
    </row>
    <row r="34" spans="1:19" ht="12.75">
      <c r="A34" s="137" t="s">
        <v>26</v>
      </c>
      <c r="B34" s="138"/>
      <c r="C34" s="139"/>
      <c r="D34" s="167"/>
      <c r="E34" s="325"/>
      <c r="F34" s="325"/>
      <c r="G34" s="178" t="s">
        <v>1</v>
      </c>
      <c r="H34" s="138"/>
      <c r="I34" s="168"/>
      <c r="J34" s="179"/>
      <c r="K34" s="135" t="s">
        <v>28</v>
      </c>
      <c r="L34" s="185"/>
      <c r="M34" s="173"/>
      <c r="O34" s="150"/>
      <c r="P34" s="161"/>
      <c r="Q34" s="161"/>
      <c r="R34" s="162"/>
      <c r="S34" s="150"/>
    </row>
    <row r="35" spans="1:19" ht="12.75">
      <c r="A35" s="140" t="s">
        <v>33</v>
      </c>
      <c r="B35" s="87"/>
      <c r="C35" s="141"/>
      <c r="D35" s="170"/>
      <c r="E35" s="324"/>
      <c r="F35" s="324"/>
      <c r="G35" s="180" t="s">
        <v>2</v>
      </c>
      <c r="H35" s="171"/>
      <c r="I35" s="172"/>
      <c r="J35" s="79"/>
      <c r="K35" s="182"/>
      <c r="L35" s="133"/>
      <c r="M35" s="177"/>
      <c r="O35" s="150"/>
      <c r="P35" s="162"/>
      <c r="Q35" s="163"/>
      <c r="R35" s="162"/>
      <c r="S35" s="150"/>
    </row>
    <row r="36" spans="1:19" ht="12.75">
      <c r="A36" s="102"/>
      <c r="B36" s="103"/>
      <c r="C36" s="104"/>
      <c r="D36" s="170"/>
      <c r="E36" s="174"/>
      <c r="F36" s="175"/>
      <c r="G36" s="180" t="s">
        <v>3</v>
      </c>
      <c r="H36" s="171"/>
      <c r="I36" s="172"/>
      <c r="J36" s="79"/>
      <c r="K36" s="135" t="s">
        <v>29</v>
      </c>
      <c r="L36" s="185"/>
      <c r="M36" s="169"/>
      <c r="O36" s="150"/>
      <c r="P36" s="161"/>
      <c r="Q36" s="161"/>
      <c r="R36" s="162"/>
      <c r="S36" s="150"/>
    </row>
    <row r="37" spans="1:19" ht="12.75">
      <c r="A37" s="83"/>
      <c r="B37" s="110"/>
      <c r="C37" s="84"/>
      <c r="D37" s="170"/>
      <c r="E37" s="174"/>
      <c r="F37" s="175"/>
      <c r="G37" s="180" t="s">
        <v>4</v>
      </c>
      <c r="H37" s="171"/>
      <c r="I37" s="172"/>
      <c r="J37" s="79"/>
      <c r="K37" s="183"/>
      <c r="L37" s="175"/>
      <c r="M37" s="173"/>
      <c r="O37" s="150"/>
      <c r="P37" s="162"/>
      <c r="Q37" s="163"/>
      <c r="R37" s="162"/>
      <c r="S37" s="150"/>
    </row>
    <row r="38" spans="1:19" ht="12.75">
      <c r="A38" s="91"/>
      <c r="B38" s="105"/>
      <c r="C38" s="111"/>
      <c r="D38" s="170"/>
      <c r="E38" s="174"/>
      <c r="F38" s="175"/>
      <c r="G38" s="180" t="s">
        <v>5</v>
      </c>
      <c r="H38" s="171"/>
      <c r="I38" s="172"/>
      <c r="J38" s="79"/>
      <c r="K38" s="140"/>
      <c r="L38" s="133"/>
      <c r="M38" s="177"/>
      <c r="O38" s="150"/>
      <c r="P38" s="162"/>
      <c r="Q38" s="163"/>
      <c r="R38" s="162"/>
      <c r="S38" s="150"/>
    </row>
    <row r="39" spans="1:19" ht="12.75">
      <c r="A39" s="92"/>
      <c r="B39" s="106"/>
      <c r="C39" s="84"/>
      <c r="D39" s="170"/>
      <c r="E39" s="174"/>
      <c r="F39" s="175"/>
      <c r="G39" s="180" t="s">
        <v>6</v>
      </c>
      <c r="H39" s="171"/>
      <c r="I39" s="172"/>
      <c r="J39" s="79"/>
      <c r="K39" s="135" t="s">
        <v>24</v>
      </c>
      <c r="L39" s="185"/>
      <c r="M39" s="169"/>
      <c r="O39" s="150"/>
      <c r="P39" s="161"/>
      <c r="Q39" s="161"/>
      <c r="R39" s="162"/>
      <c r="S39" s="150"/>
    </row>
    <row r="40" spans="1:19" ht="12.75">
      <c r="A40" s="92"/>
      <c r="B40" s="106"/>
      <c r="C40" s="100"/>
      <c r="D40" s="170"/>
      <c r="E40" s="174"/>
      <c r="F40" s="175"/>
      <c r="G40" s="180" t="s">
        <v>7</v>
      </c>
      <c r="H40" s="171"/>
      <c r="I40" s="172"/>
      <c r="J40" s="79"/>
      <c r="K40" s="183"/>
      <c r="L40" s="175"/>
      <c r="M40" s="173"/>
      <c r="O40" s="150"/>
      <c r="P40" s="162"/>
      <c r="Q40" s="163"/>
      <c r="R40" s="162"/>
      <c r="S40" s="150"/>
    </row>
    <row r="41" spans="1:19" ht="12.75">
      <c r="A41" s="93"/>
      <c r="B41" s="90"/>
      <c r="C41" s="101"/>
      <c r="D41" s="176"/>
      <c r="E41" s="85"/>
      <c r="F41" s="133"/>
      <c r="G41" s="181" t="s">
        <v>8</v>
      </c>
      <c r="H41" s="87"/>
      <c r="I41" s="136"/>
      <c r="J41" s="86"/>
      <c r="K41" s="140" t="str">
        <f>L4</f>
        <v>Szabó Hajnalka</v>
      </c>
      <c r="L41" s="133"/>
      <c r="M41" s="177"/>
      <c r="O41" s="150"/>
      <c r="P41" s="162"/>
      <c r="Q41" s="163"/>
      <c r="R41" s="164"/>
      <c r="S41" s="150"/>
    </row>
    <row r="42" spans="15:19" ht="12.75">
      <c r="O42" s="150"/>
      <c r="P42" s="150"/>
      <c r="Q42" s="150"/>
      <c r="R42" s="150"/>
      <c r="S42" s="150"/>
    </row>
    <row r="43" spans="15:19" ht="12.75">
      <c r="O43" s="150"/>
      <c r="P43" s="150"/>
      <c r="Q43" s="150"/>
      <c r="R43" s="150"/>
      <c r="S43" s="150"/>
    </row>
  </sheetData>
  <sheetProtection/>
  <mergeCells count="20">
    <mergeCell ref="A1:F1"/>
    <mergeCell ref="A4:C4"/>
    <mergeCell ref="B18:C18"/>
    <mergeCell ref="D18:E18"/>
    <mergeCell ref="F18:G18"/>
    <mergeCell ref="H18:I18"/>
    <mergeCell ref="B19:C19"/>
    <mergeCell ref="D19:E19"/>
    <mergeCell ref="F19:G19"/>
    <mergeCell ref="H19:I19"/>
    <mergeCell ref="B20:C20"/>
    <mergeCell ref="D20:E20"/>
    <mergeCell ref="F20:G20"/>
    <mergeCell ref="H20:I20"/>
    <mergeCell ref="B21:C21"/>
    <mergeCell ref="D21:E21"/>
    <mergeCell ref="F21:G21"/>
    <mergeCell ref="H21:I21"/>
    <mergeCell ref="E34:F34"/>
    <mergeCell ref="E35:F35"/>
  </mergeCells>
  <conditionalFormatting sqref="E7 E9 E11">
    <cfRule type="cellIs" priority="2" dxfId="1" operator="equal" stopIfTrue="1">
      <formula>"Bye"</formula>
    </cfRule>
  </conditionalFormatting>
  <conditionalFormatting sqref="R41">
    <cfRule type="expression" priority="1" dxfId="0" stopIfTrue="1">
      <formula>$O$1="CU"</formula>
    </cfRule>
  </conditionalFormatting>
  <printOptions horizontalCentered="1" verticalCentered="1"/>
  <pageMargins left="0" right="0" top="0.984251968503937" bottom="0.984251968503937" header="0.5118110236220472" footer="0.5118110236220472"/>
  <pageSetup horizontalDpi="1200" verticalDpi="1200" orientation="portrait" paperSize="9" scale="90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1"/>
  </sheetPr>
  <dimension ref="A1:AK43"/>
  <sheetViews>
    <sheetView zoomScalePageLayoutView="0" workbookViewId="0" topLeftCell="A1">
      <selection activeCell="M16" sqref="M16"/>
    </sheetView>
  </sheetViews>
  <sheetFormatPr defaultColWidth="9.140625" defaultRowHeight="12.75"/>
  <cols>
    <col min="1" max="1" width="5.421875" style="0" customWidth="1"/>
    <col min="2" max="2" width="4.421875" style="0" customWidth="1"/>
    <col min="3" max="3" width="8.28125" style="0" customWidth="1"/>
    <col min="4" max="4" width="7.140625" style="0" customWidth="1"/>
    <col min="5" max="5" width="9.28125" style="0" customWidth="1"/>
    <col min="6" max="6" width="7.140625" style="0" customWidth="1"/>
    <col min="7" max="7" width="9.28125" style="0" customWidth="1"/>
    <col min="8" max="8" width="7.140625" style="0" customWidth="1"/>
    <col min="9" max="9" width="9.28125" style="0" customWidth="1"/>
    <col min="10" max="10" width="8.421875" style="0" customWidth="1"/>
    <col min="11" max="13" width="8.57421875" style="0" customWidth="1"/>
    <col min="15" max="15" width="5.57421875" style="0" customWidth="1"/>
    <col min="16" max="16" width="4.57421875" style="0" customWidth="1"/>
    <col min="17" max="17" width="11.7109375" style="0" customWidth="1"/>
    <col min="25" max="25" width="10.28125" style="202" hidden="1" customWidth="1"/>
    <col min="26" max="37" width="0" style="202" hidden="1" customWidth="1"/>
  </cols>
  <sheetData>
    <row r="1" spans="1:37" ht="26.25">
      <c r="A1" s="317" t="str">
        <f>Altalanos!$A$6</f>
        <v>Vas megyei Tenisz Diákolimpia</v>
      </c>
      <c r="B1" s="317"/>
      <c r="C1" s="317"/>
      <c r="D1" s="317"/>
      <c r="E1" s="317"/>
      <c r="F1" s="317"/>
      <c r="G1" s="117"/>
      <c r="H1" s="120" t="s">
        <v>32</v>
      </c>
      <c r="I1" s="118"/>
      <c r="J1" s="119"/>
      <c r="L1" s="121"/>
      <c r="M1" s="146"/>
      <c r="N1" s="148"/>
      <c r="O1" s="148" t="s">
        <v>9</v>
      </c>
      <c r="P1" s="148"/>
      <c r="Q1" s="149"/>
      <c r="R1" s="148"/>
      <c r="S1" s="150"/>
      <c r="Y1"/>
      <c r="Z1"/>
      <c r="AA1"/>
      <c r="AB1" s="210" t="e">
        <f>IF(Y5=1,CONCATENATE(VLOOKUP(Y3,AA16:AH27,2)),CONCATENATE(VLOOKUP(Y3,AA2:AK13,2)))</f>
        <v>#N/A</v>
      </c>
      <c r="AC1" s="210" t="e">
        <f>IF(Y5=1,CONCATENATE(VLOOKUP(Y3,AA16:AK27,3)),CONCATENATE(VLOOKUP(Y3,AA2:AK13,3)))</f>
        <v>#N/A</v>
      </c>
      <c r="AD1" s="210" t="e">
        <f>IF(Y5=1,CONCATENATE(VLOOKUP(Y3,AA16:AK27,4)),CONCATENATE(VLOOKUP(Y3,AA2:AK13,4)))</f>
        <v>#N/A</v>
      </c>
      <c r="AE1" s="210" t="e">
        <f>IF(Y5=1,CONCATENATE(VLOOKUP(Y3,AA16:AK27,5)),CONCATENATE(VLOOKUP(Y3,AA2:AK13,5)))</f>
        <v>#N/A</v>
      </c>
      <c r="AF1" s="210" t="e">
        <f>IF(Y5=1,CONCATENATE(VLOOKUP(Y3,AA16:AK27,6)),CONCATENATE(VLOOKUP(Y3,AA2:AK13,6)))</f>
        <v>#N/A</v>
      </c>
      <c r="AG1" s="210" t="e">
        <f>IF(Y5=1,CONCATENATE(VLOOKUP(Y3,AA16:AK27,7)),CONCATENATE(VLOOKUP(Y3,AA2:AK13,7)))</f>
        <v>#N/A</v>
      </c>
      <c r="AH1" s="210" t="e">
        <f>IF(Y5=1,CONCATENATE(VLOOKUP(Y3,AA16:AK27,8)),CONCATENATE(VLOOKUP(Y3,AA2:AK13,8)))</f>
        <v>#N/A</v>
      </c>
      <c r="AI1" s="210" t="e">
        <f>IF(Y5=1,CONCATENATE(VLOOKUP(Y3,AA16:AK27,9)),CONCATENATE(VLOOKUP(Y3,AA2:AK13,9)))</f>
        <v>#N/A</v>
      </c>
      <c r="AJ1" s="210" t="e">
        <f>IF(Y5=1,CONCATENATE(VLOOKUP(Y3,AA16:AK27,10)),CONCATENATE(VLOOKUP(Y3,AA2:AK13,10)))</f>
        <v>#N/A</v>
      </c>
      <c r="AK1" s="210" t="e">
        <f>IF(Y5=1,CONCATENATE(VLOOKUP(Y3,AA16:AK27,11)),CONCATENATE(VLOOKUP(Y3,AA2:AK13,11)))</f>
        <v>#N/A</v>
      </c>
    </row>
    <row r="2" spans="1:37" ht="12.75">
      <c r="A2" s="122" t="s">
        <v>31</v>
      </c>
      <c r="B2" s="123"/>
      <c r="C2" s="123"/>
      <c r="D2" s="123"/>
      <c r="E2" s="219">
        <f>Altalanos!$D$8</f>
        <v>0</v>
      </c>
      <c r="F2" s="123"/>
      <c r="G2" s="124"/>
      <c r="H2" s="125"/>
      <c r="I2" s="125"/>
      <c r="J2" s="126"/>
      <c r="K2" s="121"/>
      <c r="L2" s="121"/>
      <c r="M2" s="147"/>
      <c r="N2" s="151"/>
      <c r="O2" s="152"/>
      <c r="P2" s="151"/>
      <c r="Q2" s="152"/>
      <c r="R2" s="151"/>
      <c r="S2" s="150"/>
      <c r="Y2" s="204"/>
      <c r="Z2" s="203"/>
      <c r="AA2" s="203" t="s">
        <v>42</v>
      </c>
      <c r="AB2" s="208">
        <v>150</v>
      </c>
      <c r="AC2" s="208">
        <v>120</v>
      </c>
      <c r="AD2" s="208">
        <v>100</v>
      </c>
      <c r="AE2" s="208">
        <v>80</v>
      </c>
      <c r="AF2" s="208">
        <v>70</v>
      </c>
      <c r="AG2" s="208">
        <v>60</v>
      </c>
      <c r="AH2" s="208">
        <v>55</v>
      </c>
      <c r="AI2" s="208">
        <v>50</v>
      </c>
      <c r="AJ2" s="208">
        <v>45</v>
      </c>
      <c r="AK2" s="208">
        <v>40</v>
      </c>
    </row>
    <row r="3" spans="1:37" ht="12.75">
      <c r="A3" s="49" t="s">
        <v>17</v>
      </c>
      <c r="B3" s="49"/>
      <c r="C3" s="49"/>
      <c r="D3" s="49"/>
      <c r="E3" s="49" t="s">
        <v>14</v>
      </c>
      <c r="F3" s="49"/>
      <c r="G3" s="49"/>
      <c r="H3" s="49" t="s">
        <v>140</v>
      </c>
      <c r="I3" s="49"/>
      <c r="J3" s="80"/>
      <c r="K3" s="49"/>
      <c r="L3" s="50" t="s">
        <v>22</v>
      </c>
      <c r="M3" s="49"/>
      <c r="N3" s="154"/>
      <c r="O3" s="153"/>
      <c r="P3" s="154"/>
      <c r="Q3" s="194" t="s">
        <v>50</v>
      </c>
      <c r="R3" s="195" t="s">
        <v>56</v>
      </c>
      <c r="S3" s="150"/>
      <c r="Y3" s="203">
        <f>IF(H4="OB","A",IF(H4="IX","W",H4))</f>
        <v>0</v>
      </c>
      <c r="Z3" s="203"/>
      <c r="AA3" s="203" t="s">
        <v>59</v>
      </c>
      <c r="AB3" s="208">
        <v>120</v>
      </c>
      <c r="AC3" s="208">
        <v>90</v>
      </c>
      <c r="AD3" s="208">
        <v>65</v>
      </c>
      <c r="AE3" s="208">
        <v>55</v>
      </c>
      <c r="AF3" s="208">
        <v>50</v>
      </c>
      <c r="AG3" s="208">
        <v>45</v>
      </c>
      <c r="AH3" s="208">
        <v>40</v>
      </c>
      <c r="AI3" s="208">
        <v>35</v>
      </c>
      <c r="AJ3" s="208">
        <v>25</v>
      </c>
      <c r="AK3" s="208">
        <v>20</v>
      </c>
    </row>
    <row r="4" spans="1:37" ht="13.5" thickBot="1">
      <c r="A4" s="323" t="str">
        <f>Altalanos!$A$10</f>
        <v>2022.05.02.-03.</v>
      </c>
      <c r="B4" s="323"/>
      <c r="C4" s="323"/>
      <c r="D4" s="127"/>
      <c r="E4" s="128" t="str">
        <f>Altalanos!$C$10</f>
        <v>Szombathely</v>
      </c>
      <c r="F4" s="128"/>
      <c r="G4" s="128"/>
      <c r="H4" s="130"/>
      <c r="I4" s="128"/>
      <c r="J4" s="129"/>
      <c r="K4" s="130"/>
      <c r="L4" s="131" t="str">
        <f>Altalanos!$E$10</f>
        <v>Szabó Hajnalka</v>
      </c>
      <c r="M4" s="130"/>
      <c r="N4" s="155"/>
      <c r="O4" s="156"/>
      <c r="P4" s="155"/>
      <c r="Q4" s="196" t="s">
        <v>57</v>
      </c>
      <c r="R4" s="197" t="s">
        <v>52</v>
      </c>
      <c r="S4" s="150"/>
      <c r="Y4" s="203"/>
      <c r="Z4" s="203"/>
      <c r="AA4" s="203" t="s">
        <v>60</v>
      </c>
      <c r="AB4" s="208">
        <v>90</v>
      </c>
      <c r="AC4" s="208">
        <v>60</v>
      </c>
      <c r="AD4" s="208">
        <v>45</v>
      </c>
      <c r="AE4" s="208">
        <v>34</v>
      </c>
      <c r="AF4" s="208">
        <v>27</v>
      </c>
      <c r="AG4" s="208">
        <v>22</v>
      </c>
      <c r="AH4" s="208">
        <v>18</v>
      </c>
      <c r="AI4" s="208">
        <v>15</v>
      </c>
      <c r="AJ4" s="208">
        <v>12</v>
      </c>
      <c r="AK4" s="208">
        <v>9</v>
      </c>
    </row>
    <row r="5" spans="1:37" ht="12.75">
      <c r="A5" s="31"/>
      <c r="B5" s="31" t="s">
        <v>30</v>
      </c>
      <c r="C5" s="143" t="s">
        <v>40</v>
      </c>
      <c r="D5" s="31" t="s">
        <v>25</v>
      </c>
      <c r="E5" s="31" t="s">
        <v>45</v>
      </c>
      <c r="F5" s="31"/>
      <c r="G5" s="31" t="s">
        <v>21</v>
      </c>
      <c r="H5" s="31"/>
      <c r="I5" s="31" t="s">
        <v>23</v>
      </c>
      <c r="J5" s="31"/>
      <c r="K5" s="187" t="s">
        <v>46</v>
      </c>
      <c r="L5" s="187" t="s">
        <v>47</v>
      </c>
      <c r="M5" s="187" t="s">
        <v>48</v>
      </c>
      <c r="N5" s="150"/>
      <c r="O5" s="150"/>
      <c r="P5" s="150"/>
      <c r="Q5" s="198" t="s">
        <v>58</v>
      </c>
      <c r="R5" s="199" t="s">
        <v>54</v>
      </c>
      <c r="S5" s="150"/>
      <c r="Y5" s="203">
        <f>IF(OR(Altalanos!$A$8="F1",Altalanos!$A$8="F2",Altalanos!$A$8="N1",Altalanos!$A$8="N2"),1,2)</f>
        <v>2</v>
      </c>
      <c r="Z5" s="203"/>
      <c r="AA5" s="203" t="s">
        <v>61</v>
      </c>
      <c r="AB5" s="208">
        <v>60</v>
      </c>
      <c r="AC5" s="208">
        <v>40</v>
      </c>
      <c r="AD5" s="208">
        <v>30</v>
      </c>
      <c r="AE5" s="208">
        <v>20</v>
      </c>
      <c r="AF5" s="208">
        <v>18</v>
      </c>
      <c r="AG5" s="208">
        <v>15</v>
      </c>
      <c r="AH5" s="208">
        <v>12</v>
      </c>
      <c r="AI5" s="208">
        <v>10</v>
      </c>
      <c r="AJ5" s="208">
        <v>8</v>
      </c>
      <c r="AK5" s="208">
        <v>6</v>
      </c>
    </row>
    <row r="6" spans="1:37" ht="12.75">
      <c r="A6" s="134"/>
      <c r="B6" s="134"/>
      <c r="C6" s="186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50"/>
      <c r="O6" s="150"/>
      <c r="P6" s="150"/>
      <c r="Q6" s="150"/>
      <c r="R6" s="150"/>
      <c r="S6" s="150"/>
      <c r="Y6" s="203"/>
      <c r="Z6" s="203"/>
      <c r="AA6" s="203" t="s">
        <v>62</v>
      </c>
      <c r="AB6" s="208">
        <v>40</v>
      </c>
      <c r="AC6" s="208">
        <v>25</v>
      </c>
      <c r="AD6" s="208">
        <v>18</v>
      </c>
      <c r="AE6" s="208">
        <v>13</v>
      </c>
      <c r="AF6" s="208">
        <v>10</v>
      </c>
      <c r="AG6" s="208">
        <v>8</v>
      </c>
      <c r="AH6" s="208">
        <v>6</v>
      </c>
      <c r="AI6" s="208">
        <v>5</v>
      </c>
      <c r="AJ6" s="208">
        <v>4</v>
      </c>
      <c r="AK6" s="208">
        <v>3</v>
      </c>
    </row>
    <row r="7" spans="1:37" ht="12.75">
      <c r="A7" s="157" t="s">
        <v>42</v>
      </c>
      <c r="B7" s="188"/>
      <c r="C7" s="144">
        <f>IF($B7="","",VLOOKUP($B7,#REF!,5))</f>
      </c>
      <c r="D7" s="144">
        <f>IF($B7="","",VLOOKUP($B7,#REF!,15))</f>
      </c>
      <c r="E7" s="221" t="s">
        <v>118</v>
      </c>
      <c r="F7" s="145"/>
      <c r="G7" s="221" t="s">
        <v>106</v>
      </c>
      <c r="H7" s="145"/>
      <c r="I7" s="142">
        <f>IF($B7="","",VLOOKUP($B7,#REF!,4))</f>
      </c>
      <c r="J7" s="134"/>
      <c r="K7" s="302" t="s">
        <v>107</v>
      </c>
      <c r="L7" s="205" t="e">
        <f>IF(K7="","",CONCATENATE(VLOOKUP($Y$3,$AB$1:$AK$1,K7)," pont"))</f>
        <v>#N/A</v>
      </c>
      <c r="M7" s="212"/>
      <c r="N7" s="150"/>
      <c r="O7" s="150"/>
      <c r="P7" s="150"/>
      <c r="Q7" s="150"/>
      <c r="R7" s="150"/>
      <c r="S7" s="150"/>
      <c r="Y7" s="203"/>
      <c r="Z7" s="203"/>
      <c r="AA7" s="203" t="s">
        <v>63</v>
      </c>
      <c r="AB7" s="208">
        <v>25</v>
      </c>
      <c r="AC7" s="208">
        <v>15</v>
      </c>
      <c r="AD7" s="208">
        <v>13</v>
      </c>
      <c r="AE7" s="208">
        <v>8</v>
      </c>
      <c r="AF7" s="208">
        <v>6</v>
      </c>
      <c r="AG7" s="208">
        <v>4</v>
      </c>
      <c r="AH7" s="208">
        <v>3</v>
      </c>
      <c r="AI7" s="208">
        <v>2</v>
      </c>
      <c r="AJ7" s="208">
        <v>1</v>
      </c>
      <c r="AK7" s="208">
        <v>0</v>
      </c>
    </row>
    <row r="8" spans="1:37" ht="12.75">
      <c r="A8" s="157"/>
      <c r="B8" s="189"/>
      <c r="C8" s="158"/>
      <c r="D8" s="158"/>
      <c r="E8" s="158"/>
      <c r="F8" s="158"/>
      <c r="G8" s="158"/>
      <c r="H8" s="158"/>
      <c r="I8" s="158"/>
      <c r="J8" s="134"/>
      <c r="K8" s="157"/>
      <c r="L8" s="157"/>
      <c r="M8" s="213"/>
      <c r="N8" s="150"/>
      <c r="O8" s="150"/>
      <c r="P8" s="150"/>
      <c r="Q8" s="150"/>
      <c r="R8" s="150"/>
      <c r="S8" s="150"/>
      <c r="Y8" s="203"/>
      <c r="Z8" s="203"/>
      <c r="AA8" s="203" t="s">
        <v>64</v>
      </c>
      <c r="AB8" s="208">
        <v>15</v>
      </c>
      <c r="AC8" s="208">
        <v>10</v>
      </c>
      <c r="AD8" s="208">
        <v>7</v>
      </c>
      <c r="AE8" s="208">
        <v>5</v>
      </c>
      <c r="AF8" s="208">
        <v>4</v>
      </c>
      <c r="AG8" s="208">
        <v>3</v>
      </c>
      <c r="AH8" s="208">
        <v>2</v>
      </c>
      <c r="AI8" s="208">
        <v>1</v>
      </c>
      <c r="AJ8" s="208">
        <v>0</v>
      </c>
      <c r="AK8" s="208">
        <v>0</v>
      </c>
    </row>
    <row r="9" spans="1:37" ht="12.75">
      <c r="A9" s="157" t="s">
        <v>43</v>
      </c>
      <c r="B9" s="188"/>
      <c r="C9" s="144">
        <f>IF($B9="","",VLOOKUP($B9,#REF!,5))</f>
      </c>
      <c r="D9" s="144">
        <f>IF($B9="","",VLOOKUP($B9,#REF!,15))</f>
      </c>
      <c r="E9" s="221"/>
      <c r="F9" s="145"/>
      <c r="G9" s="221"/>
      <c r="H9" s="145"/>
      <c r="I9" s="142">
        <f>IF($B9="","",VLOOKUP($B9,#REF!,4))</f>
      </c>
      <c r="J9" s="134"/>
      <c r="K9" s="211"/>
      <c r="L9" s="205">
        <f>IF(K9="","",CONCATENATE(VLOOKUP($Y$3,$AB$1:$AK$1,K9)," pont"))</f>
      </c>
      <c r="M9" s="212"/>
      <c r="N9" s="150"/>
      <c r="O9" s="150"/>
      <c r="P9" s="150"/>
      <c r="Q9" s="150"/>
      <c r="R9" s="150"/>
      <c r="S9" s="150"/>
      <c r="Y9" s="203"/>
      <c r="Z9" s="203"/>
      <c r="AA9" s="203" t="s">
        <v>65</v>
      </c>
      <c r="AB9" s="208">
        <v>10</v>
      </c>
      <c r="AC9" s="208">
        <v>6</v>
      </c>
      <c r="AD9" s="208">
        <v>4</v>
      </c>
      <c r="AE9" s="208">
        <v>2</v>
      </c>
      <c r="AF9" s="208">
        <v>1</v>
      </c>
      <c r="AG9" s="208">
        <v>0</v>
      </c>
      <c r="AH9" s="208">
        <v>0</v>
      </c>
      <c r="AI9" s="208">
        <v>0</v>
      </c>
      <c r="AJ9" s="208">
        <v>0</v>
      </c>
      <c r="AK9" s="208">
        <v>0</v>
      </c>
    </row>
    <row r="10" spans="1:37" ht="12.75">
      <c r="A10" s="157"/>
      <c r="B10" s="189"/>
      <c r="C10" s="158"/>
      <c r="D10" s="158"/>
      <c r="E10" s="158"/>
      <c r="F10" s="158"/>
      <c r="G10" s="158"/>
      <c r="H10" s="158"/>
      <c r="I10" s="158"/>
      <c r="J10" s="134"/>
      <c r="K10" s="157"/>
      <c r="L10" s="157"/>
      <c r="M10" s="213"/>
      <c r="N10" s="150"/>
      <c r="O10" s="150"/>
      <c r="P10" s="150"/>
      <c r="Q10" s="150"/>
      <c r="R10" s="150"/>
      <c r="S10" s="150"/>
      <c r="Y10" s="203"/>
      <c r="Z10" s="203"/>
      <c r="AA10" s="203" t="s">
        <v>66</v>
      </c>
      <c r="AB10" s="208">
        <v>6</v>
      </c>
      <c r="AC10" s="208">
        <v>3</v>
      </c>
      <c r="AD10" s="208">
        <v>2</v>
      </c>
      <c r="AE10" s="208">
        <v>1</v>
      </c>
      <c r="AF10" s="208">
        <v>0</v>
      </c>
      <c r="AG10" s="208">
        <v>0</v>
      </c>
      <c r="AH10" s="208">
        <v>0</v>
      </c>
      <c r="AI10" s="208">
        <v>0</v>
      </c>
      <c r="AJ10" s="208">
        <v>0</v>
      </c>
      <c r="AK10" s="208">
        <v>0</v>
      </c>
    </row>
    <row r="11" spans="1:37" ht="12.75">
      <c r="A11" s="157" t="s">
        <v>44</v>
      </c>
      <c r="B11" s="188"/>
      <c r="C11" s="144">
        <f>IF($B11="","",VLOOKUP($B11,#REF!,5))</f>
      </c>
      <c r="D11" s="144">
        <f>IF($B11="","",VLOOKUP($B11,#REF!,15))</f>
      </c>
      <c r="E11" s="142">
        <f>UPPER(IF($B11="","",VLOOKUP($B11,#REF!,2)))</f>
      </c>
      <c r="F11" s="145"/>
      <c r="G11" s="142">
        <f>IF($B11="","",VLOOKUP($B11,#REF!,3))</f>
      </c>
      <c r="H11" s="145"/>
      <c r="I11" s="142">
        <f>IF($B11="","",VLOOKUP($B11,#REF!,4))</f>
      </c>
      <c r="J11" s="134"/>
      <c r="K11" s="211"/>
      <c r="L11" s="205">
        <f>IF(K11="","",CONCATENATE(VLOOKUP($Y$3,$AB$1:$AK$1,K11)," pont"))</f>
      </c>
      <c r="M11" s="212"/>
      <c r="N11" s="150"/>
      <c r="O11" s="150"/>
      <c r="P11" s="150"/>
      <c r="Q11" s="150"/>
      <c r="R11" s="150"/>
      <c r="S11" s="150"/>
      <c r="Y11" s="203"/>
      <c r="Z11" s="203"/>
      <c r="AA11" s="203" t="s">
        <v>71</v>
      </c>
      <c r="AB11" s="208">
        <v>3</v>
      </c>
      <c r="AC11" s="208">
        <v>2</v>
      </c>
      <c r="AD11" s="208">
        <v>1</v>
      </c>
      <c r="AE11" s="208">
        <v>0</v>
      </c>
      <c r="AF11" s="208">
        <v>0</v>
      </c>
      <c r="AG11" s="208">
        <v>0</v>
      </c>
      <c r="AH11" s="208">
        <v>0</v>
      </c>
      <c r="AI11" s="208">
        <v>0</v>
      </c>
      <c r="AJ11" s="208">
        <v>0</v>
      </c>
      <c r="AK11" s="208">
        <v>0</v>
      </c>
    </row>
    <row r="12" spans="1:37" ht="12.75">
      <c r="A12" s="134"/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Y12" s="203"/>
      <c r="Z12" s="203"/>
      <c r="AA12" s="203" t="s">
        <v>67</v>
      </c>
      <c r="AB12" s="209">
        <v>0</v>
      </c>
      <c r="AC12" s="209">
        <v>0</v>
      </c>
      <c r="AD12" s="209">
        <v>0</v>
      </c>
      <c r="AE12" s="209">
        <v>0</v>
      </c>
      <c r="AF12" s="209">
        <v>0</v>
      </c>
      <c r="AG12" s="209">
        <v>0</v>
      </c>
      <c r="AH12" s="209">
        <v>0</v>
      </c>
      <c r="AI12" s="209">
        <v>0</v>
      </c>
      <c r="AJ12" s="209">
        <v>0</v>
      </c>
      <c r="AK12" s="209">
        <v>0</v>
      </c>
    </row>
    <row r="13" spans="1:37" ht="12.75">
      <c r="A13" s="134"/>
      <c r="B13" s="134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Y13" s="203"/>
      <c r="Z13" s="203"/>
      <c r="AA13" s="203" t="s">
        <v>68</v>
      </c>
      <c r="AB13" s="209">
        <v>0</v>
      </c>
      <c r="AC13" s="209">
        <v>0</v>
      </c>
      <c r="AD13" s="209">
        <v>0</v>
      </c>
      <c r="AE13" s="209">
        <v>0</v>
      </c>
      <c r="AF13" s="209">
        <v>0</v>
      </c>
      <c r="AG13" s="209">
        <v>0</v>
      </c>
      <c r="AH13" s="209">
        <v>0</v>
      </c>
      <c r="AI13" s="209">
        <v>0</v>
      </c>
      <c r="AJ13" s="209">
        <v>0</v>
      </c>
      <c r="AK13" s="209">
        <v>0</v>
      </c>
    </row>
    <row r="14" spans="1:37" ht="12.75">
      <c r="A14" s="134"/>
      <c r="B14" s="134"/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Y14" s="203"/>
      <c r="Z14" s="203"/>
      <c r="AA14" s="203"/>
      <c r="AB14" s="203"/>
      <c r="AC14" s="203"/>
      <c r="AD14" s="203"/>
      <c r="AE14" s="203"/>
      <c r="AF14" s="203"/>
      <c r="AG14" s="203"/>
      <c r="AH14" s="203"/>
      <c r="AI14" s="203"/>
      <c r="AJ14" s="203"/>
      <c r="AK14" s="203"/>
    </row>
    <row r="15" spans="1:37" ht="12.75">
      <c r="A15" s="134"/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Y15" s="203"/>
      <c r="Z15" s="203"/>
      <c r="AA15" s="203"/>
      <c r="AB15" s="203"/>
      <c r="AC15" s="203"/>
      <c r="AD15" s="203"/>
      <c r="AE15" s="203"/>
      <c r="AF15" s="203"/>
      <c r="AG15" s="203"/>
      <c r="AH15" s="203"/>
      <c r="AI15" s="203"/>
      <c r="AJ15" s="203"/>
      <c r="AK15" s="203"/>
    </row>
    <row r="16" spans="1:37" ht="12.75">
      <c r="A16" s="134"/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Y16" s="203"/>
      <c r="Z16" s="203"/>
      <c r="AA16" s="203" t="s">
        <v>42</v>
      </c>
      <c r="AB16" s="203">
        <v>300</v>
      </c>
      <c r="AC16" s="203">
        <v>250</v>
      </c>
      <c r="AD16" s="203">
        <v>220</v>
      </c>
      <c r="AE16" s="203">
        <v>180</v>
      </c>
      <c r="AF16" s="203">
        <v>160</v>
      </c>
      <c r="AG16" s="203">
        <v>150</v>
      </c>
      <c r="AH16" s="203">
        <v>140</v>
      </c>
      <c r="AI16" s="203">
        <v>130</v>
      </c>
      <c r="AJ16" s="203">
        <v>120</v>
      </c>
      <c r="AK16" s="203">
        <v>110</v>
      </c>
    </row>
    <row r="17" spans="1:37" ht="12.75">
      <c r="A17" s="134"/>
      <c r="B17" s="134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Y17" s="203"/>
      <c r="Z17" s="203"/>
      <c r="AA17" s="203" t="s">
        <v>59</v>
      </c>
      <c r="AB17" s="203">
        <v>250</v>
      </c>
      <c r="AC17" s="203">
        <v>200</v>
      </c>
      <c r="AD17" s="203">
        <v>160</v>
      </c>
      <c r="AE17" s="203">
        <v>140</v>
      </c>
      <c r="AF17" s="203">
        <v>120</v>
      </c>
      <c r="AG17" s="203">
        <v>110</v>
      </c>
      <c r="AH17" s="203">
        <v>100</v>
      </c>
      <c r="AI17" s="203">
        <v>90</v>
      </c>
      <c r="AJ17" s="203">
        <v>80</v>
      </c>
      <c r="AK17" s="203">
        <v>70</v>
      </c>
    </row>
    <row r="18" spans="1:37" ht="18.75" customHeight="1">
      <c r="A18" s="134"/>
      <c r="B18" s="321"/>
      <c r="C18" s="321"/>
      <c r="D18" s="320" t="str">
        <f>E7</f>
        <v>Árpád-házi</v>
      </c>
      <c r="E18" s="320"/>
      <c r="F18" s="320">
        <f>E9</f>
        <v>0</v>
      </c>
      <c r="G18" s="320"/>
      <c r="H18" s="320">
        <f>E11</f>
      </c>
      <c r="I18" s="320"/>
      <c r="J18" s="134"/>
      <c r="K18" s="134"/>
      <c r="L18" s="134"/>
      <c r="M18" s="134"/>
      <c r="Y18" s="203"/>
      <c r="Z18" s="203"/>
      <c r="AA18" s="203" t="s">
        <v>60</v>
      </c>
      <c r="AB18" s="203">
        <v>200</v>
      </c>
      <c r="AC18" s="203">
        <v>150</v>
      </c>
      <c r="AD18" s="203">
        <v>130</v>
      </c>
      <c r="AE18" s="203">
        <v>110</v>
      </c>
      <c r="AF18" s="203">
        <v>95</v>
      </c>
      <c r="AG18" s="203">
        <v>80</v>
      </c>
      <c r="AH18" s="203">
        <v>70</v>
      </c>
      <c r="AI18" s="203">
        <v>60</v>
      </c>
      <c r="AJ18" s="203">
        <v>55</v>
      </c>
      <c r="AK18" s="203">
        <v>50</v>
      </c>
    </row>
    <row r="19" spans="1:37" ht="18.75" customHeight="1">
      <c r="A19" s="193" t="s">
        <v>42</v>
      </c>
      <c r="B19" s="318" t="str">
        <f>E7</f>
        <v>Árpád-házi</v>
      </c>
      <c r="C19" s="318"/>
      <c r="D19" s="322"/>
      <c r="E19" s="322"/>
      <c r="F19" s="319"/>
      <c r="G19" s="319"/>
      <c r="H19" s="319"/>
      <c r="I19" s="319"/>
      <c r="J19" s="134"/>
      <c r="K19" s="134"/>
      <c r="L19" s="134"/>
      <c r="M19" s="134"/>
      <c r="Y19" s="203"/>
      <c r="Z19" s="203"/>
      <c r="AA19" s="203" t="s">
        <v>61</v>
      </c>
      <c r="AB19" s="203">
        <v>150</v>
      </c>
      <c r="AC19" s="203">
        <v>120</v>
      </c>
      <c r="AD19" s="203">
        <v>100</v>
      </c>
      <c r="AE19" s="203">
        <v>80</v>
      </c>
      <c r="AF19" s="203">
        <v>70</v>
      </c>
      <c r="AG19" s="203">
        <v>60</v>
      </c>
      <c r="AH19" s="203">
        <v>55</v>
      </c>
      <c r="AI19" s="203">
        <v>50</v>
      </c>
      <c r="AJ19" s="203">
        <v>45</v>
      </c>
      <c r="AK19" s="203">
        <v>40</v>
      </c>
    </row>
    <row r="20" spans="1:37" ht="18.75" customHeight="1">
      <c r="A20" s="193" t="s">
        <v>43</v>
      </c>
      <c r="B20" s="318">
        <f>E9</f>
        <v>0</v>
      </c>
      <c r="C20" s="318"/>
      <c r="D20" s="319"/>
      <c r="E20" s="319"/>
      <c r="F20" s="322"/>
      <c r="G20" s="322"/>
      <c r="H20" s="319"/>
      <c r="I20" s="319"/>
      <c r="J20" s="134"/>
      <c r="K20" s="134"/>
      <c r="L20" s="134"/>
      <c r="M20" s="134"/>
      <c r="Y20" s="203"/>
      <c r="Z20" s="203"/>
      <c r="AA20" s="203" t="s">
        <v>62</v>
      </c>
      <c r="AB20" s="203">
        <v>120</v>
      </c>
      <c r="AC20" s="203">
        <v>90</v>
      </c>
      <c r="AD20" s="203">
        <v>65</v>
      </c>
      <c r="AE20" s="203">
        <v>55</v>
      </c>
      <c r="AF20" s="203">
        <v>50</v>
      </c>
      <c r="AG20" s="203">
        <v>45</v>
      </c>
      <c r="AH20" s="203">
        <v>40</v>
      </c>
      <c r="AI20" s="203">
        <v>35</v>
      </c>
      <c r="AJ20" s="203">
        <v>25</v>
      </c>
      <c r="AK20" s="203">
        <v>20</v>
      </c>
    </row>
    <row r="21" spans="1:37" ht="18.75" customHeight="1">
      <c r="A21" s="193" t="s">
        <v>44</v>
      </c>
      <c r="B21" s="318">
        <f>E11</f>
      </c>
      <c r="C21" s="318"/>
      <c r="D21" s="319"/>
      <c r="E21" s="319"/>
      <c r="F21" s="319"/>
      <c r="G21" s="319"/>
      <c r="H21" s="322"/>
      <c r="I21" s="322"/>
      <c r="J21" s="134"/>
      <c r="K21" s="134"/>
      <c r="L21" s="134"/>
      <c r="M21" s="134"/>
      <c r="Y21" s="203"/>
      <c r="Z21" s="203"/>
      <c r="AA21" s="203" t="s">
        <v>63</v>
      </c>
      <c r="AB21" s="203">
        <v>90</v>
      </c>
      <c r="AC21" s="203">
        <v>60</v>
      </c>
      <c r="AD21" s="203">
        <v>45</v>
      </c>
      <c r="AE21" s="203">
        <v>34</v>
      </c>
      <c r="AF21" s="203">
        <v>27</v>
      </c>
      <c r="AG21" s="203">
        <v>22</v>
      </c>
      <c r="AH21" s="203">
        <v>18</v>
      </c>
      <c r="AI21" s="203">
        <v>15</v>
      </c>
      <c r="AJ21" s="203">
        <v>12</v>
      </c>
      <c r="AK21" s="203">
        <v>9</v>
      </c>
    </row>
    <row r="22" spans="1:37" ht="12.75">
      <c r="A22" s="134"/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Y22" s="203"/>
      <c r="Z22" s="203"/>
      <c r="AA22" s="203" t="s">
        <v>64</v>
      </c>
      <c r="AB22" s="203">
        <v>60</v>
      </c>
      <c r="AC22" s="203">
        <v>40</v>
      </c>
      <c r="AD22" s="203">
        <v>30</v>
      </c>
      <c r="AE22" s="203">
        <v>20</v>
      </c>
      <c r="AF22" s="203">
        <v>18</v>
      </c>
      <c r="AG22" s="203">
        <v>15</v>
      </c>
      <c r="AH22" s="203">
        <v>12</v>
      </c>
      <c r="AI22" s="203">
        <v>10</v>
      </c>
      <c r="AJ22" s="203">
        <v>8</v>
      </c>
      <c r="AK22" s="203">
        <v>6</v>
      </c>
    </row>
    <row r="23" spans="1:37" ht="12.75">
      <c r="A23" s="134"/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Y23" s="203"/>
      <c r="Z23" s="203"/>
      <c r="AA23" s="203" t="s">
        <v>65</v>
      </c>
      <c r="AB23" s="203">
        <v>40</v>
      </c>
      <c r="AC23" s="203">
        <v>25</v>
      </c>
      <c r="AD23" s="203">
        <v>18</v>
      </c>
      <c r="AE23" s="203">
        <v>13</v>
      </c>
      <c r="AF23" s="203">
        <v>8</v>
      </c>
      <c r="AG23" s="203">
        <v>7</v>
      </c>
      <c r="AH23" s="203">
        <v>6</v>
      </c>
      <c r="AI23" s="203">
        <v>5</v>
      </c>
      <c r="AJ23" s="203">
        <v>4</v>
      </c>
      <c r="AK23" s="203">
        <v>3</v>
      </c>
    </row>
    <row r="24" spans="1:37" ht="12.75">
      <c r="A24" s="134"/>
      <c r="B24" s="134"/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Y24" s="203"/>
      <c r="Z24" s="203"/>
      <c r="AA24" s="203" t="s">
        <v>66</v>
      </c>
      <c r="AB24" s="203">
        <v>25</v>
      </c>
      <c r="AC24" s="203">
        <v>15</v>
      </c>
      <c r="AD24" s="203">
        <v>13</v>
      </c>
      <c r="AE24" s="203">
        <v>7</v>
      </c>
      <c r="AF24" s="203">
        <v>6</v>
      </c>
      <c r="AG24" s="203">
        <v>5</v>
      </c>
      <c r="AH24" s="203">
        <v>4</v>
      </c>
      <c r="AI24" s="203">
        <v>3</v>
      </c>
      <c r="AJ24" s="203">
        <v>2</v>
      </c>
      <c r="AK24" s="203">
        <v>1</v>
      </c>
    </row>
    <row r="25" spans="1:37" ht="12.75">
      <c r="A25" s="134"/>
      <c r="B25" s="134"/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Y25" s="203"/>
      <c r="Z25" s="203"/>
      <c r="AA25" s="203" t="s">
        <v>71</v>
      </c>
      <c r="AB25" s="203">
        <v>15</v>
      </c>
      <c r="AC25" s="203">
        <v>10</v>
      </c>
      <c r="AD25" s="203">
        <v>8</v>
      </c>
      <c r="AE25" s="203">
        <v>4</v>
      </c>
      <c r="AF25" s="203">
        <v>3</v>
      </c>
      <c r="AG25" s="203">
        <v>2</v>
      </c>
      <c r="AH25" s="203">
        <v>1</v>
      </c>
      <c r="AI25" s="203">
        <v>0</v>
      </c>
      <c r="AJ25" s="203">
        <v>0</v>
      </c>
      <c r="AK25" s="203">
        <v>0</v>
      </c>
    </row>
    <row r="26" spans="1:37" ht="12.75">
      <c r="A26" s="134"/>
      <c r="B26" s="134"/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Y26" s="203"/>
      <c r="Z26" s="203"/>
      <c r="AA26" s="203" t="s">
        <v>67</v>
      </c>
      <c r="AB26" s="203">
        <v>10</v>
      </c>
      <c r="AC26" s="203">
        <v>6</v>
      </c>
      <c r="AD26" s="203">
        <v>4</v>
      </c>
      <c r="AE26" s="203">
        <v>2</v>
      </c>
      <c r="AF26" s="203">
        <v>1</v>
      </c>
      <c r="AG26" s="203">
        <v>0</v>
      </c>
      <c r="AH26" s="203">
        <v>0</v>
      </c>
      <c r="AI26" s="203">
        <v>0</v>
      </c>
      <c r="AJ26" s="203">
        <v>0</v>
      </c>
      <c r="AK26" s="203">
        <v>0</v>
      </c>
    </row>
    <row r="27" spans="1:37" ht="12.75">
      <c r="A27" s="134"/>
      <c r="B27" s="134"/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Y27" s="203"/>
      <c r="Z27" s="203"/>
      <c r="AA27" s="203" t="s">
        <v>68</v>
      </c>
      <c r="AB27" s="203">
        <v>3</v>
      </c>
      <c r="AC27" s="203">
        <v>2</v>
      </c>
      <c r="AD27" s="203">
        <v>1</v>
      </c>
      <c r="AE27" s="203">
        <v>0</v>
      </c>
      <c r="AF27" s="203">
        <v>0</v>
      </c>
      <c r="AG27" s="203">
        <v>0</v>
      </c>
      <c r="AH27" s="203">
        <v>0</v>
      </c>
      <c r="AI27" s="203">
        <v>0</v>
      </c>
      <c r="AJ27" s="203">
        <v>0</v>
      </c>
      <c r="AK27" s="203">
        <v>0</v>
      </c>
    </row>
    <row r="28" spans="1:13" ht="12.75">
      <c r="A28" s="134"/>
      <c r="B28" s="134"/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</row>
    <row r="29" spans="1:13" ht="12.75">
      <c r="A29" s="134"/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</row>
    <row r="30" spans="1:13" ht="12.75">
      <c r="A30" s="134"/>
      <c r="B30" s="134"/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</row>
    <row r="31" spans="1:13" ht="12.75">
      <c r="A31" s="134"/>
      <c r="B31" s="134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</row>
    <row r="32" spans="1:19" ht="12.75">
      <c r="A32" s="134"/>
      <c r="B32" s="134"/>
      <c r="C32" s="134"/>
      <c r="D32" s="134"/>
      <c r="E32" s="134"/>
      <c r="F32" s="134"/>
      <c r="G32" s="134"/>
      <c r="H32" s="134"/>
      <c r="I32" s="134"/>
      <c r="J32" s="134"/>
      <c r="K32" s="134"/>
      <c r="L32" s="133"/>
      <c r="M32" s="133"/>
      <c r="O32" s="150"/>
      <c r="P32" s="150"/>
      <c r="Q32" s="150"/>
      <c r="R32" s="150"/>
      <c r="S32" s="150"/>
    </row>
    <row r="33" spans="1:19" ht="12.75">
      <c r="A33" s="81" t="s">
        <v>25</v>
      </c>
      <c r="B33" s="82"/>
      <c r="C33" s="112"/>
      <c r="D33" s="165" t="s">
        <v>0</v>
      </c>
      <c r="E33" s="166" t="s">
        <v>27</v>
      </c>
      <c r="F33" s="184"/>
      <c r="G33" s="165" t="s">
        <v>0</v>
      </c>
      <c r="H33" s="166" t="s">
        <v>34</v>
      </c>
      <c r="I33" s="89"/>
      <c r="J33" s="166" t="s">
        <v>35</v>
      </c>
      <c r="K33" s="88" t="s">
        <v>36</v>
      </c>
      <c r="L33" s="31"/>
      <c r="M33" s="218"/>
      <c r="N33" s="217"/>
      <c r="O33" s="150"/>
      <c r="P33" s="159"/>
      <c r="Q33" s="159"/>
      <c r="R33" s="160"/>
      <c r="S33" s="150"/>
    </row>
    <row r="34" spans="1:19" ht="12.75">
      <c r="A34" s="137" t="s">
        <v>26</v>
      </c>
      <c r="B34" s="138"/>
      <c r="C34" s="139"/>
      <c r="D34" s="167"/>
      <c r="E34" s="325"/>
      <c r="F34" s="325"/>
      <c r="G34" s="178" t="s">
        <v>1</v>
      </c>
      <c r="H34" s="138"/>
      <c r="I34" s="168"/>
      <c r="J34" s="179"/>
      <c r="K34" s="135" t="s">
        <v>28</v>
      </c>
      <c r="L34" s="185"/>
      <c r="M34" s="173"/>
      <c r="O34" s="150"/>
      <c r="P34" s="161"/>
      <c r="Q34" s="161"/>
      <c r="R34" s="162"/>
      <c r="S34" s="150"/>
    </row>
    <row r="35" spans="1:19" ht="12.75">
      <c r="A35" s="140" t="s">
        <v>33</v>
      </c>
      <c r="B35" s="87"/>
      <c r="C35" s="141"/>
      <c r="D35" s="170"/>
      <c r="E35" s="324"/>
      <c r="F35" s="324"/>
      <c r="G35" s="180" t="s">
        <v>2</v>
      </c>
      <c r="H35" s="171"/>
      <c r="I35" s="172"/>
      <c r="J35" s="79"/>
      <c r="K35" s="182"/>
      <c r="L35" s="133"/>
      <c r="M35" s="177"/>
      <c r="O35" s="150"/>
      <c r="P35" s="162"/>
      <c r="Q35" s="163"/>
      <c r="R35" s="162"/>
      <c r="S35" s="150"/>
    </row>
    <row r="36" spans="1:19" ht="12.75">
      <c r="A36" s="102"/>
      <c r="B36" s="103"/>
      <c r="C36" s="104"/>
      <c r="D36" s="170"/>
      <c r="E36" s="174"/>
      <c r="F36" s="175"/>
      <c r="G36" s="180" t="s">
        <v>3</v>
      </c>
      <c r="H36" s="171"/>
      <c r="I36" s="172"/>
      <c r="J36" s="79"/>
      <c r="K36" s="135" t="s">
        <v>29</v>
      </c>
      <c r="L36" s="185"/>
      <c r="M36" s="169"/>
      <c r="O36" s="150"/>
      <c r="P36" s="161"/>
      <c r="Q36" s="161"/>
      <c r="R36" s="162"/>
      <c r="S36" s="150"/>
    </row>
    <row r="37" spans="1:19" ht="12.75">
      <c r="A37" s="83"/>
      <c r="B37" s="110"/>
      <c r="C37" s="84"/>
      <c r="D37" s="170"/>
      <c r="E37" s="174"/>
      <c r="F37" s="175"/>
      <c r="G37" s="180" t="s">
        <v>4</v>
      </c>
      <c r="H37" s="171"/>
      <c r="I37" s="172"/>
      <c r="J37" s="79"/>
      <c r="K37" s="183"/>
      <c r="L37" s="175"/>
      <c r="M37" s="173"/>
      <c r="O37" s="150"/>
      <c r="P37" s="162"/>
      <c r="Q37" s="163"/>
      <c r="R37" s="162"/>
      <c r="S37" s="150"/>
    </row>
    <row r="38" spans="1:19" ht="12.75">
      <c r="A38" s="91"/>
      <c r="B38" s="105"/>
      <c r="C38" s="111"/>
      <c r="D38" s="170"/>
      <c r="E38" s="174"/>
      <c r="F38" s="175"/>
      <c r="G38" s="180" t="s">
        <v>5</v>
      </c>
      <c r="H38" s="171"/>
      <c r="I38" s="172"/>
      <c r="J38" s="79"/>
      <c r="K38" s="140"/>
      <c r="L38" s="133"/>
      <c r="M38" s="177"/>
      <c r="O38" s="150"/>
      <c r="P38" s="162"/>
      <c r="Q38" s="163"/>
      <c r="R38" s="162"/>
      <c r="S38" s="150"/>
    </row>
    <row r="39" spans="1:19" ht="12.75">
      <c r="A39" s="92"/>
      <c r="B39" s="106"/>
      <c r="C39" s="84"/>
      <c r="D39" s="170"/>
      <c r="E39" s="174"/>
      <c r="F39" s="175"/>
      <c r="G39" s="180" t="s">
        <v>6</v>
      </c>
      <c r="H39" s="171"/>
      <c r="I39" s="172"/>
      <c r="J39" s="79"/>
      <c r="K39" s="135" t="s">
        <v>24</v>
      </c>
      <c r="L39" s="185"/>
      <c r="M39" s="169"/>
      <c r="O39" s="150"/>
      <c r="P39" s="161"/>
      <c r="Q39" s="161"/>
      <c r="R39" s="162"/>
      <c r="S39" s="150"/>
    </row>
    <row r="40" spans="1:19" ht="12.75">
      <c r="A40" s="92"/>
      <c r="B40" s="106"/>
      <c r="C40" s="100"/>
      <c r="D40" s="170"/>
      <c r="E40" s="174"/>
      <c r="F40" s="175"/>
      <c r="G40" s="180" t="s">
        <v>7</v>
      </c>
      <c r="H40" s="171"/>
      <c r="I40" s="172"/>
      <c r="J40" s="79"/>
      <c r="K40" s="183"/>
      <c r="L40" s="175"/>
      <c r="M40" s="173"/>
      <c r="O40" s="150"/>
      <c r="P40" s="162"/>
      <c r="Q40" s="163"/>
      <c r="R40" s="162"/>
      <c r="S40" s="150"/>
    </row>
    <row r="41" spans="1:19" ht="12.75">
      <c r="A41" s="93"/>
      <c r="B41" s="90"/>
      <c r="C41" s="101"/>
      <c r="D41" s="176"/>
      <c r="E41" s="85"/>
      <c r="F41" s="133"/>
      <c r="G41" s="181" t="s">
        <v>8</v>
      </c>
      <c r="H41" s="87"/>
      <c r="I41" s="136"/>
      <c r="J41" s="86"/>
      <c r="K41" s="140" t="str">
        <f>L4</f>
        <v>Szabó Hajnalka</v>
      </c>
      <c r="L41" s="133"/>
      <c r="M41" s="177"/>
      <c r="O41" s="150"/>
      <c r="P41" s="162"/>
      <c r="Q41" s="163"/>
      <c r="R41" s="164"/>
      <c r="S41" s="150"/>
    </row>
    <row r="42" spans="15:19" ht="12.75">
      <c r="O42" s="150"/>
      <c r="P42" s="150"/>
      <c r="Q42" s="150"/>
      <c r="R42" s="150"/>
      <c r="S42" s="150"/>
    </row>
    <row r="43" spans="15:19" ht="12.75">
      <c r="O43" s="150"/>
      <c r="P43" s="150"/>
      <c r="Q43" s="150"/>
      <c r="R43" s="150"/>
      <c r="S43" s="150"/>
    </row>
  </sheetData>
  <sheetProtection/>
  <mergeCells count="20">
    <mergeCell ref="A1:F1"/>
    <mergeCell ref="A4:C4"/>
    <mergeCell ref="B18:C18"/>
    <mergeCell ref="D18:E18"/>
    <mergeCell ref="F18:G18"/>
    <mergeCell ref="H18:I18"/>
    <mergeCell ref="B19:C19"/>
    <mergeCell ref="D19:E19"/>
    <mergeCell ref="F19:G19"/>
    <mergeCell ref="H19:I19"/>
    <mergeCell ref="B20:C20"/>
    <mergeCell ref="D20:E20"/>
    <mergeCell ref="F20:G20"/>
    <mergeCell ref="H20:I20"/>
    <mergeCell ref="B21:C21"/>
    <mergeCell ref="D21:E21"/>
    <mergeCell ref="F21:G21"/>
    <mergeCell ref="H21:I21"/>
    <mergeCell ref="E34:F34"/>
    <mergeCell ref="E35:F35"/>
  </mergeCells>
  <conditionalFormatting sqref="E7 E9 E11">
    <cfRule type="cellIs" priority="2" dxfId="1" operator="equal" stopIfTrue="1">
      <formula>"Bye"</formula>
    </cfRule>
  </conditionalFormatting>
  <conditionalFormatting sqref="R41">
    <cfRule type="expression" priority="1" dxfId="0" stopIfTrue="1">
      <formula>$O$1="CU"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Munka45">
    <tabColor indexed="11"/>
  </sheetPr>
  <dimension ref="A1:AK43"/>
  <sheetViews>
    <sheetView zoomScalePageLayoutView="0" workbookViewId="0" topLeftCell="A1">
      <selection activeCell="J14" sqref="J14"/>
    </sheetView>
  </sheetViews>
  <sheetFormatPr defaultColWidth="9.140625" defaultRowHeight="12.75"/>
  <cols>
    <col min="1" max="1" width="5.421875" style="0" customWidth="1"/>
    <col min="2" max="2" width="4.421875" style="0" customWidth="1"/>
    <col min="3" max="3" width="8.28125" style="0" customWidth="1"/>
    <col min="4" max="4" width="7.140625" style="0" customWidth="1"/>
    <col min="5" max="5" width="9.28125" style="0" customWidth="1"/>
    <col min="6" max="6" width="7.140625" style="0" customWidth="1"/>
    <col min="7" max="7" width="9.28125" style="0" customWidth="1"/>
    <col min="8" max="8" width="7.140625" style="0" customWidth="1"/>
    <col min="9" max="9" width="9.28125" style="0" customWidth="1"/>
    <col min="10" max="10" width="8.421875" style="0" customWidth="1"/>
    <col min="11" max="11" width="8.57421875" style="0" customWidth="1"/>
    <col min="12" max="12" width="11.8515625" style="0" bestFit="1" customWidth="1"/>
    <col min="13" max="13" width="8.57421875" style="0" customWidth="1"/>
    <col min="15" max="15" width="5.57421875" style="0" customWidth="1"/>
    <col min="16" max="16" width="4.57421875" style="0" customWidth="1"/>
    <col min="17" max="17" width="11.7109375" style="0" customWidth="1"/>
    <col min="25" max="25" width="10.28125" style="202" hidden="1" customWidth="1"/>
    <col min="26" max="37" width="0" style="202" hidden="1" customWidth="1"/>
  </cols>
  <sheetData>
    <row r="1" spans="1:37" ht="26.25">
      <c r="A1" s="317" t="str">
        <f>Altalanos!$A$6</f>
        <v>Vas megyei Tenisz Diákolimpia</v>
      </c>
      <c r="B1" s="317"/>
      <c r="C1" s="317"/>
      <c r="D1" s="317"/>
      <c r="E1" s="317"/>
      <c r="F1" s="317"/>
      <c r="G1" s="117"/>
      <c r="H1" s="120" t="s">
        <v>32</v>
      </c>
      <c r="I1" s="118"/>
      <c r="J1" s="119"/>
      <c r="L1" s="121"/>
      <c r="M1" s="146"/>
      <c r="N1" s="148"/>
      <c r="O1" s="148" t="s">
        <v>9</v>
      </c>
      <c r="P1" s="148"/>
      <c r="Q1" s="149"/>
      <c r="R1" s="148"/>
      <c r="S1" s="150"/>
      <c r="Y1"/>
      <c r="Z1"/>
      <c r="AA1"/>
      <c r="AB1" s="210" t="e">
        <f>IF(Y5=1,CONCATENATE(VLOOKUP(Y3,AA16:AH27,2)),CONCATENATE(VLOOKUP(Y3,AA2:AK13,2)))</f>
        <v>#N/A</v>
      </c>
      <c r="AC1" s="210" t="e">
        <f>IF(Y5=1,CONCATENATE(VLOOKUP(Y3,AA16:AK27,3)),CONCATENATE(VLOOKUP(Y3,AA2:AK13,3)))</f>
        <v>#N/A</v>
      </c>
      <c r="AD1" s="210" t="e">
        <f>IF(Y5=1,CONCATENATE(VLOOKUP(Y3,AA16:AK27,4)),CONCATENATE(VLOOKUP(Y3,AA2:AK13,4)))</f>
        <v>#N/A</v>
      </c>
      <c r="AE1" s="210" t="e">
        <f>IF(Y5=1,CONCATENATE(VLOOKUP(Y3,AA16:AK27,5)),CONCATENATE(VLOOKUP(Y3,AA2:AK13,5)))</f>
        <v>#N/A</v>
      </c>
      <c r="AF1" s="210" t="e">
        <f>IF(Y5=1,CONCATENATE(VLOOKUP(Y3,AA16:AK27,6)),CONCATENATE(VLOOKUP(Y3,AA2:AK13,6)))</f>
        <v>#N/A</v>
      </c>
      <c r="AG1" s="210" t="e">
        <f>IF(Y5=1,CONCATENATE(VLOOKUP(Y3,AA16:AK27,7)),CONCATENATE(VLOOKUP(Y3,AA2:AK13,7)))</f>
        <v>#N/A</v>
      </c>
      <c r="AH1" s="210" t="e">
        <f>IF(Y5=1,CONCATENATE(VLOOKUP(Y3,AA16:AK27,8)),CONCATENATE(VLOOKUP(Y3,AA2:AK13,8)))</f>
        <v>#N/A</v>
      </c>
      <c r="AI1" s="210" t="e">
        <f>IF(Y5=1,CONCATENATE(VLOOKUP(Y3,AA16:AK27,9)),CONCATENATE(VLOOKUP(Y3,AA2:AK13,9)))</f>
        <v>#N/A</v>
      </c>
      <c r="AJ1" s="210" t="e">
        <f>IF(Y5=1,CONCATENATE(VLOOKUP(Y3,AA16:AK27,10)),CONCATENATE(VLOOKUP(Y3,AA2:AK13,10)))</f>
        <v>#N/A</v>
      </c>
      <c r="AK1" s="210" t="e">
        <f>IF(Y5=1,CONCATENATE(VLOOKUP(Y3,AA16:AK27,11)),CONCATENATE(VLOOKUP(Y3,AA2:AK13,11)))</f>
        <v>#N/A</v>
      </c>
    </row>
    <row r="2" spans="1:37" ht="12.75">
      <c r="A2" s="122" t="s">
        <v>31</v>
      </c>
      <c r="B2" s="123"/>
      <c r="C2" s="123"/>
      <c r="D2" s="123"/>
      <c r="E2" s="114">
        <f>Altalanos!$E$8</f>
        <v>0</v>
      </c>
      <c r="F2" s="123"/>
      <c r="G2" s="124"/>
      <c r="H2" s="125"/>
      <c r="I2" s="125"/>
      <c r="J2" s="126"/>
      <c r="K2" s="121"/>
      <c r="L2" s="121"/>
      <c r="M2" s="147"/>
      <c r="N2" s="151"/>
      <c r="O2" s="152"/>
      <c r="P2" s="151"/>
      <c r="Q2" s="152"/>
      <c r="R2" s="151"/>
      <c r="S2" s="150"/>
      <c r="Y2" s="204"/>
      <c r="Z2" s="203"/>
      <c r="AA2" s="203" t="s">
        <v>42</v>
      </c>
      <c r="AB2" s="208">
        <v>150</v>
      </c>
      <c r="AC2" s="208">
        <v>120</v>
      </c>
      <c r="AD2" s="208">
        <v>100</v>
      </c>
      <c r="AE2" s="208">
        <v>80</v>
      </c>
      <c r="AF2" s="208">
        <v>70</v>
      </c>
      <c r="AG2" s="208">
        <v>60</v>
      </c>
      <c r="AH2" s="208">
        <v>55</v>
      </c>
      <c r="AI2" s="208">
        <v>50</v>
      </c>
      <c r="AJ2" s="208">
        <v>45</v>
      </c>
      <c r="AK2" s="208">
        <v>40</v>
      </c>
    </row>
    <row r="3" spans="1:37" ht="12.75">
      <c r="A3" s="49" t="s">
        <v>17</v>
      </c>
      <c r="B3" s="49"/>
      <c r="C3" s="49"/>
      <c r="D3" s="49"/>
      <c r="E3" s="49" t="s">
        <v>14</v>
      </c>
      <c r="F3" s="49"/>
      <c r="G3" s="49"/>
      <c r="H3" s="49" t="s">
        <v>87</v>
      </c>
      <c r="I3" s="49"/>
      <c r="J3" s="80"/>
      <c r="K3" s="49"/>
      <c r="L3" s="50" t="s">
        <v>22</v>
      </c>
      <c r="M3" s="49"/>
      <c r="N3" s="154"/>
      <c r="O3" s="153"/>
      <c r="P3" s="154"/>
      <c r="Q3" s="194" t="s">
        <v>50</v>
      </c>
      <c r="R3" s="195" t="s">
        <v>56</v>
      </c>
      <c r="S3" s="150"/>
      <c r="Y3" s="203">
        <f>IF(H4="OB","A",IF(H4="IX","W",H4))</f>
        <v>0</v>
      </c>
      <c r="Z3" s="203"/>
      <c r="AA3" s="203" t="s">
        <v>59</v>
      </c>
      <c r="AB3" s="208">
        <v>120</v>
      </c>
      <c r="AC3" s="208">
        <v>90</v>
      </c>
      <c r="AD3" s="208">
        <v>65</v>
      </c>
      <c r="AE3" s="208">
        <v>55</v>
      </c>
      <c r="AF3" s="208">
        <v>50</v>
      </c>
      <c r="AG3" s="208">
        <v>45</v>
      </c>
      <c r="AH3" s="208">
        <v>40</v>
      </c>
      <c r="AI3" s="208">
        <v>35</v>
      </c>
      <c r="AJ3" s="208">
        <v>25</v>
      </c>
      <c r="AK3" s="208">
        <v>20</v>
      </c>
    </row>
    <row r="4" spans="1:37" ht="13.5" thickBot="1">
      <c r="A4" s="323" t="str">
        <f>Altalanos!$A$10</f>
        <v>2022.05.02.-03.</v>
      </c>
      <c r="B4" s="323"/>
      <c r="C4" s="323"/>
      <c r="D4" s="127"/>
      <c r="E4" s="128" t="str">
        <f>Altalanos!$C$10</f>
        <v>Szombathely</v>
      </c>
      <c r="F4" s="128"/>
      <c r="G4" s="128"/>
      <c r="H4" s="130"/>
      <c r="I4" s="128"/>
      <c r="J4" s="129"/>
      <c r="K4" s="130"/>
      <c r="L4" s="131" t="str">
        <f>Altalanos!$E$10</f>
        <v>Szabó Hajnalka</v>
      </c>
      <c r="M4" s="130"/>
      <c r="N4" s="155"/>
      <c r="O4" s="156"/>
      <c r="P4" s="155"/>
      <c r="Q4" s="196" t="s">
        <v>57</v>
      </c>
      <c r="R4" s="197" t="s">
        <v>52</v>
      </c>
      <c r="S4" s="150"/>
      <c r="Y4" s="203"/>
      <c r="Z4" s="203"/>
      <c r="AA4" s="203" t="s">
        <v>60</v>
      </c>
      <c r="AB4" s="208">
        <v>90</v>
      </c>
      <c r="AC4" s="208">
        <v>60</v>
      </c>
      <c r="AD4" s="208">
        <v>45</v>
      </c>
      <c r="AE4" s="208">
        <v>34</v>
      </c>
      <c r="AF4" s="208">
        <v>27</v>
      </c>
      <c r="AG4" s="208">
        <v>22</v>
      </c>
      <c r="AH4" s="208">
        <v>18</v>
      </c>
      <c r="AI4" s="208">
        <v>15</v>
      </c>
      <c r="AJ4" s="208">
        <v>12</v>
      </c>
      <c r="AK4" s="208">
        <v>9</v>
      </c>
    </row>
    <row r="5" spans="1:37" ht="12.75">
      <c r="A5" s="31"/>
      <c r="B5" s="31" t="s">
        <v>30</v>
      </c>
      <c r="C5" s="143" t="s">
        <v>40</v>
      </c>
      <c r="D5" s="31" t="s">
        <v>25</v>
      </c>
      <c r="E5" s="31" t="s">
        <v>45</v>
      </c>
      <c r="F5" s="31"/>
      <c r="G5" s="31" t="s">
        <v>21</v>
      </c>
      <c r="H5" s="31"/>
      <c r="I5" s="31" t="s">
        <v>23</v>
      </c>
      <c r="J5" s="31"/>
      <c r="K5" s="187" t="s">
        <v>46</v>
      </c>
      <c r="L5" s="187" t="s">
        <v>47</v>
      </c>
      <c r="M5" s="187" t="s">
        <v>48</v>
      </c>
      <c r="N5" s="150"/>
      <c r="O5" s="150"/>
      <c r="P5" s="150"/>
      <c r="Q5" s="198" t="s">
        <v>58</v>
      </c>
      <c r="R5" s="199" t="s">
        <v>54</v>
      </c>
      <c r="S5" s="150"/>
      <c r="Y5" s="203">
        <f>IF(OR(Altalanos!$A$8="F1",Altalanos!$A$8="F2",Altalanos!$A$8="N1",Altalanos!$A$8="N2"),1,2)</f>
        <v>2</v>
      </c>
      <c r="Z5" s="203"/>
      <c r="AA5" s="203" t="s">
        <v>61</v>
      </c>
      <c r="AB5" s="208">
        <v>60</v>
      </c>
      <c r="AC5" s="208">
        <v>40</v>
      </c>
      <c r="AD5" s="208">
        <v>30</v>
      </c>
      <c r="AE5" s="208">
        <v>20</v>
      </c>
      <c r="AF5" s="208">
        <v>18</v>
      </c>
      <c r="AG5" s="208">
        <v>15</v>
      </c>
      <c r="AH5" s="208">
        <v>12</v>
      </c>
      <c r="AI5" s="208">
        <v>10</v>
      </c>
      <c r="AJ5" s="208">
        <v>8</v>
      </c>
      <c r="AK5" s="208">
        <v>6</v>
      </c>
    </row>
    <row r="6" spans="1:37" ht="12.75">
      <c r="A6" s="134"/>
      <c r="B6" s="134"/>
      <c r="C6" s="186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50"/>
      <c r="O6" s="150"/>
      <c r="P6" s="150"/>
      <c r="Q6" s="150"/>
      <c r="R6" s="150"/>
      <c r="S6" s="150"/>
      <c r="Y6" s="203"/>
      <c r="Z6" s="203"/>
      <c r="AA6" s="203" t="s">
        <v>62</v>
      </c>
      <c r="AB6" s="208">
        <v>40</v>
      </c>
      <c r="AC6" s="208">
        <v>25</v>
      </c>
      <c r="AD6" s="208">
        <v>18</v>
      </c>
      <c r="AE6" s="208">
        <v>13</v>
      </c>
      <c r="AF6" s="208">
        <v>10</v>
      </c>
      <c r="AG6" s="208">
        <v>8</v>
      </c>
      <c r="AH6" s="208">
        <v>6</v>
      </c>
      <c r="AI6" s="208">
        <v>5</v>
      </c>
      <c r="AJ6" s="208">
        <v>4</v>
      </c>
      <c r="AK6" s="208">
        <v>3</v>
      </c>
    </row>
    <row r="7" spans="1:37" ht="12.75">
      <c r="A7" s="157" t="s">
        <v>42</v>
      </c>
      <c r="B7" s="188"/>
      <c r="C7" s="144">
        <f>IF($B7="","",VLOOKUP($B7,#REF!,5))</f>
      </c>
      <c r="D7" s="144">
        <f>IF($B7="","",VLOOKUP($B7,#REF!,15))</f>
      </c>
      <c r="E7" s="221" t="s">
        <v>137</v>
      </c>
      <c r="F7" s="145"/>
      <c r="G7" s="221" t="s">
        <v>106</v>
      </c>
      <c r="H7" s="145"/>
      <c r="I7" s="142">
        <f>IF($B7="","",VLOOKUP($B7,#REF!,4))</f>
      </c>
      <c r="J7" s="134"/>
      <c r="K7" s="302" t="s">
        <v>107</v>
      </c>
      <c r="L7" s="205" t="e">
        <f>IF(K7="","",CONCATENATE(VLOOKUP($Y$3,$AB$1:$AK$1,K7)," pont"))</f>
        <v>#N/A</v>
      </c>
      <c r="M7" s="212"/>
      <c r="N7" s="150"/>
      <c r="O7" s="150"/>
      <c r="P7" s="150"/>
      <c r="Q7" s="150"/>
      <c r="R7" s="150"/>
      <c r="S7" s="150"/>
      <c r="Y7" s="203"/>
      <c r="Z7" s="203"/>
      <c r="AA7" s="203" t="s">
        <v>63</v>
      </c>
      <c r="AB7" s="208">
        <v>25</v>
      </c>
      <c r="AC7" s="208">
        <v>15</v>
      </c>
      <c r="AD7" s="208">
        <v>13</v>
      </c>
      <c r="AE7" s="208">
        <v>8</v>
      </c>
      <c r="AF7" s="208">
        <v>6</v>
      </c>
      <c r="AG7" s="208">
        <v>4</v>
      </c>
      <c r="AH7" s="208">
        <v>3</v>
      </c>
      <c r="AI7" s="208">
        <v>2</v>
      </c>
      <c r="AJ7" s="208">
        <v>1</v>
      </c>
      <c r="AK7" s="208">
        <v>0</v>
      </c>
    </row>
    <row r="8" spans="1:37" ht="12.75">
      <c r="A8" s="157"/>
      <c r="B8" s="189"/>
      <c r="C8" s="158"/>
      <c r="D8" s="158"/>
      <c r="E8" s="158"/>
      <c r="F8" s="158"/>
      <c r="G8" s="158"/>
      <c r="H8" s="158"/>
      <c r="I8" s="158"/>
      <c r="J8" s="134"/>
      <c r="K8" s="157"/>
      <c r="L8" s="157"/>
      <c r="M8" s="213"/>
      <c r="N8" s="150"/>
      <c r="O8" s="150"/>
      <c r="P8" s="150"/>
      <c r="Q8" s="150"/>
      <c r="R8" s="150"/>
      <c r="S8" s="150"/>
      <c r="Y8" s="203"/>
      <c r="Z8" s="203"/>
      <c r="AA8" s="203" t="s">
        <v>64</v>
      </c>
      <c r="AB8" s="208">
        <v>15</v>
      </c>
      <c r="AC8" s="208">
        <v>10</v>
      </c>
      <c r="AD8" s="208">
        <v>7</v>
      </c>
      <c r="AE8" s="208">
        <v>5</v>
      </c>
      <c r="AF8" s="208">
        <v>4</v>
      </c>
      <c r="AG8" s="208">
        <v>3</v>
      </c>
      <c r="AH8" s="208">
        <v>2</v>
      </c>
      <c r="AI8" s="208">
        <v>1</v>
      </c>
      <c r="AJ8" s="208">
        <v>0</v>
      </c>
      <c r="AK8" s="208">
        <v>0</v>
      </c>
    </row>
    <row r="9" spans="1:37" ht="12.75">
      <c r="A9" s="157" t="s">
        <v>43</v>
      </c>
      <c r="B9" s="188"/>
      <c r="C9" s="144">
        <f>IF($B9="","",VLOOKUP($B9,#REF!,5))</f>
      </c>
      <c r="D9" s="144">
        <f>IF($B9="","",VLOOKUP($B9,#REF!,15))</f>
      </c>
      <c r="E9" s="221"/>
      <c r="F9" s="145"/>
      <c r="G9" s="221"/>
      <c r="H9" s="145"/>
      <c r="I9" s="142">
        <f>IF($B9="","",VLOOKUP($B9,#REF!,4))</f>
      </c>
      <c r="J9" s="134"/>
      <c r="K9" s="211"/>
      <c r="L9" s="205">
        <f>IF(K9="","",CONCATENATE(VLOOKUP($Y$3,$AB$1:$AK$1,K9)," pont"))</f>
      </c>
      <c r="M9" s="212"/>
      <c r="N9" s="150"/>
      <c r="O9" s="150"/>
      <c r="P9" s="150"/>
      <c r="Q9" s="150"/>
      <c r="R9" s="150"/>
      <c r="S9" s="150"/>
      <c r="Y9" s="203"/>
      <c r="Z9" s="203"/>
      <c r="AA9" s="203" t="s">
        <v>65</v>
      </c>
      <c r="AB9" s="208">
        <v>10</v>
      </c>
      <c r="AC9" s="208">
        <v>6</v>
      </c>
      <c r="AD9" s="208">
        <v>4</v>
      </c>
      <c r="AE9" s="208">
        <v>2</v>
      </c>
      <c r="AF9" s="208">
        <v>1</v>
      </c>
      <c r="AG9" s="208">
        <v>0</v>
      </c>
      <c r="AH9" s="208">
        <v>0</v>
      </c>
      <c r="AI9" s="208">
        <v>0</v>
      </c>
      <c r="AJ9" s="208">
        <v>0</v>
      </c>
      <c r="AK9" s="208">
        <v>0</v>
      </c>
    </row>
    <row r="10" spans="1:37" ht="12.75">
      <c r="A10" s="157"/>
      <c r="B10" s="189"/>
      <c r="C10" s="158"/>
      <c r="D10" s="158"/>
      <c r="E10" s="158"/>
      <c r="F10" s="158"/>
      <c r="G10" s="158"/>
      <c r="H10" s="158"/>
      <c r="I10" s="158"/>
      <c r="J10" s="134"/>
      <c r="K10" s="157"/>
      <c r="L10" s="157"/>
      <c r="M10" s="213"/>
      <c r="N10" s="150"/>
      <c r="O10" s="150"/>
      <c r="P10" s="150"/>
      <c r="Q10" s="150"/>
      <c r="R10" s="150"/>
      <c r="S10" s="150"/>
      <c r="Y10" s="203"/>
      <c r="Z10" s="203"/>
      <c r="AA10" s="203" t="s">
        <v>66</v>
      </c>
      <c r="AB10" s="208">
        <v>6</v>
      </c>
      <c r="AC10" s="208">
        <v>3</v>
      </c>
      <c r="AD10" s="208">
        <v>2</v>
      </c>
      <c r="AE10" s="208">
        <v>1</v>
      </c>
      <c r="AF10" s="208">
        <v>0</v>
      </c>
      <c r="AG10" s="208">
        <v>0</v>
      </c>
      <c r="AH10" s="208">
        <v>0</v>
      </c>
      <c r="AI10" s="208">
        <v>0</v>
      </c>
      <c r="AJ10" s="208">
        <v>0</v>
      </c>
      <c r="AK10" s="208">
        <v>0</v>
      </c>
    </row>
    <row r="11" spans="1:37" ht="12.75">
      <c r="A11" s="157" t="s">
        <v>44</v>
      </c>
      <c r="B11" s="188"/>
      <c r="C11" s="144">
        <f>IF($B11="","",VLOOKUP($B11,#REF!,5))</f>
      </c>
      <c r="D11" s="144">
        <f>IF($B11="","",VLOOKUP($B11,#REF!,15))</f>
      </c>
      <c r="E11" s="142">
        <f>UPPER(IF($B11="","",VLOOKUP($B11,#REF!,2)))</f>
      </c>
      <c r="F11" s="145"/>
      <c r="G11" s="142">
        <f>IF($B11="","",VLOOKUP($B11,#REF!,3))</f>
      </c>
      <c r="H11" s="145"/>
      <c r="I11" s="142">
        <f>IF($B11="","",VLOOKUP($B11,#REF!,4))</f>
      </c>
      <c r="J11" s="134"/>
      <c r="K11" s="211"/>
      <c r="L11" s="205">
        <f>IF(K11="","",CONCATENATE(VLOOKUP($Y$3,$AB$1:$AK$1,K11)," pont"))</f>
      </c>
      <c r="M11" s="212"/>
      <c r="N11" s="150"/>
      <c r="O11" s="150"/>
      <c r="P11" s="150"/>
      <c r="Q11" s="150"/>
      <c r="R11" s="150"/>
      <c r="S11" s="150"/>
      <c r="Y11" s="203"/>
      <c r="Z11" s="203"/>
      <c r="AA11" s="203" t="s">
        <v>71</v>
      </c>
      <c r="AB11" s="208">
        <v>3</v>
      </c>
      <c r="AC11" s="208">
        <v>2</v>
      </c>
      <c r="AD11" s="208">
        <v>1</v>
      </c>
      <c r="AE11" s="208">
        <v>0</v>
      </c>
      <c r="AF11" s="208">
        <v>0</v>
      </c>
      <c r="AG11" s="208">
        <v>0</v>
      </c>
      <c r="AH11" s="208">
        <v>0</v>
      </c>
      <c r="AI11" s="208">
        <v>0</v>
      </c>
      <c r="AJ11" s="208">
        <v>0</v>
      </c>
      <c r="AK11" s="208">
        <v>0</v>
      </c>
    </row>
    <row r="12" spans="1:37" ht="12.75">
      <c r="A12" s="134"/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Y12" s="203"/>
      <c r="Z12" s="203"/>
      <c r="AA12" s="203" t="s">
        <v>67</v>
      </c>
      <c r="AB12" s="209">
        <v>0</v>
      </c>
      <c r="AC12" s="209">
        <v>0</v>
      </c>
      <c r="AD12" s="209">
        <v>0</v>
      </c>
      <c r="AE12" s="209">
        <v>0</v>
      </c>
      <c r="AF12" s="209">
        <v>0</v>
      </c>
      <c r="AG12" s="209">
        <v>0</v>
      </c>
      <c r="AH12" s="209">
        <v>0</v>
      </c>
      <c r="AI12" s="209">
        <v>0</v>
      </c>
      <c r="AJ12" s="209">
        <v>0</v>
      </c>
      <c r="AK12" s="209">
        <v>0</v>
      </c>
    </row>
    <row r="13" spans="1:37" ht="12.75">
      <c r="A13" s="134"/>
      <c r="B13" s="134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Y13" s="203"/>
      <c r="Z13" s="203"/>
      <c r="AA13" s="203" t="s">
        <v>68</v>
      </c>
      <c r="AB13" s="209">
        <v>0</v>
      </c>
      <c r="AC13" s="209">
        <v>0</v>
      </c>
      <c r="AD13" s="209">
        <v>0</v>
      </c>
      <c r="AE13" s="209">
        <v>0</v>
      </c>
      <c r="AF13" s="209">
        <v>0</v>
      </c>
      <c r="AG13" s="209">
        <v>0</v>
      </c>
      <c r="AH13" s="209">
        <v>0</v>
      </c>
      <c r="AI13" s="209">
        <v>0</v>
      </c>
      <c r="AJ13" s="209">
        <v>0</v>
      </c>
      <c r="AK13" s="209">
        <v>0</v>
      </c>
    </row>
    <row r="14" spans="1:37" ht="12.75">
      <c r="A14" s="134"/>
      <c r="B14" s="134"/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Y14" s="203"/>
      <c r="Z14" s="203"/>
      <c r="AA14" s="203"/>
      <c r="AB14" s="203"/>
      <c r="AC14" s="203"/>
      <c r="AD14" s="203"/>
      <c r="AE14" s="203"/>
      <c r="AF14" s="203"/>
      <c r="AG14" s="203"/>
      <c r="AH14" s="203"/>
      <c r="AI14" s="203"/>
      <c r="AJ14" s="203"/>
      <c r="AK14" s="203"/>
    </row>
    <row r="15" spans="1:37" ht="12.75">
      <c r="A15" s="134"/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Y15" s="203"/>
      <c r="Z15" s="203"/>
      <c r="AA15" s="203"/>
      <c r="AB15" s="203"/>
      <c r="AC15" s="203"/>
      <c r="AD15" s="203"/>
      <c r="AE15" s="203"/>
      <c r="AF15" s="203"/>
      <c r="AG15" s="203"/>
      <c r="AH15" s="203"/>
      <c r="AI15" s="203"/>
      <c r="AJ15" s="203"/>
      <c r="AK15" s="203"/>
    </row>
    <row r="16" spans="1:37" ht="12.75">
      <c r="A16" s="134"/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Y16" s="203"/>
      <c r="Z16" s="203"/>
      <c r="AA16" s="203" t="s">
        <v>42</v>
      </c>
      <c r="AB16" s="203">
        <v>300</v>
      </c>
      <c r="AC16" s="203">
        <v>250</v>
      </c>
      <c r="AD16" s="203">
        <v>220</v>
      </c>
      <c r="AE16" s="203">
        <v>180</v>
      </c>
      <c r="AF16" s="203">
        <v>160</v>
      </c>
      <c r="AG16" s="203">
        <v>150</v>
      </c>
      <c r="AH16" s="203">
        <v>140</v>
      </c>
      <c r="AI16" s="203">
        <v>130</v>
      </c>
      <c r="AJ16" s="203">
        <v>120</v>
      </c>
      <c r="AK16" s="203">
        <v>110</v>
      </c>
    </row>
    <row r="17" spans="1:37" ht="12.75">
      <c r="A17" s="134"/>
      <c r="B17" s="134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Y17" s="203"/>
      <c r="Z17" s="203"/>
      <c r="AA17" s="203" t="s">
        <v>59</v>
      </c>
      <c r="AB17" s="203">
        <v>250</v>
      </c>
      <c r="AC17" s="203">
        <v>200</v>
      </c>
      <c r="AD17" s="203">
        <v>160</v>
      </c>
      <c r="AE17" s="203">
        <v>140</v>
      </c>
      <c r="AF17" s="203">
        <v>120</v>
      </c>
      <c r="AG17" s="203">
        <v>110</v>
      </c>
      <c r="AH17" s="203">
        <v>100</v>
      </c>
      <c r="AI17" s="203">
        <v>90</v>
      </c>
      <c r="AJ17" s="203">
        <v>80</v>
      </c>
      <c r="AK17" s="203">
        <v>70</v>
      </c>
    </row>
    <row r="18" spans="1:37" ht="18.75" customHeight="1">
      <c r="A18" s="134"/>
      <c r="B18" s="321"/>
      <c r="C18" s="321"/>
      <c r="D18" s="320" t="str">
        <f>E7</f>
        <v>Evangélikus</v>
      </c>
      <c r="E18" s="320"/>
      <c r="F18" s="320">
        <f>E9</f>
        <v>0</v>
      </c>
      <c r="G18" s="320"/>
      <c r="H18" s="320">
        <f>E11</f>
      </c>
      <c r="I18" s="320"/>
      <c r="J18" s="134"/>
      <c r="K18" s="134"/>
      <c r="L18" s="134"/>
      <c r="M18" s="134"/>
      <c r="Y18" s="203"/>
      <c r="Z18" s="203"/>
      <c r="AA18" s="203" t="s">
        <v>60</v>
      </c>
      <c r="AB18" s="203">
        <v>200</v>
      </c>
      <c r="AC18" s="203">
        <v>150</v>
      </c>
      <c r="AD18" s="203">
        <v>130</v>
      </c>
      <c r="AE18" s="203">
        <v>110</v>
      </c>
      <c r="AF18" s="203">
        <v>95</v>
      </c>
      <c r="AG18" s="203">
        <v>80</v>
      </c>
      <c r="AH18" s="203">
        <v>70</v>
      </c>
      <c r="AI18" s="203">
        <v>60</v>
      </c>
      <c r="AJ18" s="203">
        <v>55</v>
      </c>
      <c r="AK18" s="203">
        <v>50</v>
      </c>
    </row>
    <row r="19" spans="1:37" ht="18.75" customHeight="1">
      <c r="A19" s="193" t="s">
        <v>42</v>
      </c>
      <c r="B19" s="318" t="str">
        <f>E7</f>
        <v>Evangélikus</v>
      </c>
      <c r="C19" s="318"/>
      <c r="D19" s="322"/>
      <c r="E19" s="322"/>
      <c r="F19" s="319"/>
      <c r="G19" s="319"/>
      <c r="H19" s="319"/>
      <c r="I19" s="319"/>
      <c r="J19" s="134"/>
      <c r="K19" s="134"/>
      <c r="L19" s="134"/>
      <c r="M19" s="134"/>
      <c r="Y19" s="203"/>
      <c r="Z19" s="203"/>
      <c r="AA19" s="203" t="s">
        <v>61</v>
      </c>
      <c r="AB19" s="203">
        <v>150</v>
      </c>
      <c r="AC19" s="203">
        <v>120</v>
      </c>
      <c r="AD19" s="203">
        <v>100</v>
      </c>
      <c r="AE19" s="203">
        <v>80</v>
      </c>
      <c r="AF19" s="203">
        <v>70</v>
      </c>
      <c r="AG19" s="203">
        <v>60</v>
      </c>
      <c r="AH19" s="203">
        <v>55</v>
      </c>
      <c r="AI19" s="203">
        <v>50</v>
      </c>
      <c r="AJ19" s="203">
        <v>45</v>
      </c>
      <c r="AK19" s="203">
        <v>40</v>
      </c>
    </row>
    <row r="20" spans="1:37" ht="18.75" customHeight="1">
      <c r="A20" s="193" t="s">
        <v>43</v>
      </c>
      <c r="B20" s="318">
        <f>E9</f>
        <v>0</v>
      </c>
      <c r="C20" s="318"/>
      <c r="D20" s="319"/>
      <c r="E20" s="319"/>
      <c r="F20" s="322"/>
      <c r="G20" s="322"/>
      <c r="H20" s="319"/>
      <c r="I20" s="319"/>
      <c r="J20" s="134"/>
      <c r="K20" s="134"/>
      <c r="L20" s="134"/>
      <c r="M20" s="134"/>
      <c r="Y20" s="203"/>
      <c r="Z20" s="203"/>
      <c r="AA20" s="203" t="s">
        <v>62</v>
      </c>
      <c r="AB20" s="203">
        <v>120</v>
      </c>
      <c r="AC20" s="203">
        <v>90</v>
      </c>
      <c r="AD20" s="203">
        <v>65</v>
      </c>
      <c r="AE20" s="203">
        <v>55</v>
      </c>
      <c r="AF20" s="203">
        <v>50</v>
      </c>
      <c r="AG20" s="203">
        <v>45</v>
      </c>
      <c r="AH20" s="203">
        <v>40</v>
      </c>
      <c r="AI20" s="203">
        <v>35</v>
      </c>
      <c r="AJ20" s="203">
        <v>25</v>
      </c>
      <c r="AK20" s="203">
        <v>20</v>
      </c>
    </row>
    <row r="21" spans="1:37" ht="18.75" customHeight="1">
      <c r="A21" s="193" t="s">
        <v>44</v>
      </c>
      <c r="B21" s="318">
        <f>E11</f>
      </c>
      <c r="C21" s="318"/>
      <c r="D21" s="319"/>
      <c r="E21" s="319"/>
      <c r="F21" s="319"/>
      <c r="G21" s="319"/>
      <c r="H21" s="322"/>
      <c r="I21" s="322"/>
      <c r="J21" s="134"/>
      <c r="K21" s="134"/>
      <c r="L21" s="134"/>
      <c r="M21" s="134"/>
      <c r="Y21" s="203"/>
      <c r="Z21" s="203"/>
      <c r="AA21" s="203" t="s">
        <v>63</v>
      </c>
      <c r="AB21" s="203">
        <v>90</v>
      </c>
      <c r="AC21" s="203">
        <v>60</v>
      </c>
      <c r="AD21" s="203">
        <v>45</v>
      </c>
      <c r="AE21" s="203">
        <v>34</v>
      </c>
      <c r="AF21" s="203">
        <v>27</v>
      </c>
      <c r="AG21" s="203">
        <v>22</v>
      </c>
      <c r="AH21" s="203">
        <v>18</v>
      </c>
      <c r="AI21" s="203">
        <v>15</v>
      </c>
      <c r="AJ21" s="203">
        <v>12</v>
      </c>
      <c r="AK21" s="203">
        <v>9</v>
      </c>
    </row>
    <row r="22" spans="1:37" ht="12.75">
      <c r="A22" s="134"/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Y22" s="203"/>
      <c r="Z22" s="203"/>
      <c r="AA22" s="203" t="s">
        <v>64</v>
      </c>
      <c r="AB22" s="203">
        <v>60</v>
      </c>
      <c r="AC22" s="203">
        <v>40</v>
      </c>
      <c r="AD22" s="203">
        <v>30</v>
      </c>
      <c r="AE22" s="203">
        <v>20</v>
      </c>
      <c r="AF22" s="203">
        <v>18</v>
      </c>
      <c r="AG22" s="203">
        <v>15</v>
      </c>
      <c r="AH22" s="203">
        <v>12</v>
      </c>
      <c r="AI22" s="203">
        <v>10</v>
      </c>
      <c r="AJ22" s="203">
        <v>8</v>
      </c>
      <c r="AK22" s="203">
        <v>6</v>
      </c>
    </row>
    <row r="23" spans="1:37" ht="12.75">
      <c r="A23" s="134"/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Y23" s="203"/>
      <c r="Z23" s="203"/>
      <c r="AA23" s="203" t="s">
        <v>65</v>
      </c>
      <c r="AB23" s="203">
        <v>40</v>
      </c>
      <c r="AC23" s="203">
        <v>25</v>
      </c>
      <c r="AD23" s="203">
        <v>18</v>
      </c>
      <c r="AE23" s="203">
        <v>13</v>
      </c>
      <c r="AF23" s="203">
        <v>8</v>
      </c>
      <c r="AG23" s="203">
        <v>7</v>
      </c>
      <c r="AH23" s="203">
        <v>6</v>
      </c>
      <c r="AI23" s="203">
        <v>5</v>
      </c>
      <c r="AJ23" s="203">
        <v>4</v>
      </c>
      <c r="AK23" s="203">
        <v>3</v>
      </c>
    </row>
    <row r="24" spans="1:37" ht="12.75">
      <c r="A24" s="134"/>
      <c r="B24" s="134"/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Y24" s="203"/>
      <c r="Z24" s="203"/>
      <c r="AA24" s="203" t="s">
        <v>66</v>
      </c>
      <c r="AB24" s="203">
        <v>25</v>
      </c>
      <c r="AC24" s="203">
        <v>15</v>
      </c>
      <c r="AD24" s="203">
        <v>13</v>
      </c>
      <c r="AE24" s="203">
        <v>7</v>
      </c>
      <c r="AF24" s="203">
        <v>6</v>
      </c>
      <c r="AG24" s="203">
        <v>5</v>
      </c>
      <c r="AH24" s="203">
        <v>4</v>
      </c>
      <c r="AI24" s="203">
        <v>3</v>
      </c>
      <c r="AJ24" s="203">
        <v>2</v>
      </c>
      <c r="AK24" s="203">
        <v>1</v>
      </c>
    </row>
    <row r="25" spans="1:37" ht="12.75">
      <c r="A25" s="134"/>
      <c r="B25" s="134"/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Y25" s="203"/>
      <c r="Z25" s="203"/>
      <c r="AA25" s="203" t="s">
        <v>71</v>
      </c>
      <c r="AB25" s="203">
        <v>15</v>
      </c>
      <c r="AC25" s="203">
        <v>10</v>
      </c>
      <c r="AD25" s="203">
        <v>8</v>
      </c>
      <c r="AE25" s="203">
        <v>4</v>
      </c>
      <c r="AF25" s="203">
        <v>3</v>
      </c>
      <c r="AG25" s="203">
        <v>2</v>
      </c>
      <c r="AH25" s="203">
        <v>1</v>
      </c>
      <c r="AI25" s="203">
        <v>0</v>
      </c>
      <c r="AJ25" s="203">
        <v>0</v>
      </c>
      <c r="AK25" s="203">
        <v>0</v>
      </c>
    </row>
    <row r="26" spans="1:37" ht="12.75">
      <c r="A26" s="134"/>
      <c r="B26" s="134"/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Y26" s="203"/>
      <c r="Z26" s="203"/>
      <c r="AA26" s="203" t="s">
        <v>67</v>
      </c>
      <c r="AB26" s="203">
        <v>10</v>
      </c>
      <c r="AC26" s="203">
        <v>6</v>
      </c>
      <c r="AD26" s="203">
        <v>4</v>
      </c>
      <c r="AE26" s="203">
        <v>2</v>
      </c>
      <c r="AF26" s="203">
        <v>1</v>
      </c>
      <c r="AG26" s="203">
        <v>0</v>
      </c>
      <c r="AH26" s="203">
        <v>0</v>
      </c>
      <c r="AI26" s="203">
        <v>0</v>
      </c>
      <c r="AJ26" s="203">
        <v>0</v>
      </c>
      <c r="AK26" s="203">
        <v>0</v>
      </c>
    </row>
    <row r="27" spans="1:37" ht="12.75">
      <c r="A27" s="134"/>
      <c r="B27" s="134"/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Y27" s="203"/>
      <c r="Z27" s="203"/>
      <c r="AA27" s="203" t="s">
        <v>68</v>
      </c>
      <c r="AB27" s="203">
        <v>3</v>
      </c>
      <c r="AC27" s="203">
        <v>2</v>
      </c>
      <c r="AD27" s="203">
        <v>1</v>
      </c>
      <c r="AE27" s="203">
        <v>0</v>
      </c>
      <c r="AF27" s="203">
        <v>0</v>
      </c>
      <c r="AG27" s="203">
        <v>0</v>
      </c>
      <c r="AH27" s="203">
        <v>0</v>
      </c>
      <c r="AI27" s="203">
        <v>0</v>
      </c>
      <c r="AJ27" s="203">
        <v>0</v>
      </c>
      <c r="AK27" s="203">
        <v>0</v>
      </c>
    </row>
    <row r="28" spans="1:13" ht="12.75">
      <c r="A28" s="134"/>
      <c r="B28" s="134"/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</row>
    <row r="29" spans="1:13" ht="12.75">
      <c r="A29" s="134"/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</row>
    <row r="30" spans="1:13" ht="12.75">
      <c r="A30" s="134"/>
      <c r="B30" s="134"/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</row>
    <row r="31" spans="1:13" ht="12.75">
      <c r="A31" s="134"/>
      <c r="B31" s="134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</row>
    <row r="32" spans="1:19" ht="12.75">
      <c r="A32" s="134"/>
      <c r="B32" s="134"/>
      <c r="C32" s="134"/>
      <c r="D32" s="134"/>
      <c r="E32" s="134"/>
      <c r="F32" s="134"/>
      <c r="G32" s="134"/>
      <c r="H32" s="134"/>
      <c r="I32" s="134"/>
      <c r="J32" s="134"/>
      <c r="K32" s="134"/>
      <c r="L32" s="133"/>
      <c r="M32" s="133"/>
      <c r="O32" s="150"/>
      <c r="P32" s="150"/>
      <c r="Q32" s="150"/>
      <c r="R32" s="150"/>
      <c r="S32" s="150"/>
    </row>
    <row r="33" spans="1:19" ht="12.75">
      <c r="A33" s="81" t="s">
        <v>25</v>
      </c>
      <c r="B33" s="82"/>
      <c r="C33" s="112"/>
      <c r="D33" s="165" t="s">
        <v>0</v>
      </c>
      <c r="E33" s="166" t="s">
        <v>27</v>
      </c>
      <c r="F33" s="184"/>
      <c r="G33" s="165" t="s">
        <v>0</v>
      </c>
      <c r="H33" s="166" t="s">
        <v>34</v>
      </c>
      <c r="I33" s="89"/>
      <c r="J33" s="166" t="s">
        <v>35</v>
      </c>
      <c r="K33" s="88" t="s">
        <v>36</v>
      </c>
      <c r="L33" s="31"/>
      <c r="M33" s="218"/>
      <c r="N33" s="217"/>
      <c r="O33" s="150"/>
      <c r="P33" s="159"/>
      <c r="Q33" s="159"/>
      <c r="R33" s="160"/>
      <c r="S33" s="150"/>
    </row>
    <row r="34" spans="1:19" ht="12.75">
      <c r="A34" s="137" t="s">
        <v>26</v>
      </c>
      <c r="B34" s="138"/>
      <c r="C34" s="139"/>
      <c r="D34" s="167"/>
      <c r="E34" s="325"/>
      <c r="F34" s="325"/>
      <c r="G34" s="178" t="s">
        <v>1</v>
      </c>
      <c r="H34" s="138"/>
      <c r="I34" s="168"/>
      <c r="J34" s="179"/>
      <c r="K34" s="135" t="s">
        <v>28</v>
      </c>
      <c r="L34" s="185"/>
      <c r="M34" s="173"/>
      <c r="O34" s="150"/>
      <c r="P34" s="161"/>
      <c r="Q34" s="161"/>
      <c r="R34" s="162"/>
      <c r="S34" s="150"/>
    </row>
    <row r="35" spans="1:19" ht="12.75">
      <c r="A35" s="140" t="s">
        <v>33</v>
      </c>
      <c r="B35" s="87"/>
      <c r="C35" s="141"/>
      <c r="D35" s="170"/>
      <c r="E35" s="324"/>
      <c r="F35" s="324"/>
      <c r="G35" s="180" t="s">
        <v>2</v>
      </c>
      <c r="H35" s="171"/>
      <c r="I35" s="172"/>
      <c r="J35" s="79"/>
      <c r="K35" s="182"/>
      <c r="L35" s="133"/>
      <c r="M35" s="177"/>
      <c r="O35" s="150"/>
      <c r="P35" s="162"/>
      <c r="Q35" s="163"/>
      <c r="R35" s="162"/>
      <c r="S35" s="150"/>
    </row>
    <row r="36" spans="1:19" ht="12.75">
      <c r="A36" s="102"/>
      <c r="B36" s="103"/>
      <c r="C36" s="104"/>
      <c r="D36" s="170"/>
      <c r="E36" s="174"/>
      <c r="F36" s="175"/>
      <c r="G36" s="180" t="s">
        <v>3</v>
      </c>
      <c r="H36" s="171"/>
      <c r="I36" s="172"/>
      <c r="J36" s="79"/>
      <c r="K36" s="135" t="s">
        <v>29</v>
      </c>
      <c r="L36" s="185"/>
      <c r="M36" s="169"/>
      <c r="O36" s="150"/>
      <c r="P36" s="161"/>
      <c r="Q36" s="161"/>
      <c r="R36" s="162"/>
      <c r="S36" s="150"/>
    </row>
    <row r="37" spans="1:19" ht="12.75">
      <c r="A37" s="83"/>
      <c r="B37" s="110"/>
      <c r="C37" s="84"/>
      <c r="D37" s="170"/>
      <c r="E37" s="174"/>
      <c r="F37" s="175"/>
      <c r="G37" s="180" t="s">
        <v>4</v>
      </c>
      <c r="H37" s="171"/>
      <c r="I37" s="172"/>
      <c r="J37" s="79"/>
      <c r="K37" s="183"/>
      <c r="L37" s="175"/>
      <c r="M37" s="173"/>
      <c r="O37" s="150"/>
      <c r="P37" s="162"/>
      <c r="Q37" s="163"/>
      <c r="R37" s="162"/>
      <c r="S37" s="150"/>
    </row>
    <row r="38" spans="1:19" ht="12.75">
      <c r="A38" s="91"/>
      <c r="B38" s="105"/>
      <c r="C38" s="111"/>
      <c r="D38" s="170"/>
      <c r="E38" s="174"/>
      <c r="F38" s="175"/>
      <c r="G38" s="180" t="s">
        <v>5</v>
      </c>
      <c r="H38" s="171"/>
      <c r="I38" s="172"/>
      <c r="J38" s="79"/>
      <c r="K38" s="140"/>
      <c r="L38" s="133"/>
      <c r="M38" s="177"/>
      <c r="O38" s="150"/>
      <c r="P38" s="162"/>
      <c r="Q38" s="163"/>
      <c r="R38" s="162"/>
      <c r="S38" s="150"/>
    </row>
    <row r="39" spans="1:19" ht="12.75">
      <c r="A39" s="92"/>
      <c r="B39" s="106"/>
      <c r="C39" s="84"/>
      <c r="D39" s="170"/>
      <c r="E39" s="174"/>
      <c r="F39" s="175"/>
      <c r="G39" s="180" t="s">
        <v>6</v>
      </c>
      <c r="H39" s="171"/>
      <c r="I39" s="172"/>
      <c r="J39" s="79"/>
      <c r="K39" s="135" t="s">
        <v>24</v>
      </c>
      <c r="L39" s="185"/>
      <c r="M39" s="169"/>
      <c r="O39" s="150"/>
      <c r="P39" s="161"/>
      <c r="Q39" s="161"/>
      <c r="R39" s="162"/>
      <c r="S39" s="150"/>
    </row>
    <row r="40" spans="1:19" ht="12.75">
      <c r="A40" s="92"/>
      <c r="B40" s="106"/>
      <c r="C40" s="100"/>
      <c r="D40" s="170"/>
      <c r="E40" s="174"/>
      <c r="F40" s="175"/>
      <c r="G40" s="180" t="s">
        <v>7</v>
      </c>
      <c r="H40" s="171"/>
      <c r="I40" s="172"/>
      <c r="J40" s="79"/>
      <c r="K40" s="183"/>
      <c r="L40" s="175"/>
      <c r="M40" s="173"/>
      <c r="O40" s="150"/>
      <c r="P40" s="162"/>
      <c r="Q40" s="163"/>
      <c r="R40" s="162"/>
      <c r="S40" s="150"/>
    </row>
    <row r="41" spans="1:19" ht="12.75">
      <c r="A41" s="93"/>
      <c r="B41" s="90"/>
      <c r="C41" s="101"/>
      <c r="D41" s="176"/>
      <c r="E41" s="85"/>
      <c r="F41" s="133"/>
      <c r="G41" s="181" t="s">
        <v>8</v>
      </c>
      <c r="H41" s="87"/>
      <c r="I41" s="136"/>
      <c r="J41" s="86"/>
      <c r="K41" s="140" t="str">
        <f>L4</f>
        <v>Szabó Hajnalka</v>
      </c>
      <c r="L41" s="133"/>
      <c r="M41" s="177"/>
      <c r="O41" s="150"/>
      <c r="P41" s="162"/>
      <c r="Q41" s="163"/>
      <c r="R41" s="164"/>
      <c r="S41" s="150"/>
    </row>
    <row r="42" spans="15:19" ht="12.75">
      <c r="O42" s="150"/>
      <c r="P42" s="150"/>
      <c r="Q42" s="150"/>
      <c r="R42" s="150"/>
      <c r="S42" s="150"/>
    </row>
    <row r="43" spans="15:19" ht="12.75">
      <c r="O43" s="150"/>
      <c r="P43" s="150"/>
      <c r="Q43" s="150"/>
      <c r="R43" s="150"/>
      <c r="S43" s="150"/>
    </row>
  </sheetData>
  <sheetProtection/>
  <mergeCells count="20">
    <mergeCell ref="A1:F1"/>
    <mergeCell ref="A4:C4"/>
    <mergeCell ref="B18:C18"/>
    <mergeCell ref="D18:E18"/>
    <mergeCell ref="F18:G18"/>
    <mergeCell ref="H18:I18"/>
    <mergeCell ref="B19:C19"/>
    <mergeCell ref="D19:E19"/>
    <mergeCell ref="F19:G19"/>
    <mergeCell ref="H19:I19"/>
    <mergeCell ref="B20:C20"/>
    <mergeCell ref="D20:E20"/>
    <mergeCell ref="F20:G20"/>
    <mergeCell ref="H20:I20"/>
    <mergeCell ref="B21:C21"/>
    <mergeCell ref="D21:E21"/>
    <mergeCell ref="F21:G21"/>
    <mergeCell ref="H21:I21"/>
    <mergeCell ref="E34:F34"/>
    <mergeCell ref="E35:F35"/>
  </mergeCells>
  <conditionalFormatting sqref="E7 E9 E11">
    <cfRule type="cellIs" priority="2" dxfId="1" operator="equal" stopIfTrue="1">
      <formula>"Bye"</formula>
    </cfRule>
  </conditionalFormatting>
  <conditionalFormatting sqref="R41">
    <cfRule type="expression" priority="1" dxfId="0" stopIfTrue="1">
      <formula>$O$1="CU"</formula>
    </cfRule>
  </conditionalFormatting>
  <printOptions horizontalCentered="1" verticalCentered="1"/>
  <pageMargins left="0" right="0" top="0.984251968503937" bottom="0.984251968503937" header="0.5118110236220472" footer="0.5118110236220472"/>
  <pageSetup horizontalDpi="1200" verticalDpi="12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108"/>
  <sheetViews>
    <sheetView zoomScalePageLayoutView="0" workbookViewId="0" topLeftCell="A1">
      <selection activeCell="F7" sqref="F7"/>
    </sheetView>
  </sheetViews>
  <sheetFormatPr defaultColWidth="9.140625" defaultRowHeight="12.75"/>
  <cols>
    <col min="2" max="2" width="8.00390625" style="0" bestFit="1" customWidth="1"/>
    <col min="3" max="3" width="18.28125" style="0" bestFit="1" customWidth="1"/>
    <col min="4" max="4" width="64.28125" style="0" bestFit="1" customWidth="1"/>
    <col min="5" max="5" width="28.28125" style="0" bestFit="1" customWidth="1"/>
    <col min="6" max="6" width="10.140625" style="0" bestFit="1" customWidth="1"/>
    <col min="8" max="8" width="28.28125" style="0" bestFit="1" customWidth="1"/>
    <col min="9" max="9" width="24.28125" style="0" bestFit="1" customWidth="1"/>
    <col min="10" max="10" width="18.7109375" style="0" bestFit="1" customWidth="1"/>
  </cols>
  <sheetData>
    <row r="1" spans="1:33" ht="42.75">
      <c r="A1" s="303" t="s">
        <v>142</v>
      </c>
      <c r="B1" s="303" t="s">
        <v>143</v>
      </c>
      <c r="C1" s="303" t="s">
        <v>144</v>
      </c>
      <c r="D1" s="303" t="s">
        <v>145</v>
      </c>
      <c r="E1" s="303" t="s">
        <v>146</v>
      </c>
      <c r="F1" s="303" t="s">
        <v>147</v>
      </c>
      <c r="G1" s="303" t="s">
        <v>148</v>
      </c>
      <c r="H1" s="303" t="s">
        <v>149</v>
      </c>
      <c r="I1" s="303" t="s">
        <v>150</v>
      </c>
      <c r="J1" s="303" t="s">
        <v>151</v>
      </c>
      <c r="K1" s="303" t="s">
        <v>152</v>
      </c>
      <c r="L1" s="303" t="s">
        <v>153</v>
      </c>
      <c r="M1" s="303" t="s">
        <v>154</v>
      </c>
      <c r="N1" s="303" t="s">
        <v>155</v>
      </c>
      <c r="O1" s="303" t="s">
        <v>156</v>
      </c>
      <c r="P1" s="303" t="s">
        <v>157</v>
      </c>
      <c r="Q1" s="303" t="s">
        <v>158</v>
      </c>
      <c r="R1" s="303" t="s">
        <v>159</v>
      </c>
      <c r="S1" s="303" t="s">
        <v>160</v>
      </c>
      <c r="T1" s="303" t="s">
        <v>161</v>
      </c>
      <c r="U1" s="303" t="s">
        <v>162</v>
      </c>
      <c r="V1" s="303" t="s">
        <v>163</v>
      </c>
      <c r="W1" s="303" t="s">
        <v>164</v>
      </c>
      <c r="X1" s="303" t="s">
        <v>165</v>
      </c>
      <c r="Y1" s="303" t="s">
        <v>166</v>
      </c>
      <c r="Z1" s="303" t="s">
        <v>167</v>
      </c>
      <c r="AA1" s="303" t="s">
        <v>168</v>
      </c>
      <c r="AB1" s="303" t="s">
        <v>169</v>
      </c>
      <c r="AC1" s="303" t="s">
        <v>170</v>
      </c>
      <c r="AD1" s="303" t="s">
        <v>171</v>
      </c>
      <c r="AE1" s="303" t="s">
        <v>172</v>
      </c>
      <c r="AF1" s="303" t="s">
        <v>173</v>
      </c>
      <c r="AG1" s="304" t="s">
        <v>174</v>
      </c>
    </row>
    <row r="2" spans="1:33" ht="14.25">
      <c r="A2">
        <v>1003838</v>
      </c>
      <c r="B2">
        <v>127442</v>
      </c>
      <c r="C2" t="s">
        <v>175</v>
      </c>
      <c r="D2" t="s">
        <v>176</v>
      </c>
      <c r="E2" t="s">
        <v>177</v>
      </c>
      <c r="F2" s="305">
        <v>41554</v>
      </c>
      <c r="G2" s="306" t="s">
        <v>178</v>
      </c>
      <c r="H2" t="s">
        <v>177</v>
      </c>
      <c r="I2" t="s">
        <v>179</v>
      </c>
      <c r="J2" t="s">
        <v>95</v>
      </c>
      <c r="K2" t="s">
        <v>180</v>
      </c>
      <c r="L2" t="s">
        <v>59</v>
      </c>
      <c r="M2" s="305">
        <v>44648</v>
      </c>
      <c r="N2" s="305">
        <v>44648</v>
      </c>
      <c r="P2" t="s">
        <v>181</v>
      </c>
      <c r="Q2" t="s">
        <v>182</v>
      </c>
      <c r="R2" t="s">
        <v>183</v>
      </c>
      <c r="S2" t="s">
        <v>98</v>
      </c>
      <c r="T2" t="s">
        <v>176</v>
      </c>
      <c r="U2" t="s">
        <v>184</v>
      </c>
      <c r="V2" t="s">
        <v>185</v>
      </c>
      <c r="W2" t="s">
        <v>186</v>
      </c>
      <c r="X2" t="s">
        <v>187</v>
      </c>
      <c r="Y2" t="s">
        <v>188</v>
      </c>
      <c r="Z2" t="s">
        <v>189</v>
      </c>
      <c r="AA2" t="s">
        <v>190</v>
      </c>
      <c r="AB2" t="s">
        <v>191</v>
      </c>
      <c r="AC2" t="s">
        <v>192</v>
      </c>
      <c r="AD2" t="s">
        <v>193</v>
      </c>
      <c r="AE2" t="s">
        <v>178</v>
      </c>
      <c r="AF2" t="s">
        <v>194</v>
      </c>
      <c r="AG2" s="307" t="s">
        <v>43</v>
      </c>
    </row>
    <row r="3" spans="1:33" ht="14.25">
      <c r="A3">
        <v>1003839</v>
      </c>
      <c r="B3">
        <v>127442</v>
      </c>
      <c r="C3" t="s">
        <v>175</v>
      </c>
      <c r="D3" t="s">
        <v>176</v>
      </c>
      <c r="E3" t="s">
        <v>195</v>
      </c>
      <c r="F3" s="305">
        <v>41633</v>
      </c>
      <c r="G3" s="306" t="s">
        <v>178</v>
      </c>
      <c r="H3" t="s">
        <v>196</v>
      </c>
      <c r="I3" t="s">
        <v>197</v>
      </c>
      <c r="J3" t="s">
        <v>95</v>
      </c>
      <c r="K3" t="s">
        <v>198</v>
      </c>
      <c r="L3" t="s">
        <v>59</v>
      </c>
      <c r="M3" s="305">
        <v>44648</v>
      </c>
      <c r="N3" s="305">
        <v>44648</v>
      </c>
      <c r="P3" t="s">
        <v>181</v>
      </c>
      <c r="Q3" t="s">
        <v>182</v>
      </c>
      <c r="R3" t="s">
        <v>183</v>
      </c>
      <c r="S3" t="s">
        <v>98</v>
      </c>
      <c r="T3" t="s">
        <v>176</v>
      </c>
      <c r="U3" t="s">
        <v>184</v>
      </c>
      <c r="V3" t="s">
        <v>185</v>
      </c>
      <c r="W3" t="s">
        <v>186</v>
      </c>
      <c r="X3" t="s">
        <v>187</v>
      </c>
      <c r="Y3" t="s">
        <v>188</v>
      </c>
      <c r="Z3" t="s">
        <v>189</v>
      </c>
      <c r="AA3" t="s">
        <v>190</v>
      </c>
      <c r="AB3" t="s">
        <v>191</v>
      </c>
      <c r="AC3" t="s">
        <v>192</v>
      </c>
      <c r="AD3" t="s">
        <v>193</v>
      </c>
      <c r="AE3" t="s">
        <v>178</v>
      </c>
      <c r="AF3" t="s">
        <v>194</v>
      </c>
      <c r="AG3" s="307" t="s">
        <v>43</v>
      </c>
    </row>
    <row r="4" spans="1:33" ht="14.25">
      <c r="A4">
        <v>1003848</v>
      </c>
      <c r="B4">
        <v>127597</v>
      </c>
      <c r="C4" t="s">
        <v>175</v>
      </c>
      <c r="D4" t="s">
        <v>199</v>
      </c>
      <c r="E4" t="s">
        <v>200</v>
      </c>
      <c r="F4" s="305">
        <v>41400</v>
      </c>
      <c r="G4" s="306" t="s">
        <v>178</v>
      </c>
      <c r="H4" t="s">
        <v>200</v>
      </c>
      <c r="I4" t="s">
        <v>201</v>
      </c>
      <c r="J4" t="s">
        <v>95</v>
      </c>
      <c r="K4" t="s">
        <v>202</v>
      </c>
      <c r="L4" t="s">
        <v>59</v>
      </c>
      <c r="M4" s="305">
        <v>44649</v>
      </c>
      <c r="N4" s="305">
        <v>44649</v>
      </c>
      <c r="P4" t="s">
        <v>181</v>
      </c>
      <c r="Q4" t="s">
        <v>182</v>
      </c>
      <c r="R4" t="s">
        <v>183</v>
      </c>
      <c r="S4" t="s">
        <v>98</v>
      </c>
      <c r="T4" t="s">
        <v>176</v>
      </c>
      <c r="U4" t="s">
        <v>184</v>
      </c>
      <c r="V4" t="s">
        <v>185</v>
      </c>
      <c r="W4" t="s">
        <v>186</v>
      </c>
      <c r="X4" t="s">
        <v>187</v>
      </c>
      <c r="Y4" t="s">
        <v>188</v>
      </c>
      <c r="Z4" t="s">
        <v>189</v>
      </c>
      <c r="AA4" t="s">
        <v>190</v>
      </c>
      <c r="AB4" t="s">
        <v>191</v>
      </c>
      <c r="AC4" t="s">
        <v>192</v>
      </c>
      <c r="AD4" t="s">
        <v>193</v>
      </c>
      <c r="AE4" t="s">
        <v>178</v>
      </c>
      <c r="AF4" t="s">
        <v>194</v>
      </c>
      <c r="AG4" s="307" t="s">
        <v>43</v>
      </c>
    </row>
    <row r="5" spans="1:33" ht="14.25">
      <c r="A5">
        <v>1003849</v>
      </c>
      <c r="B5">
        <v>127597</v>
      </c>
      <c r="C5" t="s">
        <v>175</v>
      </c>
      <c r="D5" t="s">
        <v>199</v>
      </c>
      <c r="E5" t="s">
        <v>203</v>
      </c>
      <c r="F5" s="305">
        <v>41289</v>
      </c>
      <c r="G5" s="306" t="s">
        <v>178</v>
      </c>
      <c r="H5" t="s">
        <v>204</v>
      </c>
      <c r="I5" t="s">
        <v>205</v>
      </c>
      <c r="J5" t="s">
        <v>206</v>
      </c>
      <c r="K5" t="s">
        <v>207</v>
      </c>
      <c r="L5" t="s">
        <v>59</v>
      </c>
      <c r="M5" s="305">
        <v>44649</v>
      </c>
      <c r="N5" s="305">
        <v>44649</v>
      </c>
      <c r="P5" t="s">
        <v>181</v>
      </c>
      <c r="Q5" t="s">
        <v>182</v>
      </c>
      <c r="R5" t="s">
        <v>183</v>
      </c>
      <c r="S5" t="s">
        <v>98</v>
      </c>
      <c r="T5" t="s">
        <v>176</v>
      </c>
      <c r="U5" t="s">
        <v>184</v>
      </c>
      <c r="V5" t="s">
        <v>185</v>
      </c>
      <c r="W5" t="s">
        <v>186</v>
      </c>
      <c r="X5" t="s">
        <v>187</v>
      </c>
      <c r="Y5" t="s">
        <v>188</v>
      </c>
      <c r="Z5" t="s">
        <v>189</v>
      </c>
      <c r="AA5" t="s">
        <v>190</v>
      </c>
      <c r="AB5" t="s">
        <v>191</v>
      </c>
      <c r="AC5" t="s">
        <v>192</v>
      </c>
      <c r="AD5" t="s">
        <v>193</v>
      </c>
      <c r="AE5" t="s">
        <v>178</v>
      </c>
      <c r="AF5" t="s">
        <v>194</v>
      </c>
      <c r="AG5" s="307" t="s">
        <v>43</v>
      </c>
    </row>
    <row r="6" spans="1:33" ht="14.25">
      <c r="A6">
        <v>1003850</v>
      </c>
      <c r="B6">
        <v>127597</v>
      </c>
      <c r="C6" t="s">
        <v>175</v>
      </c>
      <c r="D6" t="s">
        <v>199</v>
      </c>
      <c r="E6" t="s">
        <v>208</v>
      </c>
      <c r="F6" s="305">
        <v>41350</v>
      </c>
      <c r="G6" s="306" t="s">
        <v>178</v>
      </c>
      <c r="H6" t="s">
        <v>208</v>
      </c>
      <c r="I6" t="s">
        <v>209</v>
      </c>
      <c r="J6" t="s">
        <v>95</v>
      </c>
      <c r="K6" t="s">
        <v>210</v>
      </c>
      <c r="L6" t="s">
        <v>59</v>
      </c>
      <c r="M6" s="305">
        <v>44649</v>
      </c>
      <c r="N6" s="305">
        <v>44649</v>
      </c>
      <c r="P6" t="s">
        <v>181</v>
      </c>
      <c r="Q6" t="s">
        <v>182</v>
      </c>
      <c r="R6" t="s">
        <v>183</v>
      </c>
      <c r="S6" t="s">
        <v>98</v>
      </c>
      <c r="T6" t="s">
        <v>176</v>
      </c>
      <c r="U6" t="s">
        <v>184</v>
      </c>
      <c r="V6" t="s">
        <v>185</v>
      </c>
      <c r="W6" t="s">
        <v>186</v>
      </c>
      <c r="X6" t="s">
        <v>187</v>
      </c>
      <c r="Y6" t="s">
        <v>188</v>
      </c>
      <c r="Z6" t="s">
        <v>189</v>
      </c>
      <c r="AA6" t="s">
        <v>190</v>
      </c>
      <c r="AB6" t="s">
        <v>191</v>
      </c>
      <c r="AC6" t="s">
        <v>192</v>
      </c>
      <c r="AD6" t="s">
        <v>193</v>
      </c>
      <c r="AE6" t="s">
        <v>178</v>
      </c>
      <c r="AF6" t="s">
        <v>194</v>
      </c>
      <c r="AG6" s="307" t="s">
        <v>43</v>
      </c>
    </row>
    <row r="7" spans="1:33" ht="14.25">
      <c r="A7">
        <v>1031163</v>
      </c>
      <c r="B7">
        <v>127542</v>
      </c>
      <c r="C7" t="s">
        <v>211</v>
      </c>
      <c r="D7" t="s">
        <v>212</v>
      </c>
      <c r="E7" t="s">
        <v>213</v>
      </c>
      <c r="F7" s="305">
        <v>41761</v>
      </c>
      <c r="G7" s="308" t="s">
        <v>214</v>
      </c>
      <c r="H7" t="s">
        <v>213</v>
      </c>
      <c r="I7" t="s">
        <v>215</v>
      </c>
      <c r="J7" t="s">
        <v>95</v>
      </c>
      <c r="K7" t="s">
        <v>216</v>
      </c>
      <c r="L7" t="s">
        <v>59</v>
      </c>
      <c r="M7" s="305">
        <v>44648</v>
      </c>
      <c r="N7" s="305">
        <v>44648</v>
      </c>
      <c r="P7" t="s">
        <v>217</v>
      </c>
      <c r="Q7" t="s">
        <v>218</v>
      </c>
      <c r="T7" t="s">
        <v>212</v>
      </c>
      <c r="U7" t="s">
        <v>219</v>
      </c>
      <c r="V7" t="s">
        <v>185</v>
      </c>
      <c r="W7" t="s">
        <v>220</v>
      </c>
      <c r="X7" t="s">
        <v>221</v>
      </c>
      <c r="Y7" t="s">
        <v>222</v>
      </c>
      <c r="Z7" t="s">
        <v>223</v>
      </c>
      <c r="AA7" t="s">
        <v>190</v>
      </c>
      <c r="AB7" t="s">
        <v>224</v>
      </c>
      <c r="AC7" t="s">
        <v>192</v>
      </c>
      <c r="AD7" t="s">
        <v>193</v>
      </c>
      <c r="AE7" t="s">
        <v>214</v>
      </c>
      <c r="AF7" t="s">
        <v>194</v>
      </c>
      <c r="AG7" s="309" t="s">
        <v>42</v>
      </c>
    </row>
    <row r="8" spans="1:33" ht="14.25">
      <c r="A8">
        <v>1031164</v>
      </c>
      <c r="B8">
        <v>127542</v>
      </c>
      <c r="C8" t="s">
        <v>211</v>
      </c>
      <c r="D8" t="s">
        <v>212</v>
      </c>
      <c r="E8" t="s">
        <v>225</v>
      </c>
      <c r="F8" s="305">
        <v>41885</v>
      </c>
      <c r="G8" s="308" t="s">
        <v>214</v>
      </c>
      <c r="H8" t="s">
        <v>225</v>
      </c>
      <c r="I8" t="s">
        <v>226</v>
      </c>
      <c r="J8" t="s">
        <v>227</v>
      </c>
      <c r="K8" t="s">
        <v>228</v>
      </c>
      <c r="L8" t="s">
        <v>59</v>
      </c>
      <c r="M8" s="305">
        <v>44648</v>
      </c>
      <c r="N8" s="305">
        <v>44648</v>
      </c>
      <c r="P8" t="s">
        <v>217</v>
      </c>
      <c r="Q8" t="s">
        <v>218</v>
      </c>
      <c r="T8" t="s">
        <v>212</v>
      </c>
      <c r="U8" t="s">
        <v>219</v>
      </c>
      <c r="V8" t="s">
        <v>185</v>
      </c>
      <c r="W8" t="s">
        <v>220</v>
      </c>
      <c r="X8" t="s">
        <v>221</v>
      </c>
      <c r="Y8" t="s">
        <v>222</v>
      </c>
      <c r="Z8" t="s">
        <v>223</v>
      </c>
      <c r="AA8" t="s">
        <v>190</v>
      </c>
      <c r="AB8" t="s">
        <v>224</v>
      </c>
      <c r="AC8" t="s">
        <v>192</v>
      </c>
      <c r="AD8" t="s">
        <v>193</v>
      </c>
      <c r="AE8" t="s">
        <v>214</v>
      </c>
      <c r="AF8" t="s">
        <v>194</v>
      </c>
      <c r="AG8" s="309" t="s">
        <v>42</v>
      </c>
    </row>
    <row r="9" spans="1:33" ht="14.25">
      <c r="A9">
        <v>1003833</v>
      </c>
      <c r="B9">
        <v>127439</v>
      </c>
      <c r="C9" t="s">
        <v>211</v>
      </c>
      <c r="D9" t="s">
        <v>176</v>
      </c>
      <c r="E9" t="s">
        <v>229</v>
      </c>
      <c r="F9" s="305">
        <v>41949</v>
      </c>
      <c r="G9" s="308" t="s">
        <v>214</v>
      </c>
      <c r="H9" t="s">
        <v>229</v>
      </c>
      <c r="I9" t="s">
        <v>230</v>
      </c>
      <c r="J9" t="s">
        <v>231</v>
      </c>
      <c r="K9" t="s">
        <v>232</v>
      </c>
      <c r="L9" t="s">
        <v>59</v>
      </c>
      <c r="M9" s="305">
        <v>44648</v>
      </c>
      <c r="N9" s="305">
        <v>44648</v>
      </c>
      <c r="P9" t="s">
        <v>181</v>
      </c>
      <c r="Q9" t="s">
        <v>182</v>
      </c>
      <c r="R9" t="s">
        <v>183</v>
      </c>
      <c r="S9" t="s">
        <v>98</v>
      </c>
      <c r="T9" t="s">
        <v>176</v>
      </c>
      <c r="U9" t="s">
        <v>184</v>
      </c>
      <c r="V9" t="s">
        <v>185</v>
      </c>
      <c r="W9" t="s">
        <v>186</v>
      </c>
      <c r="X9" t="s">
        <v>187</v>
      </c>
      <c r="Y9" t="s">
        <v>188</v>
      </c>
      <c r="Z9" t="s">
        <v>189</v>
      </c>
      <c r="AA9" t="s">
        <v>190</v>
      </c>
      <c r="AB9" t="s">
        <v>191</v>
      </c>
      <c r="AC9" t="s">
        <v>192</v>
      </c>
      <c r="AD9" t="s">
        <v>193</v>
      </c>
      <c r="AE9" t="s">
        <v>214</v>
      </c>
      <c r="AF9" t="s">
        <v>194</v>
      </c>
      <c r="AG9" s="307" t="s">
        <v>43</v>
      </c>
    </row>
    <row r="10" spans="1:33" ht="14.25">
      <c r="A10">
        <v>1003834</v>
      </c>
      <c r="B10">
        <v>127439</v>
      </c>
      <c r="C10" t="s">
        <v>211</v>
      </c>
      <c r="D10" t="s">
        <v>176</v>
      </c>
      <c r="E10" t="s">
        <v>233</v>
      </c>
      <c r="F10" s="305">
        <v>41718</v>
      </c>
      <c r="G10" s="308" t="s">
        <v>214</v>
      </c>
      <c r="H10" t="s">
        <v>233</v>
      </c>
      <c r="I10" t="s">
        <v>234</v>
      </c>
      <c r="J10" t="s">
        <v>95</v>
      </c>
      <c r="K10" t="s">
        <v>235</v>
      </c>
      <c r="L10" t="s">
        <v>59</v>
      </c>
      <c r="M10" s="305">
        <v>44648</v>
      </c>
      <c r="N10" s="305">
        <v>44648</v>
      </c>
      <c r="P10" t="s">
        <v>181</v>
      </c>
      <c r="Q10" t="s">
        <v>182</v>
      </c>
      <c r="R10" t="s">
        <v>183</v>
      </c>
      <c r="S10" t="s">
        <v>98</v>
      </c>
      <c r="T10" t="s">
        <v>176</v>
      </c>
      <c r="U10" t="s">
        <v>184</v>
      </c>
      <c r="V10" t="s">
        <v>185</v>
      </c>
      <c r="W10" t="s">
        <v>186</v>
      </c>
      <c r="X10" t="s">
        <v>187</v>
      </c>
      <c r="Y10" t="s">
        <v>188</v>
      </c>
      <c r="Z10" t="s">
        <v>189</v>
      </c>
      <c r="AA10" t="s">
        <v>190</v>
      </c>
      <c r="AB10" t="s">
        <v>191</v>
      </c>
      <c r="AC10" t="s">
        <v>192</v>
      </c>
      <c r="AD10" t="s">
        <v>193</v>
      </c>
      <c r="AE10" t="s">
        <v>214</v>
      </c>
      <c r="AF10" t="s">
        <v>194</v>
      </c>
      <c r="AG10" s="307" t="s">
        <v>43</v>
      </c>
    </row>
    <row r="11" spans="1:33" ht="14.25">
      <c r="A11">
        <v>1018044</v>
      </c>
      <c r="B11">
        <v>129344</v>
      </c>
      <c r="C11" t="s">
        <v>211</v>
      </c>
      <c r="D11" t="s">
        <v>236</v>
      </c>
      <c r="E11" t="s">
        <v>237</v>
      </c>
      <c r="F11" s="305">
        <v>42153</v>
      </c>
      <c r="G11" s="308" t="s">
        <v>214</v>
      </c>
      <c r="H11" t="s">
        <v>237</v>
      </c>
      <c r="I11" t="s">
        <v>238</v>
      </c>
      <c r="J11" t="s">
        <v>95</v>
      </c>
      <c r="K11" t="s">
        <v>239</v>
      </c>
      <c r="L11" t="s">
        <v>59</v>
      </c>
      <c r="M11" s="305">
        <v>44657</v>
      </c>
      <c r="N11" s="305">
        <v>44657</v>
      </c>
      <c r="P11" t="s">
        <v>240</v>
      </c>
      <c r="Q11" t="s">
        <v>241</v>
      </c>
      <c r="R11" t="s">
        <v>242</v>
      </c>
      <c r="T11" t="s">
        <v>236</v>
      </c>
      <c r="U11" t="s">
        <v>243</v>
      </c>
      <c r="V11" t="s">
        <v>185</v>
      </c>
      <c r="W11" t="s">
        <v>244</v>
      </c>
      <c r="X11" t="s">
        <v>245</v>
      </c>
      <c r="Y11" t="s">
        <v>246</v>
      </c>
      <c r="Z11" t="s">
        <v>247</v>
      </c>
      <c r="AA11" t="s">
        <v>248</v>
      </c>
      <c r="AB11" t="s">
        <v>191</v>
      </c>
      <c r="AC11" t="s">
        <v>192</v>
      </c>
      <c r="AD11" t="s">
        <v>193</v>
      </c>
      <c r="AE11" t="s">
        <v>214</v>
      </c>
      <c r="AF11" t="s">
        <v>194</v>
      </c>
      <c r="AG11" s="307" t="s">
        <v>43</v>
      </c>
    </row>
    <row r="12" spans="1:33" ht="14.25">
      <c r="A12">
        <v>1018045</v>
      </c>
      <c r="B12">
        <v>129344</v>
      </c>
      <c r="C12" t="s">
        <v>211</v>
      </c>
      <c r="D12" t="s">
        <v>236</v>
      </c>
      <c r="E12" t="s">
        <v>249</v>
      </c>
      <c r="F12" s="305">
        <v>41946</v>
      </c>
      <c r="G12" s="308" t="s">
        <v>214</v>
      </c>
      <c r="H12" t="s">
        <v>249</v>
      </c>
      <c r="I12" t="s">
        <v>250</v>
      </c>
      <c r="J12" t="s">
        <v>95</v>
      </c>
      <c r="K12" t="s">
        <v>251</v>
      </c>
      <c r="L12" t="s">
        <v>59</v>
      </c>
      <c r="M12" s="305">
        <v>44657</v>
      </c>
      <c r="N12" s="305">
        <v>44657</v>
      </c>
      <c r="P12" t="s">
        <v>240</v>
      </c>
      <c r="Q12" t="s">
        <v>241</v>
      </c>
      <c r="R12" t="s">
        <v>242</v>
      </c>
      <c r="T12" t="s">
        <v>236</v>
      </c>
      <c r="U12" t="s">
        <v>243</v>
      </c>
      <c r="V12" t="s">
        <v>185</v>
      </c>
      <c r="W12" t="s">
        <v>244</v>
      </c>
      <c r="X12" t="s">
        <v>245</v>
      </c>
      <c r="Y12" t="s">
        <v>246</v>
      </c>
      <c r="Z12" t="s">
        <v>247</v>
      </c>
      <c r="AA12" t="s">
        <v>248</v>
      </c>
      <c r="AB12" t="s">
        <v>191</v>
      </c>
      <c r="AC12" t="s">
        <v>192</v>
      </c>
      <c r="AD12" t="s">
        <v>193</v>
      </c>
      <c r="AE12" t="s">
        <v>214</v>
      </c>
      <c r="AF12" t="s">
        <v>194</v>
      </c>
      <c r="AG12" s="307" t="s">
        <v>43</v>
      </c>
    </row>
    <row r="13" spans="1:33" ht="14.25">
      <c r="A13">
        <v>1018201</v>
      </c>
      <c r="B13">
        <v>130277</v>
      </c>
      <c r="C13" t="s">
        <v>211</v>
      </c>
      <c r="D13" t="s">
        <v>236</v>
      </c>
      <c r="E13" t="s">
        <v>252</v>
      </c>
      <c r="F13" s="305">
        <v>42233</v>
      </c>
      <c r="G13" s="306" t="s">
        <v>178</v>
      </c>
      <c r="H13" t="s">
        <v>252</v>
      </c>
      <c r="I13" t="s">
        <v>253</v>
      </c>
      <c r="J13" t="s">
        <v>95</v>
      </c>
      <c r="K13" t="s">
        <v>254</v>
      </c>
      <c r="L13" t="s">
        <v>59</v>
      </c>
      <c r="M13" s="305">
        <v>44662</v>
      </c>
      <c r="N13" s="305">
        <v>44662</v>
      </c>
      <c r="P13" t="s">
        <v>240</v>
      </c>
      <c r="Q13" t="s">
        <v>241</v>
      </c>
      <c r="R13" t="s">
        <v>242</v>
      </c>
      <c r="T13" t="s">
        <v>236</v>
      </c>
      <c r="U13" t="s">
        <v>243</v>
      </c>
      <c r="V13" t="s">
        <v>185</v>
      </c>
      <c r="W13" t="s">
        <v>244</v>
      </c>
      <c r="X13" t="s">
        <v>245</v>
      </c>
      <c r="Y13" t="s">
        <v>246</v>
      </c>
      <c r="Z13" t="s">
        <v>247</v>
      </c>
      <c r="AA13" t="s">
        <v>248</v>
      </c>
      <c r="AB13" t="s">
        <v>191</v>
      </c>
      <c r="AC13" t="s">
        <v>192</v>
      </c>
      <c r="AD13" t="s">
        <v>193</v>
      </c>
      <c r="AE13" t="s">
        <v>178</v>
      </c>
      <c r="AF13" t="s">
        <v>194</v>
      </c>
      <c r="AG13" s="309" t="s">
        <v>42</v>
      </c>
    </row>
    <row r="14" spans="1:33" ht="14.25">
      <c r="A14">
        <v>1018202</v>
      </c>
      <c r="B14">
        <v>130277</v>
      </c>
      <c r="C14" t="s">
        <v>211</v>
      </c>
      <c r="D14" t="s">
        <v>236</v>
      </c>
      <c r="E14" t="s">
        <v>255</v>
      </c>
      <c r="F14" s="305">
        <v>41692</v>
      </c>
      <c r="G14" s="306" t="s">
        <v>178</v>
      </c>
      <c r="H14" t="s">
        <v>255</v>
      </c>
      <c r="I14" t="s">
        <v>256</v>
      </c>
      <c r="J14" t="s">
        <v>257</v>
      </c>
      <c r="K14" t="s">
        <v>258</v>
      </c>
      <c r="L14" t="s">
        <v>59</v>
      </c>
      <c r="M14" s="305">
        <v>44662</v>
      </c>
      <c r="N14" s="305">
        <v>44662</v>
      </c>
      <c r="P14" t="s">
        <v>240</v>
      </c>
      <c r="Q14" t="s">
        <v>241</v>
      </c>
      <c r="R14" t="s">
        <v>242</v>
      </c>
      <c r="T14" t="s">
        <v>236</v>
      </c>
      <c r="U14" t="s">
        <v>243</v>
      </c>
      <c r="V14" t="s">
        <v>185</v>
      </c>
      <c r="W14" t="s">
        <v>244</v>
      </c>
      <c r="X14" t="s">
        <v>245</v>
      </c>
      <c r="Y14" t="s">
        <v>246</v>
      </c>
      <c r="Z14" t="s">
        <v>247</v>
      </c>
      <c r="AA14" t="s">
        <v>248</v>
      </c>
      <c r="AB14" t="s">
        <v>191</v>
      </c>
      <c r="AC14" t="s">
        <v>192</v>
      </c>
      <c r="AD14" t="s">
        <v>193</v>
      </c>
      <c r="AE14" t="s">
        <v>178</v>
      </c>
      <c r="AF14" t="s">
        <v>194</v>
      </c>
      <c r="AG14" s="309" t="s">
        <v>42</v>
      </c>
    </row>
    <row r="15" spans="1:33" ht="14.25">
      <c r="A15">
        <v>1003835</v>
      </c>
      <c r="B15">
        <v>127440</v>
      </c>
      <c r="C15" t="s">
        <v>211</v>
      </c>
      <c r="D15" t="s">
        <v>176</v>
      </c>
      <c r="E15" t="s">
        <v>259</v>
      </c>
      <c r="F15" s="305">
        <v>41687</v>
      </c>
      <c r="G15" s="306" t="s">
        <v>178</v>
      </c>
      <c r="H15" t="s">
        <v>259</v>
      </c>
      <c r="I15" t="s">
        <v>260</v>
      </c>
      <c r="J15" t="s">
        <v>95</v>
      </c>
      <c r="K15" t="s">
        <v>261</v>
      </c>
      <c r="L15" t="s">
        <v>59</v>
      </c>
      <c r="M15" s="305">
        <v>44648</v>
      </c>
      <c r="N15" s="305">
        <v>44648</v>
      </c>
      <c r="P15" t="s">
        <v>181</v>
      </c>
      <c r="Q15" t="s">
        <v>182</v>
      </c>
      <c r="R15" t="s">
        <v>183</v>
      </c>
      <c r="S15" t="s">
        <v>98</v>
      </c>
      <c r="T15" t="s">
        <v>176</v>
      </c>
      <c r="U15" t="s">
        <v>184</v>
      </c>
      <c r="V15" t="s">
        <v>185</v>
      </c>
      <c r="W15" t="s">
        <v>186</v>
      </c>
      <c r="X15" t="s">
        <v>187</v>
      </c>
      <c r="Y15" t="s">
        <v>188</v>
      </c>
      <c r="Z15" t="s">
        <v>189</v>
      </c>
      <c r="AA15" t="s">
        <v>190</v>
      </c>
      <c r="AB15" t="s">
        <v>191</v>
      </c>
      <c r="AC15" t="s">
        <v>192</v>
      </c>
      <c r="AD15" t="s">
        <v>193</v>
      </c>
      <c r="AE15" t="s">
        <v>178</v>
      </c>
      <c r="AF15" t="s">
        <v>194</v>
      </c>
      <c r="AG15" s="307" t="s">
        <v>43</v>
      </c>
    </row>
    <row r="16" spans="1:33" ht="14.25">
      <c r="A16">
        <v>1003836</v>
      </c>
      <c r="B16">
        <v>127440</v>
      </c>
      <c r="C16" t="s">
        <v>211</v>
      </c>
      <c r="D16" t="s">
        <v>176</v>
      </c>
      <c r="E16" t="s">
        <v>262</v>
      </c>
      <c r="F16" s="305">
        <v>41949</v>
      </c>
      <c r="G16" s="306" t="s">
        <v>178</v>
      </c>
      <c r="H16" t="s">
        <v>262</v>
      </c>
      <c r="I16" t="s">
        <v>230</v>
      </c>
      <c r="J16" t="s">
        <v>231</v>
      </c>
      <c r="K16" t="s">
        <v>263</v>
      </c>
      <c r="L16" t="s">
        <v>59</v>
      </c>
      <c r="M16" s="305">
        <v>44648</v>
      </c>
      <c r="N16" s="305">
        <v>44648</v>
      </c>
      <c r="P16" t="s">
        <v>181</v>
      </c>
      <c r="Q16" t="s">
        <v>182</v>
      </c>
      <c r="R16" t="s">
        <v>183</v>
      </c>
      <c r="S16" t="s">
        <v>98</v>
      </c>
      <c r="T16" t="s">
        <v>176</v>
      </c>
      <c r="U16" t="s">
        <v>184</v>
      </c>
      <c r="V16" t="s">
        <v>185</v>
      </c>
      <c r="W16" t="s">
        <v>186</v>
      </c>
      <c r="X16" t="s">
        <v>187</v>
      </c>
      <c r="Y16" t="s">
        <v>188</v>
      </c>
      <c r="Z16" t="s">
        <v>189</v>
      </c>
      <c r="AA16" t="s">
        <v>190</v>
      </c>
      <c r="AB16" t="s">
        <v>191</v>
      </c>
      <c r="AC16" t="s">
        <v>192</v>
      </c>
      <c r="AD16" t="s">
        <v>193</v>
      </c>
      <c r="AE16" t="s">
        <v>178</v>
      </c>
      <c r="AF16" t="s">
        <v>194</v>
      </c>
      <c r="AG16" s="307" t="s">
        <v>43</v>
      </c>
    </row>
    <row r="17" spans="1:33" ht="14.25">
      <c r="A17">
        <v>1003837</v>
      </c>
      <c r="B17">
        <v>127440</v>
      </c>
      <c r="C17" t="s">
        <v>211</v>
      </c>
      <c r="D17" t="s">
        <v>176</v>
      </c>
      <c r="E17" t="s">
        <v>264</v>
      </c>
      <c r="F17" s="305">
        <v>41736</v>
      </c>
      <c r="G17" s="306" t="s">
        <v>178</v>
      </c>
      <c r="H17" t="s">
        <v>264</v>
      </c>
      <c r="I17" t="s">
        <v>265</v>
      </c>
      <c r="J17" t="s">
        <v>95</v>
      </c>
      <c r="K17" t="s">
        <v>266</v>
      </c>
      <c r="L17" t="s">
        <v>59</v>
      </c>
      <c r="M17" s="305">
        <v>44648</v>
      </c>
      <c r="N17" s="305">
        <v>44648</v>
      </c>
      <c r="P17" t="s">
        <v>181</v>
      </c>
      <c r="Q17" t="s">
        <v>182</v>
      </c>
      <c r="R17" t="s">
        <v>183</v>
      </c>
      <c r="S17" t="s">
        <v>98</v>
      </c>
      <c r="T17" t="s">
        <v>176</v>
      </c>
      <c r="U17" t="s">
        <v>184</v>
      </c>
      <c r="V17" t="s">
        <v>185</v>
      </c>
      <c r="W17" t="s">
        <v>186</v>
      </c>
      <c r="X17" t="s">
        <v>187</v>
      </c>
      <c r="Y17" t="s">
        <v>188</v>
      </c>
      <c r="Z17" t="s">
        <v>189</v>
      </c>
      <c r="AA17" t="s">
        <v>190</v>
      </c>
      <c r="AB17" t="s">
        <v>191</v>
      </c>
      <c r="AC17" t="s">
        <v>192</v>
      </c>
      <c r="AD17" t="s">
        <v>193</v>
      </c>
      <c r="AE17" t="s">
        <v>178</v>
      </c>
      <c r="AF17" t="s">
        <v>194</v>
      </c>
      <c r="AG17" s="307" t="s">
        <v>43</v>
      </c>
    </row>
    <row r="18" spans="1:33" ht="14.25">
      <c r="A18">
        <v>1001269</v>
      </c>
      <c r="B18">
        <v>129595</v>
      </c>
      <c r="C18" t="s">
        <v>267</v>
      </c>
      <c r="D18" t="s">
        <v>268</v>
      </c>
      <c r="E18" t="s">
        <v>269</v>
      </c>
      <c r="F18" s="305">
        <v>41010</v>
      </c>
      <c r="G18" s="308" t="s">
        <v>214</v>
      </c>
      <c r="H18" t="s">
        <v>270</v>
      </c>
      <c r="I18" t="s">
        <v>271</v>
      </c>
      <c r="J18" t="s">
        <v>95</v>
      </c>
      <c r="K18" t="s">
        <v>272</v>
      </c>
      <c r="L18" t="s">
        <v>59</v>
      </c>
      <c r="M18" s="305">
        <v>44658</v>
      </c>
      <c r="N18" s="305">
        <v>44658</v>
      </c>
      <c r="P18" t="s">
        <v>273</v>
      </c>
      <c r="Q18" t="s">
        <v>274</v>
      </c>
      <c r="R18" t="s">
        <v>275</v>
      </c>
      <c r="T18" t="s">
        <v>268</v>
      </c>
      <c r="U18" t="s">
        <v>276</v>
      </c>
      <c r="V18" t="s">
        <v>185</v>
      </c>
      <c r="W18" t="s">
        <v>277</v>
      </c>
      <c r="X18" t="s">
        <v>278</v>
      </c>
      <c r="Y18" t="s">
        <v>279</v>
      </c>
      <c r="Z18" t="s">
        <v>280</v>
      </c>
      <c r="AA18" t="s">
        <v>281</v>
      </c>
      <c r="AB18" t="s">
        <v>191</v>
      </c>
      <c r="AC18" t="s">
        <v>192</v>
      </c>
      <c r="AD18" t="s">
        <v>193</v>
      </c>
      <c r="AE18" t="s">
        <v>214</v>
      </c>
      <c r="AF18" t="s">
        <v>194</v>
      </c>
      <c r="AG18" s="307" t="s">
        <v>43</v>
      </c>
    </row>
    <row r="19" spans="1:33" ht="14.25">
      <c r="A19">
        <v>1001270</v>
      </c>
      <c r="B19">
        <v>129595</v>
      </c>
      <c r="C19" t="s">
        <v>267</v>
      </c>
      <c r="D19" t="s">
        <v>268</v>
      </c>
      <c r="E19" t="s">
        <v>282</v>
      </c>
      <c r="F19" s="305">
        <v>40916</v>
      </c>
      <c r="G19" s="308" t="s">
        <v>214</v>
      </c>
      <c r="H19" t="s">
        <v>282</v>
      </c>
      <c r="I19" t="s">
        <v>283</v>
      </c>
      <c r="J19" t="s">
        <v>95</v>
      </c>
      <c r="K19" t="s">
        <v>284</v>
      </c>
      <c r="L19" t="s">
        <v>59</v>
      </c>
      <c r="M19" s="305">
        <v>44658</v>
      </c>
      <c r="N19" s="305">
        <v>44658</v>
      </c>
      <c r="P19" t="s">
        <v>273</v>
      </c>
      <c r="Q19" t="s">
        <v>274</v>
      </c>
      <c r="R19" t="s">
        <v>275</v>
      </c>
      <c r="T19" t="s">
        <v>268</v>
      </c>
      <c r="U19" t="s">
        <v>276</v>
      </c>
      <c r="V19" t="s">
        <v>185</v>
      </c>
      <c r="W19" t="s">
        <v>277</v>
      </c>
      <c r="X19" t="s">
        <v>278</v>
      </c>
      <c r="Y19" t="s">
        <v>279</v>
      </c>
      <c r="Z19" t="s">
        <v>280</v>
      </c>
      <c r="AA19" t="s">
        <v>281</v>
      </c>
      <c r="AB19" t="s">
        <v>191</v>
      </c>
      <c r="AC19" t="s">
        <v>192</v>
      </c>
      <c r="AD19" t="s">
        <v>193</v>
      </c>
      <c r="AE19" t="s">
        <v>214</v>
      </c>
      <c r="AF19" t="s">
        <v>194</v>
      </c>
      <c r="AG19" s="307" t="s">
        <v>43</v>
      </c>
    </row>
    <row r="20" spans="1:33" ht="14.25">
      <c r="A20">
        <v>1018019</v>
      </c>
      <c r="B20">
        <v>128041</v>
      </c>
      <c r="C20" t="s">
        <v>267</v>
      </c>
      <c r="D20" t="s">
        <v>236</v>
      </c>
      <c r="E20" t="s">
        <v>285</v>
      </c>
      <c r="F20" s="305">
        <v>41208</v>
      </c>
      <c r="G20" s="308" t="s">
        <v>214</v>
      </c>
      <c r="H20" t="s">
        <v>285</v>
      </c>
      <c r="I20" t="s">
        <v>286</v>
      </c>
      <c r="J20" t="s">
        <v>95</v>
      </c>
      <c r="K20" t="s">
        <v>287</v>
      </c>
      <c r="L20" t="s">
        <v>59</v>
      </c>
      <c r="M20" s="305">
        <v>44650</v>
      </c>
      <c r="N20" s="305">
        <v>44650</v>
      </c>
      <c r="P20" t="s">
        <v>240</v>
      </c>
      <c r="Q20" t="s">
        <v>241</v>
      </c>
      <c r="R20" t="s">
        <v>242</v>
      </c>
      <c r="T20" t="s">
        <v>236</v>
      </c>
      <c r="U20" t="s">
        <v>243</v>
      </c>
      <c r="V20" t="s">
        <v>185</v>
      </c>
      <c r="W20" t="s">
        <v>244</v>
      </c>
      <c r="X20" t="s">
        <v>245</v>
      </c>
      <c r="Y20" t="s">
        <v>246</v>
      </c>
      <c r="Z20" t="s">
        <v>247</v>
      </c>
      <c r="AA20" t="s">
        <v>248</v>
      </c>
      <c r="AB20" t="s">
        <v>191</v>
      </c>
      <c r="AC20" t="s">
        <v>192</v>
      </c>
      <c r="AD20" t="s">
        <v>193</v>
      </c>
      <c r="AE20" t="s">
        <v>214</v>
      </c>
      <c r="AF20" t="s">
        <v>194</v>
      </c>
      <c r="AG20" s="307" t="s">
        <v>43</v>
      </c>
    </row>
    <row r="21" spans="1:33" ht="14.25">
      <c r="A21">
        <v>1018020</v>
      </c>
      <c r="B21">
        <v>128041</v>
      </c>
      <c r="C21" t="s">
        <v>267</v>
      </c>
      <c r="D21" t="s">
        <v>236</v>
      </c>
      <c r="E21" t="s">
        <v>288</v>
      </c>
      <c r="F21" s="305">
        <v>41173</v>
      </c>
      <c r="G21" s="308" t="s">
        <v>214</v>
      </c>
      <c r="H21" t="s">
        <v>288</v>
      </c>
      <c r="I21" t="s">
        <v>289</v>
      </c>
      <c r="J21" t="s">
        <v>95</v>
      </c>
      <c r="K21" t="s">
        <v>290</v>
      </c>
      <c r="L21" t="s">
        <v>59</v>
      </c>
      <c r="M21" s="305">
        <v>44650</v>
      </c>
      <c r="N21" s="305">
        <v>44650</v>
      </c>
      <c r="P21" t="s">
        <v>240</v>
      </c>
      <c r="Q21" t="s">
        <v>241</v>
      </c>
      <c r="R21" t="s">
        <v>242</v>
      </c>
      <c r="T21" t="s">
        <v>236</v>
      </c>
      <c r="U21" t="s">
        <v>243</v>
      </c>
      <c r="V21" t="s">
        <v>185</v>
      </c>
      <c r="W21" t="s">
        <v>244</v>
      </c>
      <c r="X21" t="s">
        <v>245</v>
      </c>
      <c r="Y21" t="s">
        <v>246</v>
      </c>
      <c r="Z21" t="s">
        <v>247</v>
      </c>
      <c r="AA21" t="s">
        <v>248</v>
      </c>
      <c r="AB21" t="s">
        <v>191</v>
      </c>
      <c r="AC21" t="s">
        <v>192</v>
      </c>
      <c r="AD21" t="s">
        <v>193</v>
      </c>
      <c r="AE21" t="s">
        <v>214</v>
      </c>
      <c r="AF21" t="s">
        <v>194</v>
      </c>
      <c r="AG21" s="307" t="s">
        <v>43</v>
      </c>
    </row>
    <row r="22" spans="1:33" ht="14.25">
      <c r="A22">
        <v>1001267</v>
      </c>
      <c r="B22">
        <v>129594</v>
      </c>
      <c r="C22" t="s">
        <v>267</v>
      </c>
      <c r="D22" t="s">
        <v>268</v>
      </c>
      <c r="E22" t="s">
        <v>291</v>
      </c>
      <c r="F22" s="305">
        <v>41221</v>
      </c>
      <c r="G22" s="306" t="s">
        <v>178</v>
      </c>
      <c r="H22" t="s">
        <v>291</v>
      </c>
      <c r="I22" t="s">
        <v>273</v>
      </c>
      <c r="J22" t="s">
        <v>95</v>
      </c>
      <c r="K22" t="s">
        <v>292</v>
      </c>
      <c r="L22" t="s">
        <v>59</v>
      </c>
      <c r="M22" s="305">
        <v>44658</v>
      </c>
      <c r="N22" s="305">
        <v>44658</v>
      </c>
      <c r="P22" t="s">
        <v>273</v>
      </c>
      <c r="Q22" t="s">
        <v>274</v>
      </c>
      <c r="R22" t="s">
        <v>275</v>
      </c>
      <c r="T22" t="s">
        <v>268</v>
      </c>
      <c r="U22" t="s">
        <v>276</v>
      </c>
      <c r="V22" t="s">
        <v>185</v>
      </c>
      <c r="W22" t="s">
        <v>277</v>
      </c>
      <c r="X22" t="s">
        <v>278</v>
      </c>
      <c r="Y22" t="s">
        <v>279</v>
      </c>
      <c r="Z22" t="s">
        <v>280</v>
      </c>
      <c r="AA22" t="s">
        <v>281</v>
      </c>
      <c r="AB22" t="s">
        <v>191</v>
      </c>
      <c r="AC22" t="s">
        <v>192</v>
      </c>
      <c r="AD22" t="s">
        <v>193</v>
      </c>
      <c r="AE22" t="s">
        <v>178</v>
      </c>
      <c r="AF22" t="s">
        <v>194</v>
      </c>
      <c r="AG22" s="309" t="s">
        <v>42</v>
      </c>
    </row>
    <row r="23" spans="1:33" ht="14.25">
      <c r="A23">
        <v>1001268</v>
      </c>
      <c r="B23">
        <v>129594</v>
      </c>
      <c r="C23" t="s">
        <v>267</v>
      </c>
      <c r="D23" t="s">
        <v>268</v>
      </c>
      <c r="E23" t="s">
        <v>293</v>
      </c>
      <c r="F23" s="305">
        <v>41043</v>
      </c>
      <c r="G23" s="306" t="s">
        <v>178</v>
      </c>
      <c r="H23" t="s">
        <v>293</v>
      </c>
      <c r="I23" t="s">
        <v>294</v>
      </c>
      <c r="J23" t="s">
        <v>95</v>
      </c>
      <c r="K23" t="s">
        <v>295</v>
      </c>
      <c r="L23" t="s">
        <v>59</v>
      </c>
      <c r="M23" s="305">
        <v>44658</v>
      </c>
      <c r="N23" s="305">
        <v>44658</v>
      </c>
      <c r="P23" t="s">
        <v>273</v>
      </c>
      <c r="Q23" t="s">
        <v>274</v>
      </c>
      <c r="R23" t="s">
        <v>275</v>
      </c>
      <c r="T23" t="s">
        <v>268</v>
      </c>
      <c r="U23" t="s">
        <v>276</v>
      </c>
      <c r="V23" t="s">
        <v>185</v>
      </c>
      <c r="W23" t="s">
        <v>277</v>
      </c>
      <c r="X23" t="s">
        <v>278</v>
      </c>
      <c r="Y23" t="s">
        <v>279</v>
      </c>
      <c r="Z23" t="s">
        <v>280</v>
      </c>
      <c r="AA23" t="s">
        <v>281</v>
      </c>
      <c r="AB23" t="s">
        <v>191</v>
      </c>
      <c r="AC23" t="s">
        <v>192</v>
      </c>
      <c r="AD23" t="s">
        <v>193</v>
      </c>
      <c r="AE23" t="s">
        <v>178</v>
      </c>
      <c r="AF23" t="s">
        <v>194</v>
      </c>
      <c r="AG23" s="309" t="s">
        <v>42</v>
      </c>
    </row>
    <row r="24" spans="1:33" ht="14.25">
      <c r="A24">
        <v>1006407</v>
      </c>
      <c r="B24">
        <v>127804</v>
      </c>
      <c r="C24" t="s">
        <v>267</v>
      </c>
      <c r="D24" t="s">
        <v>296</v>
      </c>
      <c r="E24" t="s">
        <v>297</v>
      </c>
      <c r="F24" s="305">
        <v>41244</v>
      </c>
      <c r="G24" s="306" t="s">
        <v>178</v>
      </c>
      <c r="H24" t="s">
        <v>297</v>
      </c>
      <c r="I24" t="s">
        <v>298</v>
      </c>
      <c r="J24" t="s">
        <v>95</v>
      </c>
      <c r="K24" t="s">
        <v>299</v>
      </c>
      <c r="L24" t="s">
        <v>59</v>
      </c>
      <c r="M24" s="305">
        <v>44649</v>
      </c>
      <c r="N24" s="305">
        <v>44649</v>
      </c>
      <c r="P24" t="s">
        <v>300</v>
      </c>
      <c r="Q24" t="s">
        <v>301</v>
      </c>
      <c r="T24" t="s">
        <v>296</v>
      </c>
      <c r="U24" t="s">
        <v>302</v>
      </c>
      <c r="V24" t="s">
        <v>185</v>
      </c>
      <c r="W24" t="s">
        <v>303</v>
      </c>
      <c r="X24" t="s">
        <v>304</v>
      </c>
      <c r="Y24" t="s">
        <v>305</v>
      </c>
      <c r="Z24" t="s">
        <v>189</v>
      </c>
      <c r="AA24" t="s">
        <v>190</v>
      </c>
      <c r="AB24" t="s">
        <v>191</v>
      </c>
      <c r="AC24" t="s">
        <v>192</v>
      </c>
      <c r="AD24" t="s">
        <v>193</v>
      </c>
      <c r="AE24" t="s">
        <v>178</v>
      </c>
      <c r="AF24" t="s">
        <v>194</v>
      </c>
      <c r="AG24" s="309" t="s">
        <v>42</v>
      </c>
    </row>
    <row r="25" spans="1:33" ht="14.25">
      <c r="A25">
        <v>1006408</v>
      </c>
      <c r="B25">
        <v>127804</v>
      </c>
      <c r="C25" t="s">
        <v>267</v>
      </c>
      <c r="D25" t="s">
        <v>296</v>
      </c>
      <c r="E25" t="s">
        <v>306</v>
      </c>
      <c r="F25" s="305">
        <v>41197</v>
      </c>
      <c r="G25" s="306" t="s">
        <v>178</v>
      </c>
      <c r="H25" t="s">
        <v>306</v>
      </c>
      <c r="I25" t="s">
        <v>307</v>
      </c>
      <c r="J25" t="s">
        <v>95</v>
      </c>
      <c r="K25" t="s">
        <v>308</v>
      </c>
      <c r="L25" t="s">
        <v>59</v>
      </c>
      <c r="M25" s="305">
        <v>44649</v>
      </c>
      <c r="N25" s="305">
        <v>44649</v>
      </c>
      <c r="P25" t="s">
        <v>300</v>
      </c>
      <c r="Q25" t="s">
        <v>301</v>
      </c>
      <c r="T25" t="s">
        <v>296</v>
      </c>
      <c r="U25" t="s">
        <v>302</v>
      </c>
      <c r="V25" t="s">
        <v>185</v>
      </c>
      <c r="W25" t="s">
        <v>303</v>
      </c>
      <c r="X25" t="s">
        <v>304</v>
      </c>
      <c r="Y25" t="s">
        <v>305</v>
      </c>
      <c r="Z25" t="s">
        <v>189</v>
      </c>
      <c r="AA25" t="s">
        <v>190</v>
      </c>
      <c r="AB25" t="s">
        <v>191</v>
      </c>
      <c r="AC25" t="s">
        <v>192</v>
      </c>
      <c r="AD25" t="s">
        <v>193</v>
      </c>
      <c r="AE25" t="s">
        <v>178</v>
      </c>
      <c r="AF25" t="s">
        <v>194</v>
      </c>
      <c r="AG25" s="309" t="s">
        <v>42</v>
      </c>
    </row>
    <row r="26" spans="1:33" ht="14.25">
      <c r="A26">
        <v>1018199</v>
      </c>
      <c r="B26">
        <v>130273</v>
      </c>
      <c r="C26" t="s">
        <v>267</v>
      </c>
      <c r="D26" t="s">
        <v>236</v>
      </c>
      <c r="E26" t="s">
        <v>309</v>
      </c>
      <c r="F26" s="305">
        <v>40984</v>
      </c>
      <c r="G26" s="306" t="s">
        <v>178</v>
      </c>
      <c r="H26" t="s">
        <v>309</v>
      </c>
      <c r="I26" t="s">
        <v>310</v>
      </c>
      <c r="J26" t="s">
        <v>311</v>
      </c>
      <c r="K26" t="s">
        <v>312</v>
      </c>
      <c r="L26" t="s">
        <v>59</v>
      </c>
      <c r="M26" s="305">
        <v>44662</v>
      </c>
      <c r="N26" s="305">
        <v>44662</v>
      </c>
      <c r="P26" t="s">
        <v>240</v>
      </c>
      <c r="Q26" t="s">
        <v>241</v>
      </c>
      <c r="R26" t="s">
        <v>242</v>
      </c>
      <c r="T26" t="s">
        <v>236</v>
      </c>
      <c r="U26" t="s">
        <v>243</v>
      </c>
      <c r="V26" t="s">
        <v>185</v>
      </c>
      <c r="W26" t="s">
        <v>244</v>
      </c>
      <c r="X26" t="s">
        <v>245</v>
      </c>
      <c r="Y26" t="s">
        <v>246</v>
      </c>
      <c r="Z26" t="s">
        <v>247</v>
      </c>
      <c r="AA26" t="s">
        <v>248</v>
      </c>
      <c r="AB26" t="s">
        <v>191</v>
      </c>
      <c r="AC26" t="s">
        <v>192</v>
      </c>
      <c r="AD26" t="s">
        <v>193</v>
      </c>
      <c r="AE26" t="s">
        <v>178</v>
      </c>
      <c r="AF26" t="s">
        <v>194</v>
      </c>
      <c r="AG26" s="309" t="s">
        <v>42</v>
      </c>
    </row>
    <row r="27" spans="1:33" ht="14.25">
      <c r="A27">
        <v>1018200</v>
      </c>
      <c r="B27">
        <v>130273</v>
      </c>
      <c r="C27" t="s">
        <v>267</v>
      </c>
      <c r="D27" t="s">
        <v>236</v>
      </c>
      <c r="E27" t="s">
        <v>313</v>
      </c>
      <c r="F27" s="305">
        <v>41264</v>
      </c>
      <c r="G27" s="306" t="s">
        <v>178</v>
      </c>
      <c r="H27" t="s">
        <v>313</v>
      </c>
      <c r="I27" t="s">
        <v>314</v>
      </c>
      <c r="J27" t="s">
        <v>95</v>
      </c>
      <c r="K27" t="s">
        <v>315</v>
      </c>
      <c r="L27" t="s">
        <v>59</v>
      </c>
      <c r="M27" s="305">
        <v>44662</v>
      </c>
      <c r="N27" s="305">
        <v>44662</v>
      </c>
      <c r="P27" t="s">
        <v>240</v>
      </c>
      <c r="Q27" t="s">
        <v>241</v>
      </c>
      <c r="R27" t="s">
        <v>242</v>
      </c>
      <c r="T27" t="s">
        <v>236</v>
      </c>
      <c r="U27" t="s">
        <v>243</v>
      </c>
      <c r="V27" t="s">
        <v>185</v>
      </c>
      <c r="W27" t="s">
        <v>244</v>
      </c>
      <c r="X27" t="s">
        <v>245</v>
      </c>
      <c r="Y27" t="s">
        <v>246</v>
      </c>
      <c r="Z27" t="s">
        <v>247</v>
      </c>
      <c r="AA27" t="s">
        <v>248</v>
      </c>
      <c r="AB27" t="s">
        <v>191</v>
      </c>
      <c r="AC27" t="s">
        <v>192</v>
      </c>
      <c r="AD27" t="s">
        <v>193</v>
      </c>
      <c r="AE27" t="s">
        <v>178</v>
      </c>
      <c r="AF27" t="s">
        <v>194</v>
      </c>
      <c r="AG27" s="309" t="s">
        <v>42</v>
      </c>
    </row>
    <row r="28" spans="1:33" ht="14.25">
      <c r="A28">
        <v>1032186</v>
      </c>
      <c r="B28">
        <v>127524</v>
      </c>
      <c r="C28" t="s">
        <v>267</v>
      </c>
      <c r="D28" t="s">
        <v>316</v>
      </c>
      <c r="E28" t="s">
        <v>317</v>
      </c>
      <c r="F28" s="305">
        <v>41221</v>
      </c>
      <c r="G28" s="306" t="s">
        <v>178</v>
      </c>
      <c r="H28" t="s">
        <v>317</v>
      </c>
      <c r="I28" t="s">
        <v>318</v>
      </c>
      <c r="J28" t="s">
        <v>206</v>
      </c>
      <c r="K28" t="s">
        <v>319</v>
      </c>
      <c r="L28" t="s">
        <v>59</v>
      </c>
      <c r="M28" s="305">
        <v>44648</v>
      </c>
      <c r="N28" s="305">
        <v>44648</v>
      </c>
      <c r="P28" t="s">
        <v>320</v>
      </c>
      <c r="Q28" t="s">
        <v>321</v>
      </c>
      <c r="R28" t="s">
        <v>322</v>
      </c>
      <c r="S28" t="s">
        <v>323</v>
      </c>
      <c r="T28" t="s">
        <v>316</v>
      </c>
      <c r="U28" t="s">
        <v>324</v>
      </c>
      <c r="V28" t="s">
        <v>185</v>
      </c>
      <c r="W28" t="s">
        <v>325</v>
      </c>
      <c r="X28" t="s">
        <v>326</v>
      </c>
      <c r="Y28" t="s">
        <v>327</v>
      </c>
      <c r="Z28" t="s">
        <v>328</v>
      </c>
      <c r="AA28" t="s">
        <v>329</v>
      </c>
      <c r="AB28" t="s">
        <v>224</v>
      </c>
      <c r="AC28" t="s">
        <v>192</v>
      </c>
      <c r="AD28" t="s">
        <v>193</v>
      </c>
      <c r="AE28" t="s">
        <v>178</v>
      </c>
      <c r="AF28" t="s">
        <v>194</v>
      </c>
      <c r="AG28" s="309" t="s">
        <v>42</v>
      </c>
    </row>
    <row r="29" spans="1:33" ht="14.25">
      <c r="A29">
        <v>1032187</v>
      </c>
      <c r="B29">
        <v>127524</v>
      </c>
      <c r="C29" t="s">
        <v>267</v>
      </c>
      <c r="D29" t="s">
        <v>316</v>
      </c>
      <c r="E29" t="s">
        <v>330</v>
      </c>
      <c r="F29" s="305">
        <v>41347</v>
      </c>
      <c r="G29" s="306" t="s">
        <v>178</v>
      </c>
      <c r="H29" t="s">
        <v>330</v>
      </c>
      <c r="I29" t="s">
        <v>331</v>
      </c>
      <c r="J29" t="s">
        <v>95</v>
      </c>
      <c r="K29" t="s">
        <v>332</v>
      </c>
      <c r="L29" t="s">
        <v>59</v>
      </c>
      <c r="M29" s="305">
        <v>44648</v>
      </c>
      <c r="N29" s="305">
        <v>44648</v>
      </c>
      <c r="P29" t="s">
        <v>320</v>
      </c>
      <c r="Q29" t="s">
        <v>321</v>
      </c>
      <c r="R29" t="s">
        <v>322</v>
      </c>
      <c r="S29" t="s">
        <v>323</v>
      </c>
      <c r="T29" t="s">
        <v>316</v>
      </c>
      <c r="U29" t="s">
        <v>324</v>
      </c>
      <c r="V29" t="s">
        <v>185</v>
      </c>
      <c r="W29" t="s">
        <v>325</v>
      </c>
      <c r="X29" t="s">
        <v>326</v>
      </c>
      <c r="Y29" t="s">
        <v>327</v>
      </c>
      <c r="Z29" t="s">
        <v>328</v>
      </c>
      <c r="AA29" t="s">
        <v>329</v>
      </c>
      <c r="AB29" t="s">
        <v>224</v>
      </c>
      <c r="AC29" t="s">
        <v>192</v>
      </c>
      <c r="AD29" t="s">
        <v>193</v>
      </c>
      <c r="AE29" t="s">
        <v>178</v>
      </c>
      <c r="AF29" t="s">
        <v>194</v>
      </c>
      <c r="AG29" s="309" t="s">
        <v>42</v>
      </c>
    </row>
    <row r="30" spans="1:33" ht="14.25">
      <c r="A30">
        <v>1003840</v>
      </c>
      <c r="B30">
        <v>127444</v>
      </c>
      <c r="C30" t="s">
        <v>267</v>
      </c>
      <c r="D30" t="s">
        <v>176</v>
      </c>
      <c r="E30" t="s">
        <v>333</v>
      </c>
      <c r="F30" s="305">
        <v>41171</v>
      </c>
      <c r="G30" s="306" t="s">
        <v>178</v>
      </c>
      <c r="H30" t="s">
        <v>334</v>
      </c>
      <c r="I30" t="s">
        <v>335</v>
      </c>
      <c r="J30" t="s">
        <v>336</v>
      </c>
      <c r="K30" t="s">
        <v>337</v>
      </c>
      <c r="L30" t="s">
        <v>59</v>
      </c>
      <c r="M30" s="305">
        <v>44648</v>
      </c>
      <c r="N30" s="305">
        <v>44648</v>
      </c>
      <c r="P30" t="s">
        <v>181</v>
      </c>
      <c r="Q30" t="s">
        <v>182</v>
      </c>
      <c r="R30" t="s">
        <v>183</v>
      </c>
      <c r="S30" t="s">
        <v>98</v>
      </c>
      <c r="T30" t="s">
        <v>176</v>
      </c>
      <c r="U30" t="s">
        <v>184</v>
      </c>
      <c r="V30" t="s">
        <v>185</v>
      </c>
      <c r="W30" t="s">
        <v>186</v>
      </c>
      <c r="X30" t="s">
        <v>187</v>
      </c>
      <c r="Y30" t="s">
        <v>188</v>
      </c>
      <c r="Z30" t="s">
        <v>189</v>
      </c>
      <c r="AA30" t="s">
        <v>190</v>
      </c>
      <c r="AB30" t="s">
        <v>191</v>
      </c>
      <c r="AC30" t="s">
        <v>192</v>
      </c>
      <c r="AD30" t="s">
        <v>193</v>
      </c>
      <c r="AE30" t="s">
        <v>178</v>
      </c>
      <c r="AF30" t="s">
        <v>194</v>
      </c>
      <c r="AG30" s="307" t="s">
        <v>43</v>
      </c>
    </row>
    <row r="31" spans="1:33" ht="14.25">
      <c r="A31">
        <v>1003841</v>
      </c>
      <c r="B31">
        <v>127444</v>
      </c>
      <c r="C31" t="s">
        <v>267</v>
      </c>
      <c r="D31" t="s">
        <v>176</v>
      </c>
      <c r="E31" t="s">
        <v>338</v>
      </c>
      <c r="F31" s="305">
        <v>41142</v>
      </c>
      <c r="G31" s="306" t="s">
        <v>178</v>
      </c>
      <c r="H31" t="s">
        <v>339</v>
      </c>
      <c r="I31" t="s">
        <v>340</v>
      </c>
      <c r="J31" t="s">
        <v>336</v>
      </c>
      <c r="K31" t="s">
        <v>341</v>
      </c>
      <c r="L31" t="s">
        <v>59</v>
      </c>
      <c r="M31" s="305">
        <v>44648</v>
      </c>
      <c r="N31" s="305">
        <v>44648</v>
      </c>
      <c r="P31" t="s">
        <v>181</v>
      </c>
      <c r="Q31" t="s">
        <v>182</v>
      </c>
      <c r="R31" t="s">
        <v>183</v>
      </c>
      <c r="S31" t="s">
        <v>98</v>
      </c>
      <c r="T31" t="s">
        <v>176</v>
      </c>
      <c r="U31" t="s">
        <v>184</v>
      </c>
      <c r="V31" t="s">
        <v>185</v>
      </c>
      <c r="W31" t="s">
        <v>186</v>
      </c>
      <c r="X31" t="s">
        <v>187</v>
      </c>
      <c r="Y31" t="s">
        <v>188</v>
      </c>
      <c r="Z31" t="s">
        <v>189</v>
      </c>
      <c r="AA31" t="s">
        <v>190</v>
      </c>
      <c r="AB31" t="s">
        <v>191</v>
      </c>
      <c r="AC31" t="s">
        <v>192</v>
      </c>
      <c r="AD31" t="s">
        <v>193</v>
      </c>
      <c r="AE31" t="s">
        <v>178</v>
      </c>
      <c r="AF31" t="s">
        <v>194</v>
      </c>
      <c r="AG31" s="307" t="s">
        <v>43</v>
      </c>
    </row>
    <row r="32" spans="1:33" ht="14.25">
      <c r="A32">
        <v>1003842</v>
      </c>
      <c r="B32">
        <v>127444</v>
      </c>
      <c r="C32" t="s">
        <v>267</v>
      </c>
      <c r="D32" t="s">
        <v>176</v>
      </c>
      <c r="E32" t="s">
        <v>342</v>
      </c>
      <c r="F32" s="305">
        <v>41042</v>
      </c>
      <c r="G32" s="306" t="s">
        <v>178</v>
      </c>
      <c r="H32" t="s">
        <v>342</v>
      </c>
      <c r="I32" t="s">
        <v>343</v>
      </c>
      <c r="J32" t="s">
        <v>95</v>
      </c>
      <c r="K32" t="s">
        <v>344</v>
      </c>
      <c r="L32" t="s">
        <v>59</v>
      </c>
      <c r="M32" s="305">
        <v>44648</v>
      </c>
      <c r="N32" s="305">
        <v>44648</v>
      </c>
      <c r="P32" t="s">
        <v>181</v>
      </c>
      <c r="Q32" t="s">
        <v>182</v>
      </c>
      <c r="R32" t="s">
        <v>183</v>
      </c>
      <c r="S32" t="s">
        <v>98</v>
      </c>
      <c r="T32" t="s">
        <v>176</v>
      </c>
      <c r="U32" t="s">
        <v>184</v>
      </c>
      <c r="V32" t="s">
        <v>185</v>
      </c>
      <c r="W32" t="s">
        <v>186</v>
      </c>
      <c r="X32" t="s">
        <v>187</v>
      </c>
      <c r="Y32" t="s">
        <v>188</v>
      </c>
      <c r="Z32" t="s">
        <v>189</v>
      </c>
      <c r="AA32" t="s">
        <v>190</v>
      </c>
      <c r="AB32" t="s">
        <v>191</v>
      </c>
      <c r="AC32" t="s">
        <v>192</v>
      </c>
      <c r="AD32" t="s">
        <v>193</v>
      </c>
      <c r="AE32" t="s">
        <v>178</v>
      </c>
      <c r="AF32" t="s">
        <v>194</v>
      </c>
      <c r="AG32" s="307" t="s">
        <v>43</v>
      </c>
    </row>
    <row r="33" spans="1:33" ht="14.25">
      <c r="A33">
        <v>1008486</v>
      </c>
      <c r="B33">
        <v>127503</v>
      </c>
      <c r="C33" t="s">
        <v>267</v>
      </c>
      <c r="D33" t="s">
        <v>345</v>
      </c>
      <c r="E33" t="s">
        <v>346</v>
      </c>
      <c r="F33" s="305">
        <v>41187</v>
      </c>
      <c r="G33" s="306" t="s">
        <v>178</v>
      </c>
      <c r="H33" t="s">
        <v>346</v>
      </c>
      <c r="I33" t="s">
        <v>347</v>
      </c>
      <c r="J33" t="s">
        <v>95</v>
      </c>
      <c r="K33" t="s">
        <v>348</v>
      </c>
      <c r="L33" t="s">
        <v>59</v>
      </c>
      <c r="M33" s="305">
        <v>44648</v>
      </c>
      <c r="N33" s="305">
        <v>44648</v>
      </c>
      <c r="P33" t="s">
        <v>349</v>
      </c>
      <c r="Q33" t="s">
        <v>350</v>
      </c>
      <c r="R33" t="s">
        <v>351</v>
      </c>
      <c r="T33" t="s">
        <v>345</v>
      </c>
      <c r="U33" t="s">
        <v>352</v>
      </c>
      <c r="V33" t="s">
        <v>353</v>
      </c>
      <c r="W33" t="s">
        <v>354</v>
      </c>
      <c r="X33" t="s">
        <v>355</v>
      </c>
      <c r="Y33" t="s">
        <v>356</v>
      </c>
      <c r="Z33" t="s">
        <v>357</v>
      </c>
      <c r="AA33" t="s">
        <v>329</v>
      </c>
      <c r="AB33" t="s">
        <v>191</v>
      </c>
      <c r="AC33" t="s">
        <v>192</v>
      </c>
      <c r="AD33" t="s">
        <v>193</v>
      </c>
      <c r="AE33" t="s">
        <v>178</v>
      </c>
      <c r="AF33" t="s">
        <v>194</v>
      </c>
      <c r="AG33" s="307" t="s">
        <v>43</v>
      </c>
    </row>
    <row r="34" spans="1:33" ht="14.25">
      <c r="A34">
        <v>1008487</v>
      </c>
      <c r="B34">
        <v>127503</v>
      </c>
      <c r="C34" t="s">
        <v>267</v>
      </c>
      <c r="D34" t="s">
        <v>345</v>
      </c>
      <c r="E34" t="s">
        <v>358</v>
      </c>
      <c r="F34" s="305">
        <v>40991</v>
      </c>
      <c r="G34" s="306" t="s">
        <v>178</v>
      </c>
      <c r="H34" t="s">
        <v>358</v>
      </c>
      <c r="I34" t="s">
        <v>359</v>
      </c>
      <c r="J34" t="s">
        <v>360</v>
      </c>
      <c r="K34" t="s">
        <v>361</v>
      </c>
      <c r="L34" t="s">
        <v>362</v>
      </c>
      <c r="M34" s="305">
        <v>44648</v>
      </c>
      <c r="N34" s="305">
        <v>44648</v>
      </c>
      <c r="O34" s="305">
        <v>44651</v>
      </c>
      <c r="P34" t="s">
        <v>349</v>
      </c>
      <c r="Q34" t="s">
        <v>350</v>
      </c>
      <c r="R34" t="s">
        <v>351</v>
      </c>
      <c r="T34" t="s">
        <v>345</v>
      </c>
      <c r="U34" t="s">
        <v>352</v>
      </c>
      <c r="V34" t="s">
        <v>353</v>
      </c>
      <c r="W34" t="s">
        <v>354</v>
      </c>
      <c r="X34" t="s">
        <v>355</v>
      </c>
      <c r="Y34" t="s">
        <v>356</v>
      </c>
      <c r="Z34" t="s">
        <v>357</v>
      </c>
      <c r="AA34" t="s">
        <v>329</v>
      </c>
      <c r="AB34" t="s">
        <v>191</v>
      </c>
      <c r="AC34" t="s">
        <v>192</v>
      </c>
      <c r="AD34" t="s">
        <v>193</v>
      </c>
      <c r="AE34" t="s">
        <v>178</v>
      </c>
      <c r="AF34" t="s">
        <v>194</v>
      </c>
      <c r="AG34" s="307" t="s">
        <v>43</v>
      </c>
    </row>
    <row r="35" spans="1:33" ht="14.25">
      <c r="A35">
        <v>1008488</v>
      </c>
      <c r="B35">
        <v>127503</v>
      </c>
      <c r="C35" t="s">
        <v>267</v>
      </c>
      <c r="D35" t="s">
        <v>345</v>
      </c>
      <c r="E35" t="s">
        <v>363</v>
      </c>
      <c r="F35" s="305">
        <v>41302</v>
      </c>
      <c r="G35" s="306" t="s">
        <v>178</v>
      </c>
      <c r="H35" t="s">
        <v>363</v>
      </c>
      <c r="I35" t="s">
        <v>364</v>
      </c>
      <c r="J35" t="s">
        <v>95</v>
      </c>
      <c r="K35" t="s">
        <v>365</v>
      </c>
      <c r="L35" t="s">
        <v>59</v>
      </c>
      <c r="M35" s="305">
        <v>44648</v>
      </c>
      <c r="N35" s="305">
        <v>44652</v>
      </c>
      <c r="P35" t="s">
        <v>349</v>
      </c>
      <c r="Q35" t="s">
        <v>350</v>
      </c>
      <c r="R35" t="s">
        <v>351</v>
      </c>
      <c r="T35" t="s">
        <v>345</v>
      </c>
      <c r="U35" t="s">
        <v>352</v>
      </c>
      <c r="V35" t="s">
        <v>353</v>
      </c>
      <c r="W35" t="s">
        <v>354</v>
      </c>
      <c r="X35" t="s">
        <v>355</v>
      </c>
      <c r="Y35" t="s">
        <v>356</v>
      </c>
      <c r="Z35" t="s">
        <v>357</v>
      </c>
      <c r="AA35" t="s">
        <v>329</v>
      </c>
      <c r="AB35" t="s">
        <v>191</v>
      </c>
      <c r="AC35" t="s">
        <v>192</v>
      </c>
      <c r="AD35" t="s">
        <v>193</v>
      </c>
      <c r="AE35" t="s">
        <v>178</v>
      </c>
      <c r="AF35" t="s">
        <v>194</v>
      </c>
      <c r="AG35" s="307" t="s">
        <v>43</v>
      </c>
    </row>
    <row r="36" spans="1:33" ht="14.25">
      <c r="A36">
        <v>1018197</v>
      </c>
      <c r="B36">
        <v>130272</v>
      </c>
      <c r="C36" t="s">
        <v>267</v>
      </c>
      <c r="D36" t="s">
        <v>236</v>
      </c>
      <c r="E36" t="s">
        <v>366</v>
      </c>
      <c r="F36" s="305">
        <v>41080</v>
      </c>
      <c r="G36" s="306" t="s">
        <v>178</v>
      </c>
      <c r="H36" t="s">
        <v>366</v>
      </c>
      <c r="I36" t="s">
        <v>238</v>
      </c>
      <c r="J36" t="s">
        <v>95</v>
      </c>
      <c r="K36" t="s">
        <v>367</v>
      </c>
      <c r="L36" t="s">
        <v>59</v>
      </c>
      <c r="M36" s="305">
        <v>44662</v>
      </c>
      <c r="N36" s="305">
        <v>44662</v>
      </c>
      <c r="P36" t="s">
        <v>240</v>
      </c>
      <c r="Q36" t="s">
        <v>241</v>
      </c>
      <c r="R36" t="s">
        <v>242</v>
      </c>
      <c r="T36" t="s">
        <v>236</v>
      </c>
      <c r="U36" t="s">
        <v>243</v>
      </c>
      <c r="V36" t="s">
        <v>185</v>
      </c>
      <c r="W36" t="s">
        <v>244</v>
      </c>
      <c r="X36" t="s">
        <v>245</v>
      </c>
      <c r="Y36" t="s">
        <v>246</v>
      </c>
      <c r="Z36" t="s">
        <v>247</v>
      </c>
      <c r="AA36" t="s">
        <v>248</v>
      </c>
      <c r="AB36" t="s">
        <v>191</v>
      </c>
      <c r="AC36" t="s">
        <v>192</v>
      </c>
      <c r="AD36" t="s">
        <v>193</v>
      </c>
      <c r="AE36" t="s">
        <v>178</v>
      </c>
      <c r="AF36" t="s">
        <v>194</v>
      </c>
      <c r="AG36" s="307" t="s">
        <v>43</v>
      </c>
    </row>
    <row r="37" spans="1:33" ht="14.25">
      <c r="A37">
        <v>1018198</v>
      </c>
      <c r="B37">
        <v>130272</v>
      </c>
      <c r="C37" t="s">
        <v>267</v>
      </c>
      <c r="D37" t="s">
        <v>236</v>
      </c>
      <c r="E37" t="s">
        <v>368</v>
      </c>
      <c r="F37" s="305">
        <v>40917</v>
      </c>
      <c r="G37" s="306" t="s">
        <v>178</v>
      </c>
      <c r="H37" t="s">
        <v>368</v>
      </c>
      <c r="I37" t="s">
        <v>369</v>
      </c>
      <c r="J37" t="s">
        <v>95</v>
      </c>
      <c r="K37" t="s">
        <v>370</v>
      </c>
      <c r="L37" t="s">
        <v>59</v>
      </c>
      <c r="M37" s="305">
        <v>44662</v>
      </c>
      <c r="N37" s="305">
        <v>44662</v>
      </c>
      <c r="P37" t="s">
        <v>240</v>
      </c>
      <c r="Q37" t="s">
        <v>241</v>
      </c>
      <c r="R37" t="s">
        <v>242</v>
      </c>
      <c r="T37" t="s">
        <v>236</v>
      </c>
      <c r="U37" t="s">
        <v>243</v>
      </c>
      <c r="V37" t="s">
        <v>185</v>
      </c>
      <c r="W37" t="s">
        <v>244</v>
      </c>
      <c r="X37" t="s">
        <v>245</v>
      </c>
      <c r="Y37" t="s">
        <v>246</v>
      </c>
      <c r="Z37" t="s">
        <v>247</v>
      </c>
      <c r="AA37" t="s">
        <v>248</v>
      </c>
      <c r="AB37" t="s">
        <v>191</v>
      </c>
      <c r="AC37" t="s">
        <v>192</v>
      </c>
      <c r="AD37" t="s">
        <v>193</v>
      </c>
      <c r="AE37" t="s">
        <v>178</v>
      </c>
      <c r="AF37" t="s">
        <v>194</v>
      </c>
      <c r="AG37" s="307" t="s">
        <v>43</v>
      </c>
    </row>
    <row r="38" spans="1:33" ht="14.25">
      <c r="A38">
        <v>1008517</v>
      </c>
      <c r="B38">
        <v>129661</v>
      </c>
      <c r="C38" t="s">
        <v>371</v>
      </c>
      <c r="D38" t="s">
        <v>345</v>
      </c>
      <c r="E38" t="s">
        <v>372</v>
      </c>
      <c r="F38" s="305">
        <v>40884</v>
      </c>
      <c r="G38" s="308" t="s">
        <v>214</v>
      </c>
      <c r="H38" t="s">
        <v>372</v>
      </c>
      <c r="I38" t="s">
        <v>373</v>
      </c>
      <c r="J38" t="s">
        <v>95</v>
      </c>
      <c r="K38" t="s">
        <v>374</v>
      </c>
      <c r="L38" t="s">
        <v>59</v>
      </c>
      <c r="M38" s="305">
        <v>44659</v>
      </c>
      <c r="N38" s="305">
        <v>44659</v>
      </c>
      <c r="P38" t="s">
        <v>349</v>
      </c>
      <c r="Q38" t="s">
        <v>350</v>
      </c>
      <c r="R38" t="s">
        <v>351</v>
      </c>
      <c r="T38" t="s">
        <v>345</v>
      </c>
      <c r="U38" t="s">
        <v>352</v>
      </c>
      <c r="V38" t="s">
        <v>353</v>
      </c>
      <c r="W38" t="s">
        <v>354</v>
      </c>
      <c r="X38" t="s">
        <v>355</v>
      </c>
      <c r="Y38" t="s">
        <v>356</v>
      </c>
      <c r="Z38" t="s">
        <v>357</v>
      </c>
      <c r="AA38" t="s">
        <v>329</v>
      </c>
      <c r="AB38" t="s">
        <v>191</v>
      </c>
      <c r="AC38" t="s">
        <v>192</v>
      </c>
      <c r="AD38" t="s">
        <v>193</v>
      </c>
      <c r="AE38" t="s">
        <v>214</v>
      </c>
      <c r="AF38" t="s">
        <v>194</v>
      </c>
      <c r="AG38" s="309" t="s">
        <v>42</v>
      </c>
    </row>
    <row r="39" spans="1:33" ht="14.25">
      <c r="A39">
        <v>1008518</v>
      </c>
      <c r="B39">
        <v>129661</v>
      </c>
      <c r="C39" t="s">
        <v>371</v>
      </c>
      <c r="D39" t="s">
        <v>345</v>
      </c>
      <c r="E39" t="s">
        <v>375</v>
      </c>
      <c r="F39" s="305">
        <v>40912</v>
      </c>
      <c r="G39" s="308" t="s">
        <v>214</v>
      </c>
      <c r="H39" t="s">
        <v>375</v>
      </c>
      <c r="I39" t="s">
        <v>376</v>
      </c>
      <c r="J39" t="s">
        <v>377</v>
      </c>
      <c r="K39" t="s">
        <v>378</v>
      </c>
      <c r="L39" t="s">
        <v>59</v>
      </c>
      <c r="M39" s="305">
        <v>44659</v>
      </c>
      <c r="N39" s="305">
        <v>44659</v>
      </c>
      <c r="P39" t="s">
        <v>349</v>
      </c>
      <c r="Q39" t="s">
        <v>350</v>
      </c>
      <c r="R39" t="s">
        <v>351</v>
      </c>
      <c r="T39" t="s">
        <v>345</v>
      </c>
      <c r="U39" t="s">
        <v>352</v>
      </c>
      <c r="V39" t="s">
        <v>353</v>
      </c>
      <c r="W39" t="s">
        <v>354</v>
      </c>
      <c r="X39" t="s">
        <v>355</v>
      </c>
      <c r="Y39" t="s">
        <v>356</v>
      </c>
      <c r="Z39" t="s">
        <v>357</v>
      </c>
      <c r="AA39" t="s">
        <v>329</v>
      </c>
      <c r="AB39" t="s">
        <v>191</v>
      </c>
      <c r="AC39" t="s">
        <v>192</v>
      </c>
      <c r="AD39" t="s">
        <v>193</v>
      </c>
      <c r="AE39" t="s">
        <v>214</v>
      </c>
      <c r="AF39" t="s">
        <v>194</v>
      </c>
      <c r="AG39" s="309" t="s">
        <v>42</v>
      </c>
    </row>
    <row r="40" spans="1:33" ht="14.25">
      <c r="A40">
        <v>1018193</v>
      </c>
      <c r="B40">
        <v>130269</v>
      </c>
      <c r="C40" t="s">
        <v>371</v>
      </c>
      <c r="D40" t="s">
        <v>236</v>
      </c>
      <c r="E40" t="s">
        <v>379</v>
      </c>
      <c r="F40" s="305">
        <v>40741</v>
      </c>
      <c r="G40" s="308" t="s">
        <v>214</v>
      </c>
      <c r="H40" t="s">
        <v>379</v>
      </c>
      <c r="I40" t="s">
        <v>380</v>
      </c>
      <c r="J40" t="s">
        <v>95</v>
      </c>
      <c r="K40" t="s">
        <v>381</v>
      </c>
      <c r="L40" t="s">
        <v>59</v>
      </c>
      <c r="M40" s="305">
        <v>44662</v>
      </c>
      <c r="N40" s="305">
        <v>44662</v>
      </c>
      <c r="P40" t="s">
        <v>240</v>
      </c>
      <c r="Q40" t="s">
        <v>241</v>
      </c>
      <c r="R40" t="s">
        <v>242</v>
      </c>
      <c r="T40" t="s">
        <v>236</v>
      </c>
      <c r="U40" t="s">
        <v>243</v>
      </c>
      <c r="V40" t="s">
        <v>185</v>
      </c>
      <c r="W40" t="s">
        <v>244</v>
      </c>
      <c r="X40" t="s">
        <v>245</v>
      </c>
      <c r="Y40" t="s">
        <v>246</v>
      </c>
      <c r="Z40" t="s">
        <v>247</v>
      </c>
      <c r="AA40" t="s">
        <v>248</v>
      </c>
      <c r="AB40" t="s">
        <v>191</v>
      </c>
      <c r="AC40" t="s">
        <v>192</v>
      </c>
      <c r="AD40" t="s">
        <v>193</v>
      </c>
      <c r="AE40" t="s">
        <v>214</v>
      </c>
      <c r="AF40" t="s">
        <v>194</v>
      </c>
      <c r="AG40" s="309" t="s">
        <v>42</v>
      </c>
    </row>
    <row r="41" spans="1:33" ht="14.25">
      <c r="A41">
        <v>1018194</v>
      </c>
      <c r="B41">
        <v>130269</v>
      </c>
      <c r="C41" t="s">
        <v>371</v>
      </c>
      <c r="D41" t="s">
        <v>236</v>
      </c>
      <c r="E41" t="s">
        <v>382</v>
      </c>
      <c r="F41" s="305">
        <v>41238</v>
      </c>
      <c r="G41" s="308" t="s">
        <v>214</v>
      </c>
      <c r="H41" t="s">
        <v>382</v>
      </c>
      <c r="I41" t="s">
        <v>253</v>
      </c>
      <c r="J41" t="s">
        <v>95</v>
      </c>
      <c r="K41" t="s">
        <v>383</v>
      </c>
      <c r="L41" t="s">
        <v>59</v>
      </c>
      <c r="M41" s="305">
        <v>44662</v>
      </c>
      <c r="N41" s="305">
        <v>44662</v>
      </c>
      <c r="P41" t="s">
        <v>240</v>
      </c>
      <c r="Q41" t="s">
        <v>241</v>
      </c>
      <c r="R41" t="s">
        <v>242</v>
      </c>
      <c r="T41" t="s">
        <v>236</v>
      </c>
      <c r="U41" t="s">
        <v>243</v>
      </c>
      <c r="V41" t="s">
        <v>185</v>
      </c>
      <c r="W41" t="s">
        <v>244</v>
      </c>
      <c r="X41" t="s">
        <v>245</v>
      </c>
      <c r="Y41" t="s">
        <v>246</v>
      </c>
      <c r="Z41" t="s">
        <v>247</v>
      </c>
      <c r="AA41" t="s">
        <v>248</v>
      </c>
      <c r="AB41" t="s">
        <v>191</v>
      </c>
      <c r="AC41" t="s">
        <v>192</v>
      </c>
      <c r="AD41" t="s">
        <v>193</v>
      </c>
      <c r="AE41" t="s">
        <v>214</v>
      </c>
      <c r="AF41" t="s">
        <v>194</v>
      </c>
      <c r="AG41" s="309" t="s">
        <v>42</v>
      </c>
    </row>
    <row r="42" spans="1:33" ht="14.25">
      <c r="A42">
        <v>1020019</v>
      </c>
      <c r="B42">
        <v>129448</v>
      </c>
      <c r="C42" t="s">
        <v>371</v>
      </c>
      <c r="D42" t="s">
        <v>384</v>
      </c>
      <c r="E42" t="s">
        <v>385</v>
      </c>
      <c r="F42" s="305">
        <v>40753</v>
      </c>
      <c r="G42" s="308" t="s">
        <v>214</v>
      </c>
      <c r="H42" t="s">
        <v>385</v>
      </c>
      <c r="I42" t="s">
        <v>386</v>
      </c>
      <c r="J42" t="s">
        <v>387</v>
      </c>
      <c r="K42" t="s">
        <v>388</v>
      </c>
      <c r="L42" t="s">
        <v>59</v>
      </c>
      <c r="M42" s="305">
        <v>44658</v>
      </c>
      <c r="N42" s="305">
        <v>44658</v>
      </c>
      <c r="P42" t="s">
        <v>389</v>
      </c>
      <c r="Q42" t="s">
        <v>390</v>
      </c>
      <c r="R42" t="s">
        <v>391</v>
      </c>
      <c r="T42" t="s">
        <v>384</v>
      </c>
      <c r="U42" t="s">
        <v>392</v>
      </c>
      <c r="V42" t="s">
        <v>185</v>
      </c>
      <c r="W42" t="s">
        <v>393</v>
      </c>
      <c r="X42" t="s">
        <v>394</v>
      </c>
      <c r="Y42" t="s">
        <v>395</v>
      </c>
      <c r="Z42" t="s">
        <v>189</v>
      </c>
      <c r="AA42" t="s">
        <v>190</v>
      </c>
      <c r="AB42" t="s">
        <v>191</v>
      </c>
      <c r="AC42" t="s">
        <v>192</v>
      </c>
      <c r="AD42" t="s">
        <v>193</v>
      </c>
      <c r="AE42" t="s">
        <v>214</v>
      </c>
      <c r="AF42" t="s">
        <v>194</v>
      </c>
      <c r="AG42" s="309" t="s">
        <v>42</v>
      </c>
    </row>
    <row r="43" spans="1:33" ht="14.25">
      <c r="A43">
        <v>1020020</v>
      </c>
      <c r="B43">
        <v>129448</v>
      </c>
      <c r="C43" t="s">
        <v>371</v>
      </c>
      <c r="D43" t="s">
        <v>384</v>
      </c>
      <c r="E43" t="s">
        <v>396</v>
      </c>
      <c r="F43" s="305">
        <v>40694</v>
      </c>
      <c r="G43" s="308" t="s">
        <v>214</v>
      </c>
      <c r="H43" t="s">
        <v>396</v>
      </c>
      <c r="I43" t="s">
        <v>397</v>
      </c>
      <c r="J43" t="s">
        <v>95</v>
      </c>
      <c r="K43" t="s">
        <v>398</v>
      </c>
      <c r="L43" t="s">
        <v>59</v>
      </c>
      <c r="M43" s="305">
        <v>44658</v>
      </c>
      <c r="N43" s="305">
        <v>44658</v>
      </c>
      <c r="P43" t="s">
        <v>389</v>
      </c>
      <c r="Q43" t="s">
        <v>390</v>
      </c>
      <c r="R43" t="s">
        <v>391</v>
      </c>
      <c r="T43" t="s">
        <v>384</v>
      </c>
      <c r="U43" t="s">
        <v>392</v>
      </c>
      <c r="V43" t="s">
        <v>185</v>
      </c>
      <c r="W43" t="s">
        <v>393</v>
      </c>
      <c r="X43" t="s">
        <v>394</v>
      </c>
      <c r="Y43" t="s">
        <v>395</v>
      </c>
      <c r="Z43" t="s">
        <v>189</v>
      </c>
      <c r="AA43" t="s">
        <v>190</v>
      </c>
      <c r="AB43" t="s">
        <v>191</v>
      </c>
      <c r="AC43" t="s">
        <v>192</v>
      </c>
      <c r="AD43" t="s">
        <v>193</v>
      </c>
      <c r="AE43" t="s">
        <v>214</v>
      </c>
      <c r="AF43" t="s">
        <v>194</v>
      </c>
      <c r="AG43" s="309" t="s">
        <v>42</v>
      </c>
    </row>
    <row r="44" spans="1:33" ht="14.25">
      <c r="A44">
        <v>1031161</v>
      </c>
      <c r="B44">
        <v>127385</v>
      </c>
      <c r="C44" t="s">
        <v>371</v>
      </c>
      <c r="D44" t="s">
        <v>212</v>
      </c>
      <c r="E44" t="s">
        <v>399</v>
      </c>
      <c r="F44" s="305">
        <v>40561</v>
      </c>
      <c r="G44" s="308" t="s">
        <v>214</v>
      </c>
      <c r="H44" t="s">
        <v>399</v>
      </c>
      <c r="I44" t="s">
        <v>400</v>
      </c>
      <c r="J44" t="s">
        <v>95</v>
      </c>
      <c r="K44" t="s">
        <v>401</v>
      </c>
      <c r="L44" t="s">
        <v>59</v>
      </c>
      <c r="M44" s="305">
        <v>44648</v>
      </c>
      <c r="N44" s="305">
        <v>44648</v>
      </c>
      <c r="P44" t="s">
        <v>217</v>
      </c>
      <c r="Q44" t="s">
        <v>218</v>
      </c>
      <c r="T44" t="s">
        <v>212</v>
      </c>
      <c r="U44" t="s">
        <v>219</v>
      </c>
      <c r="V44" t="s">
        <v>185</v>
      </c>
      <c r="W44" t="s">
        <v>220</v>
      </c>
      <c r="X44" t="s">
        <v>221</v>
      </c>
      <c r="Y44" t="s">
        <v>222</v>
      </c>
      <c r="Z44" t="s">
        <v>223</v>
      </c>
      <c r="AA44" t="s">
        <v>190</v>
      </c>
      <c r="AB44" t="s">
        <v>224</v>
      </c>
      <c r="AC44" t="s">
        <v>192</v>
      </c>
      <c r="AD44" t="s">
        <v>193</v>
      </c>
      <c r="AE44" t="s">
        <v>214</v>
      </c>
      <c r="AF44" t="s">
        <v>194</v>
      </c>
      <c r="AG44" s="309" t="s">
        <v>42</v>
      </c>
    </row>
    <row r="45" spans="1:33" ht="14.25">
      <c r="A45">
        <v>1031162</v>
      </c>
      <c r="B45">
        <v>127385</v>
      </c>
      <c r="C45" t="s">
        <v>371</v>
      </c>
      <c r="D45" t="s">
        <v>212</v>
      </c>
      <c r="E45" t="s">
        <v>402</v>
      </c>
      <c r="F45" s="305">
        <v>40895</v>
      </c>
      <c r="G45" s="308" t="s">
        <v>214</v>
      </c>
      <c r="H45" t="s">
        <v>402</v>
      </c>
      <c r="I45" t="s">
        <v>403</v>
      </c>
      <c r="J45" t="s">
        <v>95</v>
      </c>
      <c r="K45" t="s">
        <v>404</v>
      </c>
      <c r="L45" t="s">
        <v>59</v>
      </c>
      <c r="M45" s="305">
        <v>44648</v>
      </c>
      <c r="N45" s="305">
        <v>44648</v>
      </c>
      <c r="P45" t="s">
        <v>217</v>
      </c>
      <c r="Q45" t="s">
        <v>218</v>
      </c>
      <c r="T45" t="s">
        <v>212</v>
      </c>
      <c r="U45" t="s">
        <v>219</v>
      </c>
      <c r="V45" t="s">
        <v>185</v>
      </c>
      <c r="W45" t="s">
        <v>220</v>
      </c>
      <c r="X45" t="s">
        <v>221</v>
      </c>
      <c r="Y45" t="s">
        <v>222</v>
      </c>
      <c r="Z45" t="s">
        <v>223</v>
      </c>
      <c r="AA45" t="s">
        <v>190</v>
      </c>
      <c r="AB45" t="s">
        <v>224</v>
      </c>
      <c r="AC45" t="s">
        <v>192</v>
      </c>
      <c r="AD45" t="s">
        <v>193</v>
      </c>
      <c r="AE45" t="s">
        <v>214</v>
      </c>
      <c r="AF45" t="s">
        <v>194</v>
      </c>
      <c r="AG45" s="309" t="s">
        <v>42</v>
      </c>
    </row>
    <row r="46" spans="1:33" ht="14.25">
      <c r="A46">
        <v>1003851</v>
      </c>
      <c r="B46">
        <v>129196</v>
      </c>
      <c r="C46" t="s">
        <v>371</v>
      </c>
      <c r="D46" t="s">
        <v>176</v>
      </c>
      <c r="E46" t="s">
        <v>405</v>
      </c>
      <c r="F46" s="305">
        <v>40834</v>
      </c>
      <c r="G46" s="308" t="s">
        <v>214</v>
      </c>
      <c r="H46" t="s">
        <v>405</v>
      </c>
      <c r="I46" t="s">
        <v>406</v>
      </c>
      <c r="J46" t="s">
        <v>95</v>
      </c>
      <c r="K46" t="s">
        <v>407</v>
      </c>
      <c r="L46" t="s">
        <v>59</v>
      </c>
      <c r="M46" s="305">
        <v>44656</v>
      </c>
      <c r="N46" s="305">
        <v>44656</v>
      </c>
      <c r="P46" t="s">
        <v>181</v>
      </c>
      <c r="Q46" t="s">
        <v>182</v>
      </c>
      <c r="R46" t="s">
        <v>183</v>
      </c>
      <c r="S46" t="s">
        <v>98</v>
      </c>
      <c r="T46" t="s">
        <v>176</v>
      </c>
      <c r="U46" t="s">
        <v>184</v>
      </c>
      <c r="V46" t="s">
        <v>185</v>
      </c>
      <c r="W46" t="s">
        <v>186</v>
      </c>
      <c r="X46" t="s">
        <v>187</v>
      </c>
      <c r="Y46" t="s">
        <v>188</v>
      </c>
      <c r="Z46" t="s">
        <v>189</v>
      </c>
      <c r="AA46" t="s">
        <v>190</v>
      </c>
      <c r="AB46" t="s">
        <v>191</v>
      </c>
      <c r="AC46" t="s">
        <v>192</v>
      </c>
      <c r="AD46" t="s">
        <v>193</v>
      </c>
      <c r="AE46" t="s">
        <v>214</v>
      </c>
      <c r="AF46" t="s">
        <v>194</v>
      </c>
      <c r="AG46" s="307" t="s">
        <v>43</v>
      </c>
    </row>
    <row r="47" spans="1:33" ht="14.25">
      <c r="A47">
        <v>1003852</v>
      </c>
      <c r="B47">
        <v>129196</v>
      </c>
      <c r="C47" t="s">
        <v>371</v>
      </c>
      <c r="D47" t="s">
        <v>176</v>
      </c>
      <c r="E47" t="s">
        <v>408</v>
      </c>
      <c r="F47" s="305">
        <v>40217</v>
      </c>
      <c r="G47" s="308" t="s">
        <v>214</v>
      </c>
      <c r="H47" t="s">
        <v>408</v>
      </c>
      <c r="I47" t="s">
        <v>409</v>
      </c>
      <c r="J47" t="s">
        <v>95</v>
      </c>
      <c r="K47" t="s">
        <v>410</v>
      </c>
      <c r="L47" t="s">
        <v>59</v>
      </c>
      <c r="M47" s="305">
        <v>44656</v>
      </c>
      <c r="N47" s="305">
        <v>44656</v>
      </c>
      <c r="P47" t="s">
        <v>181</v>
      </c>
      <c r="Q47" t="s">
        <v>182</v>
      </c>
      <c r="R47" t="s">
        <v>183</v>
      </c>
      <c r="S47" t="s">
        <v>98</v>
      </c>
      <c r="T47" t="s">
        <v>176</v>
      </c>
      <c r="U47" t="s">
        <v>184</v>
      </c>
      <c r="V47" t="s">
        <v>185</v>
      </c>
      <c r="W47" t="s">
        <v>186</v>
      </c>
      <c r="X47" t="s">
        <v>187</v>
      </c>
      <c r="Y47" t="s">
        <v>188</v>
      </c>
      <c r="Z47" t="s">
        <v>189</v>
      </c>
      <c r="AA47" t="s">
        <v>190</v>
      </c>
      <c r="AB47" t="s">
        <v>191</v>
      </c>
      <c r="AC47" t="s">
        <v>192</v>
      </c>
      <c r="AD47" t="s">
        <v>193</v>
      </c>
      <c r="AE47" t="s">
        <v>214</v>
      </c>
      <c r="AF47" t="s">
        <v>194</v>
      </c>
      <c r="AG47" s="307" t="s">
        <v>43</v>
      </c>
    </row>
    <row r="48" spans="1:33" ht="14.25">
      <c r="A48">
        <v>1003853</v>
      </c>
      <c r="B48">
        <v>129197</v>
      </c>
      <c r="C48" t="s">
        <v>371</v>
      </c>
      <c r="D48" t="s">
        <v>199</v>
      </c>
      <c r="E48" t="s">
        <v>411</v>
      </c>
      <c r="F48" s="305">
        <v>40899</v>
      </c>
      <c r="G48" s="308" t="s">
        <v>214</v>
      </c>
      <c r="H48" t="s">
        <v>411</v>
      </c>
      <c r="I48" t="s">
        <v>412</v>
      </c>
      <c r="J48" t="s">
        <v>95</v>
      </c>
      <c r="K48" t="s">
        <v>413</v>
      </c>
      <c r="L48" t="s">
        <v>59</v>
      </c>
      <c r="M48" s="305">
        <v>44656</v>
      </c>
      <c r="N48" s="305">
        <v>44656</v>
      </c>
      <c r="P48" t="s">
        <v>181</v>
      </c>
      <c r="Q48" t="s">
        <v>182</v>
      </c>
      <c r="R48" t="s">
        <v>183</v>
      </c>
      <c r="S48" t="s">
        <v>98</v>
      </c>
      <c r="T48" t="s">
        <v>176</v>
      </c>
      <c r="U48" t="s">
        <v>184</v>
      </c>
      <c r="V48" t="s">
        <v>185</v>
      </c>
      <c r="W48" t="s">
        <v>186</v>
      </c>
      <c r="X48" t="s">
        <v>187</v>
      </c>
      <c r="Y48" t="s">
        <v>188</v>
      </c>
      <c r="Z48" t="s">
        <v>189</v>
      </c>
      <c r="AA48" t="s">
        <v>190</v>
      </c>
      <c r="AB48" t="s">
        <v>191</v>
      </c>
      <c r="AC48" t="s">
        <v>192</v>
      </c>
      <c r="AD48" t="s">
        <v>193</v>
      </c>
      <c r="AE48" t="s">
        <v>214</v>
      </c>
      <c r="AF48" t="s">
        <v>194</v>
      </c>
      <c r="AG48" s="307" t="s">
        <v>43</v>
      </c>
    </row>
    <row r="49" spans="1:33" ht="14.25">
      <c r="A49">
        <v>1003854</v>
      </c>
      <c r="B49">
        <v>129197</v>
      </c>
      <c r="C49" t="s">
        <v>371</v>
      </c>
      <c r="D49" t="s">
        <v>199</v>
      </c>
      <c r="E49" t="s">
        <v>414</v>
      </c>
      <c r="F49" s="305">
        <v>41206</v>
      </c>
      <c r="G49" s="308" t="s">
        <v>214</v>
      </c>
      <c r="H49" t="s">
        <v>414</v>
      </c>
      <c r="I49" t="s">
        <v>415</v>
      </c>
      <c r="J49" t="s">
        <v>95</v>
      </c>
      <c r="K49" t="s">
        <v>416</v>
      </c>
      <c r="L49" t="s">
        <v>59</v>
      </c>
      <c r="M49" s="305">
        <v>44656</v>
      </c>
      <c r="N49" s="305">
        <v>44656</v>
      </c>
      <c r="P49" t="s">
        <v>181</v>
      </c>
      <c r="Q49" t="s">
        <v>182</v>
      </c>
      <c r="R49" t="s">
        <v>183</v>
      </c>
      <c r="S49" t="s">
        <v>98</v>
      </c>
      <c r="T49" t="s">
        <v>176</v>
      </c>
      <c r="U49" t="s">
        <v>184</v>
      </c>
      <c r="V49" t="s">
        <v>185</v>
      </c>
      <c r="W49" t="s">
        <v>186</v>
      </c>
      <c r="X49" t="s">
        <v>187</v>
      </c>
      <c r="Y49" t="s">
        <v>188</v>
      </c>
      <c r="Z49" t="s">
        <v>189</v>
      </c>
      <c r="AA49" t="s">
        <v>190</v>
      </c>
      <c r="AB49" t="s">
        <v>191</v>
      </c>
      <c r="AC49" t="s">
        <v>192</v>
      </c>
      <c r="AD49" t="s">
        <v>193</v>
      </c>
      <c r="AE49" t="s">
        <v>214</v>
      </c>
      <c r="AF49" t="s">
        <v>194</v>
      </c>
      <c r="AG49" s="307" t="s">
        <v>43</v>
      </c>
    </row>
    <row r="50" spans="1:33" ht="14.25">
      <c r="A50">
        <v>1018017</v>
      </c>
      <c r="B50">
        <v>128039</v>
      </c>
      <c r="C50" t="s">
        <v>371</v>
      </c>
      <c r="D50" t="s">
        <v>236</v>
      </c>
      <c r="E50" t="s">
        <v>417</v>
      </c>
      <c r="F50" s="305">
        <v>40394</v>
      </c>
      <c r="G50" s="308" t="s">
        <v>214</v>
      </c>
      <c r="H50" t="s">
        <v>417</v>
      </c>
      <c r="I50" t="s">
        <v>418</v>
      </c>
      <c r="J50" t="s">
        <v>95</v>
      </c>
      <c r="K50" t="s">
        <v>419</v>
      </c>
      <c r="L50" t="s">
        <v>59</v>
      </c>
      <c r="M50" s="305">
        <v>44650</v>
      </c>
      <c r="N50" s="305">
        <v>44650</v>
      </c>
      <c r="P50" t="s">
        <v>240</v>
      </c>
      <c r="Q50" t="s">
        <v>241</v>
      </c>
      <c r="R50" t="s">
        <v>242</v>
      </c>
      <c r="T50" t="s">
        <v>236</v>
      </c>
      <c r="U50" t="s">
        <v>243</v>
      </c>
      <c r="V50" t="s">
        <v>185</v>
      </c>
      <c r="W50" t="s">
        <v>244</v>
      </c>
      <c r="X50" t="s">
        <v>245</v>
      </c>
      <c r="Y50" t="s">
        <v>246</v>
      </c>
      <c r="Z50" t="s">
        <v>247</v>
      </c>
      <c r="AA50" t="s">
        <v>248</v>
      </c>
      <c r="AB50" t="s">
        <v>191</v>
      </c>
      <c r="AC50" t="s">
        <v>192</v>
      </c>
      <c r="AD50" t="s">
        <v>193</v>
      </c>
      <c r="AE50" t="s">
        <v>214</v>
      </c>
      <c r="AF50" t="s">
        <v>194</v>
      </c>
      <c r="AG50" s="307" t="s">
        <v>43</v>
      </c>
    </row>
    <row r="51" spans="1:33" ht="14.25">
      <c r="A51">
        <v>1018018</v>
      </c>
      <c r="B51">
        <v>128039</v>
      </c>
      <c r="C51" t="s">
        <v>371</v>
      </c>
      <c r="D51" t="s">
        <v>236</v>
      </c>
      <c r="E51" t="s">
        <v>420</v>
      </c>
      <c r="F51" s="305">
        <v>40396</v>
      </c>
      <c r="G51" s="308" t="s">
        <v>214</v>
      </c>
      <c r="H51" t="s">
        <v>420</v>
      </c>
      <c r="I51" t="s">
        <v>421</v>
      </c>
      <c r="J51" t="s">
        <v>422</v>
      </c>
      <c r="K51" t="s">
        <v>423</v>
      </c>
      <c r="L51" t="s">
        <v>59</v>
      </c>
      <c r="M51" s="305">
        <v>44650</v>
      </c>
      <c r="N51" s="305">
        <v>44650</v>
      </c>
      <c r="P51" t="s">
        <v>240</v>
      </c>
      <c r="Q51" t="s">
        <v>241</v>
      </c>
      <c r="R51" t="s">
        <v>242</v>
      </c>
      <c r="T51" t="s">
        <v>236</v>
      </c>
      <c r="U51" t="s">
        <v>243</v>
      </c>
      <c r="V51" t="s">
        <v>185</v>
      </c>
      <c r="W51" t="s">
        <v>244</v>
      </c>
      <c r="X51" t="s">
        <v>245</v>
      </c>
      <c r="Y51" t="s">
        <v>246</v>
      </c>
      <c r="Z51" t="s">
        <v>247</v>
      </c>
      <c r="AA51" t="s">
        <v>248</v>
      </c>
      <c r="AB51" t="s">
        <v>191</v>
      </c>
      <c r="AC51" t="s">
        <v>192</v>
      </c>
      <c r="AD51" t="s">
        <v>193</v>
      </c>
      <c r="AE51" t="s">
        <v>214</v>
      </c>
      <c r="AF51" t="s">
        <v>194</v>
      </c>
      <c r="AG51" s="307" t="s">
        <v>43</v>
      </c>
    </row>
    <row r="52" spans="1:33" ht="14.25">
      <c r="A52">
        <v>1018021</v>
      </c>
      <c r="B52">
        <v>128042</v>
      </c>
      <c r="C52" t="s">
        <v>371</v>
      </c>
      <c r="D52" t="s">
        <v>424</v>
      </c>
      <c r="E52" t="s">
        <v>425</v>
      </c>
      <c r="F52" s="305">
        <v>40878</v>
      </c>
      <c r="G52" s="308" t="s">
        <v>214</v>
      </c>
      <c r="H52" t="s">
        <v>425</v>
      </c>
      <c r="I52" t="s">
        <v>426</v>
      </c>
      <c r="J52" t="s">
        <v>95</v>
      </c>
      <c r="K52" t="s">
        <v>427</v>
      </c>
      <c r="L52" t="s">
        <v>59</v>
      </c>
      <c r="M52" s="305">
        <v>44650</v>
      </c>
      <c r="N52" s="305">
        <v>44650</v>
      </c>
      <c r="P52" t="s">
        <v>240</v>
      </c>
      <c r="Q52" t="s">
        <v>241</v>
      </c>
      <c r="R52" t="s">
        <v>242</v>
      </c>
      <c r="S52" t="s">
        <v>240</v>
      </c>
      <c r="T52" t="s">
        <v>236</v>
      </c>
      <c r="U52" t="s">
        <v>243</v>
      </c>
      <c r="V52" t="s">
        <v>185</v>
      </c>
      <c r="W52" t="s">
        <v>244</v>
      </c>
      <c r="X52" t="s">
        <v>245</v>
      </c>
      <c r="Y52" t="s">
        <v>246</v>
      </c>
      <c r="Z52" t="s">
        <v>247</v>
      </c>
      <c r="AA52" t="s">
        <v>248</v>
      </c>
      <c r="AB52" t="s">
        <v>191</v>
      </c>
      <c r="AC52" t="s">
        <v>192</v>
      </c>
      <c r="AD52" t="s">
        <v>193</v>
      </c>
      <c r="AE52" t="s">
        <v>214</v>
      </c>
      <c r="AF52" t="s">
        <v>194</v>
      </c>
      <c r="AG52" s="307" t="s">
        <v>43</v>
      </c>
    </row>
    <row r="53" spans="1:33" ht="14.25">
      <c r="A53">
        <v>1018022</v>
      </c>
      <c r="B53">
        <v>128042</v>
      </c>
      <c r="C53" t="s">
        <v>371</v>
      </c>
      <c r="D53" t="s">
        <v>424</v>
      </c>
      <c r="E53" t="s">
        <v>428</v>
      </c>
      <c r="F53" s="305">
        <v>40726</v>
      </c>
      <c r="G53" s="308" t="s">
        <v>214</v>
      </c>
      <c r="H53" t="s">
        <v>428</v>
      </c>
      <c r="I53" t="s">
        <v>429</v>
      </c>
      <c r="J53" t="s">
        <v>95</v>
      </c>
      <c r="K53" t="s">
        <v>430</v>
      </c>
      <c r="L53" t="s">
        <v>59</v>
      </c>
      <c r="M53" s="305">
        <v>44650</v>
      </c>
      <c r="N53" s="305">
        <v>44650</v>
      </c>
      <c r="P53" t="s">
        <v>240</v>
      </c>
      <c r="Q53" t="s">
        <v>241</v>
      </c>
      <c r="R53" t="s">
        <v>242</v>
      </c>
      <c r="S53" t="s">
        <v>240</v>
      </c>
      <c r="T53" t="s">
        <v>236</v>
      </c>
      <c r="U53" t="s">
        <v>243</v>
      </c>
      <c r="V53" t="s">
        <v>185</v>
      </c>
      <c r="W53" t="s">
        <v>244</v>
      </c>
      <c r="X53" t="s">
        <v>245</v>
      </c>
      <c r="Y53" t="s">
        <v>246</v>
      </c>
      <c r="Z53" t="s">
        <v>247</v>
      </c>
      <c r="AA53" t="s">
        <v>248</v>
      </c>
      <c r="AB53" t="s">
        <v>191</v>
      </c>
      <c r="AC53" t="s">
        <v>192</v>
      </c>
      <c r="AD53" t="s">
        <v>193</v>
      </c>
      <c r="AE53" t="s">
        <v>214</v>
      </c>
      <c r="AF53" t="s">
        <v>194</v>
      </c>
      <c r="AG53" s="307" t="s">
        <v>43</v>
      </c>
    </row>
    <row r="54" spans="1:33" ht="14.25">
      <c r="A54">
        <v>1018195</v>
      </c>
      <c r="B54">
        <v>130270</v>
      </c>
      <c r="C54" t="s">
        <v>371</v>
      </c>
      <c r="D54" t="s">
        <v>431</v>
      </c>
      <c r="E54" t="s">
        <v>432</v>
      </c>
      <c r="F54" s="305">
        <v>40788</v>
      </c>
      <c r="G54" s="308" t="s">
        <v>214</v>
      </c>
      <c r="H54" t="s">
        <v>432</v>
      </c>
      <c r="I54" t="s">
        <v>256</v>
      </c>
      <c r="J54" t="s">
        <v>257</v>
      </c>
      <c r="K54" t="s">
        <v>433</v>
      </c>
      <c r="L54" t="s">
        <v>59</v>
      </c>
      <c r="M54" s="305">
        <v>44662</v>
      </c>
      <c r="N54" s="305">
        <v>44662</v>
      </c>
      <c r="P54" t="s">
        <v>240</v>
      </c>
      <c r="Q54" t="s">
        <v>241</v>
      </c>
      <c r="R54" t="s">
        <v>242</v>
      </c>
      <c r="T54" t="s">
        <v>236</v>
      </c>
      <c r="U54" t="s">
        <v>243</v>
      </c>
      <c r="V54" t="s">
        <v>185</v>
      </c>
      <c r="W54" t="s">
        <v>244</v>
      </c>
      <c r="X54" t="s">
        <v>245</v>
      </c>
      <c r="Y54" t="s">
        <v>246</v>
      </c>
      <c r="Z54" t="s">
        <v>247</v>
      </c>
      <c r="AA54" t="s">
        <v>248</v>
      </c>
      <c r="AB54" t="s">
        <v>191</v>
      </c>
      <c r="AC54" t="s">
        <v>192</v>
      </c>
      <c r="AD54" t="s">
        <v>193</v>
      </c>
      <c r="AE54" t="s">
        <v>214</v>
      </c>
      <c r="AF54" t="s">
        <v>194</v>
      </c>
      <c r="AG54" s="307" t="s">
        <v>43</v>
      </c>
    </row>
    <row r="55" spans="1:33" ht="14.25">
      <c r="A55">
        <v>1018196</v>
      </c>
      <c r="B55">
        <v>130270</v>
      </c>
      <c r="C55" t="s">
        <v>371</v>
      </c>
      <c r="D55" t="s">
        <v>431</v>
      </c>
      <c r="E55" t="s">
        <v>434</v>
      </c>
      <c r="F55" s="305">
        <v>40953</v>
      </c>
      <c r="G55" s="308" t="s">
        <v>214</v>
      </c>
      <c r="H55" t="s">
        <v>434</v>
      </c>
      <c r="I55" t="s">
        <v>435</v>
      </c>
      <c r="J55" t="s">
        <v>95</v>
      </c>
      <c r="K55" t="s">
        <v>436</v>
      </c>
      <c r="L55" t="s">
        <v>59</v>
      </c>
      <c r="M55" s="305">
        <v>44662</v>
      </c>
      <c r="N55" s="305">
        <v>44662</v>
      </c>
      <c r="P55" t="s">
        <v>240</v>
      </c>
      <c r="Q55" t="s">
        <v>241</v>
      </c>
      <c r="R55" t="s">
        <v>242</v>
      </c>
      <c r="T55" t="s">
        <v>236</v>
      </c>
      <c r="U55" t="s">
        <v>243</v>
      </c>
      <c r="V55" t="s">
        <v>185</v>
      </c>
      <c r="W55" t="s">
        <v>244</v>
      </c>
      <c r="X55" t="s">
        <v>245</v>
      </c>
      <c r="Y55" t="s">
        <v>246</v>
      </c>
      <c r="Z55" t="s">
        <v>247</v>
      </c>
      <c r="AA55" t="s">
        <v>248</v>
      </c>
      <c r="AB55" t="s">
        <v>191</v>
      </c>
      <c r="AC55" t="s">
        <v>192</v>
      </c>
      <c r="AD55" t="s">
        <v>193</v>
      </c>
      <c r="AE55" t="s">
        <v>214</v>
      </c>
      <c r="AF55" t="s">
        <v>194</v>
      </c>
      <c r="AG55" s="307" t="s">
        <v>43</v>
      </c>
    </row>
    <row r="56" spans="1:33" ht="14.25">
      <c r="A56">
        <v>1032188</v>
      </c>
      <c r="B56">
        <v>128340</v>
      </c>
      <c r="C56" t="s">
        <v>371</v>
      </c>
      <c r="D56" t="s">
        <v>316</v>
      </c>
      <c r="E56" t="s">
        <v>437</v>
      </c>
      <c r="F56" s="305">
        <v>40654</v>
      </c>
      <c r="G56" s="308" t="s">
        <v>214</v>
      </c>
      <c r="H56" t="s">
        <v>437</v>
      </c>
      <c r="I56" t="s">
        <v>438</v>
      </c>
      <c r="J56" t="s">
        <v>95</v>
      </c>
      <c r="K56" t="s">
        <v>439</v>
      </c>
      <c r="L56" t="s">
        <v>59</v>
      </c>
      <c r="M56" s="305">
        <v>44651</v>
      </c>
      <c r="N56" s="305">
        <v>44651</v>
      </c>
      <c r="P56" t="s">
        <v>320</v>
      </c>
      <c r="Q56" t="s">
        <v>321</v>
      </c>
      <c r="R56" t="s">
        <v>322</v>
      </c>
      <c r="S56" t="s">
        <v>323</v>
      </c>
      <c r="T56" t="s">
        <v>316</v>
      </c>
      <c r="U56" t="s">
        <v>324</v>
      </c>
      <c r="V56" t="s">
        <v>185</v>
      </c>
      <c r="W56" t="s">
        <v>325</v>
      </c>
      <c r="X56" t="s">
        <v>326</v>
      </c>
      <c r="Y56" t="s">
        <v>327</v>
      </c>
      <c r="Z56" t="s">
        <v>328</v>
      </c>
      <c r="AA56" t="s">
        <v>329</v>
      </c>
      <c r="AB56" t="s">
        <v>224</v>
      </c>
      <c r="AC56" t="s">
        <v>192</v>
      </c>
      <c r="AD56" t="s">
        <v>193</v>
      </c>
      <c r="AE56" t="s">
        <v>214</v>
      </c>
      <c r="AF56" t="s">
        <v>194</v>
      </c>
      <c r="AG56" s="307" t="s">
        <v>43</v>
      </c>
    </row>
    <row r="57" spans="1:33" ht="14.25">
      <c r="A57">
        <v>1032189</v>
      </c>
      <c r="B57">
        <v>128340</v>
      </c>
      <c r="C57" t="s">
        <v>371</v>
      </c>
      <c r="D57" t="s">
        <v>316</v>
      </c>
      <c r="E57" t="s">
        <v>440</v>
      </c>
      <c r="F57" s="305">
        <v>40602</v>
      </c>
      <c r="G57" s="308" t="s">
        <v>214</v>
      </c>
      <c r="H57" t="s">
        <v>440</v>
      </c>
      <c r="I57" t="s">
        <v>441</v>
      </c>
      <c r="J57" t="s">
        <v>311</v>
      </c>
      <c r="K57" t="s">
        <v>442</v>
      </c>
      <c r="L57" t="s">
        <v>59</v>
      </c>
      <c r="M57" s="305">
        <v>44651</v>
      </c>
      <c r="N57" s="305">
        <v>44651</v>
      </c>
      <c r="P57" t="s">
        <v>320</v>
      </c>
      <c r="Q57" t="s">
        <v>321</v>
      </c>
      <c r="R57" t="s">
        <v>322</v>
      </c>
      <c r="S57" t="s">
        <v>323</v>
      </c>
      <c r="T57" t="s">
        <v>316</v>
      </c>
      <c r="U57" t="s">
        <v>324</v>
      </c>
      <c r="V57" t="s">
        <v>185</v>
      </c>
      <c r="W57" t="s">
        <v>325</v>
      </c>
      <c r="X57" t="s">
        <v>326</v>
      </c>
      <c r="Y57" t="s">
        <v>327</v>
      </c>
      <c r="Z57" t="s">
        <v>328</v>
      </c>
      <c r="AA57" t="s">
        <v>329</v>
      </c>
      <c r="AB57" t="s">
        <v>224</v>
      </c>
      <c r="AC57" t="s">
        <v>192</v>
      </c>
      <c r="AD57" t="s">
        <v>193</v>
      </c>
      <c r="AE57" t="s">
        <v>214</v>
      </c>
      <c r="AF57" t="s">
        <v>194</v>
      </c>
      <c r="AG57" s="307" t="s">
        <v>43</v>
      </c>
    </row>
    <row r="58" spans="1:33" ht="14.25">
      <c r="A58">
        <v>1032175</v>
      </c>
      <c r="B58">
        <v>127280</v>
      </c>
      <c r="C58" t="s">
        <v>371</v>
      </c>
      <c r="D58" t="s">
        <v>316</v>
      </c>
      <c r="E58" t="s">
        <v>443</v>
      </c>
      <c r="F58" s="305">
        <v>40524</v>
      </c>
      <c r="G58" s="306" t="s">
        <v>178</v>
      </c>
      <c r="H58" t="s">
        <v>443</v>
      </c>
      <c r="I58" t="s">
        <v>444</v>
      </c>
      <c r="J58" t="s">
        <v>95</v>
      </c>
      <c r="K58" t="s">
        <v>445</v>
      </c>
      <c r="L58" t="s">
        <v>59</v>
      </c>
      <c r="M58" s="305">
        <v>44646</v>
      </c>
      <c r="N58" s="305">
        <v>44646</v>
      </c>
      <c r="P58" t="s">
        <v>320</v>
      </c>
      <c r="Q58" t="s">
        <v>321</v>
      </c>
      <c r="R58" t="s">
        <v>322</v>
      </c>
      <c r="S58" t="s">
        <v>446</v>
      </c>
      <c r="T58" t="s">
        <v>316</v>
      </c>
      <c r="U58" t="s">
        <v>324</v>
      </c>
      <c r="V58" t="s">
        <v>185</v>
      </c>
      <c r="W58" t="s">
        <v>325</v>
      </c>
      <c r="X58" t="s">
        <v>326</v>
      </c>
      <c r="Y58" t="s">
        <v>327</v>
      </c>
      <c r="Z58" t="s">
        <v>328</v>
      </c>
      <c r="AA58" t="s">
        <v>329</v>
      </c>
      <c r="AB58" t="s">
        <v>224</v>
      </c>
      <c r="AC58" t="s">
        <v>192</v>
      </c>
      <c r="AD58" t="s">
        <v>193</v>
      </c>
      <c r="AE58" t="s">
        <v>178</v>
      </c>
      <c r="AF58" t="s">
        <v>194</v>
      </c>
      <c r="AG58" s="309" t="s">
        <v>42</v>
      </c>
    </row>
    <row r="59" spans="1:33" ht="14.25">
      <c r="A59">
        <v>1032176</v>
      </c>
      <c r="B59">
        <v>127280</v>
      </c>
      <c r="C59" t="s">
        <v>371</v>
      </c>
      <c r="D59" t="s">
        <v>316</v>
      </c>
      <c r="E59" t="s">
        <v>447</v>
      </c>
      <c r="F59" s="305">
        <v>40347</v>
      </c>
      <c r="G59" s="306" t="s">
        <v>178</v>
      </c>
      <c r="H59" t="s">
        <v>447</v>
      </c>
      <c r="I59" t="s">
        <v>448</v>
      </c>
      <c r="J59" t="s">
        <v>95</v>
      </c>
      <c r="K59" t="s">
        <v>449</v>
      </c>
      <c r="L59" t="s">
        <v>59</v>
      </c>
      <c r="M59" s="305">
        <v>44646</v>
      </c>
      <c r="N59" s="305">
        <v>44646</v>
      </c>
      <c r="P59" t="s">
        <v>320</v>
      </c>
      <c r="Q59" t="s">
        <v>321</v>
      </c>
      <c r="R59" t="s">
        <v>322</v>
      </c>
      <c r="S59" t="s">
        <v>446</v>
      </c>
      <c r="T59" t="s">
        <v>316</v>
      </c>
      <c r="U59" t="s">
        <v>324</v>
      </c>
      <c r="V59" t="s">
        <v>185</v>
      </c>
      <c r="W59" t="s">
        <v>325</v>
      </c>
      <c r="X59" t="s">
        <v>326</v>
      </c>
      <c r="Y59" t="s">
        <v>327</v>
      </c>
      <c r="Z59" t="s">
        <v>328</v>
      </c>
      <c r="AA59" t="s">
        <v>329</v>
      </c>
      <c r="AB59" t="s">
        <v>224</v>
      </c>
      <c r="AC59" t="s">
        <v>192</v>
      </c>
      <c r="AD59" t="s">
        <v>193</v>
      </c>
      <c r="AE59" t="s">
        <v>178</v>
      </c>
      <c r="AF59" t="s">
        <v>194</v>
      </c>
      <c r="AG59" s="309" t="s">
        <v>42</v>
      </c>
    </row>
    <row r="60" spans="1:33" ht="14.25">
      <c r="A60">
        <v>1000097</v>
      </c>
      <c r="B60">
        <v>127676</v>
      </c>
      <c r="C60" t="s">
        <v>371</v>
      </c>
      <c r="D60" t="s">
        <v>450</v>
      </c>
      <c r="E60" t="s">
        <v>451</v>
      </c>
      <c r="F60" s="305">
        <v>40693</v>
      </c>
      <c r="G60" s="306" t="s">
        <v>178</v>
      </c>
      <c r="H60" t="s">
        <v>451</v>
      </c>
      <c r="I60" t="s">
        <v>452</v>
      </c>
      <c r="J60" t="s">
        <v>206</v>
      </c>
      <c r="K60" t="s">
        <v>453</v>
      </c>
      <c r="L60" t="s">
        <v>59</v>
      </c>
      <c r="M60" s="305">
        <v>44649</v>
      </c>
      <c r="N60" s="305">
        <v>44649</v>
      </c>
      <c r="P60" t="s">
        <v>454</v>
      </c>
      <c r="Q60" t="s">
        <v>455</v>
      </c>
      <c r="T60" t="s">
        <v>450</v>
      </c>
      <c r="U60" t="s">
        <v>456</v>
      </c>
      <c r="V60" t="s">
        <v>185</v>
      </c>
      <c r="W60" t="s">
        <v>457</v>
      </c>
      <c r="X60" t="s">
        <v>458</v>
      </c>
      <c r="Y60" t="s">
        <v>459</v>
      </c>
      <c r="Z60" t="s">
        <v>189</v>
      </c>
      <c r="AA60" t="s">
        <v>190</v>
      </c>
      <c r="AB60" t="s">
        <v>191</v>
      </c>
      <c r="AC60" t="s">
        <v>192</v>
      </c>
      <c r="AD60" t="s">
        <v>193</v>
      </c>
      <c r="AE60" t="s">
        <v>178</v>
      </c>
      <c r="AF60" t="s">
        <v>194</v>
      </c>
      <c r="AG60" s="307" t="s">
        <v>43</v>
      </c>
    </row>
    <row r="61" spans="1:33" ht="14.25">
      <c r="A61">
        <v>1000098</v>
      </c>
      <c r="B61">
        <v>127676</v>
      </c>
      <c r="C61" t="s">
        <v>371</v>
      </c>
      <c r="D61" t="s">
        <v>450</v>
      </c>
      <c r="E61" t="s">
        <v>460</v>
      </c>
      <c r="F61" s="305">
        <v>40506</v>
      </c>
      <c r="G61" s="306" t="s">
        <v>178</v>
      </c>
      <c r="H61" t="s">
        <v>460</v>
      </c>
      <c r="I61" t="s">
        <v>461</v>
      </c>
      <c r="J61" t="s">
        <v>95</v>
      </c>
      <c r="K61" t="s">
        <v>462</v>
      </c>
      <c r="L61" t="s">
        <v>362</v>
      </c>
      <c r="M61" s="305">
        <v>44649</v>
      </c>
      <c r="N61" s="305">
        <v>44649</v>
      </c>
      <c r="O61" s="305">
        <v>44649</v>
      </c>
      <c r="P61" t="s">
        <v>454</v>
      </c>
      <c r="Q61" t="s">
        <v>455</v>
      </c>
      <c r="T61" t="s">
        <v>450</v>
      </c>
      <c r="U61" t="s">
        <v>456</v>
      </c>
      <c r="V61" t="s">
        <v>185</v>
      </c>
      <c r="W61" t="s">
        <v>457</v>
      </c>
      <c r="X61" t="s">
        <v>458</v>
      </c>
      <c r="Y61" t="s">
        <v>459</v>
      </c>
      <c r="Z61" t="s">
        <v>189</v>
      </c>
      <c r="AA61" t="s">
        <v>190</v>
      </c>
      <c r="AB61" t="s">
        <v>191</v>
      </c>
      <c r="AC61" t="s">
        <v>192</v>
      </c>
      <c r="AD61" t="s">
        <v>193</v>
      </c>
      <c r="AE61" t="s">
        <v>178</v>
      </c>
      <c r="AF61" t="s">
        <v>194</v>
      </c>
      <c r="AG61" s="307" t="s">
        <v>43</v>
      </c>
    </row>
    <row r="62" spans="1:33" ht="14.25">
      <c r="A62">
        <v>1000099</v>
      </c>
      <c r="B62">
        <v>127676</v>
      </c>
      <c r="C62" t="s">
        <v>371</v>
      </c>
      <c r="D62" t="s">
        <v>450</v>
      </c>
      <c r="E62" t="s">
        <v>463</v>
      </c>
      <c r="F62" s="305">
        <v>40268</v>
      </c>
      <c r="G62" s="306" t="s">
        <v>178</v>
      </c>
      <c r="H62" t="s">
        <v>463</v>
      </c>
      <c r="I62" t="s">
        <v>464</v>
      </c>
      <c r="J62" t="s">
        <v>95</v>
      </c>
      <c r="K62" t="s">
        <v>465</v>
      </c>
      <c r="L62" t="s">
        <v>59</v>
      </c>
      <c r="M62" s="305">
        <v>44649</v>
      </c>
      <c r="N62" s="305">
        <v>44649</v>
      </c>
      <c r="P62" t="s">
        <v>454</v>
      </c>
      <c r="Q62" t="s">
        <v>455</v>
      </c>
      <c r="T62" t="s">
        <v>450</v>
      </c>
      <c r="U62" t="s">
        <v>456</v>
      </c>
      <c r="V62" t="s">
        <v>185</v>
      </c>
      <c r="W62" t="s">
        <v>457</v>
      </c>
      <c r="X62" t="s">
        <v>458</v>
      </c>
      <c r="Y62" t="s">
        <v>459</v>
      </c>
      <c r="Z62" t="s">
        <v>189</v>
      </c>
      <c r="AA62" t="s">
        <v>190</v>
      </c>
      <c r="AB62" t="s">
        <v>191</v>
      </c>
      <c r="AC62" t="s">
        <v>192</v>
      </c>
      <c r="AD62" t="s">
        <v>193</v>
      </c>
      <c r="AE62" t="s">
        <v>178</v>
      </c>
      <c r="AF62" t="s">
        <v>194</v>
      </c>
      <c r="AG62" s="307" t="s">
        <v>43</v>
      </c>
    </row>
    <row r="63" spans="1:33" ht="14.25">
      <c r="A63">
        <v>1003843</v>
      </c>
      <c r="B63">
        <v>127447</v>
      </c>
      <c r="C63" t="s">
        <v>371</v>
      </c>
      <c r="D63" t="s">
        <v>176</v>
      </c>
      <c r="E63" t="s">
        <v>466</v>
      </c>
      <c r="F63" s="305">
        <v>40848</v>
      </c>
      <c r="G63" s="306" t="s">
        <v>178</v>
      </c>
      <c r="H63" t="s">
        <v>466</v>
      </c>
      <c r="I63" t="s">
        <v>467</v>
      </c>
      <c r="J63" t="s">
        <v>95</v>
      </c>
      <c r="K63" t="s">
        <v>468</v>
      </c>
      <c r="L63" t="s">
        <v>59</v>
      </c>
      <c r="M63" s="305">
        <v>44648</v>
      </c>
      <c r="N63" s="305">
        <v>44648</v>
      </c>
      <c r="P63" t="s">
        <v>181</v>
      </c>
      <c r="Q63" t="s">
        <v>182</v>
      </c>
      <c r="R63" t="s">
        <v>183</v>
      </c>
      <c r="S63" t="s">
        <v>98</v>
      </c>
      <c r="T63" t="s">
        <v>176</v>
      </c>
      <c r="U63" t="s">
        <v>184</v>
      </c>
      <c r="V63" t="s">
        <v>185</v>
      </c>
      <c r="W63" t="s">
        <v>186</v>
      </c>
      <c r="X63" t="s">
        <v>187</v>
      </c>
      <c r="Y63" t="s">
        <v>188</v>
      </c>
      <c r="Z63" t="s">
        <v>189</v>
      </c>
      <c r="AA63" t="s">
        <v>190</v>
      </c>
      <c r="AB63" t="s">
        <v>191</v>
      </c>
      <c r="AC63" t="s">
        <v>192</v>
      </c>
      <c r="AD63" t="s">
        <v>193</v>
      </c>
      <c r="AE63" t="s">
        <v>178</v>
      </c>
      <c r="AF63" t="s">
        <v>194</v>
      </c>
      <c r="AG63" s="307" t="s">
        <v>43</v>
      </c>
    </row>
    <row r="64" spans="1:33" ht="14.25">
      <c r="A64">
        <v>1003844</v>
      </c>
      <c r="B64">
        <v>127447</v>
      </c>
      <c r="C64" t="s">
        <v>371</v>
      </c>
      <c r="D64" t="s">
        <v>176</v>
      </c>
      <c r="E64" t="s">
        <v>469</v>
      </c>
      <c r="F64" s="305">
        <v>40680</v>
      </c>
      <c r="G64" s="306" t="s">
        <v>178</v>
      </c>
      <c r="H64" t="s">
        <v>470</v>
      </c>
      <c r="I64" t="s">
        <v>197</v>
      </c>
      <c r="J64" t="s">
        <v>95</v>
      </c>
      <c r="K64" t="s">
        <v>471</v>
      </c>
      <c r="L64" t="s">
        <v>59</v>
      </c>
      <c r="M64" s="305">
        <v>44648</v>
      </c>
      <c r="N64" s="305">
        <v>44648</v>
      </c>
      <c r="P64" t="s">
        <v>181</v>
      </c>
      <c r="Q64" t="s">
        <v>182</v>
      </c>
      <c r="R64" t="s">
        <v>183</v>
      </c>
      <c r="S64" t="s">
        <v>98</v>
      </c>
      <c r="T64" t="s">
        <v>176</v>
      </c>
      <c r="U64" t="s">
        <v>184</v>
      </c>
      <c r="V64" t="s">
        <v>185</v>
      </c>
      <c r="W64" t="s">
        <v>186</v>
      </c>
      <c r="X64" t="s">
        <v>187</v>
      </c>
      <c r="Y64" t="s">
        <v>188</v>
      </c>
      <c r="Z64" t="s">
        <v>189</v>
      </c>
      <c r="AA64" t="s">
        <v>190</v>
      </c>
      <c r="AB64" t="s">
        <v>191</v>
      </c>
      <c r="AC64" t="s">
        <v>192</v>
      </c>
      <c r="AD64" t="s">
        <v>193</v>
      </c>
      <c r="AE64" t="s">
        <v>178</v>
      </c>
      <c r="AF64" t="s">
        <v>194</v>
      </c>
      <c r="AG64" s="307" t="s">
        <v>43</v>
      </c>
    </row>
    <row r="65" spans="1:33" ht="14.25">
      <c r="A65">
        <v>1001265</v>
      </c>
      <c r="B65">
        <v>129391</v>
      </c>
      <c r="C65" t="s">
        <v>472</v>
      </c>
      <c r="D65" t="s">
        <v>268</v>
      </c>
      <c r="E65" t="s">
        <v>473</v>
      </c>
      <c r="F65" s="305">
        <v>39713</v>
      </c>
      <c r="G65" s="308" t="s">
        <v>214</v>
      </c>
      <c r="H65" t="s">
        <v>473</v>
      </c>
      <c r="I65" t="s">
        <v>474</v>
      </c>
      <c r="J65" t="s">
        <v>95</v>
      </c>
      <c r="K65" t="s">
        <v>475</v>
      </c>
      <c r="L65" t="s">
        <v>59</v>
      </c>
      <c r="M65" s="305">
        <v>44657</v>
      </c>
      <c r="N65" s="305">
        <v>44657</v>
      </c>
      <c r="P65" t="s">
        <v>273</v>
      </c>
      <c r="Q65" t="s">
        <v>274</v>
      </c>
      <c r="R65" t="s">
        <v>275</v>
      </c>
      <c r="T65" t="s">
        <v>268</v>
      </c>
      <c r="U65" t="s">
        <v>276</v>
      </c>
      <c r="V65" t="s">
        <v>185</v>
      </c>
      <c r="W65" t="s">
        <v>277</v>
      </c>
      <c r="X65" t="s">
        <v>278</v>
      </c>
      <c r="Y65" t="s">
        <v>279</v>
      </c>
      <c r="Z65" t="s">
        <v>280</v>
      </c>
      <c r="AA65" t="s">
        <v>281</v>
      </c>
      <c r="AB65" t="s">
        <v>191</v>
      </c>
      <c r="AC65" t="s">
        <v>192</v>
      </c>
      <c r="AD65" t="s">
        <v>193</v>
      </c>
      <c r="AE65" t="s">
        <v>214</v>
      </c>
      <c r="AF65" t="s">
        <v>194</v>
      </c>
      <c r="AG65" s="309" t="s">
        <v>42</v>
      </c>
    </row>
    <row r="66" spans="1:33" ht="14.25">
      <c r="A66">
        <v>1001266</v>
      </c>
      <c r="B66">
        <v>129391</v>
      </c>
      <c r="C66" t="s">
        <v>472</v>
      </c>
      <c r="D66" t="s">
        <v>268</v>
      </c>
      <c r="E66" t="s">
        <v>476</v>
      </c>
      <c r="F66" s="305">
        <v>39537</v>
      </c>
      <c r="G66" s="308" t="s">
        <v>214</v>
      </c>
      <c r="H66" t="s">
        <v>476</v>
      </c>
      <c r="I66" t="s">
        <v>477</v>
      </c>
      <c r="J66" t="s">
        <v>478</v>
      </c>
      <c r="K66" t="s">
        <v>479</v>
      </c>
      <c r="L66" t="s">
        <v>59</v>
      </c>
      <c r="M66" s="305">
        <v>44657</v>
      </c>
      <c r="N66" s="305">
        <v>44657</v>
      </c>
      <c r="P66" t="s">
        <v>273</v>
      </c>
      <c r="Q66" t="s">
        <v>274</v>
      </c>
      <c r="R66" t="s">
        <v>275</v>
      </c>
      <c r="T66" t="s">
        <v>268</v>
      </c>
      <c r="U66" t="s">
        <v>276</v>
      </c>
      <c r="V66" t="s">
        <v>185</v>
      </c>
      <c r="W66" t="s">
        <v>277</v>
      </c>
      <c r="X66" t="s">
        <v>278</v>
      </c>
      <c r="Y66" t="s">
        <v>279</v>
      </c>
      <c r="Z66" t="s">
        <v>280</v>
      </c>
      <c r="AA66" t="s">
        <v>281</v>
      </c>
      <c r="AB66" t="s">
        <v>191</v>
      </c>
      <c r="AC66" t="s">
        <v>192</v>
      </c>
      <c r="AD66" t="s">
        <v>193</v>
      </c>
      <c r="AE66" t="s">
        <v>214</v>
      </c>
      <c r="AF66" t="s">
        <v>194</v>
      </c>
      <c r="AG66" s="309" t="s">
        <v>42</v>
      </c>
    </row>
    <row r="67" spans="1:33" ht="14.25">
      <c r="A67">
        <v>1018035</v>
      </c>
      <c r="B67">
        <v>128466</v>
      </c>
      <c r="C67" t="s">
        <v>472</v>
      </c>
      <c r="D67" t="s">
        <v>236</v>
      </c>
      <c r="E67" t="s">
        <v>480</v>
      </c>
      <c r="F67" s="305">
        <v>39941</v>
      </c>
      <c r="G67" s="308" t="s">
        <v>214</v>
      </c>
      <c r="H67" t="s">
        <v>480</v>
      </c>
      <c r="I67" t="s">
        <v>481</v>
      </c>
      <c r="J67" t="s">
        <v>95</v>
      </c>
      <c r="K67" t="s">
        <v>482</v>
      </c>
      <c r="L67" t="s">
        <v>59</v>
      </c>
      <c r="M67" s="305">
        <v>44651</v>
      </c>
      <c r="N67" s="305">
        <v>44651</v>
      </c>
      <c r="P67" t="s">
        <v>240</v>
      </c>
      <c r="Q67" t="s">
        <v>241</v>
      </c>
      <c r="R67" t="s">
        <v>242</v>
      </c>
      <c r="T67" t="s">
        <v>236</v>
      </c>
      <c r="U67" t="s">
        <v>243</v>
      </c>
      <c r="V67" t="s">
        <v>185</v>
      </c>
      <c r="W67" t="s">
        <v>244</v>
      </c>
      <c r="X67" t="s">
        <v>245</v>
      </c>
      <c r="Y67" t="s">
        <v>246</v>
      </c>
      <c r="Z67" t="s">
        <v>247</v>
      </c>
      <c r="AA67" t="s">
        <v>248</v>
      </c>
      <c r="AB67" t="s">
        <v>191</v>
      </c>
      <c r="AC67" t="s">
        <v>192</v>
      </c>
      <c r="AD67" t="s">
        <v>193</v>
      </c>
      <c r="AE67" t="s">
        <v>214</v>
      </c>
      <c r="AF67" t="s">
        <v>194</v>
      </c>
      <c r="AG67" s="309" t="s">
        <v>42</v>
      </c>
    </row>
    <row r="68" spans="1:33" ht="14.25">
      <c r="A68">
        <v>1018036</v>
      </c>
      <c r="B68">
        <v>128466</v>
      </c>
      <c r="C68" t="s">
        <v>472</v>
      </c>
      <c r="D68" t="s">
        <v>236</v>
      </c>
      <c r="E68" t="s">
        <v>483</v>
      </c>
      <c r="F68" s="305">
        <v>39592</v>
      </c>
      <c r="G68" s="308" t="s">
        <v>214</v>
      </c>
      <c r="H68" t="s">
        <v>483</v>
      </c>
      <c r="I68" t="s">
        <v>484</v>
      </c>
      <c r="J68" t="s">
        <v>227</v>
      </c>
      <c r="K68" t="s">
        <v>485</v>
      </c>
      <c r="L68" t="s">
        <v>59</v>
      </c>
      <c r="M68" s="305">
        <v>44651</v>
      </c>
      <c r="N68" s="305">
        <v>44651</v>
      </c>
      <c r="P68" t="s">
        <v>240</v>
      </c>
      <c r="Q68" t="s">
        <v>241</v>
      </c>
      <c r="R68" t="s">
        <v>242</v>
      </c>
      <c r="T68" t="s">
        <v>236</v>
      </c>
      <c r="U68" t="s">
        <v>243</v>
      </c>
      <c r="V68" t="s">
        <v>185</v>
      </c>
      <c r="W68" t="s">
        <v>244</v>
      </c>
      <c r="X68" t="s">
        <v>245</v>
      </c>
      <c r="Y68" t="s">
        <v>246</v>
      </c>
      <c r="Z68" t="s">
        <v>247</v>
      </c>
      <c r="AA68" t="s">
        <v>248</v>
      </c>
      <c r="AB68" t="s">
        <v>191</v>
      </c>
      <c r="AC68" t="s">
        <v>192</v>
      </c>
      <c r="AD68" t="s">
        <v>193</v>
      </c>
      <c r="AE68" t="s">
        <v>214</v>
      </c>
      <c r="AF68" t="s">
        <v>194</v>
      </c>
      <c r="AG68" s="309" t="s">
        <v>42</v>
      </c>
    </row>
    <row r="69" spans="1:33" ht="14.25">
      <c r="A69">
        <v>1018037</v>
      </c>
      <c r="B69">
        <v>128466</v>
      </c>
      <c r="C69" t="s">
        <v>472</v>
      </c>
      <c r="D69" t="s">
        <v>236</v>
      </c>
      <c r="E69" t="s">
        <v>486</v>
      </c>
      <c r="F69" s="305">
        <v>39610</v>
      </c>
      <c r="G69" s="308" t="s">
        <v>214</v>
      </c>
      <c r="H69" t="s">
        <v>486</v>
      </c>
      <c r="I69" t="s">
        <v>487</v>
      </c>
      <c r="J69" t="s">
        <v>95</v>
      </c>
      <c r="K69" t="s">
        <v>488</v>
      </c>
      <c r="L69" t="s">
        <v>59</v>
      </c>
      <c r="M69" s="305">
        <v>44651</v>
      </c>
      <c r="N69" s="305">
        <v>44651</v>
      </c>
      <c r="P69" t="s">
        <v>240</v>
      </c>
      <c r="Q69" t="s">
        <v>241</v>
      </c>
      <c r="R69" t="s">
        <v>242</v>
      </c>
      <c r="T69" t="s">
        <v>236</v>
      </c>
      <c r="U69" t="s">
        <v>243</v>
      </c>
      <c r="V69" t="s">
        <v>185</v>
      </c>
      <c r="W69" t="s">
        <v>244</v>
      </c>
      <c r="X69" t="s">
        <v>245</v>
      </c>
      <c r="Y69" t="s">
        <v>246</v>
      </c>
      <c r="Z69" t="s">
        <v>247</v>
      </c>
      <c r="AA69" t="s">
        <v>248</v>
      </c>
      <c r="AB69" t="s">
        <v>191</v>
      </c>
      <c r="AC69" t="s">
        <v>192</v>
      </c>
      <c r="AD69" t="s">
        <v>193</v>
      </c>
      <c r="AE69" t="s">
        <v>214</v>
      </c>
      <c r="AF69" t="s">
        <v>194</v>
      </c>
      <c r="AG69" s="309" t="s">
        <v>42</v>
      </c>
    </row>
    <row r="70" spans="1:33" ht="14.25">
      <c r="A70">
        <v>1018048</v>
      </c>
      <c r="B70">
        <v>129368</v>
      </c>
      <c r="C70" t="s">
        <v>472</v>
      </c>
      <c r="D70" t="s">
        <v>424</v>
      </c>
      <c r="E70" t="s">
        <v>489</v>
      </c>
      <c r="F70" s="305">
        <v>40143</v>
      </c>
      <c r="G70" s="308" t="s">
        <v>214</v>
      </c>
      <c r="H70" t="s">
        <v>489</v>
      </c>
      <c r="I70" t="s">
        <v>490</v>
      </c>
      <c r="J70" t="s">
        <v>422</v>
      </c>
      <c r="K70" t="s">
        <v>491</v>
      </c>
      <c r="L70" t="s">
        <v>59</v>
      </c>
      <c r="M70" s="305">
        <v>44657</v>
      </c>
      <c r="N70" s="305">
        <v>44657</v>
      </c>
      <c r="P70" t="s">
        <v>240</v>
      </c>
      <c r="Q70" t="s">
        <v>241</v>
      </c>
      <c r="R70" t="s">
        <v>242</v>
      </c>
      <c r="T70" t="s">
        <v>236</v>
      </c>
      <c r="U70" t="s">
        <v>243</v>
      </c>
      <c r="V70" t="s">
        <v>185</v>
      </c>
      <c r="W70" t="s">
        <v>244</v>
      </c>
      <c r="X70" t="s">
        <v>245</v>
      </c>
      <c r="Y70" t="s">
        <v>246</v>
      </c>
      <c r="Z70" t="s">
        <v>247</v>
      </c>
      <c r="AA70" t="s">
        <v>248</v>
      </c>
      <c r="AB70" t="s">
        <v>191</v>
      </c>
      <c r="AC70" t="s">
        <v>192</v>
      </c>
      <c r="AD70" t="s">
        <v>193</v>
      </c>
      <c r="AE70" t="s">
        <v>214</v>
      </c>
      <c r="AF70" t="s">
        <v>194</v>
      </c>
      <c r="AG70" s="309" t="s">
        <v>42</v>
      </c>
    </row>
    <row r="71" spans="1:33" ht="14.25">
      <c r="A71">
        <v>1018049</v>
      </c>
      <c r="B71">
        <v>129368</v>
      </c>
      <c r="C71" t="s">
        <v>472</v>
      </c>
      <c r="D71" t="s">
        <v>424</v>
      </c>
      <c r="E71" t="s">
        <v>492</v>
      </c>
      <c r="F71" s="305">
        <v>40060</v>
      </c>
      <c r="G71" s="308" t="s">
        <v>214</v>
      </c>
      <c r="H71" t="s">
        <v>492</v>
      </c>
      <c r="I71" t="s">
        <v>493</v>
      </c>
      <c r="J71" t="s">
        <v>494</v>
      </c>
      <c r="K71" t="s">
        <v>495</v>
      </c>
      <c r="L71" t="s">
        <v>59</v>
      </c>
      <c r="M71" s="305">
        <v>44657</v>
      </c>
      <c r="N71" s="305">
        <v>44657</v>
      </c>
      <c r="P71" t="s">
        <v>240</v>
      </c>
      <c r="Q71" t="s">
        <v>241</v>
      </c>
      <c r="R71" t="s">
        <v>242</v>
      </c>
      <c r="T71" t="s">
        <v>236</v>
      </c>
      <c r="U71" t="s">
        <v>243</v>
      </c>
      <c r="V71" t="s">
        <v>185</v>
      </c>
      <c r="W71" t="s">
        <v>244</v>
      </c>
      <c r="X71" t="s">
        <v>245</v>
      </c>
      <c r="Y71" t="s">
        <v>246</v>
      </c>
      <c r="Z71" t="s">
        <v>247</v>
      </c>
      <c r="AA71" t="s">
        <v>248</v>
      </c>
      <c r="AB71" t="s">
        <v>191</v>
      </c>
      <c r="AC71" t="s">
        <v>192</v>
      </c>
      <c r="AD71" t="s">
        <v>193</v>
      </c>
      <c r="AE71" t="s">
        <v>214</v>
      </c>
      <c r="AF71" t="s">
        <v>194</v>
      </c>
      <c r="AG71" s="309" t="s">
        <v>42</v>
      </c>
    </row>
    <row r="72" spans="1:33" ht="14.25">
      <c r="A72">
        <v>1018050</v>
      </c>
      <c r="B72">
        <v>129368</v>
      </c>
      <c r="C72" t="s">
        <v>472</v>
      </c>
      <c r="D72" t="s">
        <v>424</v>
      </c>
      <c r="E72" t="s">
        <v>496</v>
      </c>
      <c r="F72" s="305">
        <v>40150</v>
      </c>
      <c r="G72" s="308" t="s">
        <v>214</v>
      </c>
      <c r="H72" t="s">
        <v>496</v>
      </c>
      <c r="I72" t="s">
        <v>497</v>
      </c>
      <c r="J72" t="s">
        <v>95</v>
      </c>
      <c r="K72" t="s">
        <v>498</v>
      </c>
      <c r="L72" t="s">
        <v>59</v>
      </c>
      <c r="M72" s="305">
        <v>44657</v>
      </c>
      <c r="N72" s="305">
        <v>44657</v>
      </c>
      <c r="P72" t="s">
        <v>240</v>
      </c>
      <c r="Q72" t="s">
        <v>241</v>
      </c>
      <c r="R72" t="s">
        <v>242</v>
      </c>
      <c r="T72" t="s">
        <v>236</v>
      </c>
      <c r="U72" t="s">
        <v>243</v>
      </c>
      <c r="V72" t="s">
        <v>185</v>
      </c>
      <c r="W72" t="s">
        <v>244</v>
      </c>
      <c r="X72" t="s">
        <v>245</v>
      </c>
      <c r="Y72" t="s">
        <v>246</v>
      </c>
      <c r="Z72" t="s">
        <v>247</v>
      </c>
      <c r="AA72" t="s">
        <v>248</v>
      </c>
      <c r="AB72" t="s">
        <v>191</v>
      </c>
      <c r="AC72" t="s">
        <v>192</v>
      </c>
      <c r="AD72" t="s">
        <v>193</v>
      </c>
      <c r="AE72" t="s">
        <v>214</v>
      </c>
      <c r="AF72" t="s">
        <v>194</v>
      </c>
      <c r="AG72" s="309" t="s">
        <v>42</v>
      </c>
    </row>
    <row r="73" spans="1:33" ht="14.25">
      <c r="A73">
        <v>1032184</v>
      </c>
      <c r="B73">
        <v>127285</v>
      </c>
      <c r="C73" t="s">
        <v>472</v>
      </c>
      <c r="D73" t="s">
        <v>316</v>
      </c>
      <c r="E73" t="s">
        <v>499</v>
      </c>
      <c r="F73" s="305">
        <v>39527</v>
      </c>
      <c r="G73" s="308" t="s">
        <v>214</v>
      </c>
      <c r="H73" t="s">
        <v>499</v>
      </c>
      <c r="I73" t="s">
        <v>500</v>
      </c>
      <c r="J73" t="s">
        <v>227</v>
      </c>
      <c r="K73" t="s">
        <v>501</v>
      </c>
      <c r="L73" t="s">
        <v>59</v>
      </c>
      <c r="M73" s="305">
        <v>44646</v>
      </c>
      <c r="N73" s="305">
        <v>44646</v>
      </c>
      <c r="P73" t="s">
        <v>320</v>
      </c>
      <c r="Q73" t="s">
        <v>321</v>
      </c>
      <c r="R73" t="s">
        <v>322</v>
      </c>
      <c r="S73" t="s">
        <v>323</v>
      </c>
      <c r="T73" t="s">
        <v>316</v>
      </c>
      <c r="U73" t="s">
        <v>324</v>
      </c>
      <c r="V73" t="s">
        <v>185</v>
      </c>
      <c r="W73" t="s">
        <v>325</v>
      </c>
      <c r="X73" t="s">
        <v>326</v>
      </c>
      <c r="Y73" t="s">
        <v>327</v>
      </c>
      <c r="Z73" t="s">
        <v>328</v>
      </c>
      <c r="AA73" t="s">
        <v>329</v>
      </c>
      <c r="AB73" t="s">
        <v>224</v>
      </c>
      <c r="AC73" t="s">
        <v>192</v>
      </c>
      <c r="AD73" t="s">
        <v>193</v>
      </c>
      <c r="AE73" t="s">
        <v>214</v>
      </c>
      <c r="AF73" t="s">
        <v>194</v>
      </c>
      <c r="AG73" s="309" t="s">
        <v>42</v>
      </c>
    </row>
    <row r="74" spans="1:33" ht="14.25">
      <c r="A74">
        <v>1032185</v>
      </c>
      <c r="B74">
        <v>127285</v>
      </c>
      <c r="C74" t="s">
        <v>472</v>
      </c>
      <c r="D74" t="s">
        <v>316</v>
      </c>
      <c r="E74" t="s">
        <v>502</v>
      </c>
      <c r="F74" s="305">
        <v>39940</v>
      </c>
      <c r="G74" s="308" t="s">
        <v>214</v>
      </c>
      <c r="H74" t="s">
        <v>502</v>
      </c>
      <c r="I74" t="s">
        <v>441</v>
      </c>
      <c r="J74" t="s">
        <v>311</v>
      </c>
      <c r="K74" t="s">
        <v>503</v>
      </c>
      <c r="L74" t="s">
        <v>59</v>
      </c>
      <c r="M74" s="305">
        <v>44646</v>
      </c>
      <c r="N74" s="305">
        <v>44646</v>
      </c>
      <c r="P74" t="s">
        <v>320</v>
      </c>
      <c r="Q74" t="s">
        <v>321</v>
      </c>
      <c r="R74" t="s">
        <v>322</v>
      </c>
      <c r="S74" t="s">
        <v>323</v>
      </c>
      <c r="T74" t="s">
        <v>316</v>
      </c>
      <c r="U74" t="s">
        <v>324</v>
      </c>
      <c r="V74" t="s">
        <v>185</v>
      </c>
      <c r="W74" t="s">
        <v>325</v>
      </c>
      <c r="X74" t="s">
        <v>326</v>
      </c>
      <c r="Y74" t="s">
        <v>327</v>
      </c>
      <c r="Z74" t="s">
        <v>328</v>
      </c>
      <c r="AA74" t="s">
        <v>329</v>
      </c>
      <c r="AB74" t="s">
        <v>224</v>
      </c>
      <c r="AC74" t="s">
        <v>192</v>
      </c>
      <c r="AD74" t="s">
        <v>193</v>
      </c>
      <c r="AE74" t="s">
        <v>214</v>
      </c>
      <c r="AF74" t="s">
        <v>194</v>
      </c>
      <c r="AG74" s="309" t="s">
        <v>42</v>
      </c>
    </row>
    <row r="75" spans="1:33" ht="14.25">
      <c r="A75">
        <v>1001271</v>
      </c>
      <c r="B75">
        <v>129596</v>
      </c>
      <c r="C75" t="s">
        <v>472</v>
      </c>
      <c r="D75" t="s">
        <v>268</v>
      </c>
      <c r="E75" t="s">
        <v>504</v>
      </c>
      <c r="F75" s="305">
        <v>40138</v>
      </c>
      <c r="G75" s="308" t="s">
        <v>214</v>
      </c>
      <c r="H75" t="s">
        <v>504</v>
      </c>
      <c r="I75" t="s">
        <v>273</v>
      </c>
      <c r="J75" t="s">
        <v>95</v>
      </c>
      <c r="K75" t="s">
        <v>505</v>
      </c>
      <c r="L75" t="s">
        <v>59</v>
      </c>
      <c r="M75" s="305">
        <v>44658</v>
      </c>
      <c r="N75" s="305">
        <v>44658</v>
      </c>
      <c r="P75" t="s">
        <v>273</v>
      </c>
      <c r="Q75" t="s">
        <v>274</v>
      </c>
      <c r="R75" t="s">
        <v>275</v>
      </c>
      <c r="T75" t="s">
        <v>268</v>
      </c>
      <c r="U75" t="s">
        <v>276</v>
      </c>
      <c r="V75" t="s">
        <v>185</v>
      </c>
      <c r="W75" t="s">
        <v>277</v>
      </c>
      <c r="X75" t="s">
        <v>278</v>
      </c>
      <c r="Y75" t="s">
        <v>279</v>
      </c>
      <c r="Z75" t="s">
        <v>280</v>
      </c>
      <c r="AA75" t="s">
        <v>281</v>
      </c>
      <c r="AB75" t="s">
        <v>191</v>
      </c>
      <c r="AC75" t="s">
        <v>192</v>
      </c>
      <c r="AD75" t="s">
        <v>193</v>
      </c>
      <c r="AE75" t="s">
        <v>214</v>
      </c>
      <c r="AF75" t="s">
        <v>194</v>
      </c>
      <c r="AG75" s="307" t="s">
        <v>43</v>
      </c>
    </row>
    <row r="76" spans="1:33" ht="14.25">
      <c r="A76">
        <v>1001272</v>
      </c>
      <c r="B76">
        <v>129596</v>
      </c>
      <c r="C76" t="s">
        <v>472</v>
      </c>
      <c r="D76" t="s">
        <v>268</v>
      </c>
      <c r="E76" t="s">
        <v>506</v>
      </c>
      <c r="F76" s="305">
        <v>40282</v>
      </c>
      <c r="G76" s="308" t="s">
        <v>214</v>
      </c>
      <c r="H76" t="s">
        <v>506</v>
      </c>
      <c r="I76" t="s">
        <v>271</v>
      </c>
      <c r="J76" t="s">
        <v>95</v>
      </c>
      <c r="K76" t="s">
        <v>507</v>
      </c>
      <c r="L76" t="s">
        <v>59</v>
      </c>
      <c r="M76" s="305">
        <v>44658</v>
      </c>
      <c r="N76" s="305">
        <v>44658</v>
      </c>
      <c r="P76" t="s">
        <v>273</v>
      </c>
      <c r="Q76" t="s">
        <v>274</v>
      </c>
      <c r="R76" t="s">
        <v>275</v>
      </c>
      <c r="T76" t="s">
        <v>268</v>
      </c>
      <c r="U76" t="s">
        <v>276</v>
      </c>
      <c r="V76" t="s">
        <v>185</v>
      </c>
      <c r="W76" t="s">
        <v>277</v>
      </c>
      <c r="X76" t="s">
        <v>278</v>
      </c>
      <c r="Y76" t="s">
        <v>279</v>
      </c>
      <c r="Z76" t="s">
        <v>280</v>
      </c>
      <c r="AA76" t="s">
        <v>281</v>
      </c>
      <c r="AB76" t="s">
        <v>191</v>
      </c>
      <c r="AC76" t="s">
        <v>192</v>
      </c>
      <c r="AD76" t="s">
        <v>193</v>
      </c>
      <c r="AE76" t="s">
        <v>214</v>
      </c>
      <c r="AF76" t="s">
        <v>194</v>
      </c>
      <c r="AG76" s="307" t="s">
        <v>43</v>
      </c>
    </row>
    <row r="77" spans="1:33" ht="14.25">
      <c r="A77">
        <v>1018046</v>
      </c>
      <c r="B77">
        <v>129351</v>
      </c>
      <c r="C77" t="s">
        <v>472</v>
      </c>
      <c r="D77" t="s">
        <v>236</v>
      </c>
      <c r="E77" t="s">
        <v>508</v>
      </c>
      <c r="F77" s="305">
        <v>39955</v>
      </c>
      <c r="G77" s="308" t="s">
        <v>214</v>
      </c>
      <c r="H77" t="s">
        <v>508</v>
      </c>
      <c r="I77" t="s">
        <v>509</v>
      </c>
      <c r="J77" t="s">
        <v>95</v>
      </c>
      <c r="K77" t="s">
        <v>510</v>
      </c>
      <c r="L77" t="s">
        <v>59</v>
      </c>
      <c r="M77" s="305">
        <v>44657</v>
      </c>
      <c r="N77" s="305">
        <v>44657</v>
      </c>
      <c r="P77" t="s">
        <v>240</v>
      </c>
      <c r="Q77" t="s">
        <v>241</v>
      </c>
      <c r="R77" t="s">
        <v>242</v>
      </c>
      <c r="T77" t="s">
        <v>236</v>
      </c>
      <c r="U77" t="s">
        <v>243</v>
      </c>
      <c r="V77" t="s">
        <v>185</v>
      </c>
      <c r="W77" t="s">
        <v>244</v>
      </c>
      <c r="X77" t="s">
        <v>245</v>
      </c>
      <c r="Y77" t="s">
        <v>246</v>
      </c>
      <c r="Z77" t="s">
        <v>247</v>
      </c>
      <c r="AA77" t="s">
        <v>248</v>
      </c>
      <c r="AB77" t="s">
        <v>191</v>
      </c>
      <c r="AC77" t="s">
        <v>192</v>
      </c>
      <c r="AD77" t="s">
        <v>193</v>
      </c>
      <c r="AE77" t="s">
        <v>214</v>
      </c>
      <c r="AF77" t="s">
        <v>194</v>
      </c>
      <c r="AG77" s="307" t="s">
        <v>43</v>
      </c>
    </row>
    <row r="78" spans="1:33" ht="14.25">
      <c r="A78">
        <v>1018047</v>
      </c>
      <c r="B78">
        <v>129351</v>
      </c>
      <c r="C78" t="s">
        <v>472</v>
      </c>
      <c r="D78" t="s">
        <v>236</v>
      </c>
      <c r="E78" t="s">
        <v>511</v>
      </c>
      <c r="F78" s="305">
        <v>39904</v>
      </c>
      <c r="G78" s="308" t="s">
        <v>214</v>
      </c>
      <c r="H78" t="s">
        <v>511</v>
      </c>
      <c r="I78" t="s">
        <v>512</v>
      </c>
      <c r="J78" t="s">
        <v>95</v>
      </c>
      <c r="K78" t="s">
        <v>513</v>
      </c>
      <c r="L78" t="s">
        <v>59</v>
      </c>
      <c r="M78" s="305">
        <v>44657</v>
      </c>
      <c r="N78" s="305">
        <v>44657</v>
      </c>
      <c r="P78" t="s">
        <v>240</v>
      </c>
      <c r="Q78" t="s">
        <v>241</v>
      </c>
      <c r="R78" t="s">
        <v>242</v>
      </c>
      <c r="T78" t="s">
        <v>236</v>
      </c>
      <c r="U78" t="s">
        <v>243</v>
      </c>
      <c r="V78" t="s">
        <v>185</v>
      </c>
      <c r="W78" t="s">
        <v>244</v>
      </c>
      <c r="X78" t="s">
        <v>245</v>
      </c>
      <c r="Y78" t="s">
        <v>246</v>
      </c>
      <c r="Z78" t="s">
        <v>247</v>
      </c>
      <c r="AA78" t="s">
        <v>248</v>
      </c>
      <c r="AB78" t="s">
        <v>191</v>
      </c>
      <c r="AC78" t="s">
        <v>192</v>
      </c>
      <c r="AD78" t="s">
        <v>193</v>
      </c>
      <c r="AE78" t="s">
        <v>214</v>
      </c>
      <c r="AF78" t="s">
        <v>194</v>
      </c>
      <c r="AG78" s="307" t="s">
        <v>43</v>
      </c>
    </row>
    <row r="79" spans="1:33" ht="14.25">
      <c r="A79">
        <v>1003845</v>
      </c>
      <c r="B79">
        <v>127448</v>
      </c>
      <c r="C79" t="s">
        <v>472</v>
      </c>
      <c r="D79" t="s">
        <v>176</v>
      </c>
      <c r="E79" t="s">
        <v>514</v>
      </c>
      <c r="F79" s="305">
        <v>39754</v>
      </c>
      <c r="G79" s="306" t="s">
        <v>178</v>
      </c>
      <c r="H79" t="s">
        <v>514</v>
      </c>
      <c r="I79" t="s">
        <v>515</v>
      </c>
      <c r="J79" t="s">
        <v>516</v>
      </c>
      <c r="K79" t="s">
        <v>517</v>
      </c>
      <c r="L79" t="s">
        <v>59</v>
      </c>
      <c r="M79" s="305">
        <v>44648</v>
      </c>
      <c r="N79" s="305">
        <v>44648</v>
      </c>
      <c r="P79" t="s">
        <v>181</v>
      </c>
      <c r="Q79" t="s">
        <v>182</v>
      </c>
      <c r="R79" t="s">
        <v>183</v>
      </c>
      <c r="S79" t="s">
        <v>98</v>
      </c>
      <c r="T79" t="s">
        <v>176</v>
      </c>
      <c r="U79" t="s">
        <v>184</v>
      </c>
      <c r="V79" t="s">
        <v>185</v>
      </c>
      <c r="W79" t="s">
        <v>186</v>
      </c>
      <c r="X79" t="s">
        <v>187</v>
      </c>
      <c r="Y79" t="s">
        <v>188</v>
      </c>
      <c r="Z79" t="s">
        <v>189</v>
      </c>
      <c r="AA79" t="s">
        <v>190</v>
      </c>
      <c r="AB79" t="s">
        <v>191</v>
      </c>
      <c r="AC79" t="s">
        <v>192</v>
      </c>
      <c r="AD79" t="s">
        <v>193</v>
      </c>
      <c r="AE79" t="s">
        <v>178</v>
      </c>
      <c r="AF79" t="s">
        <v>194</v>
      </c>
      <c r="AG79" s="309" t="s">
        <v>42</v>
      </c>
    </row>
    <row r="80" spans="1:33" ht="14.25">
      <c r="A80">
        <v>1003846</v>
      </c>
      <c r="B80">
        <v>127448</v>
      </c>
      <c r="C80" t="s">
        <v>472</v>
      </c>
      <c r="D80" t="s">
        <v>176</v>
      </c>
      <c r="E80" t="s">
        <v>518</v>
      </c>
      <c r="F80" s="305">
        <v>39877</v>
      </c>
      <c r="G80" s="306" t="s">
        <v>178</v>
      </c>
      <c r="H80" t="s">
        <v>518</v>
      </c>
      <c r="I80" t="s">
        <v>201</v>
      </c>
      <c r="J80" t="s">
        <v>95</v>
      </c>
      <c r="K80" t="s">
        <v>519</v>
      </c>
      <c r="L80" t="s">
        <v>59</v>
      </c>
      <c r="M80" s="305">
        <v>44648</v>
      </c>
      <c r="N80" s="305">
        <v>44648</v>
      </c>
      <c r="P80" t="s">
        <v>181</v>
      </c>
      <c r="Q80" t="s">
        <v>182</v>
      </c>
      <c r="R80" t="s">
        <v>183</v>
      </c>
      <c r="S80" t="s">
        <v>98</v>
      </c>
      <c r="T80" t="s">
        <v>176</v>
      </c>
      <c r="U80" t="s">
        <v>184</v>
      </c>
      <c r="V80" t="s">
        <v>185</v>
      </c>
      <c r="W80" t="s">
        <v>186</v>
      </c>
      <c r="X80" t="s">
        <v>187</v>
      </c>
      <c r="Y80" t="s">
        <v>188</v>
      </c>
      <c r="Z80" t="s">
        <v>189</v>
      </c>
      <c r="AA80" t="s">
        <v>190</v>
      </c>
      <c r="AB80" t="s">
        <v>191</v>
      </c>
      <c r="AC80" t="s">
        <v>192</v>
      </c>
      <c r="AD80" t="s">
        <v>193</v>
      </c>
      <c r="AE80" t="s">
        <v>178</v>
      </c>
      <c r="AF80" t="s">
        <v>194</v>
      </c>
      <c r="AG80" s="309" t="s">
        <v>42</v>
      </c>
    </row>
    <row r="81" spans="1:33" ht="14.25">
      <c r="A81">
        <v>1003847</v>
      </c>
      <c r="B81">
        <v>127448</v>
      </c>
      <c r="C81" t="s">
        <v>472</v>
      </c>
      <c r="D81" t="s">
        <v>176</v>
      </c>
      <c r="E81" t="s">
        <v>520</v>
      </c>
      <c r="F81" s="305">
        <v>40219</v>
      </c>
      <c r="G81" s="306" t="s">
        <v>178</v>
      </c>
      <c r="H81" t="s">
        <v>520</v>
      </c>
      <c r="I81" t="s">
        <v>521</v>
      </c>
      <c r="J81" t="s">
        <v>95</v>
      </c>
      <c r="K81" t="s">
        <v>522</v>
      </c>
      <c r="L81" t="s">
        <v>59</v>
      </c>
      <c r="M81" s="305">
        <v>44648</v>
      </c>
      <c r="N81" s="305">
        <v>44648</v>
      </c>
      <c r="P81" t="s">
        <v>181</v>
      </c>
      <c r="Q81" t="s">
        <v>182</v>
      </c>
      <c r="R81" t="s">
        <v>183</v>
      </c>
      <c r="S81" t="s">
        <v>98</v>
      </c>
      <c r="T81" t="s">
        <v>176</v>
      </c>
      <c r="U81" t="s">
        <v>184</v>
      </c>
      <c r="V81" t="s">
        <v>185</v>
      </c>
      <c r="W81" t="s">
        <v>186</v>
      </c>
      <c r="X81" t="s">
        <v>187</v>
      </c>
      <c r="Y81" t="s">
        <v>188</v>
      </c>
      <c r="Z81" t="s">
        <v>189</v>
      </c>
      <c r="AA81" t="s">
        <v>190</v>
      </c>
      <c r="AB81" t="s">
        <v>191</v>
      </c>
      <c r="AC81" t="s">
        <v>192</v>
      </c>
      <c r="AD81" t="s">
        <v>193</v>
      </c>
      <c r="AE81" t="s">
        <v>178</v>
      </c>
      <c r="AF81" t="s">
        <v>194</v>
      </c>
      <c r="AG81" s="309" t="s">
        <v>42</v>
      </c>
    </row>
    <row r="82" spans="1:33" ht="14.25">
      <c r="A82">
        <v>1018038</v>
      </c>
      <c r="B82">
        <v>128467</v>
      </c>
      <c r="C82" t="s">
        <v>472</v>
      </c>
      <c r="D82" t="s">
        <v>236</v>
      </c>
      <c r="E82" t="s">
        <v>523</v>
      </c>
      <c r="F82" s="305">
        <v>40111</v>
      </c>
      <c r="G82" s="306" t="s">
        <v>178</v>
      </c>
      <c r="H82" t="s">
        <v>523</v>
      </c>
      <c r="I82" t="s">
        <v>524</v>
      </c>
      <c r="J82" t="s">
        <v>95</v>
      </c>
      <c r="K82" t="s">
        <v>525</v>
      </c>
      <c r="L82" t="s">
        <v>59</v>
      </c>
      <c r="M82" s="305">
        <v>44651</v>
      </c>
      <c r="N82" s="305">
        <v>44651</v>
      </c>
      <c r="P82" t="s">
        <v>240</v>
      </c>
      <c r="Q82" t="s">
        <v>241</v>
      </c>
      <c r="R82" t="s">
        <v>242</v>
      </c>
      <c r="T82" t="s">
        <v>236</v>
      </c>
      <c r="U82" t="s">
        <v>243</v>
      </c>
      <c r="V82" t="s">
        <v>185</v>
      </c>
      <c r="W82" t="s">
        <v>244</v>
      </c>
      <c r="X82" t="s">
        <v>245</v>
      </c>
      <c r="Y82" t="s">
        <v>246</v>
      </c>
      <c r="Z82" t="s">
        <v>247</v>
      </c>
      <c r="AA82" t="s">
        <v>248</v>
      </c>
      <c r="AB82" t="s">
        <v>191</v>
      </c>
      <c r="AC82" t="s">
        <v>192</v>
      </c>
      <c r="AD82" t="s">
        <v>193</v>
      </c>
      <c r="AE82" t="s">
        <v>178</v>
      </c>
      <c r="AF82" t="s">
        <v>194</v>
      </c>
      <c r="AG82" s="309" t="s">
        <v>42</v>
      </c>
    </row>
    <row r="83" spans="1:33" ht="14.25">
      <c r="A83">
        <v>1018039</v>
      </c>
      <c r="B83">
        <v>128467</v>
      </c>
      <c r="C83" t="s">
        <v>472</v>
      </c>
      <c r="D83" t="s">
        <v>236</v>
      </c>
      <c r="E83" t="s">
        <v>526</v>
      </c>
      <c r="F83" s="305">
        <v>39722</v>
      </c>
      <c r="G83" s="306" t="s">
        <v>178</v>
      </c>
      <c r="H83" t="s">
        <v>526</v>
      </c>
      <c r="I83" t="s">
        <v>386</v>
      </c>
      <c r="J83" t="s">
        <v>527</v>
      </c>
      <c r="K83" t="s">
        <v>528</v>
      </c>
      <c r="L83" t="s">
        <v>59</v>
      </c>
      <c r="M83" s="305">
        <v>44651</v>
      </c>
      <c r="N83" s="305">
        <v>44651</v>
      </c>
      <c r="P83" t="s">
        <v>240</v>
      </c>
      <c r="Q83" t="s">
        <v>241</v>
      </c>
      <c r="R83" t="s">
        <v>242</v>
      </c>
      <c r="T83" t="s">
        <v>236</v>
      </c>
      <c r="U83" t="s">
        <v>243</v>
      </c>
      <c r="V83" t="s">
        <v>185</v>
      </c>
      <c r="W83" t="s">
        <v>244</v>
      </c>
      <c r="X83" t="s">
        <v>245</v>
      </c>
      <c r="Y83" t="s">
        <v>246</v>
      </c>
      <c r="Z83" t="s">
        <v>247</v>
      </c>
      <c r="AA83" t="s">
        <v>248</v>
      </c>
      <c r="AB83" t="s">
        <v>191</v>
      </c>
      <c r="AC83" t="s">
        <v>192</v>
      </c>
      <c r="AD83" t="s">
        <v>193</v>
      </c>
      <c r="AE83" t="s">
        <v>178</v>
      </c>
      <c r="AF83" t="s">
        <v>194</v>
      </c>
      <c r="AG83" s="309" t="s">
        <v>42</v>
      </c>
    </row>
    <row r="84" spans="1:33" ht="14.25">
      <c r="A84">
        <v>1000095</v>
      </c>
      <c r="B84">
        <v>127652</v>
      </c>
      <c r="C84" t="s">
        <v>472</v>
      </c>
      <c r="D84" t="s">
        <v>450</v>
      </c>
      <c r="E84" t="s">
        <v>529</v>
      </c>
      <c r="F84" s="305">
        <v>39892</v>
      </c>
      <c r="G84" s="306" t="s">
        <v>178</v>
      </c>
      <c r="H84" t="s">
        <v>529</v>
      </c>
      <c r="I84" t="s">
        <v>530</v>
      </c>
      <c r="J84" t="s">
        <v>95</v>
      </c>
      <c r="K84" t="s">
        <v>531</v>
      </c>
      <c r="L84" t="s">
        <v>59</v>
      </c>
      <c r="M84" s="305">
        <v>44649</v>
      </c>
      <c r="N84" s="305">
        <v>44649</v>
      </c>
      <c r="P84" t="s">
        <v>454</v>
      </c>
      <c r="Q84" t="s">
        <v>455</v>
      </c>
      <c r="T84" t="s">
        <v>450</v>
      </c>
      <c r="U84" t="s">
        <v>456</v>
      </c>
      <c r="V84" t="s">
        <v>185</v>
      </c>
      <c r="W84" t="s">
        <v>457</v>
      </c>
      <c r="X84" t="s">
        <v>458</v>
      </c>
      <c r="Y84" t="s">
        <v>459</v>
      </c>
      <c r="Z84" t="s">
        <v>189</v>
      </c>
      <c r="AA84" t="s">
        <v>190</v>
      </c>
      <c r="AB84" t="s">
        <v>191</v>
      </c>
      <c r="AC84" t="s">
        <v>192</v>
      </c>
      <c r="AD84" t="s">
        <v>193</v>
      </c>
      <c r="AE84" t="s">
        <v>178</v>
      </c>
      <c r="AF84" t="s">
        <v>194</v>
      </c>
      <c r="AG84" s="307" t="s">
        <v>43</v>
      </c>
    </row>
    <row r="85" spans="1:33" ht="14.25">
      <c r="A85">
        <v>1000096</v>
      </c>
      <c r="B85">
        <v>127652</v>
      </c>
      <c r="C85" t="s">
        <v>472</v>
      </c>
      <c r="D85" t="s">
        <v>450</v>
      </c>
      <c r="E85" t="s">
        <v>532</v>
      </c>
      <c r="F85" s="305">
        <v>39578</v>
      </c>
      <c r="G85" s="306" t="s">
        <v>178</v>
      </c>
      <c r="H85" t="s">
        <v>532</v>
      </c>
      <c r="I85" t="s">
        <v>533</v>
      </c>
      <c r="J85" t="s">
        <v>95</v>
      </c>
      <c r="K85" t="s">
        <v>534</v>
      </c>
      <c r="L85" t="s">
        <v>59</v>
      </c>
      <c r="M85" s="305">
        <v>44649</v>
      </c>
      <c r="N85" s="305">
        <v>44649</v>
      </c>
      <c r="P85" t="s">
        <v>454</v>
      </c>
      <c r="Q85" t="s">
        <v>455</v>
      </c>
      <c r="T85" t="s">
        <v>450</v>
      </c>
      <c r="U85" t="s">
        <v>456</v>
      </c>
      <c r="V85" t="s">
        <v>185</v>
      </c>
      <c r="W85" t="s">
        <v>457</v>
      </c>
      <c r="X85" t="s">
        <v>458</v>
      </c>
      <c r="Y85" t="s">
        <v>459</v>
      </c>
      <c r="Z85" t="s">
        <v>189</v>
      </c>
      <c r="AA85" t="s">
        <v>190</v>
      </c>
      <c r="AB85" t="s">
        <v>191</v>
      </c>
      <c r="AC85" t="s">
        <v>192</v>
      </c>
      <c r="AD85" t="s">
        <v>193</v>
      </c>
      <c r="AE85" t="s">
        <v>178</v>
      </c>
      <c r="AF85" t="s">
        <v>194</v>
      </c>
      <c r="AG85" s="307" t="s">
        <v>43</v>
      </c>
    </row>
    <row r="86" spans="1:33" ht="14.25">
      <c r="A86">
        <v>1018042</v>
      </c>
      <c r="B86">
        <v>128470</v>
      </c>
      <c r="C86" t="s">
        <v>472</v>
      </c>
      <c r="D86" t="s">
        <v>236</v>
      </c>
      <c r="E86" t="s">
        <v>535</v>
      </c>
      <c r="F86" s="305">
        <v>40498</v>
      </c>
      <c r="G86" s="306" t="s">
        <v>178</v>
      </c>
      <c r="H86" t="s">
        <v>535</v>
      </c>
      <c r="I86" t="s">
        <v>481</v>
      </c>
      <c r="J86" t="s">
        <v>95</v>
      </c>
      <c r="K86" t="s">
        <v>536</v>
      </c>
      <c r="L86" t="s">
        <v>59</v>
      </c>
      <c r="M86" s="305">
        <v>44651</v>
      </c>
      <c r="N86" s="305">
        <v>44651</v>
      </c>
      <c r="P86" t="s">
        <v>240</v>
      </c>
      <c r="Q86" t="s">
        <v>241</v>
      </c>
      <c r="R86" t="s">
        <v>242</v>
      </c>
      <c r="T86" t="s">
        <v>236</v>
      </c>
      <c r="U86" t="s">
        <v>243</v>
      </c>
      <c r="V86" t="s">
        <v>185</v>
      </c>
      <c r="W86" t="s">
        <v>244</v>
      </c>
      <c r="X86" t="s">
        <v>245</v>
      </c>
      <c r="Y86" t="s">
        <v>246</v>
      </c>
      <c r="Z86" t="s">
        <v>247</v>
      </c>
      <c r="AA86" t="s">
        <v>248</v>
      </c>
      <c r="AB86" t="s">
        <v>191</v>
      </c>
      <c r="AC86" t="s">
        <v>192</v>
      </c>
      <c r="AD86" t="s">
        <v>193</v>
      </c>
      <c r="AE86" t="s">
        <v>178</v>
      </c>
      <c r="AF86" t="s">
        <v>194</v>
      </c>
      <c r="AG86" s="307" t="s">
        <v>43</v>
      </c>
    </row>
    <row r="87" spans="1:33" ht="14.25">
      <c r="A87">
        <v>1018043</v>
      </c>
      <c r="B87">
        <v>128470</v>
      </c>
      <c r="C87" t="s">
        <v>472</v>
      </c>
      <c r="D87" t="s">
        <v>236</v>
      </c>
      <c r="E87" t="s">
        <v>537</v>
      </c>
      <c r="F87" s="305">
        <v>40176</v>
      </c>
      <c r="G87" s="306" t="s">
        <v>178</v>
      </c>
      <c r="H87" t="s">
        <v>537</v>
      </c>
      <c r="I87" t="s">
        <v>538</v>
      </c>
      <c r="J87" t="s">
        <v>95</v>
      </c>
      <c r="K87" t="s">
        <v>539</v>
      </c>
      <c r="L87" t="s">
        <v>59</v>
      </c>
      <c r="M87" s="305">
        <v>44651</v>
      </c>
      <c r="N87" s="305">
        <v>44651</v>
      </c>
      <c r="P87" t="s">
        <v>240</v>
      </c>
      <c r="Q87" t="s">
        <v>241</v>
      </c>
      <c r="R87" t="s">
        <v>242</v>
      </c>
      <c r="T87" t="s">
        <v>236</v>
      </c>
      <c r="U87" t="s">
        <v>243</v>
      </c>
      <c r="V87" t="s">
        <v>185</v>
      </c>
      <c r="W87" t="s">
        <v>244</v>
      </c>
      <c r="X87" t="s">
        <v>245</v>
      </c>
      <c r="Y87" t="s">
        <v>246</v>
      </c>
      <c r="Z87" t="s">
        <v>247</v>
      </c>
      <c r="AA87" t="s">
        <v>248</v>
      </c>
      <c r="AB87" t="s">
        <v>191</v>
      </c>
      <c r="AC87" t="s">
        <v>192</v>
      </c>
      <c r="AD87" t="s">
        <v>193</v>
      </c>
      <c r="AE87" t="s">
        <v>178</v>
      </c>
      <c r="AF87" t="s">
        <v>194</v>
      </c>
      <c r="AG87" s="307" t="s">
        <v>43</v>
      </c>
    </row>
    <row r="88" spans="1:33" ht="14.25">
      <c r="A88">
        <v>1006413</v>
      </c>
      <c r="B88">
        <v>129738</v>
      </c>
      <c r="C88" t="s">
        <v>540</v>
      </c>
      <c r="D88" t="s">
        <v>296</v>
      </c>
      <c r="E88" t="s">
        <v>541</v>
      </c>
      <c r="F88" s="305">
        <v>39278</v>
      </c>
      <c r="G88" s="308" t="s">
        <v>214</v>
      </c>
      <c r="H88" t="s">
        <v>541</v>
      </c>
      <c r="I88" t="s">
        <v>542</v>
      </c>
      <c r="J88" t="s">
        <v>95</v>
      </c>
      <c r="K88" t="s">
        <v>543</v>
      </c>
      <c r="L88" t="s">
        <v>59</v>
      </c>
      <c r="M88" s="305">
        <v>44659</v>
      </c>
      <c r="N88" s="305">
        <v>44659</v>
      </c>
      <c r="P88" t="s">
        <v>544</v>
      </c>
      <c r="Q88" t="s">
        <v>545</v>
      </c>
      <c r="T88" t="s">
        <v>296</v>
      </c>
      <c r="U88" t="s">
        <v>302</v>
      </c>
      <c r="V88" t="s">
        <v>185</v>
      </c>
      <c r="W88" t="s">
        <v>303</v>
      </c>
      <c r="X88" t="s">
        <v>304</v>
      </c>
      <c r="Y88" t="s">
        <v>305</v>
      </c>
      <c r="Z88" t="s">
        <v>189</v>
      </c>
      <c r="AA88" t="s">
        <v>190</v>
      </c>
      <c r="AB88" t="s">
        <v>191</v>
      </c>
      <c r="AC88" t="s">
        <v>192</v>
      </c>
      <c r="AD88" t="s">
        <v>193</v>
      </c>
      <c r="AE88" t="s">
        <v>214</v>
      </c>
      <c r="AF88" t="s">
        <v>194</v>
      </c>
      <c r="AG88" s="309" t="s">
        <v>42</v>
      </c>
    </row>
    <row r="89" spans="1:33" ht="14.25">
      <c r="A89">
        <v>1006414</v>
      </c>
      <c r="B89">
        <v>129738</v>
      </c>
      <c r="C89" t="s">
        <v>540</v>
      </c>
      <c r="D89" t="s">
        <v>296</v>
      </c>
      <c r="E89" t="s">
        <v>546</v>
      </c>
      <c r="F89" s="305">
        <v>40328</v>
      </c>
      <c r="G89" s="308" t="s">
        <v>214</v>
      </c>
      <c r="H89" t="s">
        <v>546</v>
      </c>
      <c r="I89" t="s">
        <v>547</v>
      </c>
      <c r="J89" t="s">
        <v>206</v>
      </c>
      <c r="K89" t="s">
        <v>548</v>
      </c>
      <c r="L89" t="s">
        <v>59</v>
      </c>
      <c r="M89" s="305">
        <v>44659</v>
      </c>
      <c r="N89" s="305">
        <v>44659</v>
      </c>
      <c r="P89" t="s">
        <v>544</v>
      </c>
      <c r="Q89" t="s">
        <v>545</v>
      </c>
      <c r="T89" t="s">
        <v>296</v>
      </c>
      <c r="U89" t="s">
        <v>302</v>
      </c>
      <c r="V89" t="s">
        <v>185</v>
      </c>
      <c r="W89" t="s">
        <v>303</v>
      </c>
      <c r="X89" t="s">
        <v>304</v>
      </c>
      <c r="Y89" t="s">
        <v>305</v>
      </c>
      <c r="Z89" t="s">
        <v>189</v>
      </c>
      <c r="AA89" t="s">
        <v>190</v>
      </c>
      <c r="AB89" t="s">
        <v>191</v>
      </c>
      <c r="AC89" t="s">
        <v>192</v>
      </c>
      <c r="AD89" t="s">
        <v>193</v>
      </c>
      <c r="AE89" t="s">
        <v>214</v>
      </c>
      <c r="AF89" t="s">
        <v>194</v>
      </c>
      <c r="AG89" s="309" t="s">
        <v>42</v>
      </c>
    </row>
    <row r="90" spans="1:33" ht="14.25">
      <c r="A90">
        <v>1032177</v>
      </c>
      <c r="B90">
        <v>127281</v>
      </c>
      <c r="C90" t="s">
        <v>540</v>
      </c>
      <c r="D90" t="s">
        <v>316</v>
      </c>
      <c r="E90" t="s">
        <v>549</v>
      </c>
      <c r="F90" s="305">
        <v>39671</v>
      </c>
      <c r="G90" s="308" t="s">
        <v>214</v>
      </c>
      <c r="H90" t="s">
        <v>549</v>
      </c>
      <c r="I90" t="s">
        <v>438</v>
      </c>
      <c r="J90" t="s">
        <v>95</v>
      </c>
      <c r="K90" t="s">
        <v>550</v>
      </c>
      <c r="L90" t="s">
        <v>59</v>
      </c>
      <c r="M90" s="305">
        <v>44646</v>
      </c>
      <c r="N90" s="305">
        <v>44646</v>
      </c>
      <c r="P90" t="s">
        <v>320</v>
      </c>
      <c r="Q90" t="s">
        <v>321</v>
      </c>
      <c r="R90" t="s">
        <v>322</v>
      </c>
      <c r="S90" t="s">
        <v>323</v>
      </c>
      <c r="T90" t="s">
        <v>316</v>
      </c>
      <c r="U90" t="s">
        <v>324</v>
      </c>
      <c r="V90" t="s">
        <v>185</v>
      </c>
      <c r="W90" t="s">
        <v>325</v>
      </c>
      <c r="X90" t="s">
        <v>326</v>
      </c>
      <c r="Y90" t="s">
        <v>327</v>
      </c>
      <c r="Z90" t="s">
        <v>328</v>
      </c>
      <c r="AA90" t="s">
        <v>329</v>
      </c>
      <c r="AB90" t="s">
        <v>224</v>
      </c>
      <c r="AC90" t="s">
        <v>192</v>
      </c>
      <c r="AD90" t="s">
        <v>193</v>
      </c>
      <c r="AE90" t="s">
        <v>214</v>
      </c>
      <c r="AF90" t="s">
        <v>194</v>
      </c>
      <c r="AG90" s="309" t="s">
        <v>42</v>
      </c>
    </row>
    <row r="91" spans="1:33" ht="14.25">
      <c r="A91">
        <v>1032178</v>
      </c>
      <c r="B91">
        <v>127281</v>
      </c>
      <c r="C91" t="s">
        <v>540</v>
      </c>
      <c r="D91" t="s">
        <v>316</v>
      </c>
      <c r="E91" t="s">
        <v>551</v>
      </c>
      <c r="F91" s="305">
        <v>39393</v>
      </c>
      <c r="G91" s="308" t="s">
        <v>214</v>
      </c>
      <c r="H91" t="s">
        <v>551</v>
      </c>
      <c r="I91" t="s">
        <v>552</v>
      </c>
      <c r="J91" t="s">
        <v>553</v>
      </c>
      <c r="K91" t="s">
        <v>554</v>
      </c>
      <c r="L91" t="s">
        <v>59</v>
      </c>
      <c r="M91" s="305">
        <v>44646</v>
      </c>
      <c r="N91" s="305">
        <v>44646</v>
      </c>
      <c r="P91" t="s">
        <v>320</v>
      </c>
      <c r="Q91" t="s">
        <v>321</v>
      </c>
      <c r="R91" t="s">
        <v>322</v>
      </c>
      <c r="S91" t="s">
        <v>323</v>
      </c>
      <c r="T91" t="s">
        <v>316</v>
      </c>
      <c r="U91" t="s">
        <v>324</v>
      </c>
      <c r="V91" t="s">
        <v>185</v>
      </c>
      <c r="W91" t="s">
        <v>325</v>
      </c>
      <c r="X91" t="s">
        <v>326</v>
      </c>
      <c r="Y91" t="s">
        <v>327</v>
      </c>
      <c r="Z91" t="s">
        <v>328</v>
      </c>
      <c r="AA91" t="s">
        <v>329</v>
      </c>
      <c r="AB91" t="s">
        <v>224</v>
      </c>
      <c r="AC91" t="s">
        <v>192</v>
      </c>
      <c r="AD91" t="s">
        <v>193</v>
      </c>
      <c r="AE91" t="s">
        <v>214</v>
      </c>
      <c r="AF91" t="s">
        <v>194</v>
      </c>
      <c r="AG91" s="309" t="s">
        <v>42</v>
      </c>
    </row>
    <row r="92" spans="1:33" ht="14.25">
      <c r="A92">
        <v>1018040</v>
      </c>
      <c r="B92">
        <v>128469</v>
      </c>
      <c r="C92" t="s">
        <v>540</v>
      </c>
      <c r="D92" t="s">
        <v>236</v>
      </c>
      <c r="E92" t="s">
        <v>555</v>
      </c>
      <c r="F92" s="305">
        <v>38895</v>
      </c>
      <c r="G92" s="308" t="s">
        <v>214</v>
      </c>
      <c r="H92" t="s">
        <v>555</v>
      </c>
      <c r="I92" t="s">
        <v>556</v>
      </c>
      <c r="J92" t="s">
        <v>516</v>
      </c>
      <c r="K92" t="s">
        <v>557</v>
      </c>
      <c r="L92" t="s">
        <v>59</v>
      </c>
      <c r="M92" s="305">
        <v>44651</v>
      </c>
      <c r="N92" s="305">
        <v>44651</v>
      </c>
      <c r="P92" t="s">
        <v>240</v>
      </c>
      <c r="Q92" t="s">
        <v>241</v>
      </c>
      <c r="R92" t="s">
        <v>242</v>
      </c>
      <c r="T92" t="s">
        <v>236</v>
      </c>
      <c r="U92" t="s">
        <v>243</v>
      </c>
      <c r="V92" t="s">
        <v>185</v>
      </c>
      <c r="W92" t="s">
        <v>244</v>
      </c>
      <c r="X92" t="s">
        <v>245</v>
      </c>
      <c r="Y92" t="s">
        <v>246</v>
      </c>
      <c r="Z92" t="s">
        <v>247</v>
      </c>
      <c r="AA92" t="s">
        <v>248</v>
      </c>
      <c r="AB92" t="s">
        <v>191</v>
      </c>
      <c r="AC92" t="s">
        <v>192</v>
      </c>
      <c r="AD92" t="s">
        <v>193</v>
      </c>
      <c r="AE92" t="s">
        <v>214</v>
      </c>
      <c r="AF92" t="s">
        <v>194</v>
      </c>
      <c r="AG92" s="307" t="s">
        <v>43</v>
      </c>
    </row>
    <row r="93" spans="1:33" ht="14.25">
      <c r="A93">
        <v>1018041</v>
      </c>
      <c r="B93">
        <v>128469</v>
      </c>
      <c r="C93" t="s">
        <v>540</v>
      </c>
      <c r="D93" t="s">
        <v>236</v>
      </c>
      <c r="E93" t="s">
        <v>558</v>
      </c>
      <c r="F93" s="305">
        <v>38805</v>
      </c>
      <c r="G93" s="308" t="s">
        <v>214</v>
      </c>
      <c r="H93" t="s">
        <v>558</v>
      </c>
      <c r="I93" t="s">
        <v>559</v>
      </c>
      <c r="J93" t="s">
        <v>95</v>
      </c>
      <c r="K93" t="s">
        <v>560</v>
      </c>
      <c r="L93" t="s">
        <v>59</v>
      </c>
      <c r="M93" s="305">
        <v>44651</v>
      </c>
      <c r="N93" s="305">
        <v>44651</v>
      </c>
      <c r="P93" t="s">
        <v>240</v>
      </c>
      <c r="Q93" t="s">
        <v>241</v>
      </c>
      <c r="R93" t="s">
        <v>242</v>
      </c>
      <c r="T93" t="s">
        <v>236</v>
      </c>
      <c r="U93" t="s">
        <v>243</v>
      </c>
      <c r="V93" t="s">
        <v>185</v>
      </c>
      <c r="W93" t="s">
        <v>244</v>
      </c>
      <c r="X93" t="s">
        <v>245</v>
      </c>
      <c r="Y93" t="s">
        <v>246</v>
      </c>
      <c r="Z93" t="s">
        <v>247</v>
      </c>
      <c r="AA93" t="s">
        <v>248</v>
      </c>
      <c r="AB93" t="s">
        <v>191</v>
      </c>
      <c r="AC93" t="s">
        <v>192</v>
      </c>
      <c r="AD93" t="s">
        <v>193</v>
      </c>
      <c r="AE93" t="s">
        <v>214</v>
      </c>
      <c r="AF93" t="s">
        <v>194</v>
      </c>
      <c r="AG93" s="307" t="s">
        <v>43</v>
      </c>
    </row>
    <row r="94" spans="1:33" ht="14.25">
      <c r="A94">
        <v>1006415</v>
      </c>
      <c r="B94">
        <v>129739</v>
      </c>
      <c r="C94" t="s">
        <v>540</v>
      </c>
      <c r="D94" t="s">
        <v>296</v>
      </c>
      <c r="E94" t="s">
        <v>561</v>
      </c>
      <c r="F94" s="305">
        <v>39399</v>
      </c>
      <c r="G94" s="306" t="s">
        <v>178</v>
      </c>
      <c r="H94" t="s">
        <v>561</v>
      </c>
      <c r="I94" t="s">
        <v>562</v>
      </c>
      <c r="J94" t="s">
        <v>95</v>
      </c>
      <c r="K94" t="s">
        <v>563</v>
      </c>
      <c r="L94" t="s">
        <v>59</v>
      </c>
      <c r="M94" s="305">
        <v>44659</v>
      </c>
      <c r="N94" s="305">
        <v>44659</v>
      </c>
      <c r="P94" t="s">
        <v>544</v>
      </c>
      <c r="Q94" t="s">
        <v>545</v>
      </c>
      <c r="T94" t="s">
        <v>296</v>
      </c>
      <c r="U94" t="s">
        <v>302</v>
      </c>
      <c r="V94" t="s">
        <v>185</v>
      </c>
      <c r="W94" t="s">
        <v>303</v>
      </c>
      <c r="X94" t="s">
        <v>304</v>
      </c>
      <c r="Y94" t="s">
        <v>305</v>
      </c>
      <c r="Z94" t="s">
        <v>189</v>
      </c>
      <c r="AA94" t="s">
        <v>190</v>
      </c>
      <c r="AB94" t="s">
        <v>191</v>
      </c>
      <c r="AC94" t="s">
        <v>192</v>
      </c>
      <c r="AD94" t="s">
        <v>193</v>
      </c>
      <c r="AE94" t="s">
        <v>178</v>
      </c>
      <c r="AF94" t="s">
        <v>194</v>
      </c>
      <c r="AG94" s="307" t="s">
        <v>43</v>
      </c>
    </row>
    <row r="95" spans="1:33" ht="14.25">
      <c r="A95">
        <v>1006416</v>
      </c>
      <c r="B95">
        <v>129739</v>
      </c>
      <c r="C95" t="s">
        <v>540</v>
      </c>
      <c r="D95" t="s">
        <v>296</v>
      </c>
      <c r="E95" t="s">
        <v>564</v>
      </c>
      <c r="F95" s="305">
        <v>40099</v>
      </c>
      <c r="G95" s="306" t="s">
        <v>178</v>
      </c>
      <c r="H95" t="s">
        <v>564</v>
      </c>
      <c r="I95" t="s">
        <v>307</v>
      </c>
      <c r="J95" t="s">
        <v>95</v>
      </c>
      <c r="K95" t="s">
        <v>565</v>
      </c>
      <c r="L95" t="s">
        <v>59</v>
      </c>
      <c r="M95" s="305">
        <v>44659</v>
      </c>
      <c r="N95" s="305">
        <v>44659</v>
      </c>
      <c r="P95" t="s">
        <v>544</v>
      </c>
      <c r="Q95" t="s">
        <v>545</v>
      </c>
      <c r="T95" t="s">
        <v>296</v>
      </c>
      <c r="U95" t="s">
        <v>302</v>
      </c>
      <c r="V95" t="s">
        <v>185</v>
      </c>
      <c r="W95" t="s">
        <v>303</v>
      </c>
      <c r="X95" t="s">
        <v>304</v>
      </c>
      <c r="Y95" t="s">
        <v>305</v>
      </c>
      <c r="Z95" t="s">
        <v>189</v>
      </c>
      <c r="AA95" t="s">
        <v>190</v>
      </c>
      <c r="AB95" t="s">
        <v>191</v>
      </c>
      <c r="AC95" t="s">
        <v>192</v>
      </c>
      <c r="AD95" t="s">
        <v>193</v>
      </c>
      <c r="AE95" t="s">
        <v>178</v>
      </c>
      <c r="AF95" t="s">
        <v>194</v>
      </c>
      <c r="AG95" s="307" t="s">
        <v>43</v>
      </c>
    </row>
    <row r="96" spans="1:33" ht="14.25">
      <c r="A96">
        <v>1032179</v>
      </c>
      <c r="B96">
        <v>127282</v>
      </c>
      <c r="C96" t="s">
        <v>566</v>
      </c>
      <c r="D96" t="s">
        <v>316</v>
      </c>
      <c r="E96" t="s">
        <v>567</v>
      </c>
      <c r="F96" s="305">
        <v>38146</v>
      </c>
      <c r="G96" s="308" t="s">
        <v>214</v>
      </c>
      <c r="H96" t="s">
        <v>567</v>
      </c>
      <c r="I96" t="s">
        <v>568</v>
      </c>
      <c r="J96" t="s">
        <v>206</v>
      </c>
      <c r="K96" t="s">
        <v>569</v>
      </c>
      <c r="L96" t="s">
        <v>59</v>
      </c>
      <c r="M96" s="305">
        <v>44646</v>
      </c>
      <c r="N96" s="305">
        <v>44646</v>
      </c>
      <c r="P96" t="s">
        <v>320</v>
      </c>
      <c r="Q96" t="s">
        <v>321</v>
      </c>
      <c r="R96" t="s">
        <v>322</v>
      </c>
      <c r="S96" t="s">
        <v>323</v>
      </c>
      <c r="T96" t="s">
        <v>316</v>
      </c>
      <c r="U96" t="s">
        <v>324</v>
      </c>
      <c r="V96" t="s">
        <v>185</v>
      </c>
      <c r="W96" t="s">
        <v>325</v>
      </c>
      <c r="X96" t="s">
        <v>326</v>
      </c>
      <c r="Y96" t="s">
        <v>327</v>
      </c>
      <c r="Z96" t="s">
        <v>328</v>
      </c>
      <c r="AA96" t="s">
        <v>329</v>
      </c>
      <c r="AB96" t="s">
        <v>224</v>
      </c>
      <c r="AC96" t="s">
        <v>192</v>
      </c>
      <c r="AD96" t="s">
        <v>193</v>
      </c>
      <c r="AE96" t="s">
        <v>214</v>
      </c>
      <c r="AF96" t="s">
        <v>194</v>
      </c>
      <c r="AG96" s="309" t="s">
        <v>42</v>
      </c>
    </row>
    <row r="97" spans="1:33" ht="14.25">
      <c r="A97">
        <v>1032180</v>
      </c>
      <c r="B97">
        <v>127282</v>
      </c>
      <c r="C97" t="s">
        <v>566</v>
      </c>
      <c r="D97" t="s">
        <v>316</v>
      </c>
      <c r="E97" t="s">
        <v>570</v>
      </c>
      <c r="F97" s="305">
        <v>39065</v>
      </c>
      <c r="G97" s="308" t="s">
        <v>214</v>
      </c>
      <c r="H97" t="s">
        <v>570</v>
      </c>
      <c r="I97" t="s">
        <v>568</v>
      </c>
      <c r="J97" t="s">
        <v>206</v>
      </c>
      <c r="K97" t="s">
        <v>571</v>
      </c>
      <c r="L97" t="s">
        <v>59</v>
      </c>
      <c r="M97" s="305">
        <v>44646</v>
      </c>
      <c r="N97" s="305">
        <v>44646</v>
      </c>
      <c r="P97" t="s">
        <v>320</v>
      </c>
      <c r="Q97" t="s">
        <v>321</v>
      </c>
      <c r="R97" t="s">
        <v>322</v>
      </c>
      <c r="S97" t="s">
        <v>323</v>
      </c>
      <c r="T97" t="s">
        <v>316</v>
      </c>
      <c r="U97" t="s">
        <v>324</v>
      </c>
      <c r="V97" t="s">
        <v>185</v>
      </c>
      <c r="W97" t="s">
        <v>325</v>
      </c>
      <c r="X97" t="s">
        <v>326</v>
      </c>
      <c r="Y97" t="s">
        <v>327</v>
      </c>
      <c r="Z97" t="s">
        <v>328</v>
      </c>
      <c r="AA97" t="s">
        <v>329</v>
      </c>
      <c r="AB97" t="s">
        <v>224</v>
      </c>
      <c r="AC97" t="s">
        <v>192</v>
      </c>
      <c r="AD97" t="s">
        <v>193</v>
      </c>
      <c r="AE97" t="s">
        <v>214</v>
      </c>
      <c r="AF97" t="s">
        <v>194</v>
      </c>
      <c r="AG97" s="309" t="s">
        <v>42</v>
      </c>
    </row>
    <row r="98" spans="1:33" ht="14.25">
      <c r="A98">
        <v>1035034</v>
      </c>
      <c r="B98">
        <v>129390</v>
      </c>
      <c r="C98" t="s">
        <v>566</v>
      </c>
      <c r="D98" t="s">
        <v>572</v>
      </c>
      <c r="E98" t="s">
        <v>573</v>
      </c>
      <c r="F98" s="305">
        <v>38981</v>
      </c>
      <c r="G98" s="308" t="s">
        <v>214</v>
      </c>
      <c r="H98" t="s">
        <v>573</v>
      </c>
      <c r="I98" t="s">
        <v>574</v>
      </c>
      <c r="J98" t="s">
        <v>95</v>
      </c>
      <c r="K98" t="s">
        <v>575</v>
      </c>
      <c r="L98" t="s">
        <v>59</v>
      </c>
      <c r="M98" s="305">
        <v>44657</v>
      </c>
      <c r="N98" s="305">
        <v>44657</v>
      </c>
      <c r="P98" t="s">
        <v>576</v>
      </c>
      <c r="Q98" t="s">
        <v>577</v>
      </c>
      <c r="R98" t="s">
        <v>578</v>
      </c>
      <c r="S98" t="s">
        <v>579</v>
      </c>
      <c r="T98" t="s">
        <v>580</v>
      </c>
      <c r="U98" t="s">
        <v>581</v>
      </c>
      <c r="V98" t="s">
        <v>185</v>
      </c>
      <c r="W98" t="s">
        <v>582</v>
      </c>
      <c r="X98" t="s">
        <v>583</v>
      </c>
      <c r="Y98" t="s">
        <v>584</v>
      </c>
      <c r="Z98" t="s">
        <v>580</v>
      </c>
      <c r="AA98" t="s">
        <v>329</v>
      </c>
      <c r="AB98" t="s">
        <v>224</v>
      </c>
      <c r="AC98" t="s">
        <v>192</v>
      </c>
      <c r="AD98" t="s">
        <v>193</v>
      </c>
      <c r="AE98" t="s">
        <v>214</v>
      </c>
      <c r="AF98" t="s">
        <v>194</v>
      </c>
      <c r="AG98" s="309" t="s">
        <v>42</v>
      </c>
    </row>
    <row r="99" spans="1:33" ht="14.25">
      <c r="A99">
        <v>1035035</v>
      </c>
      <c r="B99">
        <v>129390</v>
      </c>
      <c r="C99" t="s">
        <v>566</v>
      </c>
      <c r="D99" t="s">
        <v>572</v>
      </c>
      <c r="E99" t="s">
        <v>585</v>
      </c>
      <c r="F99" s="305">
        <v>38687</v>
      </c>
      <c r="G99" s="308" t="s">
        <v>214</v>
      </c>
      <c r="H99" t="s">
        <v>585</v>
      </c>
      <c r="I99" t="s">
        <v>586</v>
      </c>
      <c r="J99" t="s">
        <v>95</v>
      </c>
      <c r="K99" t="s">
        <v>587</v>
      </c>
      <c r="L99" t="s">
        <v>59</v>
      </c>
      <c r="M99" s="305">
        <v>44657</v>
      </c>
      <c r="N99" s="305">
        <v>44657</v>
      </c>
      <c r="P99" t="s">
        <v>576</v>
      </c>
      <c r="Q99" t="s">
        <v>577</v>
      </c>
      <c r="R99" t="s">
        <v>578</v>
      </c>
      <c r="S99" t="s">
        <v>579</v>
      </c>
      <c r="T99" t="s">
        <v>580</v>
      </c>
      <c r="U99" t="s">
        <v>581</v>
      </c>
      <c r="V99" t="s">
        <v>185</v>
      </c>
      <c r="W99" t="s">
        <v>582</v>
      </c>
      <c r="X99" t="s">
        <v>583</v>
      </c>
      <c r="Y99" t="s">
        <v>584</v>
      </c>
      <c r="Z99" t="s">
        <v>580</v>
      </c>
      <c r="AA99" t="s">
        <v>329</v>
      </c>
      <c r="AB99" t="s">
        <v>224</v>
      </c>
      <c r="AC99" t="s">
        <v>192</v>
      </c>
      <c r="AD99" t="s">
        <v>193</v>
      </c>
      <c r="AE99" t="s">
        <v>214</v>
      </c>
      <c r="AF99" t="s">
        <v>194</v>
      </c>
      <c r="AG99" s="309" t="s">
        <v>42</v>
      </c>
    </row>
    <row r="100" spans="1:33" ht="14.25">
      <c r="A100">
        <v>1012211</v>
      </c>
      <c r="B100">
        <v>127729</v>
      </c>
      <c r="C100" t="s">
        <v>566</v>
      </c>
      <c r="D100" t="s">
        <v>588</v>
      </c>
      <c r="E100" t="s">
        <v>589</v>
      </c>
      <c r="F100" s="305">
        <v>38243</v>
      </c>
      <c r="G100" s="306" t="s">
        <v>178</v>
      </c>
      <c r="H100" t="s">
        <v>589</v>
      </c>
      <c r="I100" t="s">
        <v>590</v>
      </c>
      <c r="J100" t="s">
        <v>95</v>
      </c>
      <c r="K100" t="s">
        <v>591</v>
      </c>
      <c r="L100" t="s">
        <v>59</v>
      </c>
      <c r="M100" s="305">
        <v>44649</v>
      </c>
      <c r="N100" s="305">
        <v>44649</v>
      </c>
      <c r="P100" t="s">
        <v>592</v>
      </c>
      <c r="Q100" t="s">
        <v>593</v>
      </c>
      <c r="R100" t="s">
        <v>594</v>
      </c>
      <c r="S100" t="s">
        <v>595</v>
      </c>
      <c r="T100" t="s">
        <v>588</v>
      </c>
      <c r="U100" t="s">
        <v>596</v>
      </c>
      <c r="V100" t="s">
        <v>185</v>
      </c>
      <c r="W100" t="s">
        <v>597</v>
      </c>
      <c r="X100" t="s">
        <v>598</v>
      </c>
      <c r="Y100" t="s">
        <v>599</v>
      </c>
      <c r="Z100" t="s">
        <v>189</v>
      </c>
      <c r="AA100" t="s">
        <v>190</v>
      </c>
      <c r="AB100" t="s">
        <v>191</v>
      </c>
      <c r="AC100" t="s">
        <v>192</v>
      </c>
      <c r="AD100" t="s">
        <v>193</v>
      </c>
      <c r="AE100" t="s">
        <v>178</v>
      </c>
      <c r="AF100" t="s">
        <v>194</v>
      </c>
      <c r="AG100" s="307" t="s">
        <v>43</v>
      </c>
    </row>
    <row r="101" spans="1:33" ht="14.25">
      <c r="A101">
        <v>1012212</v>
      </c>
      <c r="B101">
        <v>127729</v>
      </c>
      <c r="C101" t="s">
        <v>566</v>
      </c>
      <c r="D101" t="s">
        <v>588</v>
      </c>
      <c r="E101" t="s">
        <v>600</v>
      </c>
      <c r="F101" s="305">
        <v>38271</v>
      </c>
      <c r="G101" s="306" t="s">
        <v>178</v>
      </c>
      <c r="H101" t="s">
        <v>600</v>
      </c>
      <c r="I101" t="s">
        <v>601</v>
      </c>
      <c r="J101" t="s">
        <v>95</v>
      </c>
      <c r="K101" t="s">
        <v>602</v>
      </c>
      <c r="L101" t="s">
        <v>59</v>
      </c>
      <c r="M101" s="305">
        <v>44649</v>
      </c>
      <c r="N101" s="305">
        <v>44649</v>
      </c>
      <c r="P101" t="s">
        <v>592</v>
      </c>
      <c r="Q101" t="s">
        <v>593</v>
      </c>
      <c r="R101" t="s">
        <v>594</v>
      </c>
      <c r="S101" t="s">
        <v>595</v>
      </c>
      <c r="T101" t="s">
        <v>588</v>
      </c>
      <c r="U101" t="s">
        <v>596</v>
      </c>
      <c r="V101" t="s">
        <v>185</v>
      </c>
      <c r="W101" t="s">
        <v>597</v>
      </c>
      <c r="X101" t="s">
        <v>598</v>
      </c>
      <c r="Y101" t="s">
        <v>599</v>
      </c>
      <c r="Z101" t="s">
        <v>189</v>
      </c>
      <c r="AA101" t="s">
        <v>190</v>
      </c>
      <c r="AB101" t="s">
        <v>191</v>
      </c>
      <c r="AC101" t="s">
        <v>192</v>
      </c>
      <c r="AD101" t="s">
        <v>193</v>
      </c>
      <c r="AE101" t="s">
        <v>178</v>
      </c>
      <c r="AF101" t="s">
        <v>194</v>
      </c>
      <c r="AG101" s="307" t="s">
        <v>43</v>
      </c>
    </row>
    <row r="102" spans="1:33" ht="14.25">
      <c r="A102">
        <v>1018023</v>
      </c>
      <c r="B102">
        <v>128045</v>
      </c>
      <c r="C102" t="s">
        <v>566</v>
      </c>
      <c r="D102" t="s">
        <v>236</v>
      </c>
      <c r="E102" t="s">
        <v>603</v>
      </c>
      <c r="F102" s="305">
        <v>38291</v>
      </c>
      <c r="G102" s="306" t="s">
        <v>178</v>
      </c>
      <c r="H102" t="s">
        <v>603</v>
      </c>
      <c r="I102" t="s">
        <v>604</v>
      </c>
      <c r="J102" t="s">
        <v>95</v>
      </c>
      <c r="K102" t="s">
        <v>605</v>
      </c>
      <c r="L102" t="s">
        <v>59</v>
      </c>
      <c r="M102" s="305">
        <v>44650</v>
      </c>
      <c r="N102" s="305">
        <v>44650</v>
      </c>
      <c r="P102" t="s">
        <v>240</v>
      </c>
      <c r="Q102" t="s">
        <v>241</v>
      </c>
      <c r="R102" t="s">
        <v>242</v>
      </c>
      <c r="T102" t="s">
        <v>236</v>
      </c>
      <c r="U102" t="s">
        <v>243</v>
      </c>
      <c r="V102" t="s">
        <v>185</v>
      </c>
      <c r="W102" t="s">
        <v>244</v>
      </c>
      <c r="X102" t="s">
        <v>245</v>
      </c>
      <c r="Y102" t="s">
        <v>246</v>
      </c>
      <c r="Z102" t="s">
        <v>247</v>
      </c>
      <c r="AA102" t="s">
        <v>248</v>
      </c>
      <c r="AB102" t="s">
        <v>191</v>
      </c>
      <c r="AC102" t="s">
        <v>192</v>
      </c>
      <c r="AD102" t="s">
        <v>193</v>
      </c>
      <c r="AE102" t="s">
        <v>178</v>
      </c>
      <c r="AF102" t="s">
        <v>194</v>
      </c>
      <c r="AG102" s="307" t="s">
        <v>43</v>
      </c>
    </row>
    <row r="103" spans="1:33" ht="14.25">
      <c r="A103">
        <v>1018024</v>
      </c>
      <c r="B103">
        <v>128045</v>
      </c>
      <c r="C103" t="s">
        <v>566</v>
      </c>
      <c r="D103" t="s">
        <v>236</v>
      </c>
      <c r="E103" t="s">
        <v>606</v>
      </c>
      <c r="F103" s="305">
        <v>38236</v>
      </c>
      <c r="G103" s="306" t="s">
        <v>178</v>
      </c>
      <c r="H103" t="s">
        <v>606</v>
      </c>
      <c r="I103" t="s">
        <v>380</v>
      </c>
      <c r="J103" t="s">
        <v>607</v>
      </c>
      <c r="K103" t="s">
        <v>608</v>
      </c>
      <c r="L103" t="s">
        <v>59</v>
      </c>
      <c r="M103" s="305">
        <v>44650</v>
      </c>
      <c r="N103" s="305">
        <v>44650</v>
      </c>
      <c r="P103" t="s">
        <v>240</v>
      </c>
      <c r="Q103" t="s">
        <v>241</v>
      </c>
      <c r="R103" t="s">
        <v>242</v>
      </c>
      <c r="T103" t="s">
        <v>236</v>
      </c>
      <c r="U103" t="s">
        <v>243</v>
      </c>
      <c r="V103" t="s">
        <v>185</v>
      </c>
      <c r="W103" t="s">
        <v>244</v>
      </c>
      <c r="X103" t="s">
        <v>245</v>
      </c>
      <c r="Y103" t="s">
        <v>246</v>
      </c>
      <c r="Z103" t="s">
        <v>247</v>
      </c>
      <c r="AA103" t="s">
        <v>248</v>
      </c>
      <c r="AB103" t="s">
        <v>191</v>
      </c>
      <c r="AC103" t="s">
        <v>192</v>
      </c>
      <c r="AD103" t="s">
        <v>193</v>
      </c>
      <c r="AE103" t="s">
        <v>178</v>
      </c>
      <c r="AF103" t="s">
        <v>194</v>
      </c>
      <c r="AG103" s="307" t="s">
        <v>43</v>
      </c>
    </row>
    <row r="104" spans="1:33" ht="14.25">
      <c r="A104">
        <v>1035036</v>
      </c>
      <c r="B104">
        <v>130051</v>
      </c>
      <c r="C104" t="s">
        <v>609</v>
      </c>
      <c r="D104" t="s">
        <v>572</v>
      </c>
      <c r="E104" t="s">
        <v>585</v>
      </c>
      <c r="F104" s="305">
        <v>38687</v>
      </c>
      <c r="G104" s="308" t="s">
        <v>214</v>
      </c>
      <c r="H104" t="s">
        <v>585</v>
      </c>
      <c r="I104" t="s">
        <v>586</v>
      </c>
      <c r="J104" t="s">
        <v>95</v>
      </c>
      <c r="K104" t="s">
        <v>587</v>
      </c>
      <c r="L104" t="s">
        <v>59</v>
      </c>
      <c r="M104" s="305">
        <v>44662</v>
      </c>
      <c r="N104" s="305">
        <v>44662</v>
      </c>
      <c r="P104" t="s">
        <v>576</v>
      </c>
      <c r="Q104" t="s">
        <v>577</v>
      </c>
      <c r="R104" t="s">
        <v>578</v>
      </c>
      <c r="T104" t="s">
        <v>580</v>
      </c>
      <c r="U104" t="s">
        <v>581</v>
      </c>
      <c r="V104" t="s">
        <v>185</v>
      </c>
      <c r="W104" t="s">
        <v>582</v>
      </c>
      <c r="X104" t="s">
        <v>583</v>
      </c>
      <c r="Y104" t="s">
        <v>584</v>
      </c>
      <c r="Z104" t="s">
        <v>580</v>
      </c>
      <c r="AA104" t="s">
        <v>329</v>
      </c>
      <c r="AB104" t="s">
        <v>224</v>
      </c>
      <c r="AC104" t="s">
        <v>192</v>
      </c>
      <c r="AD104" t="s">
        <v>193</v>
      </c>
      <c r="AE104" t="s">
        <v>214</v>
      </c>
      <c r="AF104" t="s">
        <v>194</v>
      </c>
      <c r="AG104" s="309" t="s">
        <v>42</v>
      </c>
    </row>
    <row r="105" spans="1:33" ht="14.25">
      <c r="A105">
        <v>1035037</v>
      </c>
      <c r="B105">
        <v>130051</v>
      </c>
      <c r="C105" t="s">
        <v>609</v>
      </c>
      <c r="D105" t="s">
        <v>572</v>
      </c>
      <c r="E105" t="s">
        <v>573</v>
      </c>
      <c r="F105" s="305">
        <v>38981</v>
      </c>
      <c r="G105" s="308" t="s">
        <v>214</v>
      </c>
      <c r="H105" t="s">
        <v>573</v>
      </c>
      <c r="I105" t="s">
        <v>574</v>
      </c>
      <c r="J105" t="s">
        <v>95</v>
      </c>
      <c r="K105" t="s">
        <v>575</v>
      </c>
      <c r="L105" t="s">
        <v>59</v>
      </c>
      <c r="M105" s="305">
        <v>44662</v>
      </c>
      <c r="N105" s="305">
        <v>44662</v>
      </c>
      <c r="P105" t="s">
        <v>576</v>
      </c>
      <c r="Q105" t="s">
        <v>577</v>
      </c>
      <c r="R105" t="s">
        <v>578</v>
      </c>
      <c r="T105" t="s">
        <v>580</v>
      </c>
      <c r="U105" t="s">
        <v>581</v>
      </c>
      <c r="V105" t="s">
        <v>185</v>
      </c>
      <c r="W105" t="s">
        <v>582</v>
      </c>
      <c r="X105" t="s">
        <v>583</v>
      </c>
      <c r="Y105" t="s">
        <v>584</v>
      </c>
      <c r="Z105" t="s">
        <v>580</v>
      </c>
      <c r="AA105" t="s">
        <v>329</v>
      </c>
      <c r="AB105" t="s">
        <v>224</v>
      </c>
      <c r="AC105" t="s">
        <v>192</v>
      </c>
      <c r="AD105" t="s">
        <v>193</v>
      </c>
      <c r="AE105" t="s">
        <v>214</v>
      </c>
      <c r="AF105" t="s">
        <v>194</v>
      </c>
      <c r="AG105" s="309" t="s">
        <v>42</v>
      </c>
    </row>
    <row r="106" spans="1:33" ht="14.25">
      <c r="A106">
        <v>1032181</v>
      </c>
      <c r="B106">
        <v>127283</v>
      </c>
      <c r="C106" t="s">
        <v>609</v>
      </c>
      <c r="D106" t="s">
        <v>316</v>
      </c>
      <c r="E106" t="s">
        <v>610</v>
      </c>
      <c r="F106" s="305">
        <v>37946</v>
      </c>
      <c r="G106" s="306" t="s">
        <v>178</v>
      </c>
      <c r="H106" t="s">
        <v>610</v>
      </c>
      <c r="I106" t="s">
        <v>611</v>
      </c>
      <c r="J106" t="s">
        <v>95</v>
      </c>
      <c r="K106" t="s">
        <v>612</v>
      </c>
      <c r="L106" t="s">
        <v>59</v>
      </c>
      <c r="M106" s="305">
        <v>44646</v>
      </c>
      <c r="N106" s="305">
        <v>44646</v>
      </c>
      <c r="P106" t="s">
        <v>320</v>
      </c>
      <c r="Q106" t="s">
        <v>321</v>
      </c>
      <c r="R106" t="s">
        <v>322</v>
      </c>
      <c r="S106" t="s">
        <v>323</v>
      </c>
      <c r="T106" t="s">
        <v>316</v>
      </c>
      <c r="U106" t="s">
        <v>324</v>
      </c>
      <c r="V106" t="s">
        <v>185</v>
      </c>
      <c r="W106" t="s">
        <v>325</v>
      </c>
      <c r="X106" t="s">
        <v>326</v>
      </c>
      <c r="Y106" t="s">
        <v>327</v>
      </c>
      <c r="Z106" t="s">
        <v>328</v>
      </c>
      <c r="AA106" t="s">
        <v>329</v>
      </c>
      <c r="AB106" t="s">
        <v>224</v>
      </c>
      <c r="AC106" t="s">
        <v>192</v>
      </c>
      <c r="AD106" t="s">
        <v>193</v>
      </c>
      <c r="AE106" t="s">
        <v>178</v>
      </c>
      <c r="AF106" t="s">
        <v>194</v>
      </c>
      <c r="AG106" s="307" t="s">
        <v>43</v>
      </c>
    </row>
    <row r="107" spans="1:33" ht="14.25">
      <c r="A107">
        <v>1032182</v>
      </c>
      <c r="B107">
        <v>127283</v>
      </c>
      <c r="C107" t="s">
        <v>609</v>
      </c>
      <c r="D107" t="s">
        <v>316</v>
      </c>
      <c r="E107" t="s">
        <v>613</v>
      </c>
      <c r="F107" s="305">
        <v>38457</v>
      </c>
      <c r="G107" s="306" t="s">
        <v>178</v>
      </c>
      <c r="H107" t="s">
        <v>613</v>
      </c>
      <c r="I107" t="s">
        <v>614</v>
      </c>
      <c r="J107" t="s">
        <v>95</v>
      </c>
      <c r="K107" t="s">
        <v>615</v>
      </c>
      <c r="L107" t="s">
        <v>59</v>
      </c>
      <c r="M107" s="305">
        <v>44646</v>
      </c>
      <c r="N107" s="305">
        <v>44646</v>
      </c>
      <c r="P107" t="s">
        <v>320</v>
      </c>
      <c r="Q107" t="s">
        <v>321</v>
      </c>
      <c r="R107" t="s">
        <v>322</v>
      </c>
      <c r="S107" t="s">
        <v>323</v>
      </c>
      <c r="T107" t="s">
        <v>316</v>
      </c>
      <c r="U107" t="s">
        <v>324</v>
      </c>
      <c r="V107" t="s">
        <v>185</v>
      </c>
      <c r="W107" t="s">
        <v>325</v>
      </c>
      <c r="X107" t="s">
        <v>326</v>
      </c>
      <c r="Y107" t="s">
        <v>327</v>
      </c>
      <c r="Z107" t="s">
        <v>328</v>
      </c>
      <c r="AA107" t="s">
        <v>329</v>
      </c>
      <c r="AB107" t="s">
        <v>224</v>
      </c>
      <c r="AC107" t="s">
        <v>192</v>
      </c>
      <c r="AD107" t="s">
        <v>193</v>
      </c>
      <c r="AE107" t="s">
        <v>178</v>
      </c>
      <c r="AF107" t="s">
        <v>194</v>
      </c>
      <c r="AG107" s="307" t="s">
        <v>43</v>
      </c>
    </row>
    <row r="108" spans="1:33" ht="14.25">
      <c r="A108">
        <v>1032183</v>
      </c>
      <c r="B108">
        <v>127283</v>
      </c>
      <c r="C108" t="s">
        <v>609</v>
      </c>
      <c r="D108" t="s">
        <v>316</v>
      </c>
      <c r="E108" t="s">
        <v>616</v>
      </c>
      <c r="F108" s="305">
        <v>38174</v>
      </c>
      <c r="G108" s="306" t="s">
        <v>178</v>
      </c>
      <c r="H108" t="s">
        <v>616</v>
      </c>
      <c r="I108" t="s">
        <v>617</v>
      </c>
      <c r="J108" t="s">
        <v>618</v>
      </c>
      <c r="K108" t="s">
        <v>619</v>
      </c>
      <c r="L108" t="s">
        <v>59</v>
      </c>
      <c r="M108" s="305">
        <v>44646</v>
      </c>
      <c r="N108" s="305">
        <v>44646</v>
      </c>
      <c r="P108" t="s">
        <v>320</v>
      </c>
      <c r="Q108" t="s">
        <v>321</v>
      </c>
      <c r="R108" t="s">
        <v>322</v>
      </c>
      <c r="S108" t="s">
        <v>323</v>
      </c>
      <c r="T108" t="s">
        <v>316</v>
      </c>
      <c r="U108" t="s">
        <v>324</v>
      </c>
      <c r="V108" t="s">
        <v>185</v>
      </c>
      <c r="W108" t="s">
        <v>325</v>
      </c>
      <c r="X108" t="s">
        <v>326</v>
      </c>
      <c r="Y108" t="s">
        <v>327</v>
      </c>
      <c r="Z108" t="s">
        <v>328</v>
      </c>
      <c r="AA108" t="s">
        <v>329</v>
      </c>
      <c r="AB108" t="s">
        <v>224</v>
      </c>
      <c r="AC108" t="s">
        <v>192</v>
      </c>
      <c r="AD108" t="s">
        <v>193</v>
      </c>
      <c r="AE108" t="s">
        <v>178</v>
      </c>
      <c r="AF108" t="s">
        <v>194</v>
      </c>
      <c r="AG108" s="307" t="s">
        <v>43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8"/>
  <sheetViews>
    <sheetView tabSelected="1" zoomScalePageLayoutView="0" workbookViewId="0" topLeftCell="A1">
      <selection activeCell="A1" sqref="A1"/>
    </sheetView>
  </sheetViews>
  <sheetFormatPr defaultColWidth="9.140625" defaultRowHeight="12.75"/>
  <sheetData>
    <row r="1" ht="12.75">
      <c r="F1" s="311" t="s">
        <v>695</v>
      </c>
    </row>
    <row r="3" ht="14.25">
      <c r="B3" s="335" t="s">
        <v>691</v>
      </c>
    </row>
    <row r="4" ht="14.25">
      <c r="B4" s="335" t="s">
        <v>692</v>
      </c>
    </row>
    <row r="5" ht="12.75">
      <c r="B5" s="311" t="s">
        <v>696</v>
      </c>
    </row>
    <row r="7" ht="12.75">
      <c r="B7" s="311" t="s">
        <v>693</v>
      </c>
    </row>
    <row r="8" ht="12.75">
      <c r="B8" s="311" t="s">
        <v>694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77"/>
  <sheetViews>
    <sheetView zoomScalePageLayoutView="0" workbookViewId="0" topLeftCell="A2">
      <selection activeCell="A2" sqref="A2:G2"/>
    </sheetView>
  </sheetViews>
  <sheetFormatPr defaultColWidth="9.140625" defaultRowHeight="12.75"/>
  <cols>
    <col min="1" max="2" width="5.7109375" style="234" customWidth="1"/>
    <col min="3" max="3" width="4.28125" style="234" customWidth="1"/>
    <col min="4" max="4" width="4.28125" style="226" customWidth="1"/>
    <col min="5" max="6" width="24.7109375" style="225" customWidth="1"/>
    <col min="7" max="7" width="11.7109375" style="225" customWidth="1"/>
    <col min="8" max="16384" width="8.8515625" style="222" customWidth="1"/>
  </cols>
  <sheetData>
    <row r="1" spans="1:7" ht="25.5">
      <c r="A1" s="314" t="s">
        <v>100</v>
      </c>
      <c r="B1" s="314"/>
      <c r="C1" s="314"/>
      <c r="D1" s="314"/>
      <c r="E1" s="314"/>
      <c r="F1" s="314"/>
      <c r="G1" s="314"/>
    </row>
    <row r="2" spans="1:7" ht="46.5" customHeight="1">
      <c r="A2" s="315" t="s">
        <v>99</v>
      </c>
      <c r="B2" s="315"/>
      <c r="C2" s="315"/>
      <c r="D2" s="315"/>
      <c r="E2" s="315"/>
      <c r="F2" s="315"/>
      <c r="G2" s="315"/>
    </row>
    <row r="3" spans="1:7" ht="21">
      <c r="A3" s="316"/>
      <c r="B3" s="316"/>
      <c r="C3" s="316"/>
      <c r="D3" s="316"/>
      <c r="E3" s="316"/>
      <c r="F3" s="316"/>
      <c r="G3" s="316"/>
    </row>
    <row r="4" spans="1:7" ht="66">
      <c r="A4" s="223" t="s">
        <v>79</v>
      </c>
      <c r="B4" s="223" t="s">
        <v>80</v>
      </c>
      <c r="C4" s="223" t="s">
        <v>81</v>
      </c>
      <c r="D4" s="224" t="s">
        <v>82</v>
      </c>
      <c r="G4" s="226" t="s">
        <v>83</v>
      </c>
    </row>
    <row r="5" spans="1:7" ht="22.5" customHeight="1">
      <c r="A5" s="227" t="s">
        <v>620</v>
      </c>
      <c r="B5" s="228" t="s">
        <v>621</v>
      </c>
      <c r="C5" s="227"/>
      <c r="D5" s="229" t="s">
        <v>622</v>
      </c>
      <c r="E5" s="230" t="s">
        <v>108</v>
      </c>
      <c r="F5" s="231" t="s">
        <v>109</v>
      </c>
      <c r="G5" s="232"/>
    </row>
    <row r="6" spans="1:7" ht="22.5" customHeight="1">
      <c r="A6" s="227"/>
      <c r="B6" s="228"/>
      <c r="C6" s="227"/>
      <c r="D6" s="229" t="s">
        <v>1</v>
      </c>
      <c r="E6" s="233" t="s">
        <v>108</v>
      </c>
      <c r="F6" s="233" t="s">
        <v>109</v>
      </c>
      <c r="G6" s="232"/>
    </row>
    <row r="7" spans="1:7" ht="22.5" customHeight="1">
      <c r="A7" s="227"/>
      <c r="B7" s="228" t="s">
        <v>624</v>
      </c>
      <c r="C7" s="227"/>
      <c r="D7" s="229" t="s">
        <v>2</v>
      </c>
      <c r="E7" s="233" t="s">
        <v>117</v>
      </c>
      <c r="F7" s="233" t="s">
        <v>109</v>
      </c>
      <c r="G7" s="232"/>
    </row>
    <row r="8" spans="1:7" ht="22.5" customHeight="1">
      <c r="A8" s="227"/>
      <c r="B8" s="228"/>
      <c r="C8" s="227"/>
      <c r="D8" s="229" t="s">
        <v>3</v>
      </c>
      <c r="E8" s="233" t="s">
        <v>116</v>
      </c>
      <c r="F8" s="233" t="s">
        <v>118</v>
      </c>
      <c r="G8" s="232"/>
    </row>
    <row r="9" spans="1:7" ht="22.5" customHeight="1">
      <c r="A9" s="227"/>
      <c r="B9" s="228" t="s">
        <v>623</v>
      </c>
      <c r="C9" s="227"/>
      <c r="D9" s="229" t="s">
        <v>4</v>
      </c>
      <c r="E9" s="233" t="s">
        <v>120</v>
      </c>
      <c r="F9" s="233" t="s">
        <v>109</v>
      </c>
      <c r="G9" s="232"/>
    </row>
    <row r="10" spans="1:7" ht="22.5" customHeight="1">
      <c r="A10" s="227"/>
      <c r="B10" s="228" t="s">
        <v>625</v>
      </c>
      <c r="C10" s="227"/>
      <c r="D10" s="229" t="s">
        <v>5</v>
      </c>
      <c r="E10" s="233" t="s">
        <v>116</v>
      </c>
      <c r="F10" s="233" t="s">
        <v>109</v>
      </c>
      <c r="G10" s="232"/>
    </row>
    <row r="11" spans="1:7" ht="22.5" customHeight="1">
      <c r="A11" s="227" t="s">
        <v>626</v>
      </c>
      <c r="B11" s="228" t="s">
        <v>627</v>
      </c>
      <c r="C11" s="227"/>
      <c r="D11" s="229" t="s">
        <v>1</v>
      </c>
      <c r="E11" s="231" t="s">
        <v>102</v>
      </c>
      <c r="F11" s="310" t="s">
        <v>103</v>
      </c>
      <c r="G11" s="232"/>
    </row>
    <row r="12" spans="1:7" ht="22.5" customHeight="1">
      <c r="A12" s="227"/>
      <c r="B12" s="228" t="s">
        <v>84</v>
      </c>
      <c r="C12" s="227"/>
      <c r="D12" s="229"/>
      <c r="E12" s="310" t="s">
        <v>126</v>
      </c>
      <c r="F12" s="231" t="s">
        <v>120</v>
      </c>
      <c r="G12" s="232"/>
    </row>
    <row r="13" spans="1:7" ht="22.5" customHeight="1">
      <c r="A13" s="227"/>
      <c r="B13" s="228"/>
      <c r="C13" s="227"/>
      <c r="D13" s="229"/>
      <c r="E13" s="231" t="s">
        <v>105</v>
      </c>
      <c r="F13" s="310" t="s">
        <v>109</v>
      </c>
      <c r="G13" s="232"/>
    </row>
    <row r="14" spans="1:7" ht="22.5" customHeight="1">
      <c r="A14" s="227"/>
      <c r="B14" s="228" t="s">
        <v>628</v>
      </c>
      <c r="C14" s="227"/>
      <c r="D14" s="229"/>
      <c r="E14" s="310" t="s">
        <v>131</v>
      </c>
      <c r="F14" s="231" t="s">
        <v>130</v>
      </c>
      <c r="G14" s="232"/>
    </row>
    <row r="15" spans="1:7" ht="22.5" customHeight="1">
      <c r="A15" s="227"/>
      <c r="B15" s="228"/>
      <c r="C15" s="227"/>
      <c r="D15" s="229"/>
      <c r="E15" s="231" t="s">
        <v>108</v>
      </c>
      <c r="F15" s="310" t="s">
        <v>118</v>
      </c>
      <c r="G15" s="232"/>
    </row>
    <row r="16" spans="1:7" ht="22.5" customHeight="1">
      <c r="A16" s="227" t="s">
        <v>629</v>
      </c>
      <c r="B16" s="228" t="s">
        <v>635</v>
      </c>
      <c r="C16" s="227"/>
      <c r="D16" s="229"/>
      <c r="E16" s="231" t="s">
        <v>109</v>
      </c>
      <c r="F16" s="310" t="s">
        <v>116</v>
      </c>
      <c r="G16" s="232"/>
    </row>
    <row r="17" spans="1:7" ht="22.5" customHeight="1">
      <c r="A17" s="227"/>
      <c r="B17" s="228"/>
      <c r="C17" s="227"/>
      <c r="D17" s="229"/>
      <c r="E17" s="231" t="s">
        <v>118</v>
      </c>
      <c r="F17" s="310" t="s">
        <v>117</v>
      </c>
      <c r="G17" s="232"/>
    </row>
    <row r="18" spans="1:16" ht="22.5" customHeight="1">
      <c r="A18" s="227"/>
      <c r="B18" s="228" t="s">
        <v>636</v>
      </c>
      <c r="C18" s="227"/>
      <c r="D18" s="229"/>
      <c r="E18" s="310" t="s">
        <v>109</v>
      </c>
      <c r="F18" s="231" t="s">
        <v>108</v>
      </c>
      <c r="G18" s="232"/>
      <c r="K18" s="234"/>
      <c r="L18" s="235"/>
      <c r="M18" s="234"/>
      <c r="N18" s="226"/>
      <c r="O18" s="236"/>
      <c r="P18" s="236"/>
    </row>
    <row r="19" spans="1:7" ht="22.5" customHeight="1">
      <c r="A19" s="227"/>
      <c r="B19" s="228" t="s">
        <v>637</v>
      </c>
      <c r="C19" s="227"/>
      <c r="D19" s="229"/>
      <c r="E19" s="231" t="s">
        <v>124</v>
      </c>
      <c r="F19" s="310" t="s">
        <v>108</v>
      </c>
      <c r="G19" s="232"/>
    </row>
    <row r="20" spans="1:7" ht="22.5" customHeight="1">
      <c r="A20" s="227"/>
      <c r="B20" s="228" t="s">
        <v>84</v>
      </c>
      <c r="C20" s="227"/>
      <c r="D20" s="229"/>
      <c r="E20" s="232" t="s">
        <v>120</v>
      </c>
      <c r="F20" s="312" t="s">
        <v>105</v>
      </c>
      <c r="G20" s="232"/>
    </row>
    <row r="21" spans="1:16" ht="22.5" customHeight="1">
      <c r="A21" s="227" t="s">
        <v>638</v>
      </c>
      <c r="B21" s="228"/>
      <c r="C21" s="227"/>
      <c r="D21" s="229"/>
      <c r="E21" s="231" t="s">
        <v>109</v>
      </c>
      <c r="F21" s="310" t="s">
        <v>126</v>
      </c>
      <c r="G21" s="232"/>
      <c r="I21" s="238"/>
      <c r="J21" s="236"/>
      <c r="K21" s="234"/>
      <c r="L21" s="235"/>
      <c r="M21" s="234"/>
      <c r="N21" s="226"/>
      <c r="O21" s="236"/>
      <c r="P21" s="236"/>
    </row>
    <row r="22" spans="1:16" ht="22.5" customHeight="1">
      <c r="A22" s="227"/>
      <c r="B22" s="228" t="s">
        <v>628</v>
      </c>
      <c r="C22" s="227"/>
      <c r="D22" s="229"/>
      <c r="E22" s="233" t="s">
        <v>130</v>
      </c>
      <c r="F22" s="310" t="s">
        <v>102</v>
      </c>
      <c r="G22" s="232"/>
      <c r="K22" s="234"/>
      <c r="L22" s="235"/>
      <c r="M22" s="234"/>
      <c r="N22" s="226"/>
      <c r="O22" s="238"/>
      <c r="P22" s="238"/>
    </row>
    <row r="23" spans="1:16" ht="22.5" customHeight="1">
      <c r="A23" s="227"/>
      <c r="B23" s="228"/>
      <c r="C23" s="227"/>
      <c r="D23" s="229"/>
      <c r="E23" s="310" t="s">
        <v>103</v>
      </c>
      <c r="F23" s="231" t="s">
        <v>141</v>
      </c>
      <c r="G23" s="232"/>
      <c r="K23" s="234"/>
      <c r="L23" s="235"/>
      <c r="M23" s="234"/>
      <c r="N23" s="226"/>
      <c r="O23" s="238"/>
      <c r="P23" s="238"/>
    </row>
    <row r="24" spans="1:7" ht="22.5" customHeight="1">
      <c r="A24" s="227"/>
      <c r="B24" s="228" t="s">
        <v>635</v>
      </c>
      <c r="C24" s="227"/>
      <c r="D24" s="229"/>
      <c r="E24" s="232" t="s">
        <v>116</v>
      </c>
      <c r="F24" s="310" t="s">
        <v>117</v>
      </c>
      <c r="G24" s="232"/>
    </row>
    <row r="25" spans="1:16" ht="22.5" customHeight="1">
      <c r="A25" s="227"/>
      <c r="B25" s="228"/>
      <c r="C25" s="227"/>
      <c r="D25" s="229"/>
      <c r="E25" s="233" t="s">
        <v>109</v>
      </c>
      <c r="F25" s="233" t="s">
        <v>118</v>
      </c>
      <c r="G25" s="232"/>
      <c r="K25" s="234"/>
      <c r="L25" s="235"/>
      <c r="M25" s="234"/>
      <c r="N25" s="226"/>
      <c r="O25" s="236"/>
      <c r="P25" s="236"/>
    </row>
    <row r="26" spans="1:15" ht="22.5" customHeight="1">
      <c r="A26" s="227" t="s">
        <v>639</v>
      </c>
      <c r="B26" s="228" t="s">
        <v>636</v>
      </c>
      <c r="C26" s="227"/>
      <c r="D26" s="229"/>
      <c r="E26" s="233" t="s">
        <v>108</v>
      </c>
      <c r="F26" s="233" t="s">
        <v>120</v>
      </c>
      <c r="G26" s="232"/>
      <c r="M26" s="226"/>
      <c r="N26" s="225"/>
      <c r="O26" s="225"/>
    </row>
    <row r="27" spans="1:7" ht="22.5" customHeight="1">
      <c r="A27" s="227"/>
      <c r="B27" s="228" t="s">
        <v>640</v>
      </c>
      <c r="C27" s="227"/>
      <c r="D27" s="229"/>
      <c r="E27" s="231" t="s">
        <v>105</v>
      </c>
      <c r="F27" s="310" t="s">
        <v>126</v>
      </c>
      <c r="G27" s="232"/>
    </row>
    <row r="28" spans="1:7" ht="22.5" customHeight="1">
      <c r="A28" s="227"/>
      <c r="B28" s="228"/>
      <c r="C28" s="227"/>
      <c r="D28" s="229"/>
      <c r="E28" s="233" t="s">
        <v>120</v>
      </c>
      <c r="F28" s="310" t="s">
        <v>109</v>
      </c>
      <c r="G28" s="232"/>
    </row>
    <row r="29" spans="1:7" ht="22.5" customHeight="1">
      <c r="A29" s="227"/>
      <c r="B29" s="228" t="s">
        <v>628</v>
      </c>
      <c r="C29" s="227"/>
      <c r="D29" s="229"/>
      <c r="E29" s="233" t="s">
        <v>102</v>
      </c>
      <c r="F29" s="233" t="s">
        <v>131</v>
      </c>
      <c r="G29" s="232"/>
    </row>
    <row r="30" spans="1:7" ht="22.5" customHeight="1">
      <c r="A30" s="227"/>
      <c r="B30" s="228"/>
      <c r="C30" s="227"/>
      <c r="D30" s="229"/>
      <c r="E30" s="231" t="s">
        <v>141</v>
      </c>
      <c r="F30" s="310" t="s">
        <v>103</v>
      </c>
      <c r="G30" s="232"/>
    </row>
    <row r="31" spans="1:7" ht="22.5" customHeight="1">
      <c r="A31" s="227" t="s">
        <v>85</v>
      </c>
      <c r="B31" s="228"/>
      <c r="C31" s="227"/>
      <c r="D31" s="229"/>
      <c r="E31" s="233"/>
      <c r="F31" s="230"/>
      <c r="G31" s="232"/>
    </row>
    <row r="32" spans="1:7" ht="22.5" customHeight="1">
      <c r="A32" s="227"/>
      <c r="B32" s="228" t="s">
        <v>641</v>
      </c>
      <c r="C32" s="227"/>
      <c r="D32" s="229"/>
      <c r="E32" s="237"/>
      <c r="F32" s="232"/>
      <c r="G32" s="232"/>
    </row>
    <row r="33" spans="1:7" ht="22.5" customHeight="1">
      <c r="A33" s="227"/>
      <c r="B33" s="228" t="s">
        <v>642</v>
      </c>
      <c r="C33" s="227"/>
      <c r="D33" s="229"/>
      <c r="E33" s="232"/>
      <c r="F33" s="237"/>
      <c r="G33" s="232"/>
    </row>
    <row r="34" spans="1:7" ht="22.5" customHeight="1">
      <c r="A34" s="227"/>
      <c r="B34" s="228" t="s">
        <v>643</v>
      </c>
      <c r="C34" s="227"/>
      <c r="D34" s="229"/>
      <c r="E34" s="232"/>
      <c r="F34" s="232"/>
      <c r="G34" s="232"/>
    </row>
    <row r="35" spans="1:7" ht="22.5" customHeight="1">
      <c r="A35" s="227"/>
      <c r="B35" s="228" t="s">
        <v>644</v>
      </c>
      <c r="C35" s="227"/>
      <c r="D35" s="229"/>
      <c r="E35" s="232"/>
      <c r="F35" s="232"/>
      <c r="G35" s="232"/>
    </row>
    <row r="36" spans="1:7" ht="22.5" customHeight="1">
      <c r="A36" s="227"/>
      <c r="B36" s="228"/>
      <c r="C36" s="227"/>
      <c r="D36" s="229"/>
      <c r="E36" s="232"/>
      <c r="F36" s="232"/>
      <c r="G36" s="232"/>
    </row>
    <row r="37" spans="1:7" ht="22.5" customHeight="1">
      <c r="A37" s="227"/>
      <c r="B37" s="228"/>
      <c r="C37" s="227"/>
      <c r="D37" s="229"/>
      <c r="E37" s="232" t="s">
        <v>86</v>
      </c>
      <c r="F37" s="232"/>
      <c r="G37" s="232"/>
    </row>
    <row r="38" spans="1:7" ht="22.5" customHeight="1">
      <c r="A38" s="227"/>
      <c r="B38" s="228"/>
      <c r="C38" s="227"/>
      <c r="D38" s="229"/>
      <c r="E38" s="232"/>
      <c r="F38" s="232"/>
      <c r="G38" s="232"/>
    </row>
    <row r="39" spans="1:7" ht="22.5" customHeight="1">
      <c r="A39" s="227"/>
      <c r="B39" s="228"/>
      <c r="C39" s="227"/>
      <c r="D39" s="229"/>
      <c r="E39" s="232" t="s">
        <v>645</v>
      </c>
      <c r="F39" s="232" t="s">
        <v>652</v>
      </c>
      <c r="G39" s="232"/>
    </row>
    <row r="40" spans="1:7" ht="22.5" customHeight="1">
      <c r="A40" s="227"/>
      <c r="B40" s="228"/>
      <c r="C40" s="227"/>
      <c r="D40" s="229"/>
      <c r="E40" s="232" t="s">
        <v>646</v>
      </c>
      <c r="F40" s="232" t="s">
        <v>649</v>
      </c>
      <c r="G40" s="232"/>
    </row>
    <row r="41" spans="1:7" ht="22.5" customHeight="1">
      <c r="A41" s="227"/>
      <c r="B41" s="228"/>
      <c r="C41" s="227"/>
      <c r="D41" s="229"/>
      <c r="E41" s="232" t="s">
        <v>647</v>
      </c>
      <c r="F41" s="232" t="s">
        <v>650</v>
      </c>
      <c r="G41" s="232"/>
    </row>
    <row r="42" spans="1:7" ht="22.5" customHeight="1">
      <c r="A42" s="227"/>
      <c r="B42" s="228"/>
      <c r="C42" s="227"/>
      <c r="D42" s="229"/>
      <c r="E42" s="232" t="s">
        <v>648</v>
      </c>
      <c r="F42" s="232" t="s">
        <v>651</v>
      </c>
      <c r="G42" s="232"/>
    </row>
    <row r="43" spans="1:7" ht="22.5" customHeight="1">
      <c r="A43" s="227"/>
      <c r="B43" s="228"/>
      <c r="C43" s="227"/>
      <c r="D43" s="229"/>
      <c r="E43" s="232"/>
      <c r="F43" s="232" t="s">
        <v>652</v>
      </c>
      <c r="G43" s="232"/>
    </row>
    <row r="44" spans="1:7" ht="22.5" customHeight="1">
      <c r="A44" s="227"/>
      <c r="B44" s="228"/>
      <c r="C44" s="227"/>
      <c r="D44" s="229"/>
      <c r="E44" s="232" t="s">
        <v>658</v>
      </c>
      <c r="F44" s="232" t="s">
        <v>659</v>
      </c>
      <c r="G44" s="232"/>
    </row>
    <row r="45" spans="1:7" ht="22.5" customHeight="1">
      <c r="A45" s="227"/>
      <c r="B45" s="228"/>
      <c r="C45" s="227"/>
      <c r="D45" s="229"/>
      <c r="E45" s="232" t="s">
        <v>654</v>
      </c>
      <c r="F45" s="232" t="s">
        <v>660</v>
      </c>
      <c r="G45" s="232"/>
    </row>
    <row r="46" spans="1:7" ht="22.5" customHeight="1">
      <c r="A46" s="227"/>
      <c r="B46" s="228"/>
      <c r="C46" s="227"/>
      <c r="D46" s="229"/>
      <c r="E46" s="232" t="s">
        <v>653</v>
      </c>
      <c r="F46" s="232"/>
      <c r="G46" s="232"/>
    </row>
    <row r="47" spans="1:7" ht="22.5" customHeight="1">
      <c r="A47" s="227"/>
      <c r="B47" s="228"/>
      <c r="C47" s="227"/>
      <c r="D47" s="229"/>
      <c r="E47" s="232"/>
      <c r="F47" s="232"/>
      <c r="G47" s="232"/>
    </row>
    <row r="48" spans="1:7" ht="22.5" customHeight="1">
      <c r="A48" s="227"/>
      <c r="B48" s="228"/>
      <c r="C48" s="227"/>
      <c r="D48" s="229"/>
      <c r="E48" s="232" t="s">
        <v>655</v>
      </c>
      <c r="F48" s="232"/>
      <c r="G48" s="232"/>
    </row>
    <row r="49" spans="1:7" ht="22.5" customHeight="1">
      <c r="A49" s="227"/>
      <c r="B49" s="228"/>
      <c r="C49" s="227"/>
      <c r="D49" s="229"/>
      <c r="E49" s="232"/>
      <c r="F49" s="232"/>
      <c r="G49" s="232"/>
    </row>
    <row r="50" spans="1:7" ht="22.5" customHeight="1">
      <c r="A50" s="227"/>
      <c r="B50" s="228"/>
      <c r="C50" s="227"/>
      <c r="D50" s="229"/>
      <c r="E50" s="232" t="s">
        <v>656</v>
      </c>
      <c r="F50" s="232" t="s">
        <v>657</v>
      </c>
      <c r="G50" s="232"/>
    </row>
    <row r="51" spans="1:7" ht="22.5" customHeight="1">
      <c r="A51" s="227"/>
      <c r="B51" s="228"/>
      <c r="C51" s="227"/>
      <c r="D51" s="229"/>
      <c r="E51" s="232"/>
      <c r="F51" s="232" t="s">
        <v>652</v>
      </c>
      <c r="G51" s="232"/>
    </row>
    <row r="52" spans="1:7" ht="22.5" customHeight="1">
      <c r="A52" s="227"/>
      <c r="B52" s="228"/>
      <c r="C52" s="227"/>
      <c r="D52" s="229"/>
      <c r="E52" s="232" t="s">
        <v>661</v>
      </c>
      <c r="F52" s="232" t="s">
        <v>662</v>
      </c>
      <c r="G52" s="232"/>
    </row>
    <row r="53" spans="1:7" ht="22.5" customHeight="1">
      <c r="A53" s="227"/>
      <c r="B53" s="228"/>
      <c r="C53" s="227"/>
      <c r="D53" s="229"/>
      <c r="E53" s="232" t="s">
        <v>663</v>
      </c>
      <c r="F53" s="232" t="s">
        <v>664</v>
      </c>
      <c r="G53" s="232"/>
    </row>
    <row r="54" spans="1:7" ht="22.5" customHeight="1">
      <c r="A54" s="227"/>
      <c r="B54" s="228"/>
      <c r="C54" s="227"/>
      <c r="D54" s="229"/>
      <c r="E54" s="232"/>
      <c r="F54" s="232" t="s">
        <v>649</v>
      </c>
      <c r="G54" s="232"/>
    </row>
    <row r="55" spans="1:7" ht="22.5" customHeight="1">
      <c r="A55" s="227"/>
      <c r="B55" s="228"/>
      <c r="C55" s="227"/>
      <c r="D55" s="229"/>
      <c r="E55" s="232" t="s">
        <v>665</v>
      </c>
      <c r="F55" s="232"/>
      <c r="G55" s="232"/>
    </row>
    <row r="56" spans="1:7" ht="22.5" customHeight="1">
      <c r="A56" s="227"/>
      <c r="B56" s="228"/>
      <c r="C56" s="227"/>
      <c r="D56" s="229"/>
      <c r="E56" s="232"/>
      <c r="F56" s="232"/>
      <c r="G56" s="232"/>
    </row>
    <row r="57" spans="1:7" ht="22.5" customHeight="1">
      <c r="A57" s="227"/>
      <c r="B57" s="228"/>
      <c r="C57" s="227"/>
      <c r="D57" s="229"/>
      <c r="E57" s="232" t="s">
        <v>666</v>
      </c>
      <c r="F57" s="232"/>
      <c r="G57" s="232"/>
    </row>
    <row r="58" spans="1:7" ht="22.5" customHeight="1">
      <c r="A58" s="227"/>
      <c r="B58" s="227"/>
      <c r="C58" s="227"/>
      <c r="D58" s="229"/>
      <c r="E58" s="232"/>
      <c r="F58" s="232"/>
      <c r="G58" s="232"/>
    </row>
    <row r="59" spans="1:7" ht="22.5" customHeight="1">
      <c r="A59" s="227"/>
      <c r="B59" s="227"/>
      <c r="C59" s="227"/>
      <c r="D59" s="229"/>
      <c r="E59" s="232"/>
      <c r="F59" s="232"/>
      <c r="G59" s="232"/>
    </row>
    <row r="60" spans="1:7" ht="22.5" customHeight="1">
      <c r="A60" s="227"/>
      <c r="B60" s="227"/>
      <c r="C60" s="227"/>
      <c r="D60" s="229"/>
      <c r="E60" s="232"/>
      <c r="F60" s="232"/>
      <c r="G60" s="232"/>
    </row>
    <row r="61" spans="1:7" ht="22.5" customHeight="1">
      <c r="A61" s="227"/>
      <c r="B61" s="227"/>
      <c r="C61" s="227"/>
      <c r="D61" s="229"/>
      <c r="E61" s="232"/>
      <c r="F61" s="232"/>
      <c r="G61" s="232"/>
    </row>
    <row r="62" spans="1:7" ht="22.5" customHeight="1">
      <c r="A62" s="227"/>
      <c r="B62" s="227"/>
      <c r="C62" s="227"/>
      <c r="D62" s="229"/>
      <c r="E62" s="232"/>
      <c r="F62" s="232"/>
      <c r="G62" s="232"/>
    </row>
    <row r="63" spans="1:7" ht="22.5" customHeight="1">
      <c r="A63" s="227"/>
      <c r="B63" s="227"/>
      <c r="C63" s="227"/>
      <c r="D63" s="229"/>
      <c r="E63" s="232"/>
      <c r="F63" s="232"/>
      <c r="G63" s="232"/>
    </row>
    <row r="64" spans="1:7" ht="22.5" customHeight="1">
      <c r="A64" s="227"/>
      <c r="B64" s="227"/>
      <c r="C64" s="227"/>
      <c r="D64" s="229"/>
      <c r="E64" s="232"/>
      <c r="F64" s="232"/>
      <c r="G64" s="232"/>
    </row>
    <row r="65" spans="1:7" ht="22.5" customHeight="1">
      <c r="A65" s="227"/>
      <c r="B65" s="227"/>
      <c r="C65" s="227"/>
      <c r="D65" s="229"/>
      <c r="E65" s="232"/>
      <c r="F65" s="232"/>
      <c r="G65" s="232"/>
    </row>
    <row r="66" spans="1:7" ht="22.5" customHeight="1">
      <c r="A66" s="227"/>
      <c r="B66" s="227"/>
      <c r="C66" s="227"/>
      <c r="D66" s="229"/>
      <c r="E66" s="232"/>
      <c r="F66" s="232"/>
      <c r="G66" s="232"/>
    </row>
    <row r="67" spans="1:7" ht="22.5" customHeight="1">
      <c r="A67" s="227"/>
      <c r="B67" s="227"/>
      <c r="C67" s="227"/>
      <c r="D67" s="229"/>
      <c r="E67" s="232"/>
      <c r="F67" s="232"/>
      <c r="G67" s="232"/>
    </row>
    <row r="68" spans="1:7" ht="22.5" customHeight="1">
      <c r="A68" s="227"/>
      <c r="B68" s="227"/>
      <c r="C68" s="227"/>
      <c r="D68" s="229"/>
      <c r="E68" s="232"/>
      <c r="F68" s="232"/>
      <c r="G68" s="232"/>
    </row>
    <row r="69" spans="1:7" ht="22.5" customHeight="1">
      <c r="A69" s="227"/>
      <c r="B69" s="227"/>
      <c r="C69" s="227"/>
      <c r="D69" s="229"/>
      <c r="E69" s="232"/>
      <c r="F69" s="232"/>
      <c r="G69" s="232"/>
    </row>
    <row r="70" spans="1:7" ht="22.5" customHeight="1">
      <c r="A70" s="227"/>
      <c r="B70" s="227"/>
      <c r="C70" s="227"/>
      <c r="D70" s="229"/>
      <c r="E70" s="232"/>
      <c r="F70" s="232"/>
      <c r="G70" s="232"/>
    </row>
    <row r="71" spans="1:7" ht="22.5" customHeight="1">
      <c r="A71" s="227"/>
      <c r="B71" s="227"/>
      <c r="C71" s="227"/>
      <c r="D71" s="229"/>
      <c r="E71" s="232"/>
      <c r="F71" s="232"/>
      <c r="G71" s="232"/>
    </row>
    <row r="72" spans="1:7" ht="22.5" customHeight="1">
      <c r="A72" s="227"/>
      <c r="B72" s="227"/>
      <c r="C72" s="227"/>
      <c r="D72" s="229"/>
      <c r="E72" s="232"/>
      <c r="F72" s="232"/>
      <c r="G72" s="232"/>
    </row>
    <row r="73" spans="1:7" ht="22.5" customHeight="1">
      <c r="A73" s="227"/>
      <c r="B73" s="227"/>
      <c r="C73" s="227"/>
      <c r="D73" s="229"/>
      <c r="E73" s="232"/>
      <c r="F73" s="232"/>
      <c r="G73" s="232"/>
    </row>
    <row r="74" spans="1:7" ht="22.5" customHeight="1">
      <c r="A74" s="227"/>
      <c r="B74" s="227"/>
      <c r="C74" s="227"/>
      <c r="D74" s="229"/>
      <c r="E74" s="232"/>
      <c r="F74" s="232"/>
      <c r="G74" s="232"/>
    </row>
    <row r="75" spans="1:7" ht="22.5" customHeight="1">
      <c r="A75" s="227"/>
      <c r="B75" s="227"/>
      <c r="C75" s="227"/>
      <c r="D75" s="229"/>
      <c r="E75" s="232"/>
      <c r="F75" s="232"/>
      <c r="G75" s="232"/>
    </row>
    <row r="76" spans="1:7" ht="22.5" customHeight="1">
      <c r="A76" s="227"/>
      <c r="B76" s="227"/>
      <c r="C76" s="227"/>
      <c r="D76" s="229"/>
      <c r="E76" s="232"/>
      <c r="F76" s="232"/>
      <c r="G76" s="232"/>
    </row>
    <row r="77" spans="1:7" ht="22.5" customHeight="1">
      <c r="A77" s="227"/>
      <c r="B77" s="227"/>
      <c r="C77" s="227"/>
      <c r="D77" s="229"/>
      <c r="E77" s="232"/>
      <c r="F77" s="232"/>
      <c r="G77" s="232"/>
    </row>
  </sheetData>
  <sheetProtection/>
  <mergeCells count="3">
    <mergeCell ref="A1:G1"/>
    <mergeCell ref="A2:G2"/>
    <mergeCell ref="A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77"/>
  <sheetViews>
    <sheetView zoomScalePageLayoutView="0" workbookViewId="0" topLeftCell="A1">
      <selection activeCell="J19" sqref="J19"/>
    </sheetView>
  </sheetViews>
  <sheetFormatPr defaultColWidth="9.140625" defaultRowHeight="12.75"/>
  <cols>
    <col min="1" max="2" width="5.7109375" style="234" customWidth="1"/>
    <col min="3" max="3" width="4.28125" style="234" customWidth="1"/>
    <col min="4" max="4" width="4.28125" style="226" customWidth="1"/>
    <col min="5" max="6" width="24.7109375" style="225" customWidth="1"/>
    <col min="7" max="7" width="11.7109375" style="225" customWidth="1"/>
    <col min="8" max="16384" width="8.8515625" style="222" customWidth="1"/>
  </cols>
  <sheetData>
    <row r="1" spans="1:7" ht="25.5">
      <c r="A1" s="314" t="s">
        <v>667</v>
      </c>
      <c r="B1" s="314"/>
      <c r="C1" s="314"/>
      <c r="D1" s="314"/>
      <c r="E1" s="314"/>
      <c r="F1" s="314"/>
      <c r="G1" s="314"/>
    </row>
    <row r="2" spans="1:7" ht="46.5" customHeight="1">
      <c r="A2" s="315" t="s">
        <v>99</v>
      </c>
      <c r="B2" s="315"/>
      <c r="C2" s="315"/>
      <c r="D2" s="315"/>
      <c r="E2" s="315"/>
      <c r="F2" s="315"/>
      <c r="G2" s="315"/>
    </row>
    <row r="3" spans="1:7" ht="21">
      <c r="A3" s="316"/>
      <c r="B3" s="316"/>
      <c r="C3" s="316"/>
      <c r="D3" s="316"/>
      <c r="E3" s="316"/>
      <c r="F3" s="316"/>
      <c r="G3" s="316"/>
    </row>
    <row r="4" spans="1:7" ht="66">
      <c r="A4" s="223" t="s">
        <v>79</v>
      </c>
      <c r="B4" s="223" t="s">
        <v>80</v>
      </c>
      <c r="C4" s="223" t="s">
        <v>81</v>
      </c>
      <c r="D4" s="224" t="s">
        <v>82</v>
      </c>
      <c r="G4" s="226" t="s">
        <v>83</v>
      </c>
    </row>
    <row r="5" spans="1:7" ht="22.5" customHeight="1">
      <c r="A5" s="227" t="s">
        <v>620</v>
      </c>
      <c r="B5" s="228" t="s">
        <v>668</v>
      </c>
      <c r="C5" s="227"/>
      <c r="D5" s="229" t="s">
        <v>2</v>
      </c>
      <c r="E5" s="310" t="s">
        <v>131</v>
      </c>
      <c r="F5" s="231" t="s">
        <v>130</v>
      </c>
      <c r="G5" s="232"/>
    </row>
    <row r="6" spans="1:7" ht="22.5" customHeight="1">
      <c r="A6" s="227"/>
      <c r="B6" s="228"/>
      <c r="C6" s="227"/>
      <c r="D6" s="229" t="s">
        <v>3</v>
      </c>
      <c r="E6" s="233" t="s">
        <v>116</v>
      </c>
      <c r="F6" s="233" t="s">
        <v>118</v>
      </c>
      <c r="G6" s="232"/>
    </row>
    <row r="7" spans="1:7" ht="22.5" customHeight="1">
      <c r="A7" s="227"/>
      <c r="B7" s="228" t="s">
        <v>669</v>
      </c>
      <c r="C7" s="227"/>
      <c r="D7" s="229" t="s">
        <v>4</v>
      </c>
      <c r="E7" s="233" t="s">
        <v>109</v>
      </c>
      <c r="F7" s="233" t="s">
        <v>116</v>
      </c>
      <c r="G7" s="232"/>
    </row>
    <row r="8" spans="1:7" ht="22.5" customHeight="1">
      <c r="A8" s="227"/>
      <c r="B8" s="228" t="s">
        <v>670</v>
      </c>
      <c r="C8" s="227"/>
      <c r="D8" s="229" t="s">
        <v>5</v>
      </c>
      <c r="E8" s="233" t="s">
        <v>109</v>
      </c>
      <c r="F8" s="233" t="s">
        <v>108</v>
      </c>
      <c r="G8" s="232"/>
    </row>
    <row r="9" spans="1:7" ht="22.5" customHeight="1">
      <c r="A9" s="227"/>
      <c r="B9" s="228" t="s">
        <v>671</v>
      </c>
      <c r="C9" s="227"/>
      <c r="D9" s="229" t="s">
        <v>6</v>
      </c>
      <c r="E9" s="233" t="s">
        <v>109</v>
      </c>
      <c r="F9" s="233" t="s">
        <v>124</v>
      </c>
      <c r="G9" s="232"/>
    </row>
    <row r="10" spans="1:7" ht="22.5" customHeight="1">
      <c r="A10" s="227" t="s">
        <v>626</v>
      </c>
      <c r="B10" s="228" t="s">
        <v>672</v>
      </c>
      <c r="C10" s="227"/>
      <c r="D10" s="229"/>
      <c r="E10" s="233" t="s">
        <v>117</v>
      </c>
      <c r="F10" s="233" t="s">
        <v>118</v>
      </c>
      <c r="G10" s="232"/>
    </row>
    <row r="11" spans="1:7" ht="22.5" customHeight="1">
      <c r="A11" s="227"/>
      <c r="B11" s="228" t="s">
        <v>673</v>
      </c>
      <c r="C11" s="227"/>
      <c r="D11" s="229"/>
      <c r="E11" s="231" t="s">
        <v>130</v>
      </c>
      <c r="F11" s="310" t="s">
        <v>116</v>
      </c>
      <c r="G11" s="232"/>
    </row>
    <row r="12" spans="1:7" ht="22.5" customHeight="1">
      <c r="A12" s="227"/>
      <c r="B12" s="228"/>
      <c r="C12" s="227"/>
      <c r="D12" s="229"/>
      <c r="E12" s="310" t="s">
        <v>118</v>
      </c>
      <c r="F12" s="231" t="s">
        <v>131</v>
      </c>
      <c r="G12" s="232"/>
    </row>
    <row r="13" spans="1:7" ht="22.5" customHeight="1">
      <c r="A13" s="227"/>
      <c r="B13" s="228" t="s">
        <v>674</v>
      </c>
      <c r="C13" s="227"/>
      <c r="D13" s="229"/>
      <c r="E13" s="231" t="s">
        <v>137</v>
      </c>
      <c r="F13" s="310" t="s">
        <v>118</v>
      </c>
      <c r="G13" s="232"/>
    </row>
    <row r="14" spans="1:7" ht="22.5" customHeight="1">
      <c r="A14" s="227"/>
      <c r="B14" s="228" t="s">
        <v>675</v>
      </c>
      <c r="C14" s="227"/>
      <c r="D14" s="229"/>
      <c r="E14" s="310" t="s">
        <v>138</v>
      </c>
      <c r="F14" s="231" t="s">
        <v>109</v>
      </c>
      <c r="G14" s="232"/>
    </row>
    <row r="15" spans="1:7" ht="22.5" customHeight="1">
      <c r="A15" s="227" t="s">
        <v>85</v>
      </c>
      <c r="B15" s="228"/>
      <c r="C15" s="227"/>
      <c r="D15" s="229"/>
      <c r="E15" s="231"/>
      <c r="F15" s="310"/>
      <c r="G15" s="232"/>
    </row>
    <row r="16" spans="1:7" ht="22.5" customHeight="1">
      <c r="A16" s="227"/>
      <c r="B16" s="228" t="s">
        <v>673</v>
      </c>
      <c r="C16" s="227"/>
      <c r="D16" s="229"/>
      <c r="E16" s="231" t="s">
        <v>130</v>
      </c>
      <c r="F16" s="310" t="s">
        <v>118</v>
      </c>
      <c r="G16" s="232"/>
    </row>
    <row r="17" spans="1:7" ht="22.5" customHeight="1">
      <c r="A17" s="227"/>
      <c r="B17" s="228"/>
      <c r="C17" s="227"/>
      <c r="D17" s="229"/>
      <c r="E17" s="231" t="s">
        <v>116</v>
      </c>
      <c r="F17" s="310" t="s">
        <v>131</v>
      </c>
      <c r="G17" s="232"/>
    </row>
    <row r="18" spans="1:16" ht="22.5" customHeight="1">
      <c r="A18" s="227"/>
      <c r="B18" s="228"/>
      <c r="C18" s="227"/>
      <c r="D18" s="229"/>
      <c r="E18" s="310"/>
      <c r="F18" s="231"/>
      <c r="G18" s="232"/>
      <c r="K18" s="234"/>
      <c r="L18" s="235"/>
      <c r="M18" s="234"/>
      <c r="N18" s="226"/>
      <c r="O18" s="236"/>
      <c r="P18" s="236"/>
    </row>
    <row r="19" spans="1:7" ht="22.5" customHeight="1">
      <c r="A19" s="227"/>
      <c r="B19" s="228"/>
      <c r="C19" s="227"/>
      <c r="D19" s="229"/>
      <c r="E19" s="232" t="s">
        <v>86</v>
      </c>
      <c r="F19" s="232"/>
      <c r="G19" s="232"/>
    </row>
    <row r="20" spans="1:7" ht="22.5" customHeight="1">
      <c r="A20" s="227"/>
      <c r="B20" s="228"/>
      <c r="C20" s="227"/>
      <c r="D20" s="229"/>
      <c r="E20" s="232"/>
      <c r="F20" s="312"/>
      <c r="G20" s="232"/>
    </row>
    <row r="21" spans="1:16" ht="22.5" customHeight="1">
      <c r="A21" s="227"/>
      <c r="B21" s="228"/>
      <c r="C21" s="227"/>
      <c r="D21" s="229"/>
      <c r="E21" s="231" t="s">
        <v>676</v>
      </c>
      <c r="F21" s="310" t="s">
        <v>649</v>
      </c>
      <c r="G21" s="232"/>
      <c r="I21" s="238"/>
      <c r="J21" s="236"/>
      <c r="K21" s="234"/>
      <c r="L21" s="235"/>
      <c r="M21" s="234"/>
      <c r="N21" s="226"/>
      <c r="O21" s="236"/>
      <c r="P21" s="236"/>
    </row>
    <row r="22" spans="1:16" ht="22.5" customHeight="1">
      <c r="A22" s="227"/>
      <c r="B22" s="228"/>
      <c r="C22" s="227"/>
      <c r="D22" s="229"/>
      <c r="E22" s="233"/>
      <c r="F22" s="310" t="s">
        <v>652</v>
      </c>
      <c r="G22" s="232"/>
      <c r="K22" s="234"/>
      <c r="L22" s="235"/>
      <c r="M22" s="234"/>
      <c r="N22" s="226"/>
      <c r="O22" s="238"/>
      <c r="P22" s="238"/>
    </row>
    <row r="23" spans="1:16" ht="22.5" customHeight="1">
      <c r="A23" s="227"/>
      <c r="B23" s="228"/>
      <c r="C23" s="227"/>
      <c r="D23" s="229"/>
      <c r="E23" s="233" t="s">
        <v>677</v>
      </c>
      <c r="F23" s="231" t="s">
        <v>664</v>
      </c>
      <c r="G23" s="232"/>
      <c r="K23" s="234"/>
      <c r="L23" s="235"/>
      <c r="M23" s="234"/>
      <c r="N23" s="226"/>
      <c r="O23" s="238"/>
      <c r="P23" s="238"/>
    </row>
    <row r="24" spans="1:7" ht="22.5" customHeight="1">
      <c r="A24" s="227"/>
      <c r="B24" s="228"/>
      <c r="C24" s="227"/>
      <c r="D24" s="229"/>
      <c r="E24" s="232"/>
      <c r="F24" s="310" t="s">
        <v>652</v>
      </c>
      <c r="G24" s="232"/>
    </row>
    <row r="25" spans="1:16" ht="22.5" customHeight="1">
      <c r="A25" s="227"/>
      <c r="B25" s="228"/>
      <c r="C25" s="227"/>
      <c r="D25" s="229"/>
      <c r="E25" s="232" t="s">
        <v>678</v>
      </c>
      <c r="F25" s="233"/>
      <c r="G25" s="232"/>
      <c r="K25" s="234"/>
      <c r="L25" s="235"/>
      <c r="M25" s="234"/>
      <c r="N25" s="226"/>
      <c r="O25" s="236"/>
      <c r="P25" s="236"/>
    </row>
    <row r="26" spans="1:15" ht="22.5" customHeight="1">
      <c r="A26" s="227"/>
      <c r="B26" s="228"/>
      <c r="C26" s="227"/>
      <c r="D26" s="229"/>
      <c r="E26" s="233"/>
      <c r="F26" s="233"/>
      <c r="G26" s="232"/>
      <c r="M26" s="226"/>
      <c r="N26" s="225"/>
      <c r="O26" s="225"/>
    </row>
    <row r="27" spans="1:7" ht="22.5" customHeight="1">
      <c r="A27" s="227"/>
      <c r="B27" s="228"/>
      <c r="C27" s="227"/>
      <c r="D27" s="229"/>
      <c r="E27" s="233" t="s">
        <v>679</v>
      </c>
      <c r="F27" s="310" t="s">
        <v>683</v>
      </c>
      <c r="G27" s="232"/>
    </row>
    <row r="28" spans="1:7" ht="22.5" customHeight="1">
      <c r="A28" s="227"/>
      <c r="B28" s="228"/>
      <c r="C28" s="227"/>
      <c r="D28" s="229"/>
      <c r="E28" s="233"/>
      <c r="F28" s="310" t="s">
        <v>652</v>
      </c>
      <c r="G28" s="232"/>
    </row>
    <row r="29" spans="1:7" ht="22.5" customHeight="1">
      <c r="A29" s="227"/>
      <c r="B29" s="228"/>
      <c r="C29" s="227"/>
      <c r="D29" s="229"/>
      <c r="E29" s="233" t="s">
        <v>680</v>
      </c>
      <c r="F29" s="233" t="s">
        <v>684</v>
      </c>
      <c r="G29" s="232"/>
    </row>
    <row r="30" spans="1:7" ht="22.5" customHeight="1">
      <c r="A30" s="227"/>
      <c r="B30" s="228"/>
      <c r="C30" s="227"/>
      <c r="D30" s="229"/>
      <c r="E30" s="233" t="s">
        <v>681</v>
      </c>
      <c r="F30" s="233" t="s">
        <v>684</v>
      </c>
      <c r="G30" s="232"/>
    </row>
    <row r="31" spans="1:7" ht="22.5" customHeight="1">
      <c r="A31" s="227"/>
      <c r="B31" s="228"/>
      <c r="C31" s="227"/>
      <c r="D31" s="229"/>
      <c r="E31" s="233"/>
      <c r="F31" s="230" t="s">
        <v>685</v>
      </c>
      <c r="G31" s="232"/>
    </row>
    <row r="32" spans="1:7" ht="22.5" customHeight="1">
      <c r="A32" s="227"/>
      <c r="B32" s="228"/>
      <c r="C32" s="227"/>
      <c r="D32" s="229"/>
      <c r="E32" s="233" t="s">
        <v>682</v>
      </c>
      <c r="F32" s="232" t="s">
        <v>652</v>
      </c>
      <c r="G32" s="232"/>
    </row>
    <row r="33" spans="1:7" ht="22.5" customHeight="1">
      <c r="A33" s="227"/>
      <c r="B33" s="228"/>
      <c r="C33" s="227"/>
      <c r="D33" s="229"/>
      <c r="E33" s="233" t="s">
        <v>686</v>
      </c>
      <c r="F33" s="312" t="s">
        <v>652</v>
      </c>
      <c r="G33" s="232"/>
    </row>
    <row r="34" spans="1:7" ht="22.5" customHeight="1">
      <c r="A34" s="227"/>
      <c r="B34" s="228"/>
      <c r="C34" s="227"/>
      <c r="D34" s="229"/>
      <c r="E34" s="232"/>
      <c r="F34" s="232" t="s">
        <v>687</v>
      </c>
      <c r="G34" s="232"/>
    </row>
    <row r="35" spans="1:7" ht="22.5" customHeight="1">
      <c r="A35" s="227"/>
      <c r="B35" s="228"/>
      <c r="C35" s="227"/>
      <c r="D35" s="229"/>
      <c r="E35" s="233" t="s">
        <v>688</v>
      </c>
      <c r="F35" s="232" t="s">
        <v>662</v>
      </c>
      <c r="G35" s="232"/>
    </row>
    <row r="36" spans="1:7" ht="22.5" customHeight="1">
      <c r="A36" s="227"/>
      <c r="B36" s="228"/>
      <c r="C36" s="227"/>
      <c r="D36" s="229"/>
      <c r="E36" s="232"/>
      <c r="F36" s="232" t="s">
        <v>137</v>
      </c>
      <c r="G36" s="232"/>
    </row>
    <row r="37" spans="1:7" ht="22.5" customHeight="1">
      <c r="A37" s="227"/>
      <c r="B37" s="228"/>
      <c r="C37" s="227"/>
      <c r="D37" s="229"/>
      <c r="E37" s="233" t="s">
        <v>689</v>
      </c>
      <c r="F37" s="232" t="s">
        <v>662</v>
      </c>
      <c r="G37" s="232"/>
    </row>
    <row r="38" spans="1:7" ht="22.5" customHeight="1">
      <c r="A38" s="227"/>
      <c r="B38" s="228"/>
      <c r="C38" s="227"/>
      <c r="D38" s="229"/>
      <c r="E38" s="233" t="s">
        <v>690</v>
      </c>
      <c r="F38" s="232" t="s">
        <v>137</v>
      </c>
      <c r="G38" s="232"/>
    </row>
    <row r="39" spans="1:7" ht="22.5" customHeight="1">
      <c r="A39" s="227"/>
      <c r="B39" s="228"/>
      <c r="C39" s="227"/>
      <c r="D39" s="229"/>
      <c r="E39" s="232"/>
      <c r="F39" s="232"/>
      <c r="G39" s="232"/>
    </row>
    <row r="40" spans="1:7" ht="22.5" customHeight="1">
      <c r="A40" s="227"/>
      <c r="B40" s="228"/>
      <c r="C40" s="227"/>
      <c r="D40" s="229"/>
      <c r="E40" s="232"/>
      <c r="F40" s="232"/>
      <c r="G40" s="232"/>
    </row>
    <row r="41" spans="1:7" ht="22.5" customHeight="1">
      <c r="A41" s="227"/>
      <c r="B41" s="228"/>
      <c r="C41" s="227"/>
      <c r="D41" s="229"/>
      <c r="E41" s="232"/>
      <c r="F41" s="232"/>
      <c r="G41" s="232"/>
    </row>
    <row r="42" spans="1:7" ht="22.5" customHeight="1">
      <c r="A42" s="227"/>
      <c r="B42" s="228"/>
      <c r="C42" s="227"/>
      <c r="D42" s="229"/>
      <c r="E42" s="232"/>
      <c r="F42" s="232"/>
      <c r="G42" s="232"/>
    </row>
    <row r="43" spans="1:7" ht="22.5" customHeight="1">
      <c r="A43" s="227"/>
      <c r="B43" s="228"/>
      <c r="C43" s="227"/>
      <c r="D43" s="229"/>
      <c r="E43" s="232"/>
      <c r="F43" s="232"/>
      <c r="G43" s="232"/>
    </row>
    <row r="44" spans="1:7" ht="22.5" customHeight="1">
      <c r="A44" s="227"/>
      <c r="B44" s="228"/>
      <c r="C44" s="227"/>
      <c r="D44" s="229"/>
      <c r="E44" s="232"/>
      <c r="F44" s="232"/>
      <c r="G44" s="232"/>
    </row>
    <row r="45" spans="1:7" ht="22.5" customHeight="1">
      <c r="A45" s="227"/>
      <c r="B45" s="228"/>
      <c r="C45" s="227"/>
      <c r="D45" s="229"/>
      <c r="E45" s="232" t="s">
        <v>654</v>
      </c>
      <c r="F45" s="232"/>
      <c r="G45" s="232"/>
    </row>
    <row r="46" spans="1:7" ht="22.5" customHeight="1">
      <c r="A46" s="227"/>
      <c r="B46" s="228"/>
      <c r="C46" s="227"/>
      <c r="D46" s="229"/>
      <c r="E46" s="232"/>
      <c r="F46" s="232"/>
      <c r="G46" s="232"/>
    </row>
    <row r="47" spans="1:7" ht="22.5" customHeight="1">
      <c r="A47" s="227"/>
      <c r="B47" s="228"/>
      <c r="C47" s="227"/>
      <c r="D47" s="229"/>
      <c r="E47" s="232"/>
      <c r="F47" s="232"/>
      <c r="G47" s="232"/>
    </row>
    <row r="48" spans="1:7" ht="22.5" customHeight="1">
      <c r="A48" s="227"/>
      <c r="B48" s="228"/>
      <c r="C48" s="227"/>
      <c r="D48" s="229"/>
      <c r="E48" s="232"/>
      <c r="F48" s="232"/>
      <c r="G48" s="232"/>
    </row>
    <row r="49" spans="1:7" ht="22.5" customHeight="1">
      <c r="A49" s="227"/>
      <c r="B49" s="228"/>
      <c r="C49" s="227"/>
      <c r="D49" s="229"/>
      <c r="E49" s="232"/>
      <c r="F49" s="232"/>
      <c r="G49" s="232"/>
    </row>
    <row r="50" spans="1:7" ht="22.5" customHeight="1">
      <c r="A50" s="227"/>
      <c r="B50" s="228"/>
      <c r="C50" s="227"/>
      <c r="D50" s="229"/>
      <c r="E50" s="232"/>
      <c r="F50" s="232"/>
      <c r="G50" s="232"/>
    </row>
    <row r="51" spans="1:7" ht="22.5" customHeight="1">
      <c r="A51" s="227"/>
      <c r="B51" s="228"/>
      <c r="C51" s="227"/>
      <c r="D51" s="229"/>
      <c r="E51" s="232"/>
      <c r="F51" s="232"/>
      <c r="G51" s="232"/>
    </row>
    <row r="52" spans="1:7" ht="22.5" customHeight="1">
      <c r="A52" s="227"/>
      <c r="B52" s="228"/>
      <c r="C52" s="227"/>
      <c r="D52" s="229"/>
      <c r="E52" s="232"/>
      <c r="F52" s="232"/>
      <c r="G52" s="232"/>
    </row>
    <row r="53" spans="1:7" ht="22.5" customHeight="1">
      <c r="A53" s="227"/>
      <c r="B53" s="228"/>
      <c r="C53" s="227"/>
      <c r="D53" s="229"/>
      <c r="E53" s="232"/>
      <c r="F53" s="232"/>
      <c r="G53" s="232"/>
    </row>
    <row r="54" spans="1:7" ht="22.5" customHeight="1">
      <c r="A54" s="227"/>
      <c r="B54" s="228"/>
      <c r="C54" s="227"/>
      <c r="D54" s="229"/>
      <c r="E54" s="232"/>
      <c r="F54" s="232"/>
      <c r="G54" s="232"/>
    </row>
    <row r="55" spans="1:7" ht="22.5" customHeight="1">
      <c r="A55" s="227"/>
      <c r="B55" s="228"/>
      <c r="C55" s="227"/>
      <c r="D55" s="229"/>
      <c r="E55" s="232"/>
      <c r="F55" s="232"/>
      <c r="G55" s="232"/>
    </row>
    <row r="56" spans="1:7" ht="22.5" customHeight="1">
      <c r="A56" s="227"/>
      <c r="B56" s="228"/>
      <c r="C56" s="227"/>
      <c r="D56" s="229"/>
      <c r="E56" s="232"/>
      <c r="F56" s="232"/>
      <c r="G56" s="232"/>
    </row>
    <row r="57" spans="1:7" ht="22.5" customHeight="1">
      <c r="A57" s="227"/>
      <c r="B57" s="228"/>
      <c r="C57" s="227"/>
      <c r="D57" s="229"/>
      <c r="E57" s="232"/>
      <c r="F57" s="232"/>
      <c r="G57" s="232"/>
    </row>
    <row r="58" spans="1:7" ht="22.5" customHeight="1">
      <c r="A58" s="227"/>
      <c r="B58" s="227"/>
      <c r="C58" s="227"/>
      <c r="D58" s="229"/>
      <c r="E58" s="232"/>
      <c r="F58" s="232"/>
      <c r="G58" s="232"/>
    </row>
    <row r="59" spans="1:7" ht="22.5" customHeight="1">
      <c r="A59" s="227"/>
      <c r="B59" s="227"/>
      <c r="C59" s="227"/>
      <c r="D59" s="229"/>
      <c r="E59" s="232"/>
      <c r="F59" s="232"/>
      <c r="G59" s="232"/>
    </row>
    <row r="60" spans="1:7" ht="22.5" customHeight="1">
      <c r="A60" s="227"/>
      <c r="B60" s="227"/>
      <c r="C60" s="227"/>
      <c r="D60" s="229"/>
      <c r="E60" s="232"/>
      <c r="F60" s="232"/>
      <c r="G60" s="232"/>
    </row>
    <row r="61" spans="1:7" ht="22.5" customHeight="1">
      <c r="A61" s="227"/>
      <c r="B61" s="227"/>
      <c r="C61" s="227"/>
      <c r="D61" s="229"/>
      <c r="E61" s="232"/>
      <c r="F61" s="232"/>
      <c r="G61" s="232"/>
    </row>
    <row r="62" spans="1:7" ht="22.5" customHeight="1">
      <c r="A62" s="227"/>
      <c r="B62" s="227"/>
      <c r="C62" s="227"/>
      <c r="D62" s="229"/>
      <c r="E62" s="232"/>
      <c r="F62" s="232"/>
      <c r="G62" s="232"/>
    </row>
    <row r="63" spans="1:7" ht="22.5" customHeight="1">
      <c r="A63" s="227"/>
      <c r="B63" s="227"/>
      <c r="C63" s="227"/>
      <c r="D63" s="229"/>
      <c r="E63" s="232"/>
      <c r="F63" s="232"/>
      <c r="G63" s="232"/>
    </row>
    <row r="64" spans="1:7" ht="22.5" customHeight="1">
      <c r="A64" s="227"/>
      <c r="B64" s="227"/>
      <c r="C64" s="227"/>
      <c r="D64" s="229"/>
      <c r="E64" s="232"/>
      <c r="F64" s="232"/>
      <c r="G64" s="232"/>
    </row>
    <row r="65" spans="1:7" ht="22.5" customHeight="1">
      <c r="A65" s="227"/>
      <c r="B65" s="227"/>
      <c r="C65" s="227"/>
      <c r="D65" s="229"/>
      <c r="E65" s="232"/>
      <c r="F65" s="232"/>
      <c r="G65" s="232"/>
    </row>
    <row r="66" spans="1:7" ht="22.5" customHeight="1">
      <c r="A66" s="227"/>
      <c r="B66" s="227"/>
      <c r="C66" s="227"/>
      <c r="D66" s="229"/>
      <c r="E66" s="232"/>
      <c r="F66" s="232"/>
      <c r="G66" s="232"/>
    </row>
    <row r="67" spans="1:7" ht="22.5" customHeight="1">
      <c r="A67" s="227"/>
      <c r="B67" s="227"/>
      <c r="C67" s="227"/>
      <c r="D67" s="229"/>
      <c r="E67" s="232"/>
      <c r="F67" s="232"/>
      <c r="G67" s="232"/>
    </row>
    <row r="68" spans="1:7" ht="22.5" customHeight="1">
      <c r="A68" s="227"/>
      <c r="B68" s="227"/>
      <c r="C68" s="227"/>
      <c r="D68" s="229"/>
      <c r="E68" s="232"/>
      <c r="F68" s="232"/>
      <c r="G68" s="232"/>
    </row>
    <row r="69" spans="1:7" ht="22.5" customHeight="1">
      <c r="A69" s="227"/>
      <c r="B69" s="227"/>
      <c r="C69" s="227"/>
      <c r="D69" s="229"/>
      <c r="E69" s="232"/>
      <c r="F69" s="232"/>
      <c r="G69" s="232"/>
    </row>
    <row r="70" spans="1:7" ht="22.5" customHeight="1">
      <c r="A70" s="227"/>
      <c r="B70" s="227"/>
      <c r="C70" s="227"/>
      <c r="D70" s="229"/>
      <c r="E70" s="232"/>
      <c r="F70" s="232"/>
      <c r="G70" s="232"/>
    </row>
    <row r="71" spans="1:7" ht="22.5" customHeight="1">
      <c r="A71" s="227"/>
      <c r="B71" s="227"/>
      <c r="C71" s="227"/>
      <c r="D71" s="229"/>
      <c r="E71" s="232"/>
      <c r="F71" s="232"/>
      <c r="G71" s="232"/>
    </row>
    <row r="72" spans="1:7" ht="22.5" customHeight="1">
      <c r="A72" s="227"/>
      <c r="B72" s="227"/>
      <c r="C72" s="227"/>
      <c r="D72" s="229"/>
      <c r="E72" s="232"/>
      <c r="F72" s="232"/>
      <c r="G72" s="232"/>
    </row>
    <row r="73" spans="1:7" ht="22.5" customHeight="1">
      <c r="A73" s="227"/>
      <c r="B73" s="227"/>
      <c r="C73" s="227"/>
      <c r="D73" s="229"/>
      <c r="E73" s="232"/>
      <c r="F73" s="232"/>
      <c r="G73" s="232"/>
    </row>
    <row r="74" spans="1:7" ht="22.5" customHeight="1">
      <c r="A74" s="227"/>
      <c r="B74" s="227"/>
      <c r="C74" s="227"/>
      <c r="D74" s="229"/>
      <c r="E74" s="232"/>
      <c r="F74" s="232"/>
      <c r="G74" s="232"/>
    </row>
    <row r="75" spans="1:7" ht="22.5" customHeight="1">
      <c r="A75" s="227"/>
      <c r="B75" s="227"/>
      <c r="C75" s="227"/>
      <c r="D75" s="229"/>
      <c r="E75" s="232"/>
      <c r="F75" s="232"/>
      <c r="G75" s="232"/>
    </row>
    <row r="76" spans="1:7" ht="22.5" customHeight="1">
      <c r="A76" s="227"/>
      <c r="B76" s="227"/>
      <c r="C76" s="227"/>
      <c r="D76" s="229"/>
      <c r="E76" s="232"/>
      <c r="F76" s="232"/>
      <c r="G76" s="232"/>
    </row>
    <row r="77" spans="1:7" ht="22.5" customHeight="1">
      <c r="A77" s="227"/>
      <c r="B77" s="227"/>
      <c r="C77" s="227"/>
      <c r="D77" s="229"/>
      <c r="E77" s="232"/>
      <c r="F77" s="232"/>
      <c r="G77" s="232"/>
    </row>
  </sheetData>
  <sheetProtection/>
  <mergeCells count="3">
    <mergeCell ref="A1:G1"/>
    <mergeCell ref="A2:G2"/>
    <mergeCell ref="A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Munka1">
    <tabColor indexed="11"/>
  </sheetPr>
  <dimension ref="A1:AK43"/>
  <sheetViews>
    <sheetView zoomScalePageLayoutView="0" workbookViewId="0" topLeftCell="A1">
      <selection activeCell="G9" sqref="G9"/>
    </sheetView>
  </sheetViews>
  <sheetFormatPr defaultColWidth="9.140625" defaultRowHeight="12.75"/>
  <cols>
    <col min="1" max="1" width="5.421875" style="0" customWidth="1"/>
    <col min="2" max="2" width="4.421875" style="0" customWidth="1"/>
    <col min="3" max="3" width="8.28125" style="0" customWidth="1"/>
    <col min="4" max="4" width="7.140625" style="0" customWidth="1"/>
    <col min="5" max="5" width="9.28125" style="0" customWidth="1"/>
    <col min="6" max="6" width="7.140625" style="0" customWidth="1"/>
    <col min="7" max="7" width="9.28125" style="0" customWidth="1"/>
    <col min="8" max="8" width="7.140625" style="0" customWidth="1"/>
    <col min="9" max="9" width="9.28125" style="0" customWidth="1"/>
    <col min="10" max="10" width="8.421875" style="0" customWidth="1"/>
    <col min="11" max="13" width="8.57421875" style="0" customWidth="1"/>
    <col min="15" max="15" width="5.57421875" style="0" customWidth="1"/>
    <col min="16" max="16" width="4.57421875" style="0" customWidth="1"/>
    <col min="17" max="17" width="11.7109375" style="0" customWidth="1"/>
    <col min="25" max="25" width="10.28125" style="202" hidden="1" customWidth="1"/>
    <col min="26" max="37" width="0" style="202" hidden="1" customWidth="1"/>
  </cols>
  <sheetData>
    <row r="1" spans="1:37" ht="26.25">
      <c r="A1" s="317" t="str">
        <f>Altalanos!$A$6</f>
        <v>Vas megyei Tenisz Diákolimpia</v>
      </c>
      <c r="B1" s="317"/>
      <c r="C1" s="317"/>
      <c r="D1" s="317"/>
      <c r="E1" s="317"/>
      <c r="F1" s="317"/>
      <c r="G1" s="117"/>
      <c r="H1" s="120" t="s">
        <v>32</v>
      </c>
      <c r="I1" s="118"/>
      <c r="J1" s="119"/>
      <c r="L1" s="121"/>
      <c r="M1" s="146"/>
      <c r="N1" s="148"/>
      <c r="O1" s="148" t="s">
        <v>9</v>
      </c>
      <c r="P1" s="148"/>
      <c r="Q1" s="149"/>
      <c r="R1" s="148"/>
      <c r="S1" s="150"/>
      <c r="Y1"/>
      <c r="Z1"/>
      <c r="AA1"/>
      <c r="AB1" s="210" t="e">
        <f>IF(Y5=1,CONCATENATE(VLOOKUP(Y3,AA16:AH27,2)),CONCATENATE(VLOOKUP(Y3,AA2:AK13,2)))</f>
        <v>#N/A</v>
      </c>
      <c r="AC1" s="210" t="e">
        <f>IF(Y5=1,CONCATENATE(VLOOKUP(Y3,AA16:AK27,3)),CONCATENATE(VLOOKUP(Y3,AA2:AK13,3)))</f>
        <v>#N/A</v>
      </c>
      <c r="AD1" s="210" t="e">
        <f>IF(Y5=1,CONCATENATE(VLOOKUP(Y3,AA16:AK27,4)),CONCATENATE(VLOOKUP(Y3,AA2:AK13,4)))</f>
        <v>#N/A</v>
      </c>
      <c r="AE1" s="210" t="e">
        <f>IF(Y5=1,CONCATENATE(VLOOKUP(Y3,AA16:AK27,5)),CONCATENATE(VLOOKUP(Y3,AA2:AK13,5)))</f>
        <v>#N/A</v>
      </c>
      <c r="AF1" s="210" t="e">
        <f>IF(Y5=1,CONCATENATE(VLOOKUP(Y3,AA16:AK27,6)),CONCATENATE(VLOOKUP(Y3,AA2:AK13,6)))</f>
        <v>#N/A</v>
      </c>
      <c r="AG1" s="210" t="e">
        <f>IF(Y5=1,CONCATENATE(VLOOKUP(Y3,AA16:AK27,7)),CONCATENATE(VLOOKUP(Y3,AA2:AK13,7)))</f>
        <v>#N/A</v>
      </c>
      <c r="AH1" s="210" t="e">
        <f>IF(Y5=1,CONCATENATE(VLOOKUP(Y3,AA16:AK27,8)),CONCATENATE(VLOOKUP(Y3,AA2:AK13,8)))</f>
        <v>#N/A</v>
      </c>
      <c r="AI1" s="210" t="e">
        <f>IF(Y5=1,CONCATENATE(VLOOKUP(Y3,AA16:AK27,9)),CONCATENATE(VLOOKUP(Y3,AA2:AK13,9)))</f>
        <v>#N/A</v>
      </c>
      <c r="AJ1" s="210" t="e">
        <f>IF(Y5=1,CONCATENATE(VLOOKUP(Y3,AA16:AK27,10)),CONCATENATE(VLOOKUP(Y3,AA2:AK13,10)))</f>
        <v>#N/A</v>
      </c>
      <c r="AK1" s="210" t="e">
        <f>IF(Y5=1,CONCATENATE(VLOOKUP(Y3,AA16:AK27,11)),CONCATENATE(VLOOKUP(Y3,AA2:AK13,11)))</f>
        <v>#N/A</v>
      </c>
    </row>
    <row r="2" spans="1:37" ht="12.75">
      <c r="A2" s="122" t="s">
        <v>31</v>
      </c>
      <c r="B2" s="123"/>
      <c r="C2" s="123"/>
      <c r="D2" s="123"/>
      <c r="E2" s="219">
        <f>Altalanos!$B$8</f>
        <v>0</v>
      </c>
      <c r="F2" s="123"/>
      <c r="G2" s="124"/>
      <c r="H2" s="125"/>
      <c r="I2" s="125"/>
      <c r="J2" s="126"/>
      <c r="K2" s="121"/>
      <c r="L2" s="121"/>
      <c r="M2" s="147"/>
      <c r="N2" s="151"/>
      <c r="O2" s="152"/>
      <c r="P2" s="151"/>
      <c r="Q2" s="152"/>
      <c r="R2" s="151"/>
      <c r="S2" s="150"/>
      <c r="Y2" s="204"/>
      <c r="Z2" s="203"/>
      <c r="AA2" s="203" t="s">
        <v>42</v>
      </c>
      <c r="AB2" s="208">
        <v>150</v>
      </c>
      <c r="AC2" s="208">
        <v>120</v>
      </c>
      <c r="AD2" s="208">
        <v>100</v>
      </c>
      <c r="AE2" s="208">
        <v>80</v>
      </c>
      <c r="AF2" s="208">
        <v>70</v>
      </c>
      <c r="AG2" s="208">
        <v>60</v>
      </c>
      <c r="AH2" s="208">
        <v>55</v>
      </c>
      <c r="AI2" s="208">
        <v>50</v>
      </c>
      <c r="AJ2" s="208">
        <v>45</v>
      </c>
      <c r="AK2" s="208">
        <v>40</v>
      </c>
    </row>
    <row r="3" spans="1:37" ht="12.75">
      <c r="A3" s="49" t="s">
        <v>17</v>
      </c>
      <c r="B3" s="49"/>
      <c r="C3" s="49"/>
      <c r="D3" s="49"/>
      <c r="E3" s="49" t="s">
        <v>14</v>
      </c>
      <c r="F3" s="49"/>
      <c r="G3" s="49"/>
      <c r="H3" s="49" t="s">
        <v>112</v>
      </c>
      <c r="I3" s="49"/>
      <c r="J3" s="80"/>
      <c r="K3" s="49"/>
      <c r="L3" s="50" t="s">
        <v>22</v>
      </c>
      <c r="M3" s="49"/>
      <c r="N3" s="154"/>
      <c r="O3" s="153"/>
      <c r="P3" s="154"/>
      <c r="Q3" s="194" t="s">
        <v>50</v>
      </c>
      <c r="R3" s="195" t="s">
        <v>56</v>
      </c>
      <c r="S3" s="150"/>
      <c r="Y3" s="203">
        <f>IF(H4="OB","A",IF(H4="IX","W",H4))</f>
        <v>0</v>
      </c>
      <c r="Z3" s="203"/>
      <c r="AA3" s="203" t="s">
        <v>59</v>
      </c>
      <c r="AB3" s="208">
        <v>120</v>
      </c>
      <c r="AC3" s="208">
        <v>90</v>
      </c>
      <c r="AD3" s="208">
        <v>65</v>
      </c>
      <c r="AE3" s="208">
        <v>55</v>
      </c>
      <c r="AF3" s="208">
        <v>50</v>
      </c>
      <c r="AG3" s="208">
        <v>45</v>
      </c>
      <c r="AH3" s="208">
        <v>40</v>
      </c>
      <c r="AI3" s="208">
        <v>35</v>
      </c>
      <c r="AJ3" s="208">
        <v>25</v>
      </c>
      <c r="AK3" s="208">
        <v>20</v>
      </c>
    </row>
    <row r="4" spans="1:37" ht="13.5" thickBot="1">
      <c r="A4" s="323" t="str">
        <f>Altalanos!$A$10</f>
        <v>2022.05.02.-03.</v>
      </c>
      <c r="B4" s="323"/>
      <c r="C4" s="323"/>
      <c r="D4" s="127"/>
      <c r="E4" s="128" t="str">
        <f>Altalanos!$C$10</f>
        <v>Szombathely</v>
      </c>
      <c r="F4" s="128"/>
      <c r="G4" s="128"/>
      <c r="H4" s="130"/>
      <c r="I4" s="128"/>
      <c r="J4" s="129"/>
      <c r="K4" s="130"/>
      <c r="L4" s="131" t="str">
        <f>Altalanos!$E$10</f>
        <v>Szabó Hajnalka</v>
      </c>
      <c r="M4" s="130"/>
      <c r="N4" s="155"/>
      <c r="O4" s="156"/>
      <c r="P4" s="155"/>
      <c r="Q4" s="196" t="s">
        <v>57</v>
      </c>
      <c r="R4" s="197" t="s">
        <v>52</v>
      </c>
      <c r="S4" s="150"/>
      <c r="Y4" s="203"/>
      <c r="Z4" s="203"/>
      <c r="AA4" s="203" t="s">
        <v>60</v>
      </c>
      <c r="AB4" s="208">
        <v>90</v>
      </c>
      <c r="AC4" s="208">
        <v>60</v>
      </c>
      <c r="AD4" s="208">
        <v>45</v>
      </c>
      <c r="AE4" s="208">
        <v>34</v>
      </c>
      <c r="AF4" s="208">
        <v>27</v>
      </c>
      <c r="AG4" s="208">
        <v>22</v>
      </c>
      <c r="AH4" s="208">
        <v>18</v>
      </c>
      <c r="AI4" s="208">
        <v>15</v>
      </c>
      <c r="AJ4" s="208">
        <v>12</v>
      </c>
      <c r="AK4" s="208">
        <v>9</v>
      </c>
    </row>
    <row r="5" spans="1:37" ht="12.75">
      <c r="A5" s="31"/>
      <c r="B5" s="31" t="s">
        <v>30</v>
      </c>
      <c r="C5" s="143" t="s">
        <v>40</v>
      </c>
      <c r="D5" s="31" t="s">
        <v>25</v>
      </c>
      <c r="E5" s="31" t="s">
        <v>45</v>
      </c>
      <c r="F5" s="31"/>
      <c r="G5" s="31" t="s">
        <v>21</v>
      </c>
      <c r="H5" s="31"/>
      <c r="I5" s="31" t="s">
        <v>23</v>
      </c>
      <c r="J5" s="31"/>
      <c r="K5" s="187" t="s">
        <v>46</v>
      </c>
      <c r="L5" s="187" t="s">
        <v>47</v>
      </c>
      <c r="M5" s="187" t="s">
        <v>48</v>
      </c>
      <c r="N5" s="150"/>
      <c r="O5" s="150"/>
      <c r="P5" s="150"/>
      <c r="Q5" s="198" t="s">
        <v>58</v>
      </c>
      <c r="R5" s="199" t="s">
        <v>54</v>
      </c>
      <c r="S5" s="150"/>
      <c r="Y5" s="203">
        <f>IF(OR(Altalanos!$A$8="F1",Altalanos!$A$8="F2",Altalanos!$A$8="N1",Altalanos!$A$8="N2"),1,2)</f>
        <v>2</v>
      </c>
      <c r="Z5" s="203"/>
      <c r="AA5" s="203" t="s">
        <v>61</v>
      </c>
      <c r="AB5" s="208">
        <v>60</v>
      </c>
      <c r="AC5" s="208">
        <v>40</v>
      </c>
      <c r="AD5" s="208">
        <v>30</v>
      </c>
      <c r="AE5" s="208">
        <v>20</v>
      </c>
      <c r="AF5" s="208">
        <v>18</v>
      </c>
      <c r="AG5" s="208">
        <v>15</v>
      </c>
      <c r="AH5" s="208">
        <v>12</v>
      </c>
      <c r="AI5" s="208">
        <v>10</v>
      </c>
      <c r="AJ5" s="208">
        <v>8</v>
      </c>
      <c r="AK5" s="208">
        <v>6</v>
      </c>
    </row>
    <row r="6" spans="1:37" ht="12.75">
      <c r="A6" s="134"/>
      <c r="B6" s="134"/>
      <c r="C6" s="186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50"/>
      <c r="O6" s="150"/>
      <c r="P6" s="150"/>
      <c r="Q6" s="150"/>
      <c r="R6" s="150"/>
      <c r="S6" s="150"/>
      <c r="Y6" s="203"/>
      <c r="Z6" s="203"/>
      <c r="AA6" s="203" t="s">
        <v>62</v>
      </c>
      <c r="AB6" s="208">
        <v>40</v>
      </c>
      <c r="AC6" s="208">
        <v>25</v>
      </c>
      <c r="AD6" s="208">
        <v>18</v>
      </c>
      <c r="AE6" s="208">
        <v>13</v>
      </c>
      <c r="AF6" s="208">
        <v>10</v>
      </c>
      <c r="AG6" s="208">
        <v>8</v>
      </c>
      <c r="AH6" s="208">
        <v>6</v>
      </c>
      <c r="AI6" s="208">
        <v>5</v>
      </c>
      <c r="AJ6" s="208">
        <v>4</v>
      </c>
      <c r="AK6" s="208">
        <v>3</v>
      </c>
    </row>
    <row r="7" spans="1:37" ht="12.75">
      <c r="A7" s="157" t="s">
        <v>42</v>
      </c>
      <c r="B7" s="188"/>
      <c r="C7" s="144">
        <f>IF($B7="","",VLOOKUP($B7,#REF!,5))</f>
      </c>
      <c r="D7" s="144">
        <f>IF($B7="","",VLOOKUP($B7,#REF!,15))</f>
      </c>
      <c r="E7" s="221" t="s">
        <v>109</v>
      </c>
      <c r="F7" s="145"/>
      <c r="G7" s="221" t="s">
        <v>101</v>
      </c>
      <c r="H7" s="145"/>
      <c r="I7" s="142">
        <f>IF($B7="","",VLOOKUP($B7,#REF!,4))</f>
      </c>
      <c r="J7" s="134"/>
      <c r="K7" s="211" t="s">
        <v>107</v>
      </c>
      <c r="L7" s="205" t="e">
        <f>IF(K7="","",CONCATENATE(VLOOKUP($Y$3,$AB$1:$AK$1,K7)," pont"))</f>
        <v>#N/A</v>
      </c>
      <c r="M7" s="212"/>
      <c r="N7" s="150"/>
      <c r="O7" s="150"/>
      <c r="P7" s="150"/>
      <c r="Q7" s="150"/>
      <c r="R7" s="150"/>
      <c r="S7" s="150"/>
      <c r="Y7" s="203"/>
      <c r="Z7" s="203"/>
      <c r="AA7" s="203" t="s">
        <v>63</v>
      </c>
      <c r="AB7" s="208">
        <v>25</v>
      </c>
      <c r="AC7" s="208">
        <v>15</v>
      </c>
      <c r="AD7" s="208">
        <v>13</v>
      </c>
      <c r="AE7" s="208">
        <v>8</v>
      </c>
      <c r="AF7" s="208">
        <v>6</v>
      </c>
      <c r="AG7" s="208">
        <v>4</v>
      </c>
      <c r="AH7" s="208">
        <v>3</v>
      </c>
      <c r="AI7" s="208">
        <v>2</v>
      </c>
      <c r="AJ7" s="208">
        <v>1</v>
      </c>
      <c r="AK7" s="208">
        <v>0</v>
      </c>
    </row>
    <row r="8" spans="1:37" ht="12.75">
      <c r="A8" s="157"/>
      <c r="B8" s="189"/>
      <c r="C8" s="158"/>
      <c r="D8" s="158"/>
      <c r="E8" s="158"/>
      <c r="F8" s="158"/>
      <c r="G8" s="158"/>
      <c r="H8" s="158"/>
      <c r="I8" s="158"/>
      <c r="J8" s="134"/>
      <c r="K8" s="157"/>
      <c r="L8" s="157"/>
      <c r="M8" s="213"/>
      <c r="N8" s="150"/>
      <c r="O8" s="150"/>
      <c r="P8" s="150"/>
      <c r="Q8" s="150"/>
      <c r="R8" s="150"/>
      <c r="S8" s="150"/>
      <c r="Y8" s="203"/>
      <c r="Z8" s="203"/>
      <c r="AA8" s="203" t="s">
        <v>64</v>
      </c>
      <c r="AB8" s="208">
        <v>15</v>
      </c>
      <c r="AC8" s="208">
        <v>10</v>
      </c>
      <c r="AD8" s="208">
        <v>7</v>
      </c>
      <c r="AE8" s="208">
        <v>5</v>
      </c>
      <c r="AF8" s="208">
        <v>4</v>
      </c>
      <c r="AG8" s="208">
        <v>3</v>
      </c>
      <c r="AH8" s="208">
        <v>2</v>
      </c>
      <c r="AI8" s="208">
        <v>1</v>
      </c>
      <c r="AJ8" s="208">
        <v>0</v>
      </c>
      <c r="AK8" s="208">
        <v>0</v>
      </c>
    </row>
    <row r="9" spans="1:37" ht="12.75">
      <c r="A9" s="157" t="s">
        <v>43</v>
      </c>
      <c r="B9" s="188"/>
      <c r="C9" s="144">
        <f>IF($B9="","",VLOOKUP($B9,#REF!,5))</f>
      </c>
      <c r="D9" s="144">
        <f>IF($B9="","",VLOOKUP($B9,#REF!,15))</f>
      </c>
      <c r="E9" s="221"/>
      <c r="F9" s="145"/>
      <c r="G9" s="221"/>
      <c r="H9" s="145"/>
      <c r="I9" s="142">
        <f>IF($B9="","",VLOOKUP($B9,#REF!,4))</f>
      </c>
      <c r="J9" s="134"/>
      <c r="K9" s="211"/>
      <c r="L9" s="205">
        <f>IF(K9="","",CONCATENATE(VLOOKUP($Y$3,$AB$1:$AK$1,K9)," pont"))</f>
      </c>
      <c r="M9" s="212"/>
      <c r="N9" s="150"/>
      <c r="O9" s="150"/>
      <c r="P9" s="150"/>
      <c r="Q9" s="150"/>
      <c r="R9" s="150"/>
      <c r="S9" s="150"/>
      <c r="Y9" s="203"/>
      <c r="Z9" s="203"/>
      <c r="AA9" s="203" t="s">
        <v>65</v>
      </c>
      <c r="AB9" s="208">
        <v>10</v>
      </c>
      <c r="AC9" s="208">
        <v>6</v>
      </c>
      <c r="AD9" s="208">
        <v>4</v>
      </c>
      <c r="AE9" s="208">
        <v>2</v>
      </c>
      <c r="AF9" s="208">
        <v>1</v>
      </c>
      <c r="AG9" s="208">
        <v>0</v>
      </c>
      <c r="AH9" s="208">
        <v>0</v>
      </c>
      <c r="AI9" s="208">
        <v>0</v>
      </c>
      <c r="AJ9" s="208">
        <v>0</v>
      </c>
      <c r="AK9" s="208">
        <v>0</v>
      </c>
    </row>
    <row r="10" spans="1:37" ht="12.75">
      <c r="A10" s="157"/>
      <c r="B10" s="189"/>
      <c r="C10" s="158"/>
      <c r="D10" s="158"/>
      <c r="E10" s="158"/>
      <c r="F10" s="158"/>
      <c r="G10" s="158"/>
      <c r="H10" s="158"/>
      <c r="I10" s="158"/>
      <c r="J10" s="134"/>
      <c r="K10" s="157"/>
      <c r="L10" s="157"/>
      <c r="M10" s="213"/>
      <c r="N10" s="150"/>
      <c r="O10" s="150"/>
      <c r="P10" s="150"/>
      <c r="Q10" s="150"/>
      <c r="R10" s="150"/>
      <c r="S10" s="150"/>
      <c r="Y10" s="203"/>
      <c r="Z10" s="203"/>
      <c r="AA10" s="203" t="s">
        <v>66</v>
      </c>
      <c r="AB10" s="208">
        <v>6</v>
      </c>
      <c r="AC10" s="208">
        <v>3</v>
      </c>
      <c r="AD10" s="208">
        <v>2</v>
      </c>
      <c r="AE10" s="208">
        <v>1</v>
      </c>
      <c r="AF10" s="208">
        <v>0</v>
      </c>
      <c r="AG10" s="208">
        <v>0</v>
      </c>
      <c r="AH10" s="208">
        <v>0</v>
      </c>
      <c r="AI10" s="208">
        <v>0</v>
      </c>
      <c r="AJ10" s="208">
        <v>0</v>
      </c>
      <c r="AK10" s="208">
        <v>0</v>
      </c>
    </row>
    <row r="11" spans="1:37" ht="12.75">
      <c r="A11" s="157" t="s">
        <v>44</v>
      </c>
      <c r="B11" s="188"/>
      <c r="C11" s="144">
        <f>IF($B11="","",VLOOKUP($B11,#REF!,5))</f>
      </c>
      <c r="D11" s="144">
        <f>IF($B11="","",VLOOKUP($B11,#REF!,15))</f>
      </c>
      <c r="E11" s="142">
        <f>UPPER(IF($B11="","",VLOOKUP($B11,#REF!,2)))</f>
      </c>
      <c r="F11" s="145"/>
      <c r="G11" s="142">
        <f>IF($B11="","",VLOOKUP($B11,#REF!,3))</f>
      </c>
      <c r="H11" s="145"/>
      <c r="I11" s="142">
        <f>IF($B11="","",VLOOKUP($B11,#REF!,4))</f>
      </c>
      <c r="J11" s="134"/>
      <c r="K11" s="211"/>
      <c r="L11" s="205">
        <f>IF(K11="","",CONCATENATE(VLOOKUP($Y$3,$AB$1:$AK$1,K11)," pont"))</f>
      </c>
      <c r="M11" s="212"/>
      <c r="N11" s="150"/>
      <c r="O11" s="150"/>
      <c r="P11" s="150"/>
      <c r="Q11" s="150"/>
      <c r="R11" s="150"/>
      <c r="S11" s="150"/>
      <c r="Y11" s="203"/>
      <c r="Z11" s="203"/>
      <c r="AA11" s="203" t="s">
        <v>71</v>
      </c>
      <c r="AB11" s="208">
        <v>3</v>
      </c>
      <c r="AC11" s="208">
        <v>2</v>
      </c>
      <c r="AD11" s="208">
        <v>1</v>
      </c>
      <c r="AE11" s="208">
        <v>0</v>
      </c>
      <c r="AF11" s="208">
        <v>0</v>
      </c>
      <c r="AG11" s="208">
        <v>0</v>
      </c>
      <c r="AH11" s="208">
        <v>0</v>
      </c>
      <c r="AI11" s="208">
        <v>0</v>
      </c>
      <c r="AJ11" s="208">
        <v>0</v>
      </c>
      <c r="AK11" s="208">
        <v>0</v>
      </c>
    </row>
    <row r="12" spans="1:37" ht="12.75">
      <c r="A12" s="134"/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Y12" s="203"/>
      <c r="Z12" s="203"/>
      <c r="AA12" s="203" t="s">
        <v>67</v>
      </c>
      <c r="AB12" s="209">
        <v>0</v>
      </c>
      <c r="AC12" s="209">
        <v>0</v>
      </c>
      <c r="AD12" s="209">
        <v>0</v>
      </c>
      <c r="AE12" s="209">
        <v>0</v>
      </c>
      <c r="AF12" s="209">
        <v>0</v>
      </c>
      <c r="AG12" s="209">
        <v>0</v>
      </c>
      <c r="AH12" s="209">
        <v>0</v>
      </c>
      <c r="AI12" s="209">
        <v>0</v>
      </c>
      <c r="AJ12" s="209">
        <v>0</v>
      </c>
      <c r="AK12" s="209">
        <v>0</v>
      </c>
    </row>
    <row r="13" spans="1:37" ht="12.75">
      <c r="A13" s="134"/>
      <c r="B13" s="134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Y13" s="203"/>
      <c r="Z13" s="203"/>
      <c r="AA13" s="203" t="s">
        <v>68</v>
      </c>
      <c r="AB13" s="209">
        <v>0</v>
      </c>
      <c r="AC13" s="209">
        <v>0</v>
      </c>
      <c r="AD13" s="209">
        <v>0</v>
      </c>
      <c r="AE13" s="209">
        <v>0</v>
      </c>
      <c r="AF13" s="209">
        <v>0</v>
      </c>
      <c r="AG13" s="209">
        <v>0</v>
      </c>
      <c r="AH13" s="209">
        <v>0</v>
      </c>
      <c r="AI13" s="209">
        <v>0</v>
      </c>
      <c r="AJ13" s="209">
        <v>0</v>
      </c>
      <c r="AK13" s="209">
        <v>0</v>
      </c>
    </row>
    <row r="14" spans="1:37" ht="12.75">
      <c r="A14" s="134"/>
      <c r="B14" s="134"/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Y14" s="203"/>
      <c r="Z14" s="203"/>
      <c r="AA14" s="203"/>
      <c r="AB14" s="203"/>
      <c r="AC14" s="203"/>
      <c r="AD14" s="203"/>
      <c r="AE14" s="203"/>
      <c r="AF14" s="203"/>
      <c r="AG14" s="203"/>
      <c r="AH14" s="203"/>
      <c r="AI14" s="203"/>
      <c r="AJ14" s="203"/>
      <c r="AK14" s="203"/>
    </row>
    <row r="15" spans="1:37" ht="12.75">
      <c r="A15" s="134"/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Y15" s="203"/>
      <c r="Z15" s="203"/>
      <c r="AA15" s="203"/>
      <c r="AB15" s="203"/>
      <c r="AC15" s="203"/>
      <c r="AD15" s="203"/>
      <c r="AE15" s="203"/>
      <c r="AF15" s="203"/>
      <c r="AG15" s="203"/>
      <c r="AH15" s="203"/>
      <c r="AI15" s="203"/>
      <c r="AJ15" s="203"/>
      <c r="AK15" s="203"/>
    </row>
    <row r="16" spans="1:37" ht="12.75">
      <c r="A16" s="134"/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Y16" s="203"/>
      <c r="Z16" s="203"/>
      <c r="AA16" s="203" t="s">
        <v>42</v>
      </c>
      <c r="AB16" s="203">
        <v>300</v>
      </c>
      <c r="AC16" s="203">
        <v>250</v>
      </c>
      <c r="AD16" s="203">
        <v>220</v>
      </c>
      <c r="AE16" s="203">
        <v>180</v>
      </c>
      <c r="AF16" s="203">
        <v>160</v>
      </c>
      <c r="AG16" s="203">
        <v>150</v>
      </c>
      <c r="AH16" s="203">
        <v>140</v>
      </c>
      <c r="AI16" s="203">
        <v>130</v>
      </c>
      <c r="AJ16" s="203">
        <v>120</v>
      </c>
      <c r="AK16" s="203">
        <v>110</v>
      </c>
    </row>
    <row r="17" spans="1:37" ht="12.75">
      <c r="A17" s="134"/>
      <c r="B17" s="134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Y17" s="203"/>
      <c r="Z17" s="203"/>
      <c r="AA17" s="203" t="s">
        <v>59</v>
      </c>
      <c r="AB17" s="203">
        <v>250</v>
      </c>
      <c r="AC17" s="203">
        <v>200</v>
      </c>
      <c r="AD17" s="203">
        <v>160</v>
      </c>
      <c r="AE17" s="203">
        <v>140</v>
      </c>
      <c r="AF17" s="203">
        <v>120</v>
      </c>
      <c r="AG17" s="203">
        <v>110</v>
      </c>
      <c r="AH17" s="203">
        <v>100</v>
      </c>
      <c r="AI17" s="203">
        <v>90</v>
      </c>
      <c r="AJ17" s="203">
        <v>80</v>
      </c>
      <c r="AK17" s="203">
        <v>70</v>
      </c>
    </row>
    <row r="18" spans="1:37" ht="18.75" customHeight="1">
      <c r="A18" s="134"/>
      <c r="B18" s="321"/>
      <c r="C18" s="321"/>
      <c r="D18" s="320" t="str">
        <f>E7</f>
        <v>Bolyai</v>
      </c>
      <c r="E18" s="320"/>
      <c r="F18" s="320">
        <f>E9</f>
        <v>0</v>
      </c>
      <c r="G18" s="320"/>
      <c r="H18" s="320">
        <f>E11</f>
      </c>
      <c r="I18" s="320"/>
      <c r="J18" s="134"/>
      <c r="K18" s="134"/>
      <c r="L18" s="134"/>
      <c r="M18" s="134"/>
      <c r="Y18" s="203"/>
      <c r="Z18" s="203"/>
      <c r="AA18" s="203" t="s">
        <v>60</v>
      </c>
      <c r="AB18" s="203">
        <v>200</v>
      </c>
      <c r="AC18" s="203">
        <v>150</v>
      </c>
      <c r="AD18" s="203">
        <v>130</v>
      </c>
      <c r="AE18" s="203">
        <v>110</v>
      </c>
      <c r="AF18" s="203">
        <v>95</v>
      </c>
      <c r="AG18" s="203">
        <v>80</v>
      </c>
      <c r="AH18" s="203">
        <v>70</v>
      </c>
      <c r="AI18" s="203">
        <v>60</v>
      </c>
      <c r="AJ18" s="203">
        <v>55</v>
      </c>
      <c r="AK18" s="203">
        <v>50</v>
      </c>
    </row>
    <row r="19" spans="1:37" ht="18.75" customHeight="1">
      <c r="A19" s="193" t="s">
        <v>42</v>
      </c>
      <c r="B19" s="318" t="str">
        <f>E7</f>
        <v>Bolyai</v>
      </c>
      <c r="C19" s="318"/>
      <c r="D19" s="322"/>
      <c r="E19" s="322"/>
      <c r="F19" s="319"/>
      <c r="G19" s="319"/>
      <c r="H19" s="319"/>
      <c r="I19" s="319"/>
      <c r="J19" s="134"/>
      <c r="K19" s="134"/>
      <c r="L19" s="134"/>
      <c r="M19" s="134"/>
      <c r="Y19" s="203"/>
      <c r="Z19" s="203"/>
      <c r="AA19" s="203" t="s">
        <v>61</v>
      </c>
      <c r="AB19" s="203">
        <v>150</v>
      </c>
      <c r="AC19" s="203">
        <v>120</v>
      </c>
      <c r="AD19" s="203">
        <v>100</v>
      </c>
      <c r="AE19" s="203">
        <v>80</v>
      </c>
      <c r="AF19" s="203">
        <v>70</v>
      </c>
      <c r="AG19" s="203">
        <v>60</v>
      </c>
      <c r="AH19" s="203">
        <v>55</v>
      </c>
      <c r="AI19" s="203">
        <v>50</v>
      </c>
      <c r="AJ19" s="203">
        <v>45</v>
      </c>
      <c r="AK19" s="203">
        <v>40</v>
      </c>
    </row>
    <row r="20" spans="1:37" ht="18.75" customHeight="1">
      <c r="A20" s="193" t="s">
        <v>43</v>
      </c>
      <c r="B20" s="318">
        <f>E9</f>
        <v>0</v>
      </c>
      <c r="C20" s="318"/>
      <c r="D20" s="319"/>
      <c r="E20" s="319"/>
      <c r="F20" s="322"/>
      <c r="G20" s="322"/>
      <c r="H20" s="319"/>
      <c r="I20" s="319"/>
      <c r="J20" s="134"/>
      <c r="K20" s="134"/>
      <c r="L20" s="134"/>
      <c r="M20" s="134"/>
      <c r="Y20" s="203"/>
      <c r="Z20" s="203"/>
      <c r="AA20" s="203" t="s">
        <v>62</v>
      </c>
      <c r="AB20" s="203">
        <v>120</v>
      </c>
      <c r="AC20" s="203">
        <v>90</v>
      </c>
      <c r="AD20" s="203">
        <v>65</v>
      </c>
      <c r="AE20" s="203">
        <v>55</v>
      </c>
      <c r="AF20" s="203">
        <v>50</v>
      </c>
      <c r="AG20" s="203">
        <v>45</v>
      </c>
      <c r="AH20" s="203">
        <v>40</v>
      </c>
      <c r="AI20" s="203">
        <v>35</v>
      </c>
      <c r="AJ20" s="203">
        <v>25</v>
      </c>
      <c r="AK20" s="203">
        <v>20</v>
      </c>
    </row>
    <row r="21" spans="1:37" ht="18.75" customHeight="1">
      <c r="A21" s="193" t="s">
        <v>44</v>
      </c>
      <c r="B21" s="318">
        <f>E11</f>
      </c>
      <c r="C21" s="318"/>
      <c r="D21" s="319"/>
      <c r="E21" s="319"/>
      <c r="F21" s="319"/>
      <c r="G21" s="319"/>
      <c r="H21" s="322"/>
      <c r="I21" s="322"/>
      <c r="J21" s="134"/>
      <c r="K21" s="134"/>
      <c r="L21" s="134"/>
      <c r="M21" s="134"/>
      <c r="Y21" s="203"/>
      <c r="Z21" s="203"/>
      <c r="AA21" s="203" t="s">
        <v>63</v>
      </c>
      <c r="AB21" s="203">
        <v>90</v>
      </c>
      <c r="AC21" s="203">
        <v>60</v>
      </c>
      <c r="AD21" s="203">
        <v>45</v>
      </c>
      <c r="AE21" s="203">
        <v>34</v>
      </c>
      <c r="AF21" s="203">
        <v>27</v>
      </c>
      <c r="AG21" s="203">
        <v>22</v>
      </c>
      <c r="AH21" s="203">
        <v>18</v>
      </c>
      <c r="AI21" s="203">
        <v>15</v>
      </c>
      <c r="AJ21" s="203">
        <v>12</v>
      </c>
      <c r="AK21" s="203">
        <v>9</v>
      </c>
    </row>
    <row r="22" spans="1:37" ht="12.75">
      <c r="A22" s="134"/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Y22" s="203"/>
      <c r="Z22" s="203"/>
      <c r="AA22" s="203" t="s">
        <v>64</v>
      </c>
      <c r="AB22" s="203">
        <v>60</v>
      </c>
      <c r="AC22" s="203">
        <v>40</v>
      </c>
      <c r="AD22" s="203">
        <v>30</v>
      </c>
      <c r="AE22" s="203">
        <v>20</v>
      </c>
      <c r="AF22" s="203">
        <v>18</v>
      </c>
      <c r="AG22" s="203">
        <v>15</v>
      </c>
      <c r="AH22" s="203">
        <v>12</v>
      </c>
      <c r="AI22" s="203">
        <v>10</v>
      </c>
      <c r="AJ22" s="203">
        <v>8</v>
      </c>
      <c r="AK22" s="203">
        <v>6</v>
      </c>
    </row>
    <row r="23" spans="1:37" ht="12.75">
      <c r="A23" s="134"/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Y23" s="203"/>
      <c r="Z23" s="203"/>
      <c r="AA23" s="203" t="s">
        <v>65</v>
      </c>
      <c r="AB23" s="203">
        <v>40</v>
      </c>
      <c r="AC23" s="203">
        <v>25</v>
      </c>
      <c r="AD23" s="203">
        <v>18</v>
      </c>
      <c r="AE23" s="203">
        <v>13</v>
      </c>
      <c r="AF23" s="203">
        <v>8</v>
      </c>
      <c r="AG23" s="203">
        <v>7</v>
      </c>
      <c r="AH23" s="203">
        <v>6</v>
      </c>
      <c r="AI23" s="203">
        <v>5</v>
      </c>
      <c r="AJ23" s="203">
        <v>4</v>
      </c>
      <c r="AK23" s="203">
        <v>3</v>
      </c>
    </row>
    <row r="24" spans="1:37" ht="12.75">
      <c r="A24" s="134"/>
      <c r="B24" s="134"/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Y24" s="203"/>
      <c r="Z24" s="203"/>
      <c r="AA24" s="203" t="s">
        <v>66</v>
      </c>
      <c r="AB24" s="203">
        <v>25</v>
      </c>
      <c r="AC24" s="203">
        <v>15</v>
      </c>
      <c r="AD24" s="203">
        <v>13</v>
      </c>
      <c r="AE24" s="203">
        <v>7</v>
      </c>
      <c r="AF24" s="203">
        <v>6</v>
      </c>
      <c r="AG24" s="203">
        <v>5</v>
      </c>
      <c r="AH24" s="203">
        <v>4</v>
      </c>
      <c r="AI24" s="203">
        <v>3</v>
      </c>
      <c r="AJ24" s="203">
        <v>2</v>
      </c>
      <c r="AK24" s="203">
        <v>1</v>
      </c>
    </row>
    <row r="25" spans="1:37" ht="12.75">
      <c r="A25" s="134"/>
      <c r="B25" s="134"/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Y25" s="203"/>
      <c r="Z25" s="203"/>
      <c r="AA25" s="203" t="s">
        <v>71</v>
      </c>
      <c r="AB25" s="203">
        <v>15</v>
      </c>
      <c r="AC25" s="203">
        <v>10</v>
      </c>
      <c r="AD25" s="203">
        <v>8</v>
      </c>
      <c r="AE25" s="203">
        <v>4</v>
      </c>
      <c r="AF25" s="203">
        <v>3</v>
      </c>
      <c r="AG25" s="203">
        <v>2</v>
      </c>
      <c r="AH25" s="203">
        <v>1</v>
      </c>
      <c r="AI25" s="203">
        <v>0</v>
      </c>
      <c r="AJ25" s="203">
        <v>0</v>
      </c>
      <c r="AK25" s="203">
        <v>0</v>
      </c>
    </row>
    <row r="26" spans="1:37" ht="12.75">
      <c r="A26" s="134"/>
      <c r="B26" s="134"/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Y26" s="203"/>
      <c r="Z26" s="203"/>
      <c r="AA26" s="203" t="s">
        <v>67</v>
      </c>
      <c r="AB26" s="203">
        <v>10</v>
      </c>
      <c r="AC26" s="203">
        <v>6</v>
      </c>
      <c r="AD26" s="203">
        <v>4</v>
      </c>
      <c r="AE26" s="203">
        <v>2</v>
      </c>
      <c r="AF26" s="203">
        <v>1</v>
      </c>
      <c r="AG26" s="203">
        <v>0</v>
      </c>
      <c r="AH26" s="203">
        <v>0</v>
      </c>
      <c r="AI26" s="203">
        <v>0</v>
      </c>
      <c r="AJ26" s="203">
        <v>0</v>
      </c>
      <c r="AK26" s="203">
        <v>0</v>
      </c>
    </row>
    <row r="27" spans="1:37" ht="12.75">
      <c r="A27" s="134"/>
      <c r="B27" s="134"/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Y27" s="203"/>
      <c r="Z27" s="203"/>
      <c r="AA27" s="203" t="s">
        <v>68</v>
      </c>
      <c r="AB27" s="203">
        <v>3</v>
      </c>
      <c r="AC27" s="203">
        <v>2</v>
      </c>
      <c r="AD27" s="203">
        <v>1</v>
      </c>
      <c r="AE27" s="203">
        <v>0</v>
      </c>
      <c r="AF27" s="203">
        <v>0</v>
      </c>
      <c r="AG27" s="203">
        <v>0</v>
      </c>
      <c r="AH27" s="203">
        <v>0</v>
      </c>
      <c r="AI27" s="203">
        <v>0</v>
      </c>
      <c r="AJ27" s="203">
        <v>0</v>
      </c>
      <c r="AK27" s="203">
        <v>0</v>
      </c>
    </row>
    <row r="28" spans="1:13" ht="12.75">
      <c r="A28" s="134"/>
      <c r="B28" s="134"/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</row>
    <row r="29" spans="1:13" ht="12.75">
      <c r="A29" s="81" t="s">
        <v>25</v>
      </c>
      <c r="B29" s="82"/>
      <c r="C29" s="112"/>
      <c r="D29" s="165" t="s">
        <v>0</v>
      </c>
      <c r="E29" s="166" t="s">
        <v>27</v>
      </c>
      <c r="F29" s="184"/>
      <c r="G29" s="165" t="s">
        <v>0</v>
      </c>
      <c r="H29" s="166" t="s">
        <v>34</v>
      </c>
      <c r="I29" s="89"/>
      <c r="J29" s="134"/>
      <c r="K29" s="134"/>
      <c r="L29" s="134"/>
      <c r="M29" s="134"/>
    </row>
    <row r="30" spans="1:13" ht="12.75">
      <c r="A30" s="137" t="s">
        <v>26</v>
      </c>
      <c r="B30" s="138"/>
      <c r="C30" s="139"/>
      <c r="D30" s="167"/>
      <c r="E30" s="325"/>
      <c r="F30" s="325"/>
      <c r="G30" s="178" t="s">
        <v>1</v>
      </c>
      <c r="H30" s="138"/>
      <c r="I30" s="168"/>
      <c r="J30" s="134"/>
      <c r="K30" s="134"/>
      <c r="L30" s="134"/>
      <c r="M30" s="134"/>
    </row>
    <row r="31" spans="1:13" ht="12.75">
      <c r="A31" s="140" t="s">
        <v>33</v>
      </c>
      <c r="B31" s="87"/>
      <c r="C31" s="141"/>
      <c r="D31" s="170"/>
      <c r="E31" s="324"/>
      <c r="F31" s="324"/>
      <c r="G31" s="180" t="s">
        <v>2</v>
      </c>
      <c r="H31" s="171"/>
      <c r="I31" s="172"/>
      <c r="J31" s="134"/>
      <c r="K31" s="134"/>
      <c r="L31" s="134"/>
      <c r="M31" s="134"/>
    </row>
    <row r="32" spans="1:19" ht="12.75">
      <c r="A32" s="102"/>
      <c r="B32" s="103"/>
      <c r="C32" s="104"/>
      <c r="D32" s="170"/>
      <c r="E32" s="174"/>
      <c r="F32" s="175"/>
      <c r="G32" s="180" t="s">
        <v>3</v>
      </c>
      <c r="H32" s="171"/>
      <c r="I32" s="172"/>
      <c r="J32" s="134"/>
      <c r="K32" s="134"/>
      <c r="L32" s="133"/>
      <c r="M32" s="133"/>
      <c r="O32" s="150"/>
      <c r="P32" s="150"/>
      <c r="Q32" s="150"/>
      <c r="R32" s="150"/>
      <c r="S32" s="150"/>
    </row>
    <row r="33" spans="1:19" ht="12.75">
      <c r="A33" s="83"/>
      <c r="B33" s="110"/>
      <c r="C33" s="84"/>
      <c r="D33" s="170"/>
      <c r="E33" s="174"/>
      <c r="F33" s="175"/>
      <c r="G33" s="180" t="s">
        <v>4</v>
      </c>
      <c r="H33" s="171"/>
      <c r="I33" s="172"/>
      <c r="J33" s="166" t="s">
        <v>35</v>
      </c>
      <c r="K33" s="88" t="s">
        <v>36</v>
      </c>
      <c r="L33" s="31"/>
      <c r="M33" s="218"/>
      <c r="N33" s="217"/>
      <c r="O33" s="150"/>
      <c r="P33" s="159"/>
      <c r="Q33" s="159"/>
      <c r="R33" s="160"/>
      <c r="S33" s="150"/>
    </row>
    <row r="34" spans="1:19" ht="12.75">
      <c r="A34" s="91"/>
      <c r="B34" s="105"/>
      <c r="C34" s="111"/>
      <c r="D34" s="170"/>
      <c r="E34" s="174"/>
      <c r="F34" s="175"/>
      <c r="G34" s="180" t="s">
        <v>5</v>
      </c>
      <c r="H34" s="171"/>
      <c r="I34" s="172"/>
      <c r="J34" s="179"/>
      <c r="K34" s="135" t="s">
        <v>28</v>
      </c>
      <c r="L34" s="185"/>
      <c r="M34" s="173"/>
      <c r="O34" s="150"/>
      <c r="P34" s="161"/>
      <c r="Q34" s="161"/>
      <c r="R34" s="162"/>
      <c r="S34" s="150"/>
    </row>
    <row r="35" spans="1:19" ht="12.75">
      <c r="A35" s="92"/>
      <c r="B35" s="106"/>
      <c r="C35" s="84"/>
      <c r="D35" s="170"/>
      <c r="E35" s="174"/>
      <c r="F35" s="175"/>
      <c r="G35" s="180" t="s">
        <v>6</v>
      </c>
      <c r="H35" s="171"/>
      <c r="I35" s="172"/>
      <c r="J35" s="79"/>
      <c r="K35" s="182"/>
      <c r="L35" s="133"/>
      <c r="M35" s="177"/>
      <c r="O35" s="150"/>
      <c r="P35" s="162"/>
      <c r="Q35" s="163"/>
      <c r="R35" s="162"/>
      <c r="S35" s="150"/>
    </row>
    <row r="36" spans="1:19" ht="12.75">
      <c r="A36" s="92"/>
      <c r="B36" s="106"/>
      <c r="C36" s="100"/>
      <c r="D36" s="170"/>
      <c r="E36" s="174"/>
      <c r="F36" s="175"/>
      <c r="G36" s="180" t="s">
        <v>7</v>
      </c>
      <c r="H36" s="171"/>
      <c r="I36" s="172"/>
      <c r="J36" s="79"/>
      <c r="K36" s="135" t="s">
        <v>29</v>
      </c>
      <c r="L36" s="185"/>
      <c r="M36" s="169"/>
      <c r="O36" s="150"/>
      <c r="P36" s="161"/>
      <c r="Q36" s="161"/>
      <c r="R36" s="162"/>
      <c r="S36" s="150"/>
    </row>
    <row r="37" spans="1:19" ht="12.75">
      <c r="A37" s="93"/>
      <c r="B37" s="90"/>
      <c r="C37" s="101"/>
      <c r="D37" s="176"/>
      <c r="E37" s="85"/>
      <c r="F37" s="133"/>
      <c r="G37" s="181" t="s">
        <v>8</v>
      </c>
      <c r="H37" s="87"/>
      <c r="I37" s="136"/>
      <c r="J37" s="79"/>
      <c r="K37" s="183"/>
      <c r="L37" s="175"/>
      <c r="M37" s="173"/>
      <c r="O37" s="150"/>
      <c r="P37" s="162"/>
      <c r="Q37" s="163"/>
      <c r="R37" s="162"/>
      <c r="S37" s="150"/>
    </row>
    <row r="38" spans="10:19" ht="12.75">
      <c r="J38" s="79"/>
      <c r="K38" s="140"/>
      <c r="L38" s="133"/>
      <c r="M38" s="177"/>
      <c r="O38" s="150"/>
      <c r="P38" s="162"/>
      <c r="Q38" s="163"/>
      <c r="R38" s="162"/>
      <c r="S38" s="150"/>
    </row>
    <row r="39" spans="10:19" ht="12.75">
      <c r="J39" s="79"/>
      <c r="K39" s="135" t="s">
        <v>24</v>
      </c>
      <c r="L39" s="185"/>
      <c r="M39" s="169"/>
      <c r="O39" s="150"/>
      <c r="P39" s="161"/>
      <c r="Q39" s="161"/>
      <c r="R39" s="162"/>
      <c r="S39" s="150"/>
    </row>
    <row r="40" spans="10:19" ht="12.75">
      <c r="J40" s="79"/>
      <c r="K40" s="183"/>
      <c r="L40" s="175"/>
      <c r="M40" s="173"/>
      <c r="O40" s="150"/>
      <c r="P40" s="162"/>
      <c r="Q40" s="163"/>
      <c r="R40" s="162"/>
      <c r="S40" s="150"/>
    </row>
    <row r="41" spans="10:19" ht="12.75">
      <c r="J41" s="86"/>
      <c r="K41" s="140" t="str">
        <f>L4</f>
        <v>Szabó Hajnalka</v>
      </c>
      <c r="L41" s="133"/>
      <c r="M41" s="177"/>
      <c r="O41" s="150"/>
      <c r="P41" s="162"/>
      <c r="Q41" s="163"/>
      <c r="R41" s="164"/>
      <c r="S41" s="150"/>
    </row>
    <row r="42" spans="15:19" ht="12.75">
      <c r="O42" s="150"/>
      <c r="P42" s="150"/>
      <c r="Q42" s="150"/>
      <c r="R42" s="150"/>
      <c r="S42" s="150"/>
    </row>
    <row r="43" spans="15:19" ht="12.75">
      <c r="O43" s="150"/>
      <c r="P43" s="150"/>
      <c r="Q43" s="150"/>
      <c r="R43" s="150"/>
      <c r="S43" s="150"/>
    </row>
  </sheetData>
  <sheetProtection/>
  <mergeCells count="20">
    <mergeCell ref="A4:C4"/>
    <mergeCell ref="D18:E18"/>
    <mergeCell ref="F18:G18"/>
    <mergeCell ref="E31:F31"/>
    <mergeCell ref="F19:G19"/>
    <mergeCell ref="H19:I19"/>
    <mergeCell ref="D20:E20"/>
    <mergeCell ref="F20:G20"/>
    <mergeCell ref="E30:F30"/>
    <mergeCell ref="D19:E19"/>
    <mergeCell ref="A1:F1"/>
    <mergeCell ref="B19:C19"/>
    <mergeCell ref="B20:C20"/>
    <mergeCell ref="B21:C21"/>
    <mergeCell ref="D21:E21"/>
    <mergeCell ref="H20:I20"/>
    <mergeCell ref="H18:I18"/>
    <mergeCell ref="B18:C18"/>
    <mergeCell ref="F21:G21"/>
    <mergeCell ref="H21:I21"/>
  </mergeCells>
  <conditionalFormatting sqref="E7 E9 E11">
    <cfRule type="cellIs" priority="2" dxfId="1" operator="equal" stopIfTrue="1">
      <formula>"Bye"</formula>
    </cfRule>
  </conditionalFormatting>
  <conditionalFormatting sqref="R41">
    <cfRule type="expression" priority="1" dxfId="0" stopIfTrue="1">
      <formula>$O$1="CU"</formula>
    </cfRule>
  </conditionalFormatting>
  <printOptions horizontalCentered="1" verticalCentered="1"/>
  <pageMargins left="0" right="0" top="0.984251968503937" bottom="0.984251968503937" header="0.5118110236220472" footer="0.5118110236220472"/>
  <pageSetup horizontalDpi="1200" verticalDpi="1200" orientation="portrait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</sheetPr>
  <dimension ref="A1:AK43"/>
  <sheetViews>
    <sheetView zoomScalePageLayoutView="0" workbookViewId="0" topLeftCell="A1">
      <selection activeCell="M15" sqref="M15"/>
    </sheetView>
  </sheetViews>
  <sheetFormatPr defaultColWidth="9.140625" defaultRowHeight="12.75"/>
  <cols>
    <col min="1" max="1" width="5.421875" style="0" customWidth="1"/>
    <col min="2" max="2" width="4.421875" style="0" customWidth="1"/>
    <col min="3" max="3" width="8.28125" style="0" customWidth="1"/>
    <col min="4" max="4" width="7.140625" style="0" customWidth="1"/>
    <col min="5" max="5" width="9.28125" style="0" customWidth="1"/>
    <col min="6" max="6" width="7.140625" style="0" customWidth="1"/>
    <col min="7" max="7" width="9.28125" style="0" customWidth="1"/>
    <col min="8" max="8" width="7.140625" style="0" customWidth="1"/>
    <col min="9" max="9" width="9.28125" style="0" customWidth="1"/>
    <col min="10" max="10" width="8.421875" style="0" customWidth="1"/>
    <col min="11" max="13" width="8.57421875" style="0" customWidth="1"/>
    <col min="15" max="15" width="5.57421875" style="0" customWidth="1"/>
    <col min="16" max="16" width="4.57421875" style="0" customWidth="1"/>
    <col min="17" max="17" width="11.7109375" style="0" customWidth="1"/>
    <col min="25" max="25" width="10.28125" style="202" hidden="1" customWidth="1"/>
    <col min="26" max="37" width="0" style="202" hidden="1" customWidth="1"/>
  </cols>
  <sheetData>
    <row r="1" spans="1:37" ht="26.25">
      <c r="A1" s="317" t="str">
        <f>Altalanos!$A$6</f>
        <v>Vas megyei Tenisz Diákolimpia</v>
      </c>
      <c r="B1" s="317"/>
      <c r="C1" s="317"/>
      <c r="D1" s="317"/>
      <c r="E1" s="317"/>
      <c r="F1" s="317"/>
      <c r="G1" s="117"/>
      <c r="H1" s="120" t="s">
        <v>32</v>
      </c>
      <c r="I1" s="118"/>
      <c r="J1" s="119"/>
      <c r="L1" s="121"/>
      <c r="M1" s="146"/>
      <c r="N1" s="148"/>
      <c r="O1" s="148" t="s">
        <v>9</v>
      </c>
      <c r="P1" s="148"/>
      <c r="Q1" s="149"/>
      <c r="R1" s="148"/>
      <c r="S1" s="150"/>
      <c r="Y1"/>
      <c r="Z1"/>
      <c r="AA1"/>
      <c r="AB1" s="210" t="e">
        <f>IF(Y5=1,CONCATENATE(VLOOKUP(Y3,AA16:AH27,2)),CONCATENATE(VLOOKUP(Y3,AA2:AK13,2)))</f>
        <v>#N/A</v>
      </c>
      <c r="AC1" s="210" t="e">
        <f>IF(Y5=1,CONCATENATE(VLOOKUP(Y3,AA16:AK27,3)),CONCATENATE(VLOOKUP(Y3,AA2:AK13,3)))</f>
        <v>#N/A</v>
      </c>
      <c r="AD1" s="210" t="e">
        <f>IF(Y5=1,CONCATENATE(VLOOKUP(Y3,AA16:AK27,4)),CONCATENATE(VLOOKUP(Y3,AA2:AK13,4)))</f>
        <v>#N/A</v>
      </c>
      <c r="AE1" s="210" t="e">
        <f>IF(Y5=1,CONCATENATE(VLOOKUP(Y3,AA16:AK27,5)),CONCATENATE(VLOOKUP(Y3,AA2:AK13,5)))</f>
        <v>#N/A</v>
      </c>
      <c r="AF1" s="210" t="e">
        <f>IF(Y5=1,CONCATENATE(VLOOKUP(Y3,AA16:AK27,6)),CONCATENATE(VLOOKUP(Y3,AA2:AK13,6)))</f>
        <v>#N/A</v>
      </c>
      <c r="AG1" s="210" t="e">
        <f>IF(Y5=1,CONCATENATE(VLOOKUP(Y3,AA16:AK27,7)),CONCATENATE(VLOOKUP(Y3,AA2:AK13,7)))</f>
        <v>#N/A</v>
      </c>
      <c r="AH1" s="210" t="e">
        <f>IF(Y5=1,CONCATENATE(VLOOKUP(Y3,AA16:AK27,8)),CONCATENATE(VLOOKUP(Y3,AA2:AK13,8)))</f>
        <v>#N/A</v>
      </c>
      <c r="AI1" s="210" t="e">
        <f>IF(Y5=1,CONCATENATE(VLOOKUP(Y3,AA16:AK27,9)),CONCATENATE(VLOOKUP(Y3,AA2:AK13,9)))</f>
        <v>#N/A</v>
      </c>
      <c r="AJ1" s="210" t="e">
        <f>IF(Y5=1,CONCATENATE(VLOOKUP(Y3,AA16:AK27,10)),CONCATENATE(VLOOKUP(Y3,AA2:AK13,10)))</f>
        <v>#N/A</v>
      </c>
      <c r="AK1" s="210" t="e">
        <f>IF(Y5=1,CONCATENATE(VLOOKUP(Y3,AA16:AK27,11)),CONCATENATE(VLOOKUP(Y3,AA2:AK13,11)))</f>
        <v>#N/A</v>
      </c>
    </row>
    <row r="2" spans="1:37" ht="12.75">
      <c r="A2" s="122" t="s">
        <v>31</v>
      </c>
      <c r="B2" s="123"/>
      <c r="C2" s="123"/>
      <c r="D2" s="123"/>
      <c r="E2" s="219">
        <f>Altalanos!$B$8</f>
        <v>0</v>
      </c>
      <c r="F2" s="123"/>
      <c r="G2" s="124"/>
      <c r="H2" s="125"/>
      <c r="I2" s="125"/>
      <c r="J2" s="126"/>
      <c r="K2" s="121"/>
      <c r="L2" s="121"/>
      <c r="M2" s="147"/>
      <c r="N2" s="151"/>
      <c r="O2" s="152"/>
      <c r="P2" s="151"/>
      <c r="Q2" s="152"/>
      <c r="R2" s="151"/>
      <c r="S2" s="150"/>
      <c r="Y2" s="204"/>
      <c r="Z2" s="203"/>
      <c r="AA2" s="203" t="s">
        <v>42</v>
      </c>
      <c r="AB2" s="208">
        <v>150</v>
      </c>
      <c r="AC2" s="208">
        <v>120</v>
      </c>
      <c r="AD2" s="208">
        <v>100</v>
      </c>
      <c r="AE2" s="208">
        <v>80</v>
      </c>
      <c r="AF2" s="208">
        <v>70</v>
      </c>
      <c r="AG2" s="208">
        <v>60</v>
      </c>
      <c r="AH2" s="208">
        <v>55</v>
      </c>
      <c r="AI2" s="208">
        <v>50</v>
      </c>
      <c r="AJ2" s="208">
        <v>45</v>
      </c>
      <c r="AK2" s="208">
        <v>40</v>
      </c>
    </row>
    <row r="3" spans="1:37" ht="12.75">
      <c r="A3" s="49" t="s">
        <v>17</v>
      </c>
      <c r="B3" s="49"/>
      <c r="C3" s="49"/>
      <c r="D3" s="49"/>
      <c r="E3" s="49" t="s">
        <v>14</v>
      </c>
      <c r="F3" s="49"/>
      <c r="G3" s="49"/>
      <c r="H3" s="49" t="s">
        <v>111</v>
      </c>
      <c r="I3" s="49"/>
      <c r="J3" s="80"/>
      <c r="K3" s="49"/>
      <c r="L3" s="50" t="s">
        <v>22</v>
      </c>
      <c r="M3" s="49"/>
      <c r="N3" s="154"/>
      <c r="O3" s="153"/>
      <c r="P3" s="154"/>
      <c r="Q3" s="194" t="s">
        <v>50</v>
      </c>
      <c r="R3" s="195" t="s">
        <v>56</v>
      </c>
      <c r="S3" s="150"/>
      <c r="Y3" s="203">
        <f>IF(H4="OB","A",IF(H4="IX","W",H4))</f>
        <v>0</v>
      </c>
      <c r="Z3" s="203"/>
      <c r="AA3" s="203" t="s">
        <v>59</v>
      </c>
      <c r="AB3" s="208">
        <v>120</v>
      </c>
      <c r="AC3" s="208">
        <v>90</v>
      </c>
      <c r="AD3" s="208">
        <v>65</v>
      </c>
      <c r="AE3" s="208">
        <v>55</v>
      </c>
      <c r="AF3" s="208">
        <v>50</v>
      </c>
      <c r="AG3" s="208">
        <v>45</v>
      </c>
      <c r="AH3" s="208">
        <v>40</v>
      </c>
      <c r="AI3" s="208">
        <v>35</v>
      </c>
      <c r="AJ3" s="208">
        <v>25</v>
      </c>
      <c r="AK3" s="208">
        <v>20</v>
      </c>
    </row>
    <row r="4" spans="1:37" ht="13.5" thickBot="1">
      <c r="A4" s="323" t="str">
        <f>Altalanos!$A$10</f>
        <v>2022.05.02.-03.</v>
      </c>
      <c r="B4" s="323"/>
      <c r="C4" s="323"/>
      <c r="D4" s="127"/>
      <c r="E4" s="128" t="str">
        <f>Altalanos!$C$10</f>
        <v>Szombathely</v>
      </c>
      <c r="F4" s="128"/>
      <c r="G4" s="128"/>
      <c r="H4" s="130"/>
      <c r="I4" s="128"/>
      <c r="J4" s="129"/>
      <c r="K4" s="130"/>
      <c r="L4" s="131" t="str">
        <f>Altalanos!$E$10</f>
        <v>Szabó Hajnalka</v>
      </c>
      <c r="M4" s="130"/>
      <c r="N4" s="155"/>
      <c r="O4" s="156"/>
      <c r="P4" s="155"/>
      <c r="Q4" s="196" t="s">
        <v>57</v>
      </c>
      <c r="R4" s="197" t="s">
        <v>52</v>
      </c>
      <c r="S4" s="150"/>
      <c r="Y4" s="203"/>
      <c r="Z4" s="203"/>
      <c r="AA4" s="203" t="s">
        <v>60</v>
      </c>
      <c r="AB4" s="208">
        <v>90</v>
      </c>
      <c r="AC4" s="208">
        <v>60</v>
      </c>
      <c r="AD4" s="208">
        <v>45</v>
      </c>
      <c r="AE4" s="208">
        <v>34</v>
      </c>
      <c r="AF4" s="208">
        <v>27</v>
      </c>
      <c r="AG4" s="208">
        <v>22</v>
      </c>
      <c r="AH4" s="208">
        <v>18</v>
      </c>
      <c r="AI4" s="208">
        <v>15</v>
      </c>
      <c r="AJ4" s="208">
        <v>12</v>
      </c>
      <c r="AK4" s="208">
        <v>9</v>
      </c>
    </row>
    <row r="5" spans="1:37" ht="12.75">
      <c r="A5" s="31"/>
      <c r="B5" s="31" t="s">
        <v>30</v>
      </c>
      <c r="C5" s="143" t="s">
        <v>40</v>
      </c>
      <c r="D5" s="31" t="s">
        <v>25</v>
      </c>
      <c r="E5" s="31" t="s">
        <v>45</v>
      </c>
      <c r="F5" s="31"/>
      <c r="G5" s="31" t="s">
        <v>21</v>
      </c>
      <c r="H5" s="31"/>
      <c r="I5" s="31" t="s">
        <v>23</v>
      </c>
      <c r="J5" s="31"/>
      <c r="K5" s="187" t="s">
        <v>46</v>
      </c>
      <c r="L5" s="187" t="s">
        <v>47</v>
      </c>
      <c r="M5" s="187" t="s">
        <v>48</v>
      </c>
      <c r="N5" s="150"/>
      <c r="O5" s="150"/>
      <c r="P5" s="150"/>
      <c r="Q5" s="198" t="s">
        <v>58</v>
      </c>
      <c r="R5" s="199" t="s">
        <v>54</v>
      </c>
      <c r="S5" s="150"/>
      <c r="Y5" s="203">
        <f>IF(OR(Altalanos!$A$8="F1",Altalanos!$A$8="F2",Altalanos!$A$8="N1",Altalanos!$A$8="N2"),1,2)</f>
        <v>2</v>
      </c>
      <c r="Z5" s="203"/>
      <c r="AA5" s="203" t="s">
        <v>61</v>
      </c>
      <c r="AB5" s="208">
        <v>60</v>
      </c>
      <c r="AC5" s="208">
        <v>40</v>
      </c>
      <c r="AD5" s="208">
        <v>30</v>
      </c>
      <c r="AE5" s="208">
        <v>20</v>
      </c>
      <c r="AF5" s="208">
        <v>18</v>
      </c>
      <c r="AG5" s="208">
        <v>15</v>
      </c>
      <c r="AH5" s="208">
        <v>12</v>
      </c>
      <c r="AI5" s="208">
        <v>10</v>
      </c>
      <c r="AJ5" s="208">
        <v>8</v>
      </c>
      <c r="AK5" s="208">
        <v>6</v>
      </c>
    </row>
    <row r="6" spans="1:37" ht="12.75">
      <c r="A6" s="134"/>
      <c r="B6" s="134"/>
      <c r="C6" s="186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50"/>
      <c r="O6" s="150"/>
      <c r="P6" s="150"/>
      <c r="Q6" s="150"/>
      <c r="R6" s="150"/>
      <c r="S6" s="150"/>
      <c r="Y6" s="203"/>
      <c r="Z6" s="203"/>
      <c r="AA6" s="203" t="s">
        <v>62</v>
      </c>
      <c r="AB6" s="208">
        <v>40</v>
      </c>
      <c r="AC6" s="208">
        <v>25</v>
      </c>
      <c r="AD6" s="208">
        <v>18</v>
      </c>
      <c r="AE6" s="208">
        <v>13</v>
      </c>
      <c r="AF6" s="208">
        <v>10</v>
      </c>
      <c r="AG6" s="208">
        <v>8</v>
      </c>
      <c r="AH6" s="208">
        <v>6</v>
      </c>
      <c r="AI6" s="208">
        <v>5</v>
      </c>
      <c r="AJ6" s="208">
        <v>4</v>
      </c>
      <c r="AK6" s="208">
        <v>3</v>
      </c>
    </row>
    <row r="7" spans="1:37" ht="12.75">
      <c r="A7" s="157" t="s">
        <v>42</v>
      </c>
      <c r="B7" s="188"/>
      <c r="C7" s="144">
        <f>IF($B7="","",VLOOKUP($B7,#REF!,5))</f>
      </c>
      <c r="D7" s="144">
        <f>IF($B7="","",VLOOKUP($B7,#REF!,15))</f>
      </c>
      <c r="E7" s="221" t="s">
        <v>108</v>
      </c>
      <c r="F7" s="145"/>
      <c r="G7" s="221" t="s">
        <v>101</v>
      </c>
      <c r="H7" s="145"/>
      <c r="I7" s="142">
        <f>IF($B7="","",VLOOKUP($B7,#REF!,4))</f>
      </c>
      <c r="J7" s="134"/>
      <c r="K7" s="211" t="s">
        <v>107</v>
      </c>
      <c r="L7" s="205" t="e">
        <f>IF(K7="","",CONCATENATE(VLOOKUP($Y$3,$AB$1:$AK$1,K7)," pont"))</f>
        <v>#N/A</v>
      </c>
      <c r="M7" s="212"/>
      <c r="N7" s="150"/>
      <c r="O7" s="150"/>
      <c r="P7" s="150"/>
      <c r="Q7" s="150"/>
      <c r="R7" s="150"/>
      <c r="S7" s="150"/>
      <c r="Y7" s="203"/>
      <c r="Z7" s="203"/>
      <c r="AA7" s="203" t="s">
        <v>63</v>
      </c>
      <c r="AB7" s="208">
        <v>25</v>
      </c>
      <c r="AC7" s="208">
        <v>15</v>
      </c>
      <c r="AD7" s="208">
        <v>13</v>
      </c>
      <c r="AE7" s="208">
        <v>8</v>
      </c>
      <c r="AF7" s="208">
        <v>6</v>
      </c>
      <c r="AG7" s="208">
        <v>4</v>
      </c>
      <c r="AH7" s="208">
        <v>3</v>
      </c>
      <c r="AI7" s="208">
        <v>2</v>
      </c>
      <c r="AJ7" s="208">
        <v>1</v>
      </c>
      <c r="AK7" s="208">
        <v>0</v>
      </c>
    </row>
    <row r="8" spans="1:37" ht="12.75">
      <c r="A8" s="157"/>
      <c r="B8" s="189"/>
      <c r="C8" s="158"/>
      <c r="D8" s="158"/>
      <c r="E8" s="158"/>
      <c r="F8" s="158"/>
      <c r="G8" s="158"/>
      <c r="H8" s="158"/>
      <c r="I8" s="158"/>
      <c r="J8" s="134"/>
      <c r="K8" s="157"/>
      <c r="L8" s="157"/>
      <c r="M8" s="213"/>
      <c r="N8" s="150"/>
      <c r="O8" s="150"/>
      <c r="P8" s="150"/>
      <c r="Q8" s="150"/>
      <c r="R8" s="150"/>
      <c r="S8" s="150"/>
      <c r="Y8" s="203"/>
      <c r="Z8" s="203"/>
      <c r="AA8" s="203" t="s">
        <v>64</v>
      </c>
      <c r="AB8" s="208">
        <v>15</v>
      </c>
      <c r="AC8" s="208">
        <v>10</v>
      </c>
      <c r="AD8" s="208">
        <v>7</v>
      </c>
      <c r="AE8" s="208">
        <v>5</v>
      </c>
      <c r="AF8" s="208">
        <v>4</v>
      </c>
      <c r="AG8" s="208">
        <v>3</v>
      </c>
      <c r="AH8" s="208">
        <v>2</v>
      </c>
      <c r="AI8" s="208">
        <v>1</v>
      </c>
      <c r="AJ8" s="208">
        <v>0</v>
      </c>
      <c r="AK8" s="208">
        <v>0</v>
      </c>
    </row>
    <row r="9" spans="1:37" ht="12.75">
      <c r="A9" s="157" t="s">
        <v>43</v>
      </c>
      <c r="B9" s="188"/>
      <c r="C9" s="144">
        <f>IF($B9="","",VLOOKUP($B9,#REF!,5))</f>
      </c>
      <c r="D9" s="144">
        <f>IF($B9="","",VLOOKUP($B9,#REF!,15))</f>
      </c>
      <c r="E9" s="221"/>
      <c r="F9" s="145"/>
      <c r="G9" s="221"/>
      <c r="H9" s="145"/>
      <c r="I9" s="142">
        <f>IF($B9="","",VLOOKUP($B9,#REF!,4))</f>
      </c>
      <c r="J9" s="134"/>
      <c r="K9" s="211"/>
      <c r="L9" s="205">
        <f>IF(K9="","",CONCATENATE(VLOOKUP($Y$3,$AB$1:$AK$1,K9)," pont"))</f>
      </c>
      <c r="M9" s="212"/>
      <c r="N9" s="150"/>
      <c r="O9" s="150"/>
      <c r="P9" s="150"/>
      <c r="Q9" s="150"/>
      <c r="R9" s="150"/>
      <c r="S9" s="150"/>
      <c r="Y9" s="203"/>
      <c r="Z9" s="203"/>
      <c r="AA9" s="203" t="s">
        <v>65</v>
      </c>
      <c r="AB9" s="208">
        <v>10</v>
      </c>
      <c r="AC9" s="208">
        <v>6</v>
      </c>
      <c r="AD9" s="208">
        <v>4</v>
      </c>
      <c r="AE9" s="208">
        <v>2</v>
      </c>
      <c r="AF9" s="208">
        <v>1</v>
      </c>
      <c r="AG9" s="208">
        <v>0</v>
      </c>
      <c r="AH9" s="208">
        <v>0</v>
      </c>
      <c r="AI9" s="208">
        <v>0</v>
      </c>
      <c r="AJ9" s="208">
        <v>0</v>
      </c>
      <c r="AK9" s="208">
        <v>0</v>
      </c>
    </row>
    <row r="10" spans="1:37" ht="12.75">
      <c r="A10" s="157"/>
      <c r="B10" s="189"/>
      <c r="C10" s="158"/>
      <c r="D10" s="158"/>
      <c r="E10" s="158"/>
      <c r="F10" s="158"/>
      <c r="G10" s="158"/>
      <c r="H10" s="158"/>
      <c r="I10" s="158"/>
      <c r="J10" s="134"/>
      <c r="K10" s="157"/>
      <c r="L10" s="157"/>
      <c r="M10" s="213"/>
      <c r="N10" s="150"/>
      <c r="O10" s="150"/>
      <c r="P10" s="150"/>
      <c r="Q10" s="150"/>
      <c r="R10" s="150"/>
      <c r="S10" s="150"/>
      <c r="Y10" s="203"/>
      <c r="Z10" s="203"/>
      <c r="AA10" s="203" t="s">
        <v>66</v>
      </c>
      <c r="AB10" s="208">
        <v>6</v>
      </c>
      <c r="AC10" s="208">
        <v>3</v>
      </c>
      <c r="AD10" s="208">
        <v>2</v>
      </c>
      <c r="AE10" s="208">
        <v>1</v>
      </c>
      <c r="AF10" s="208">
        <v>0</v>
      </c>
      <c r="AG10" s="208">
        <v>0</v>
      </c>
      <c r="AH10" s="208">
        <v>0</v>
      </c>
      <c r="AI10" s="208">
        <v>0</v>
      </c>
      <c r="AJ10" s="208">
        <v>0</v>
      </c>
      <c r="AK10" s="208">
        <v>0</v>
      </c>
    </row>
    <row r="11" spans="1:37" ht="12.75">
      <c r="A11" s="157" t="s">
        <v>44</v>
      </c>
      <c r="B11" s="188"/>
      <c r="C11" s="144">
        <f>IF($B11="","",VLOOKUP($B11,#REF!,5))</f>
      </c>
      <c r="D11" s="144">
        <f>IF($B11="","",VLOOKUP($B11,#REF!,15))</f>
      </c>
      <c r="E11" s="142">
        <f>UPPER(IF($B11="","",VLOOKUP($B11,#REF!,2)))</f>
      </c>
      <c r="F11" s="145"/>
      <c r="G11" s="142">
        <f>IF($B11="","",VLOOKUP($B11,#REF!,3))</f>
      </c>
      <c r="H11" s="145"/>
      <c r="I11" s="142">
        <f>IF($B11="","",VLOOKUP($B11,#REF!,4))</f>
      </c>
      <c r="J11" s="134"/>
      <c r="K11" s="211"/>
      <c r="L11" s="205">
        <f>IF(K11="","",CONCATENATE(VLOOKUP($Y$3,$AB$1:$AK$1,K11)," pont"))</f>
      </c>
      <c r="M11" s="212"/>
      <c r="N11" s="150"/>
      <c r="O11" s="150"/>
      <c r="P11" s="150"/>
      <c r="Q11" s="150"/>
      <c r="R11" s="150"/>
      <c r="S11" s="150"/>
      <c r="Y11" s="203"/>
      <c r="Z11" s="203"/>
      <c r="AA11" s="203" t="s">
        <v>71</v>
      </c>
      <c r="AB11" s="208">
        <v>3</v>
      </c>
      <c r="AC11" s="208">
        <v>2</v>
      </c>
      <c r="AD11" s="208">
        <v>1</v>
      </c>
      <c r="AE11" s="208">
        <v>0</v>
      </c>
      <c r="AF11" s="208">
        <v>0</v>
      </c>
      <c r="AG11" s="208">
        <v>0</v>
      </c>
      <c r="AH11" s="208">
        <v>0</v>
      </c>
      <c r="AI11" s="208">
        <v>0</v>
      </c>
      <c r="AJ11" s="208">
        <v>0</v>
      </c>
      <c r="AK11" s="208">
        <v>0</v>
      </c>
    </row>
    <row r="12" spans="1:37" ht="12.75">
      <c r="A12" s="134"/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Y12" s="203"/>
      <c r="Z12" s="203"/>
      <c r="AA12" s="203" t="s">
        <v>67</v>
      </c>
      <c r="AB12" s="209">
        <v>0</v>
      </c>
      <c r="AC12" s="209">
        <v>0</v>
      </c>
      <c r="AD12" s="209">
        <v>0</v>
      </c>
      <c r="AE12" s="209">
        <v>0</v>
      </c>
      <c r="AF12" s="209">
        <v>0</v>
      </c>
      <c r="AG12" s="209">
        <v>0</v>
      </c>
      <c r="AH12" s="209">
        <v>0</v>
      </c>
      <c r="AI12" s="209">
        <v>0</v>
      </c>
      <c r="AJ12" s="209">
        <v>0</v>
      </c>
      <c r="AK12" s="209">
        <v>0</v>
      </c>
    </row>
    <row r="13" spans="1:37" ht="12.75">
      <c r="A13" s="134"/>
      <c r="B13" s="134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Y13" s="203"/>
      <c r="Z13" s="203"/>
      <c r="AA13" s="203" t="s">
        <v>68</v>
      </c>
      <c r="AB13" s="209">
        <v>0</v>
      </c>
      <c r="AC13" s="209">
        <v>0</v>
      </c>
      <c r="AD13" s="209">
        <v>0</v>
      </c>
      <c r="AE13" s="209">
        <v>0</v>
      </c>
      <c r="AF13" s="209">
        <v>0</v>
      </c>
      <c r="AG13" s="209">
        <v>0</v>
      </c>
      <c r="AH13" s="209">
        <v>0</v>
      </c>
      <c r="AI13" s="209">
        <v>0</v>
      </c>
      <c r="AJ13" s="209">
        <v>0</v>
      </c>
      <c r="AK13" s="209">
        <v>0</v>
      </c>
    </row>
    <row r="14" spans="1:37" ht="12.75">
      <c r="A14" s="134"/>
      <c r="B14" s="134"/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Y14" s="203"/>
      <c r="Z14" s="203"/>
      <c r="AA14" s="203"/>
      <c r="AB14" s="203"/>
      <c r="AC14" s="203"/>
      <c r="AD14" s="203"/>
      <c r="AE14" s="203"/>
      <c r="AF14" s="203"/>
      <c r="AG14" s="203"/>
      <c r="AH14" s="203"/>
      <c r="AI14" s="203"/>
      <c r="AJ14" s="203"/>
      <c r="AK14" s="203"/>
    </row>
    <row r="15" spans="1:37" ht="12.75">
      <c r="A15" s="134"/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Y15" s="203"/>
      <c r="Z15" s="203"/>
      <c r="AA15" s="203"/>
      <c r="AB15" s="203"/>
      <c r="AC15" s="203"/>
      <c r="AD15" s="203"/>
      <c r="AE15" s="203"/>
      <c r="AF15" s="203"/>
      <c r="AG15" s="203"/>
      <c r="AH15" s="203"/>
      <c r="AI15" s="203"/>
      <c r="AJ15" s="203"/>
      <c r="AK15" s="203"/>
    </row>
    <row r="16" spans="1:37" ht="12.75">
      <c r="A16" s="134"/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Y16" s="203"/>
      <c r="Z16" s="203"/>
      <c r="AA16" s="203" t="s">
        <v>42</v>
      </c>
      <c r="AB16" s="203">
        <v>300</v>
      </c>
      <c r="AC16" s="203">
        <v>250</v>
      </c>
      <c r="AD16" s="203">
        <v>220</v>
      </c>
      <c r="AE16" s="203">
        <v>180</v>
      </c>
      <c r="AF16" s="203">
        <v>160</v>
      </c>
      <c r="AG16" s="203">
        <v>150</v>
      </c>
      <c r="AH16" s="203">
        <v>140</v>
      </c>
      <c r="AI16" s="203">
        <v>130</v>
      </c>
      <c r="AJ16" s="203">
        <v>120</v>
      </c>
      <c r="AK16" s="203">
        <v>110</v>
      </c>
    </row>
    <row r="17" spans="1:37" ht="12.75">
      <c r="A17" s="134"/>
      <c r="B17" s="134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Y17" s="203"/>
      <c r="Z17" s="203"/>
      <c r="AA17" s="203" t="s">
        <v>59</v>
      </c>
      <c r="AB17" s="203">
        <v>250</v>
      </c>
      <c r="AC17" s="203">
        <v>200</v>
      </c>
      <c r="AD17" s="203">
        <v>160</v>
      </c>
      <c r="AE17" s="203">
        <v>140</v>
      </c>
      <c r="AF17" s="203">
        <v>120</v>
      </c>
      <c r="AG17" s="203">
        <v>110</v>
      </c>
      <c r="AH17" s="203">
        <v>100</v>
      </c>
      <c r="AI17" s="203">
        <v>90</v>
      </c>
      <c r="AJ17" s="203">
        <v>80</v>
      </c>
      <c r="AK17" s="203">
        <v>70</v>
      </c>
    </row>
    <row r="18" spans="1:37" ht="18.75" customHeight="1">
      <c r="A18" s="134"/>
      <c r="B18" s="321"/>
      <c r="C18" s="321"/>
      <c r="D18" s="320" t="str">
        <f>E7</f>
        <v>Gothard</v>
      </c>
      <c r="E18" s="320"/>
      <c r="F18" s="320">
        <f>E9</f>
        <v>0</v>
      </c>
      <c r="G18" s="320"/>
      <c r="H18" s="320">
        <f>E11</f>
      </c>
      <c r="I18" s="320"/>
      <c r="J18" s="134"/>
      <c r="K18" s="134"/>
      <c r="L18" s="134"/>
      <c r="M18" s="134"/>
      <c r="Y18" s="203"/>
      <c r="Z18" s="203"/>
      <c r="AA18" s="203" t="s">
        <v>60</v>
      </c>
      <c r="AB18" s="203">
        <v>200</v>
      </c>
      <c r="AC18" s="203">
        <v>150</v>
      </c>
      <c r="AD18" s="203">
        <v>130</v>
      </c>
      <c r="AE18" s="203">
        <v>110</v>
      </c>
      <c r="AF18" s="203">
        <v>95</v>
      </c>
      <c r="AG18" s="203">
        <v>80</v>
      </c>
      <c r="AH18" s="203">
        <v>70</v>
      </c>
      <c r="AI18" s="203">
        <v>60</v>
      </c>
      <c r="AJ18" s="203">
        <v>55</v>
      </c>
      <c r="AK18" s="203">
        <v>50</v>
      </c>
    </row>
    <row r="19" spans="1:37" ht="18.75" customHeight="1">
      <c r="A19" s="193" t="s">
        <v>42</v>
      </c>
      <c r="B19" s="318" t="str">
        <f>E7</f>
        <v>Gothard</v>
      </c>
      <c r="C19" s="318"/>
      <c r="D19" s="322"/>
      <c r="E19" s="322"/>
      <c r="F19" s="319"/>
      <c r="G19" s="319"/>
      <c r="H19" s="319"/>
      <c r="I19" s="319"/>
      <c r="J19" s="134"/>
      <c r="K19" s="134"/>
      <c r="L19" s="134"/>
      <c r="M19" s="134"/>
      <c r="Y19" s="203"/>
      <c r="Z19" s="203"/>
      <c r="AA19" s="203" t="s">
        <v>61</v>
      </c>
      <c r="AB19" s="203">
        <v>150</v>
      </c>
      <c r="AC19" s="203">
        <v>120</v>
      </c>
      <c r="AD19" s="203">
        <v>100</v>
      </c>
      <c r="AE19" s="203">
        <v>80</v>
      </c>
      <c r="AF19" s="203">
        <v>70</v>
      </c>
      <c r="AG19" s="203">
        <v>60</v>
      </c>
      <c r="AH19" s="203">
        <v>55</v>
      </c>
      <c r="AI19" s="203">
        <v>50</v>
      </c>
      <c r="AJ19" s="203">
        <v>45</v>
      </c>
      <c r="AK19" s="203">
        <v>40</v>
      </c>
    </row>
    <row r="20" spans="1:37" ht="18.75" customHeight="1">
      <c r="A20" s="193" t="s">
        <v>43</v>
      </c>
      <c r="B20" s="318">
        <f>E9</f>
        <v>0</v>
      </c>
      <c r="C20" s="318"/>
      <c r="D20" s="319"/>
      <c r="E20" s="319"/>
      <c r="F20" s="322"/>
      <c r="G20" s="322"/>
      <c r="H20" s="319"/>
      <c r="I20" s="319"/>
      <c r="J20" s="134"/>
      <c r="K20" s="134"/>
      <c r="L20" s="134"/>
      <c r="M20" s="134"/>
      <c r="Y20" s="203"/>
      <c r="Z20" s="203"/>
      <c r="AA20" s="203" t="s">
        <v>62</v>
      </c>
      <c r="AB20" s="203">
        <v>120</v>
      </c>
      <c r="AC20" s="203">
        <v>90</v>
      </c>
      <c r="AD20" s="203">
        <v>65</v>
      </c>
      <c r="AE20" s="203">
        <v>55</v>
      </c>
      <c r="AF20" s="203">
        <v>50</v>
      </c>
      <c r="AG20" s="203">
        <v>45</v>
      </c>
      <c r="AH20" s="203">
        <v>40</v>
      </c>
      <c r="AI20" s="203">
        <v>35</v>
      </c>
      <c r="AJ20" s="203">
        <v>25</v>
      </c>
      <c r="AK20" s="203">
        <v>20</v>
      </c>
    </row>
    <row r="21" spans="1:37" ht="18.75" customHeight="1">
      <c r="A21" s="193" t="s">
        <v>44</v>
      </c>
      <c r="B21" s="318">
        <f>E11</f>
      </c>
      <c r="C21" s="318"/>
      <c r="D21" s="319"/>
      <c r="E21" s="319"/>
      <c r="F21" s="319"/>
      <c r="G21" s="319"/>
      <c r="H21" s="322"/>
      <c r="I21" s="322"/>
      <c r="J21" s="134"/>
      <c r="K21" s="134"/>
      <c r="L21" s="134"/>
      <c r="M21" s="134"/>
      <c r="Y21" s="203"/>
      <c r="Z21" s="203"/>
      <c r="AA21" s="203" t="s">
        <v>63</v>
      </c>
      <c r="AB21" s="203">
        <v>90</v>
      </c>
      <c r="AC21" s="203">
        <v>60</v>
      </c>
      <c r="AD21" s="203">
        <v>45</v>
      </c>
      <c r="AE21" s="203">
        <v>34</v>
      </c>
      <c r="AF21" s="203">
        <v>27</v>
      </c>
      <c r="AG21" s="203">
        <v>22</v>
      </c>
      <c r="AH21" s="203">
        <v>18</v>
      </c>
      <c r="AI21" s="203">
        <v>15</v>
      </c>
      <c r="AJ21" s="203">
        <v>12</v>
      </c>
      <c r="AK21" s="203">
        <v>9</v>
      </c>
    </row>
    <row r="22" spans="1:37" ht="12.75">
      <c r="A22" s="134"/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Y22" s="203"/>
      <c r="Z22" s="203"/>
      <c r="AA22" s="203" t="s">
        <v>64</v>
      </c>
      <c r="AB22" s="203">
        <v>60</v>
      </c>
      <c r="AC22" s="203">
        <v>40</v>
      </c>
      <c r="AD22" s="203">
        <v>30</v>
      </c>
      <c r="AE22" s="203">
        <v>20</v>
      </c>
      <c r="AF22" s="203">
        <v>18</v>
      </c>
      <c r="AG22" s="203">
        <v>15</v>
      </c>
      <c r="AH22" s="203">
        <v>12</v>
      </c>
      <c r="AI22" s="203">
        <v>10</v>
      </c>
      <c r="AJ22" s="203">
        <v>8</v>
      </c>
      <c r="AK22" s="203">
        <v>6</v>
      </c>
    </row>
    <row r="23" spans="1:37" ht="12.75">
      <c r="A23" s="134"/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Y23" s="203"/>
      <c r="Z23" s="203"/>
      <c r="AA23" s="203" t="s">
        <v>65</v>
      </c>
      <c r="AB23" s="203">
        <v>40</v>
      </c>
      <c r="AC23" s="203">
        <v>25</v>
      </c>
      <c r="AD23" s="203">
        <v>18</v>
      </c>
      <c r="AE23" s="203">
        <v>13</v>
      </c>
      <c r="AF23" s="203">
        <v>8</v>
      </c>
      <c r="AG23" s="203">
        <v>7</v>
      </c>
      <c r="AH23" s="203">
        <v>6</v>
      </c>
      <c r="AI23" s="203">
        <v>5</v>
      </c>
      <c r="AJ23" s="203">
        <v>4</v>
      </c>
      <c r="AK23" s="203">
        <v>3</v>
      </c>
    </row>
    <row r="24" spans="1:37" ht="12.75">
      <c r="A24" s="134"/>
      <c r="B24" s="134"/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Y24" s="203"/>
      <c r="Z24" s="203"/>
      <c r="AA24" s="203" t="s">
        <v>66</v>
      </c>
      <c r="AB24" s="203">
        <v>25</v>
      </c>
      <c r="AC24" s="203">
        <v>15</v>
      </c>
      <c r="AD24" s="203">
        <v>13</v>
      </c>
      <c r="AE24" s="203">
        <v>7</v>
      </c>
      <c r="AF24" s="203">
        <v>6</v>
      </c>
      <c r="AG24" s="203">
        <v>5</v>
      </c>
      <c r="AH24" s="203">
        <v>4</v>
      </c>
      <c r="AI24" s="203">
        <v>3</v>
      </c>
      <c r="AJ24" s="203">
        <v>2</v>
      </c>
      <c r="AK24" s="203">
        <v>1</v>
      </c>
    </row>
    <row r="25" spans="1:37" ht="12.75">
      <c r="A25" s="134"/>
      <c r="B25" s="134"/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Y25" s="203"/>
      <c r="Z25" s="203"/>
      <c r="AA25" s="203" t="s">
        <v>71</v>
      </c>
      <c r="AB25" s="203">
        <v>15</v>
      </c>
      <c r="AC25" s="203">
        <v>10</v>
      </c>
      <c r="AD25" s="203">
        <v>8</v>
      </c>
      <c r="AE25" s="203">
        <v>4</v>
      </c>
      <c r="AF25" s="203">
        <v>3</v>
      </c>
      <c r="AG25" s="203">
        <v>2</v>
      </c>
      <c r="AH25" s="203">
        <v>1</v>
      </c>
      <c r="AI25" s="203">
        <v>0</v>
      </c>
      <c r="AJ25" s="203">
        <v>0</v>
      </c>
      <c r="AK25" s="203">
        <v>0</v>
      </c>
    </row>
    <row r="26" spans="1:37" ht="12.75">
      <c r="A26" s="134"/>
      <c r="B26" s="134"/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Y26" s="203"/>
      <c r="Z26" s="203"/>
      <c r="AA26" s="203" t="s">
        <v>67</v>
      </c>
      <c r="AB26" s="203">
        <v>10</v>
      </c>
      <c r="AC26" s="203">
        <v>6</v>
      </c>
      <c r="AD26" s="203">
        <v>4</v>
      </c>
      <c r="AE26" s="203">
        <v>2</v>
      </c>
      <c r="AF26" s="203">
        <v>1</v>
      </c>
      <c r="AG26" s="203">
        <v>0</v>
      </c>
      <c r="AH26" s="203">
        <v>0</v>
      </c>
      <c r="AI26" s="203">
        <v>0</v>
      </c>
      <c r="AJ26" s="203">
        <v>0</v>
      </c>
      <c r="AK26" s="203">
        <v>0</v>
      </c>
    </row>
    <row r="27" spans="1:37" ht="12.75">
      <c r="A27" s="134"/>
      <c r="B27" s="134"/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Y27" s="203"/>
      <c r="Z27" s="203"/>
      <c r="AA27" s="203" t="s">
        <v>68</v>
      </c>
      <c r="AB27" s="203">
        <v>3</v>
      </c>
      <c r="AC27" s="203">
        <v>2</v>
      </c>
      <c r="AD27" s="203">
        <v>1</v>
      </c>
      <c r="AE27" s="203">
        <v>0</v>
      </c>
      <c r="AF27" s="203">
        <v>0</v>
      </c>
      <c r="AG27" s="203">
        <v>0</v>
      </c>
      <c r="AH27" s="203">
        <v>0</v>
      </c>
      <c r="AI27" s="203">
        <v>0</v>
      </c>
      <c r="AJ27" s="203">
        <v>0</v>
      </c>
      <c r="AK27" s="203">
        <v>0</v>
      </c>
    </row>
    <row r="28" spans="1:13" ht="12.75">
      <c r="A28" s="134"/>
      <c r="B28" s="134"/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</row>
    <row r="29" spans="1:13" ht="12.75">
      <c r="A29" s="81" t="s">
        <v>25</v>
      </c>
      <c r="B29" s="82"/>
      <c r="C29" s="112"/>
      <c r="D29" s="165" t="s">
        <v>0</v>
      </c>
      <c r="E29" s="166" t="s">
        <v>27</v>
      </c>
      <c r="F29" s="184"/>
      <c r="G29" s="165" t="s">
        <v>0</v>
      </c>
      <c r="H29" s="166" t="s">
        <v>34</v>
      </c>
      <c r="I29" s="89"/>
      <c r="J29" s="134"/>
      <c r="K29" s="134"/>
      <c r="L29" s="134"/>
      <c r="M29" s="134"/>
    </row>
    <row r="30" spans="1:13" ht="12.75">
      <c r="A30" s="137" t="s">
        <v>26</v>
      </c>
      <c r="B30" s="138"/>
      <c r="C30" s="139"/>
      <c r="D30" s="167"/>
      <c r="E30" s="325"/>
      <c r="F30" s="325"/>
      <c r="G30" s="178" t="s">
        <v>1</v>
      </c>
      <c r="H30" s="138"/>
      <c r="I30" s="168"/>
      <c r="J30" s="134"/>
      <c r="K30" s="134"/>
      <c r="L30" s="134"/>
      <c r="M30" s="134"/>
    </row>
    <row r="31" spans="1:13" ht="12.75">
      <c r="A31" s="140" t="s">
        <v>33</v>
      </c>
      <c r="B31" s="87"/>
      <c r="C31" s="141"/>
      <c r="D31" s="170"/>
      <c r="E31" s="324"/>
      <c r="F31" s="324"/>
      <c r="G31" s="180" t="s">
        <v>2</v>
      </c>
      <c r="H31" s="171"/>
      <c r="I31" s="172"/>
      <c r="J31" s="134"/>
      <c r="K31" s="134"/>
      <c r="L31" s="134"/>
      <c r="M31" s="134"/>
    </row>
    <row r="32" spans="1:19" ht="12.75">
      <c r="A32" s="102"/>
      <c r="B32" s="103"/>
      <c r="C32" s="104"/>
      <c r="D32" s="170"/>
      <c r="E32" s="174"/>
      <c r="F32" s="175"/>
      <c r="G32" s="180" t="s">
        <v>3</v>
      </c>
      <c r="H32" s="171"/>
      <c r="I32" s="172"/>
      <c r="J32" s="134"/>
      <c r="K32" s="134"/>
      <c r="L32" s="133"/>
      <c r="M32" s="133"/>
      <c r="O32" s="150"/>
      <c r="P32" s="150"/>
      <c r="Q32" s="150"/>
      <c r="R32" s="150"/>
      <c r="S32" s="150"/>
    </row>
    <row r="33" spans="1:19" ht="12.75">
      <c r="A33" s="83"/>
      <c r="B33" s="110"/>
      <c r="C33" s="84"/>
      <c r="D33" s="170"/>
      <c r="E33" s="174"/>
      <c r="F33" s="175"/>
      <c r="G33" s="180" t="s">
        <v>4</v>
      </c>
      <c r="H33" s="171"/>
      <c r="I33" s="172"/>
      <c r="J33" s="166" t="s">
        <v>35</v>
      </c>
      <c r="K33" s="88" t="s">
        <v>36</v>
      </c>
      <c r="L33" s="31"/>
      <c r="M33" s="218"/>
      <c r="N33" s="217"/>
      <c r="O33" s="150"/>
      <c r="P33" s="159"/>
      <c r="Q33" s="159"/>
      <c r="R33" s="160"/>
      <c r="S33" s="150"/>
    </row>
    <row r="34" spans="1:19" ht="12.75">
      <c r="A34" s="91"/>
      <c r="B34" s="105"/>
      <c r="C34" s="111"/>
      <c r="D34" s="170"/>
      <c r="E34" s="174"/>
      <c r="F34" s="175"/>
      <c r="G34" s="180" t="s">
        <v>5</v>
      </c>
      <c r="H34" s="171"/>
      <c r="I34" s="172"/>
      <c r="J34" s="179"/>
      <c r="K34" s="135" t="s">
        <v>28</v>
      </c>
      <c r="L34" s="185"/>
      <c r="M34" s="173"/>
      <c r="O34" s="150"/>
      <c r="P34" s="161"/>
      <c r="Q34" s="161"/>
      <c r="R34" s="162"/>
      <c r="S34" s="150"/>
    </row>
    <row r="35" spans="1:19" ht="12.75">
      <c r="A35" s="92"/>
      <c r="B35" s="106"/>
      <c r="C35" s="84"/>
      <c r="D35" s="170"/>
      <c r="E35" s="174"/>
      <c r="F35" s="175"/>
      <c r="G35" s="180" t="s">
        <v>6</v>
      </c>
      <c r="H35" s="171"/>
      <c r="I35" s="172"/>
      <c r="J35" s="79"/>
      <c r="K35" s="182"/>
      <c r="L35" s="133"/>
      <c r="M35" s="177"/>
      <c r="O35" s="150"/>
      <c r="P35" s="162"/>
      <c r="Q35" s="163"/>
      <c r="R35" s="162"/>
      <c r="S35" s="150"/>
    </row>
    <row r="36" spans="1:19" ht="12.75">
      <c r="A36" s="92"/>
      <c r="B36" s="106"/>
      <c r="C36" s="100"/>
      <c r="D36" s="170"/>
      <c r="E36" s="174"/>
      <c r="F36" s="175"/>
      <c r="G36" s="180" t="s">
        <v>7</v>
      </c>
      <c r="H36" s="171"/>
      <c r="I36" s="172"/>
      <c r="J36" s="79"/>
      <c r="K36" s="135" t="s">
        <v>29</v>
      </c>
      <c r="L36" s="185"/>
      <c r="M36" s="169"/>
      <c r="O36" s="150"/>
      <c r="P36" s="161"/>
      <c r="Q36" s="161"/>
      <c r="R36" s="162"/>
      <c r="S36" s="150"/>
    </row>
    <row r="37" spans="1:19" ht="12.75">
      <c r="A37" s="93"/>
      <c r="B37" s="90"/>
      <c r="C37" s="101"/>
      <c r="D37" s="176"/>
      <c r="E37" s="85"/>
      <c r="F37" s="133"/>
      <c r="G37" s="181" t="s">
        <v>8</v>
      </c>
      <c r="H37" s="87"/>
      <c r="I37" s="136"/>
      <c r="J37" s="79"/>
      <c r="K37" s="183"/>
      <c r="L37" s="175"/>
      <c r="M37" s="173"/>
      <c r="O37" s="150"/>
      <c r="P37" s="162"/>
      <c r="Q37" s="163"/>
      <c r="R37" s="162"/>
      <c r="S37" s="150"/>
    </row>
    <row r="38" spans="10:19" ht="12.75">
      <c r="J38" s="79"/>
      <c r="K38" s="140"/>
      <c r="L38" s="133"/>
      <c r="M38" s="177"/>
      <c r="O38" s="150"/>
      <c r="P38" s="162"/>
      <c r="Q38" s="163"/>
      <c r="R38" s="162"/>
      <c r="S38" s="150"/>
    </row>
    <row r="39" spans="10:19" ht="12.75">
      <c r="J39" s="79"/>
      <c r="K39" s="135" t="s">
        <v>24</v>
      </c>
      <c r="L39" s="185"/>
      <c r="M39" s="169"/>
      <c r="O39" s="150"/>
      <c r="P39" s="161"/>
      <c r="Q39" s="161"/>
      <c r="R39" s="162"/>
      <c r="S39" s="150"/>
    </row>
    <row r="40" spans="10:19" ht="12.75">
      <c r="J40" s="79"/>
      <c r="K40" s="183"/>
      <c r="L40" s="175"/>
      <c r="M40" s="173"/>
      <c r="O40" s="150"/>
      <c r="P40" s="162"/>
      <c r="Q40" s="163"/>
      <c r="R40" s="162"/>
      <c r="S40" s="150"/>
    </row>
    <row r="41" spans="10:19" ht="12.75">
      <c r="J41" s="86"/>
      <c r="K41" s="140" t="str">
        <f>L4</f>
        <v>Szabó Hajnalka</v>
      </c>
      <c r="L41" s="133"/>
      <c r="M41" s="177"/>
      <c r="O41" s="150"/>
      <c r="P41" s="162"/>
      <c r="Q41" s="163"/>
      <c r="R41" s="164"/>
      <c r="S41" s="150"/>
    </row>
    <row r="42" spans="15:19" ht="12.75">
      <c r="O42" s="150"/>
      <c r="P42" s="150"/>
      <c r="Q42" s="150"/>
      <c r="R42" s="150"/>
      <c r="S42" s="150"/>
    </row>
    <row r="43" spans="15:19" ht="12.75">
      <c r="O43" s="150"/>
      <c r="P43" s="150"/>
      <c r="Q43" s="150"/>
      <c r="R43" s="150"/>
      <c r="S43" s="150"/>
    </row>
  </sheetData>
  <sheetProtection/>
  <mergeCells count="20">
    <mergeCell ref="A1:F1"/>
    <mergeCell ref="A4:C4"/>
    <mergeCell ref="B18:C18"/>
    <mergeCell ref="D18:E18"/>
    <mergeCell ref="F18:G18"/>
    <mergeCell ref="H18:I18"/>
    <mergeCell ref="B19:C19"/>
    <mergeCell ref="D19:E19"/>
    <mergeCell ref="F19:G19"/>
    <mergeCell ref="H19:I19"/>
    <mergeCell ref="B20:C20"/>
    <mergeCell ref="D20:E20"/>
    <mergeCell ref="F20:G20"/>
    <mergeCell ref="H20:I20"/>
    <mergeCell ref="B21:C21"/>
    <mergeCell ref="D21:E21"/>
    <mergeCell ref="F21:G21"/>
    <mergeCell ref="H21:I21"/>
    <mergeCell ref="E30:F30"/>
    <mergeCell ref="E31:F31"/>
  </mergeCells>
  <conditionalFormatting sqref="E7 E9 E11">
    <cfRule type="cellIs" priority="2" dxfId="1" operator="equal" stopIfTrue="1">
      <formula>"Bye"</formula>
    </cfRule>
  </conditionalFormatting>
  <conditionalFormatting sqref="R41">
    <cfRule type="expression" priority="1" dxfId="0" stopIfTrue="1">
      <formula>$O$1="CU"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1"/>
  </sheetPr>
  <dimension ref="A1:AK43"/>
  <sheetViews>
    <sheetView zoomScalePageLayoutView="0" workbookViewId="0" topLeftCell="A1">
      <selection activeCell="J1" sqref="J1"/>
    </sheetView>
  </sheetViews>
  <sheetFormatPr defaultColWidth="9.140625" defaultRowHeight="12.75"/>
  <cols>
    <col min="1" max="1" width="5.421875" style="0" customWidth="1"/>
    <col min="2" max="2" width="4.421875" style="0" customWidth="1"/>
    <col min="3" max="3" width="8.28125" style="0" customWidth="1"/>
    <col min="4" max="4" width="7.140625" style="0" customWidth="1"/>
    <col min="5" max="5" width="9.28125" style="0" customWidth="1"/>
    <col min="6" max="6" width="7.140625" style="0" customWidth="1"/>
    <col min="7" max="7" width="9.28125" style="0" customWidth="1"/>
    <col min="8" max="8" width="7.140625" style="0" customWidth="1"/>
    <col min="9" max="9" width="9.28125" style="0" customWidth="1"/>
    <col min="10" max="10" width="8.421875" style="0" customWidth="1"/>
    <col min="11" max="13" width="8.57421875" style="0" customWidth="1"/>
    <col min="15" max="15" width="5.57421875" style="0" customWidth="1"/>
    <col min="16" max="16" width="4.57421875" style="0" customWidth="1"/>
    <col min="17" max="17" width="11.7109375" style="0" customWidth="1"/>
    <col min="25" max="25" width="10.28125" style="202" hidden="1" customWidth="1"/>
    <col min="26" max="37" width="0" style="202" hidden="1" customWidth="1"/>
  </cols>
  <sheetData>
    <row r="1" spans="1:37" ht="26.25">
      <c r="A1" s="317" t="str">
        <f>Altalanos!$A$6</f>
        <v>Vas megyei Tenisz Diákolimpia</v>
      </c>
      <c r="B1" s="317"/>
      <c r="C1" s="317"/>
      <c r="D1" s="317"/>
      <c r="E1" s="317"/>
      <c r="F1" s="317"/>
      <c r="G1" s="117"/>
      <c r="H1" s="120" t="s">
        <v>32</v>
      </c>
      <c r="I1" s="118"/>
      <c r="J1" s="119"/>
      <c r="L1" s="121"/>
      <c r="M1" s="146"/>
      <c r="N1" s="148"/>
      <c r="O1" s="148" t="s">
        <v>9</v>
      </c>
      <c r="P1" s="148"/>
      <c r="Q1" s="149"/>
      <c r="R1" s="148"/>
      <c r="S1" s="150"/>
      <c r="Y1"/>
      <c r="Z1"/>
      <c r="AA1"/>
      <c r="AB1" s="210" t="e">
        <f>IF(Y5=1,CONCATENATE(VLOOKUP(Y3,AA16:AH27,2)),CONCATENATE(VLOOKUP(Y3,AA2:AK13,2)))</f>
        <v>#N/A</v>
      </c>
      <c r="AC1" s="210" t="e">
        <f>IF(Y5=1,CONCATENATE(VLOOKUP(Y3,AA16:AK27,3)),CONCATENATE(VLOOKUP(Y3,AA2:AK13,3)))</f>
        <v>#N/A</v>
      </c>
      <c r="AD1" s="210" t="e">
        <f>IF(Y5=1,CONCATENATE(VLOOKUP(Y3,AA16:AK27,4)),CONCATENATE(VLOOKUP(Y3,AA2:AK13,4)))</f>
        <v>#N/A</v>
      </c>
      <c r="AE1" s="210" t="e">
        <f>IF(Y5=1,CONCATENATE(VLOOKUP(Y3,AA16:AK27,5)),CONCATENATE(VLOOKUP(Y3,AA2:AK13,5)))</f>
        <v>#N/A</v>
      </c>
      <c r="AF1" s="210" t="e">
        <f>IF(Y5=1,CONCATENATE(VLOOKUP(Y3,AA16:AK27,6)),CONCATENATE(VLOOKUP(Y3,AA2:AK13,6)))</f>
        <v>#N/A</v>
      </c>
      <c r="AG1" s="210" t="e">
        <f>IF(Y5=1,CONCATENATE(VLOOKUP(Y3,AA16:AK27,7)),CONCATENATE(VLOOKUP(Y3,AA2:AK13,7)))</f>
        <v>#N/A</v>
      </c>
      <c r="AH1" s="210" t="e">
        <f>IF(Y5=1,CONCATENATE(VLOOKUP(Y3,AA16:AK27,8)),CONCATENATE(VLOOKUP(Y3,AA2:AK13,8)))</f>
        <v>#N/A</v>
      </c>
      <c r="AI1" s="210" t="e">
        <f>IF(Y5=1,CONCATENATE(VLOOKUP(Y3,AA16:AK27,9)),CONCATENATE(VLOOKUP(Y3,AA2:AK13,9)))</f>
        <v>#N/A</v>
      </c>
      <c r="AJ1" s="210" t="e">
        <f>IF(Y5=1,CONCATENATE(VLOOKUP(Y3,AA16:AK27,10)),CONCATENATE(VLOOKUP(Y3,AA2:AK13,10)))</f>
        <v>#N/A</v>
      </c>
      <c r="AK1" s="210" t="e">
        <f>IF(Y5=1,CONCATENATE(VLOOKUP(Y3,AA16:AK27,11)),CONCATENATE(VLOOKUP(Y3,AA2:AK13,11)))</f>
        <v>#N/A</v>
      </c>
    </row>
    <row r="2" spans="1:37" ht="12.75">
      <c r="A2" s="122" t="s">
        <v>31</v>
      </c>
      <c r="B2" s="123"/>
      <c r="C2" s="123"/>
      <c r="D2" s="123"/>
      <c r="E2" s="219">
        <f>Altalanos!$B$8</f>
        <v>0</v>
      </c>
      <c r="F2" s="123"/>
      <c r="G2" s="124"/>
      <c r="H2" s="125"/>
      <c r="I2" s="125"/>
      <c r="J2" s="126"/>
      <c r="K2" s="121"/>
      <c r="L2" s="121"/>
      <c r="M2" s="147"/>
      <c r="N2" s="151"/>
      <c r="O2" s="152"/>
      <c r="P2" s="151"/>
      <c r="Q2" s="152"/>
      <c r="R2" s="151"/>
      <c r="S2" s="150"/>
      <c r="Y2" s="204"/>
      <c r="Z2" s="203"/>
      <c r="AA2" s="203" t="s">
        <v>42</v>
      </c>
      <c r="AB2" s="208">
        <v>150</v>
      </c>
      <c r="AC2" s="208">
        <v>120</v>
      </c>
      <c r="AD2" s="208">
        <v>100</v>
      </c>
      <c r="AE2" s="208">
        <v>80</v>
      </c>
      <c r="AF2" s="208">
        <v>70</v>
      </c>
      <c r="AG2" s="208">
        <v>60</v>
      </c>
      <c r="AH2" s="208">
        <v>55</v>
      </c>
      <c r="AI2" s="208">
        <v>50</v>
      </c>
      <c r="AJ2" s="208">
        <v>45</v>
      </c>
      <c r="AK2" s="208">
        <v>40</v>
      </c>
    </row>
    <row r="3" spans="1:37" ht="12.75">
      <c r="A3" s="49" t="s">
        <v>17</v>
      </c>
      <c r="B3" s="49"/>
      <c r="C3" s="49"/>
      <c r="D3" s="49"/>
      <c r="E3" s="49" t="s">
        <v>14</v>
      </c>
      <c r="F3" s="49"/>
      <c r="G3" s="49"/>
      <c r="H3" s="49" t="s">
        <v>110</v>
      </c>
      <c r="I3" s="49"/>
      <c r="J3" s="80"/>
      <c r="K3" s="49"/>
      <c r="L3" s="50" t="s">
        <v>22</v>
      </c>
      <c r="M3" s="49"/>
      <c r="N3" s="154"/>
      <c r="O3" s="153"/>
      <c r="P3" s="154"/>
      <c r="Q3" s="194" t="s">
        <v>50</v>
      </c>
      <c r="R3" s="195" t="s">
        <v>56</v>
      </c>
      <c r="S3" s="150"/>
      <c r="Y3" s="203">
        <f>IF(H4="OB","A",IF(H4="IX","W",H4))</f>
        <v>0</v>
      </c>
      <c r="Z3" s="203"/>
      <c r="AA3" s="203" t="s">
        <v>59</v>
      </c>
      <c r="AB3" s="208">
        <v>120</v>
      </c>
      <c r="AC3" s="208">
        <v>90</v>
      </c>
      <c r="AD3" s="208">
        <v>65</v>
      </c>
      <c r="AE3" s="208">
        <v>55</v>
      </c>
      <c r="AF3" s="208">
        <v>50</v>
      </c>
      <c r="AG3" s="208">
        <v>45</v>
      </c>
      <c r="AH3" s="208">
        <v>40</v>
      </c>
      <c r="AI3" s="208">
        <v>35</v>
      </c>
      <c r="AJ3" s="208">
        <v>25</v>
      </c>
      <c r="AK3" s="208">
        <v>20</v>
      </c>
    </row>
    <row r="4" spans="1:37" ht="13.5" thickBot="1">
      <c r="A4" s="323" t="str">
        <f>Altalanos!$A$10</f>
        <v>2022.05.02.-03.</v>
      </c>
      <c r="B4" s="323"/>
      <c r="C4" s="323"/>
      <c r="D4" s="127"/>
      <c r="E4" s="128" t="str">
        <f>Altalanos!$C$10</f>
        <v>Szombathely</v>
      </c>
      <c r="F4" s="128"/>
      <c r="G4" s="128"/>
      <c r="H4" s="130"/>
      <c r="I4" s="128"/>
      <c r="J4" s="129"/>
      <c r="K4" s="130"/>
      <c r="L4" s="131" t="str">
        <f>Altalanos!$E$10</f>
        <v>Szabó Hajnalka</v>
      </c>
      <c r="M4" s="130"/>
      <c r="N4" s="155"/>
      <c r="O4" s="156"/>
      <c r="P4" s="155"/>
      <c r="Q4" s="196" t="s">
        <v>57</v>
      </c>
      <c r="R4" s="197" t="s">
        <v>52</v>
      </c>
      <c r="S4" s="150"/>
      <c r="Y4" s="203"/>
      <c r="Z4" s="203"/>
      <c r="AA4" s="203" t="s">
        <v>60</v>
      </c>
      <c r="AB4" s="208">
        <v>90</v>
      </c>
      <c r="AC4" s="208">
        <v>60</v>
      </c>
      <c r="AD4" s="208">
        <v>45</v>
      </c>
      <c r="AE4" s="208">
        <v>34</v>
      </c>
      <c r="AF4" s="208">
        <v>27</v>
      </c>
      <c r="AG4" s="208">
        <v>22</v>
      </c>
      <c r="AH4" s="208">
        <v>18</v>
      </c>
      <c r="AI4" s="208">
        <v>15</v>
      </c>
      <c r="AJ4" s="208">
        <v>12</v>
      </c>
      <c r="AK4" s="208">
        <v>9</v>
      </c>
    </row>
    <row r="5" spans="1:37" ht="12.75">
      <c r="A5" s="31"/>
      <c r="B5" s="31" t="s">
        <v>30</v>
      </c>
      <c r="C5" s="143" t="s">
        <v>40</v>
      </c>
      <c r="D5" s="31" t="s">
        <v>25</v>
      </c>
      <c r="E5" s="31" t="s">
        <v>45</v>
      </c>
      <c r="F5" s="31"/>
      <c r="G5" s="31" t="s">
        <v>21</v>
      </c>
      <c r="H5" s="31"/>
      <c r="I5" s="31" t="s">
        <v>23</v>
      </c>
      <c r="J5" s="31"/>
      <c r="K5" s="187" t="s">
        <v>46</v>
      </c>
      <c r="L5" s="187" t="s">
        <v>47</v>
      </c>
      <c r="M5" s="187" t="s">
        <v>48</v>
      </c>
      <c r="N5" s="150"/>
      <c r="O5" s="150"/>
      <c r="P5" s="150"/>
      <c r="Q5" s="198" t="s">
        <v>58</v>
      </c>
      <c r="R5" s="199" t="s">
        <v>54</v>
      </c>
      <c r="S5" s="150"/>
      <c r="Y5" s="203">
        <f>IF(OR(Altalanos!$A$8="F1",Altalanos!$A$8="F2",Altalanos!$A$8="N1",Altalanos!$A$8="N2"),1,2)</f>
        <v>2</v>
      </c>
      <c r="Z5" s="203"/>
      <c r="AA5" s="203" t="s">
        <v>61</v>
      </c>
      <c r="AB5" s="208">
        <v>60</v>
      </c>
      <c r="AC5" s="208">
        <v>40</v>
      </c>
      <c r="AD5" s="208">
        <v>30</v>
      </c>
      <c r="AE5" s="208">
        <v>20</v>
      </c>
      <c r="AF5" s="208">
        <v>18</v>
      </c>
      <c r="AG5" s="208">
        <v>15</v>
      </c>
      <c r="AH5" s="208">
        <v>12</v>
      </c>
      <c r="AI5" s="208">
        <v>10</v>
      </c>
      <c r="AJ5" s="208">
        <v>8</v>
      </c>
      <c r="AK5" s="208">
        <v>6</v>
      </c>
    </row>
    <row r="6" spans="1:37" ht="12.75">
      <c r="A6" s="134"/>
      <c r="B6" s="134"/>
      <c r="C6" s="186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50"/>
      <c r="O6" s="150"/>
      <c r="P6" s="150"/>
      <c r="Q6" s="150"/>
      <c r="R6" s="150"/>
      <c r="S6" s="150"/>
      <c r="Y6" s="203"/>
      <c r="Z6" s="203"/>
      <c r="AA6" s="203" t="s">
        <v>62</v>
      </c>
      <c r="AB6" s="208">
        <v>40</v>
      </c>
      <c r="AC6" s="208">
        <v>25</v>
      </c>
      <c r="AD6" s="208">
        <v>18</v>
      </c>
      <c r="AE6" s="208">
        <v>13</v>
      </c>
      <c r="AF6" s="208">
        <v>10</v>
      </c>
      <c r="AG6" s="208">
        <v>8</v>
      </c>
      <c r="AH6" s="208">
        <v>6</v>
      </c>
      <c r="AI6" s="208">
        <v>5</v>
      </c>
      <c r="AJ6" s="208">
        <v>4</v>
      </c>
      <c r="AK6" s="208">
        <v>3</v>
      </c>
    </row>
    <row r="7" spans="1:37" ht="12.75">
      <c r="A7" s="157" t="s">
        <v>42</v>
      </c>
      <c r="B7" s="188"/>
      <c r="C7" s="144">
        <f>IF($B7="","",VLOOKUP($B7,#REF!,5))</f>
      </c>
      <c r="D7" s="144">
        <f>IF($B7="","",VLOOKUP($B7,#REF!,15))</f>
      </c>
      <c r="E7" s="221" t="s">
        <v>105</v>
      </c>
      <c r="F7" s="145"/>
      <c r="G7" s="221" t="s">
        <v>106</v>
      </c>
      <c r="H7" s="145"/>
      <c r="I7" s="142">
        <f>IF($B7="","",VLOOKUP($B7,#REF!,4))</f>
      </c>
      <c r="J7" s="134"/>
      <c r="K7" s="211" t="s">
        <v>107</v>
      </c>
      <c r="L7" s="205" t="e">
        <f>IF(K7="","",CONCATENATE(VLOOKUP($Y$3,$AB$1:$AK$1,K7)," pont"))</f>
        <v>#N/A</v>
      </c>
      <c r="M7" s="212"/>
      <c r="N7" s="150"/>
      <c r="O7" s="150"/>
      <c r="P7" s="150"/>
      <c r="Q7" s="150"/>
      <c r="R7" s="150"/>
      <c r="S7" s="150"/>
      <c r="Y7" s="203"/>
      <c r="Z7" s="203"/>
      <c r="AA7" s="203" t="s">
        <v>63</v>
      </c>
      <c r="AB7" s="208">
        <v>25</v>
      </c>
      <c r="AC7" s="208">
        <v>15</v>
      </c>
      <c r="AD7" s="208">
        <v>13</v>
      </c>
      <c r="AE7" s="208">
        <v>8</v>
      </c>
      <c r="AF7" s="208">
        <v>6</v>
      </c>
      <c r="AG7" s="208">
        <v>4</v>
      </c>
      <c r="AH7" s="208">
        <v>3</v>
      </c>
      <c r="AI7" s="208">
        <v>2</v>
      </c>
      <c r="AJ7" s="208">
        <v>1</v>
      </c>
      <c r="AK7" s="208">
        <v>0</v>
      </c>
    </row>
    <row r="8" spans="1:37" ht="12.75">
      <c r="A8" s="157"/>
      <c r="B8" s="189"/>
      <c r="C8" s="158"/>
      <c r="D8" s="158"/>
      <c r="E8" s="158"/>
      <c r="F8" s="158"/>
      <c r="G8" s="158"/>
      <c r="H8" s="158"/>
      <c r="I8" s="158"/>
      <c r="J8" s="134"/>
      <c r="K8" s="157"/>
      <c r="L8" s="157"/>
      <c r="M8" s="213"/>
      <c r="N8" s="150"/>
      <c r="O8" s="150"/>
      <c r="P8" s="150"/>
      <c r="Q8" s="150"/>
      <c r="R8" s="150"/>
      <c r="S8" s="150"/>
      <c r="Y8" s="203"/>
      <c r="Z8" s="203"/>
      <c r="AA8" s="203" t="s">
        <v>64</v>
      </c>
      <c r="AB8" s="208">
        <v>15</v>
      </c>
      <c r="AC8" s="208">
        <v>10</v>
      </c>
      <c r="AD8" s="208">
        <v>7</v>
      </c>
      <c r="AE8" s="208">
        <v>5</v>
      </c>
      <c r="AF8" s="208">
        <v>4</v>
      </c>
      <c r="AG8" s="208">
        <v>3</v>
      </c>
      <c r="AH8" s="208">
        <v>2</v>
      </c>
      <c r="AI8" s="208">
        <v>1</v>
      </c>
      <c r="AJ8" s="208">
        <v>0</v>
      </c>
      <c r="AK8" s="208">
        <v>0</v>
      </c>
    </row>
    <row r="9" spans="1:37" ht="12.75">
      <c r="A9" s="157" t="s">
        <v>43</v>
      </c>
      <c r="B9" s="188"/>
      <c r="C9" s="144">
        <f>IF($B9="","",VLOOKUP($B9,#REF!,5))</f>
      </c>
      <c r="D9" s="144">
        <f>IF($B9="","",VLOOKUP($B9,#REF!,15))</f>
      </c>
      <c r="E9" s="221"/>
      <c r="F9" s="145"/>
      <c r="G9" s="221"/>
      <c r="H9" s="145"/>
      <c r="I9" s="142">
        <f>IF($B9="","",VLOOKUP($B9,#REF!,4))</f>
      </c>
      <c r="J9" s="134"/>
      <c r="K9" s="211"/>
      <c r="L9" s="205">
        <f>IF(K9="","",CONCATENATE(VLOOKUP($Y$3,$AB$1:$AK$1,K9)," pont"))</f>
      </c>
      <c r="M9" s="212"/>
      <c r="N9" s="150"/>
      <c r="O9" s="150"/>
      <c r="P9" s="150"/>
      <c r="Q9" s="150"/>
      <c r="R9" s="150"/>
      <c r="S9" s="150"/>
      <c r="Y9" s="203"/>
      <c r="Z9" s="203"/>
      <c r="AA9" s="203" t="s">
        <v>65</v>
      </c>
      <c r="AB9" s="208">
        <v>10</v>
      </c>
      <c r="AC9" s="208">
        <v>6</v>
      </c>
      <c r="AD9" s="208">
        <v>4</v>
      </c>
      <c r="AE9" s="208">
        <v>2</v>
      </c>
      <c r="AF9" s="208">
        <v>1</v>
      </c>
      <c r="AG9" s="208">
        <v>0</v>
      </c>
      <c r="AH9" s="208">
        <v>0</v>
      </c>
      <c r="AI9" s="208">
        <v>0</v>
      </c>
      <c r="AJ9" s="208">
        <v>0</v>
      </c>
      <c r="AK9" s="208">
        <v>0</v>
      </c>
    </row>
    <row r="10" spans="1:37" ht="12.75">
      <c r="A10" s="157"/>
      <c r="B10" s="189"/>
      <c r="C10" s="158"/>
      <c r="D10" s="158"/>
      <c r="E10" s="158"/>
      <c r="F10" s="158"/>
      <c r="G10" s="158"/>
      <c r="H10" s="158"/>
      <c r="I10" s="158"/>
      <c r="J10" s="134"/>
      <c r="K10" s="157"/>
      <c r="L10" s="157"/>
      <c r="M10" s="213"/>
      <c r="N10" s="150"/>
      <c r="O10" s="150"/>
      <c r="P10" s="150"/>
      <c r="Q10" s="150"/>
      <c r="R10" s="150"/>
      <c r="S10" s="150"/>
      <c r="Y10" s="203"/>
      <c r="Z10" s="203"/>
      <c r="AA10" s="203" t="s">
        <v>66</v>
      </c>
      <c r="AB10" s="208">
        <v>6</v>
      </c>
      <c r="AC10" s="208">
        <v>3</v>
      </c>
      <c r="AD10" s="208">
        <v>2</v>
      </c>
      <c r="AE10" s="208">
        <v>1</v>
      </c>
      <c r="AF10" s="208">
        <v>0</v>
      </c>
      <c r="AG10" s="208">
        <v>0</v>
      </c>
      <c r="AH10" s="208">
        <v>0</v>
      </c>
      <c r="AI10" s="208">
        <v>0</v>
      </c>
      <c r="AJ10" s="208">
        <v>0</v>
      </c>
      <c r="AK10" s="208">
        <v>0</v>
      </c>
    </row>
    <row r="11" spans="1:37" ht="12.75">
      <c r="A11" s="157" t="s">
        <v>44</v>
      </c>
      <c r="B11" s="188"/>
      <c r="C11" s="144">
        <f>IF($B11="","",VLOOKUP($B11,#REF!,5))</f>
      </c>
      <c r="D11" s="144">
        <f>IF($B11="","",VLOOKUP($B11,#REF!,15))</f>
      </c>
      <c r="E11" s="142">
        <f>UPPER(IF($B11="","",VLOOKUP($B11,#REF!,2)))</f>
      </c>
      <c r="F11" s="145"/>
      <c r="G11" s="142">
        <f>IF($B11="","",VLOOKUP($B11,#REF!,3))</f>
      </c>
      <c r="H11" s="145"/>
      <c r="I11" s="142">
        <f>IF($B11="","",VLOOKUP($B11,#REF!,4))</f>
      </c>
      <c r="J11" s="134"/>
      <c r="K11" s="211"/>
      <c r="L11" s="205">
        <f>IF(K11="","",CONCATENATE(VLOOKUP($Y$3,$AB$1:$AK$1,K11)," pont"))</f>
      </c>
      <c r="M11" s="212"/>
      <c r="N11" s="150"/>
      <c r="O11" s="150"/>
      <c r="P11" s="150"/>
      <c r="Q11" s="150"/>
      <c r="R11" s="150"/>
      <c r="S11" s="150"/>
      <c r="Y11" s="203"/>
      <c r="Z11" s="203"/>
      <c r="AA11" s="203" t="s">
        <v>71</v>
      </c>
      <c r="AB11" s="208">
        <v>3</v>
      </c>
      <c r="AC11" s="208">
        <v>2</v>
      </c>
      <c r="AD11" s="208">
        <v>1</v>
      </c>
      <c r="AE11" s="208">
        <v>0</v>
      </c>
      <c r="AF11" s="208">
        <v>0</v>
      </c>
      <c r="AG11" s="208">
        <v>0</v>
      </c>
      <c r="AH11" s="208">
        <v>0</v>
      </c>
      <c r="AI11" s="208">
        <v>0</v>
      </c>
      <c r="AJ11" s="208">
        <v>0</v>
      </c>
      <c r="AK11" s="208">
        <v>0</v>
      </c>
    </row>
    <row r="12" spans="1:37" ht="12.75">
      <c r="A12" s="134"/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Y12" s="203"/>
      <c r="Z12" s="203"/>
      <c r="AA12" s="203" t="s">
        <v>67</v>
      </c>
      <c r="AB12" s="209">
        <v>0</v>
      </c>
      <c r="AC12" s="209">
        <v>0</v>
      </c>
      <c r="AD12" s="209">
        <v>0</v>
      </c>
      <c r="AE12" s="209">
        <v>0</v>
      </c>
      <c r="AF12" s="209">
        <v>0</v>
      </c>
      <c r="AG12" s="209">
        <v>0</v>
      </c>
      <c r="AH12" s="209">
        <v>0</v>
      </c>
      <c r="AI12" s="209">
        <v>0</v>
      </c>
      <c r="AJ12" s="209">
        <v>0</v>
      </c>
      <c r="AK12" s="209">
        <v>0</v>
      </c>
    </row>
    <row r="13" spans="1:37" ht="12.75">
      <c r="A13" s="134"/>
      <c r="B13" s="134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Y13" s="203"/>
      <c r="Z13" s="203"/>
      <c r="AA13" s="203" t="s">
        <v>68</v>
      </c>
      <c r="AB13" s="209">
        <v>0</v>
      </c>
      <c r="AC13" s="209">
        <v>0</v>
      </c>
      <c r="AD13" s="209">
        <v>0</v>
      </c>
      <c r="AE13" s="209">
        <v>0</v>
      </c>
      <c r="AF13" s="209">
        <v>0</v>
      </c>
      <c r="AG13" s="209">
        <v>0</v>
      </c>
      <c r="AH13" s="209">
        <v>0</v>
      </c>
      <c r="AI13" s="209">
        <v>0</v>
      </c>
      <c r="AJ13" s="209">
        <v>0</v>
      </c>
      <c r="AK13" s="209">
        <v>0</v>
      </c>
    </row>
    <row r="14" spans="1:37" ht="12.75">
      <c r="A14" s="134"/>
      <c r="B14" s="134"/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Y14" s="203"/>
      <c r="Z14" s="203"/>
      <c r="AA14" s="203"/>
      <c r="AB14" s="203"/>
      <c r="AC14" s="203"/>
      <c r="AD14" s="203"/>
      <c r="AE14" s="203"/>
      <c r="AF14" s="203"/>
      <c r="AG14" s="203"/>
      <c r="AH14" s="203"/>
      <c r="AI14" s="203"/>
      <c r="AJ14" s="203"/>
      <c r="AK14" s="203"/>
    </row>
    <row r="15" spans="1:37" ht="12.75">
      <c r="A15" s="134"/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Y15" s="203"/>
      <c r="Z15" s="203"/>
      <c r="AA15" s="203"/>
      <c r="AB15" s="203"/>
      <c r="AC15" s="203"/>
      <c r="AD15" s="203"/>
      <c r="AE15" s="203"/>
      <c r="AF15" s="203"/>
      <c r="AG15" s="203"/>
      <c r="AH15" s="203"/>
      <c r="AI15" s="203"/>
      <c r="AJ15" s="203"/>
      <c r="AK15" s="203"/>
    </row>
    <row r="16" spans="1:37" ht="12.75">
      <c r="A16" s="134"/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Y16" s="203"/>
      <c r="Z16" s="203"/>
      <c r="AA16" s="203" t="s">
        <v>42</v>
      </c>
      <c r="AB16" s="203">
        <v>300</v>
      </c>
      <c r="AC16" s="203">
        <v>250</v>
      </c>
      <c r="AD16" s="203">
        <v>220</v>
      </c>
      <c r="AE16" s="203">
        <v>180</v>
      </c>
      <c r="AF16" s="203">
        <v>160</v>
      </c>
      <c r="AG16" s="203">
        <v>150</v>
      </c>
      <c r="AH16" s="203">
        <v>140</v>
      </c>
      <c r="AI16" s="203">
        <v>130</v>
      </c>
      <c r="AJ16" s="203">
        <v>120</v>
      </c>
      <c r="AK16" s="203">
        <v>110</v>
      </c>
    </row>
    <row r="17" spans="1:37" ht="12.75">
      <c r="A17" s="134"/>
      <c r="B17" s="134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Y17" s="203"/>
      <c r="Z17" s="203"/>
      <c r="AA17" s="203" t="s">
        <v>59</v>
      </c>
      <c r="AB17" s="203">
        <v>250</v>
      </c>
      <c r="AC17" s="203">
        <v>200</v>
      </c>
      <c r="AD17" s="203">
        <v>160</v>
      </c>
      <c r="AE17" s="203">
        <v>140</v>
      </c>
      <c r="AF17" s="203">
        <v>120</v>
      </c>
      <c r="AG17" s="203">
        <v>110</v>
      </c>
      <c r="AH17" s="203">
        <v>100</v>
      </c>
      <c r="AI17" s="203">
        <v>90</v>
      </c>
      <c r="AJ17" s="203">
        <v>80</v>
      </c>
      <c r="AK17" s="203">
        <v>70</v>
      </c>
    </row>
    <row r="18" spans="1:37" ht="18.75" customHeight="1">
      <c r="A18" s="134"/>
      <c r="B18" s="321"/>
      <c r="C18" s="321"/>
      <c r="D18" s="320" t="str">
        <f>E7</f>
        <v>Béri Balogh</v>
      </c>
      <c r="E18" s="320"/>
      <c r="F18" s="320">
        <f>E9</f>
        <v>0</v>
      </c>
      <c r="G18" s="320"/>
      <c r="H18" s="320">
        <f>E11</f>
      </c>
      <c r="I18" s="320"/>
      <c r="J18" s="134"/>
      <c r="K18" s="134"/>
      <c r="L18" s="134"/>
      <c r="M18" s="134"/>
      <c r="Y18" s="203"/>
      <c r="Z18" s="203"/>
      <c r="AA18" s="203" t="s">
        <v>60</v>
      </c>
      <c r="AB18" s="203">
        <v>200</v>
      </c>
      <c r="AC18" s="203">
        <v>150</v>
      </c>
      <c r="AD18" s="203">
        <v>130</v>
      </c>
      <c r="AE18" s="203">
        <v>110</v>
      </c>
      <c r="AF18" s="203">
        <v>95</v>
      </c>
      <c r="AG18" s="203">
        <v>80</v>
      </c>
      <c r="AH18" s="203">
        <v>70</v>
      </c>
      <c r="AI18" s="203">
        <v>60</v>
      </c>
      <c r="AJ18" s="203">
        <v>55</v>
      </c>
      <c r="AK18" s="203">
        <v>50</v>
      </c>
    </row>
    <row r="19" spans="1:37" ht="18.75" customHeight="1">
      <c r="A19" s="193" t="s">
        <v>42</v>
      </c>
      <c r="B19" s="318" t="str">
        <f>E7</f>
        <v>Béri Balogh</v>
      </c>
      <c r="C19" s="318"/>
      <c r="D19" s="322"/>
      <c r="E19" s="322"/>
      <c r="F19" s="319"/>
      <c r="G19" s="319"/>
      <c r="H19" s="319"/>
      <c r="I19" s="319"/>
      <c r="J19" s="134"/>
      <c r="K19" s="134"/>
      <c r="L19" s="134"/>
      <c r="M19" s="134"/>
      <c r="Y19" s="203"/>
      <c r="Z19" s="203"/>
      <c r="AA19" s="203" t="s">
        <v>61</v>
      </c>
      <c r="AB19" s="203">
        <v>150</v>
      </c>
      <c r="AC19" s="203">
        <v>120</v>
      </c>
      <c r="AD19" s="203">
        <v>100</v>
      </c>
      <c r="AE19" s="203">
        <v>80</v>
      </c>
      <c r="AF19" s="203">
        <v>70</v>
      </c>
      <c r="AG19" s="203">
        <v>60</v>
      </c>
      <c r="AH19" s="203">
        <v>55</v>
      </c>
      <c r="AI19" s="203">
        <v>50</v>
      </c>
      <c r="AJ19" s="203">
        <v>45</v>
      </c>
      <c r="AK19" s="203">
        <v>40</v>
      </c>
    </row>
    <row r="20" spans="1:37" ht="18.75" customHeight="1">
      <c r="A20" s="193" t="s">
        <v>43</v>
      </c>
      <c r="B20" s="318">
        <f>E9</f>
        <v>0</v>
      </c>
      <c r="C20" s="318"/>
      <c r="D20" s="319"/>
      <c r="E20" s="319"/>
      <c r="F20" s="322"/>
      <c r="G20" s="322"/>
      <c r="H20" s="319"/>
      <c r="I20" s="319"/>
      <c r="J20" s="134"/>
      <c r="K20" s="134"/>
      <c r="L20" s="134"/>
      <c r="M20" s="134"/>
      <c r="Y20" s="203"/>
      <c r="Z20" s="203"/>
      <c r="AA20" s="203" t="s">
        <v>62</v>
      </c>
      <c r="AB20" s="203">
        <v>120</v>
      </c>
      <c r="AC20" s="203">
        <v>90</v>
      </c>
      <c r="AD20" s="203">
        <v>65</v>
      </c>
      <c r="AE20" s="203">
        <v>55</v>
      </c>
      <c r="AF20" s="203">
        <v>50</v>
      </c>
      <c r="AG20" s="203">
        <v>45</v>
      </c>
      <c r="AH20" s="203">
        <v>40</v>
      </c>
      <c r="AI20" s="203">
        <v>35</v>
      </c>
      <c r="AJ20" s="203">
        <v>25</v>
      </c>
      <c r="AK20" s="203">
        <v>20</v>
      </c>
    </row>
    <row r="21" spans="1:37" ht="18.75" customHeight="1">
      <c r="A21" s="193" t="s">
        <v>44</v>
      </c>
      <c r="B21" s="318">
        <f>E11</f>
      </c>
      <c r="C21" s="318"/>
      <c r="D21" s="319"/>
      <c r="E21" s="319"/>
      <c r="F21" s="319"/>
      <c r="G21" s="319"/>
      <c r="H21" s="322"/>
      <c r="I21" s="322"/>
      <c r="J21" s="134"/>
      <c r="K21" s="134"/>
      <c r="L21" s="134"/>
      <c r="M21" s="134"/>
      <c r="Y21" s="203"/>
      <c r="Z21" s="203"/>
      <c r="AA21" s="203" t="s">
        <v>63</v>
      </c>
      <c r="AB21" s="203">
        <v>90</v>
      </c>
      <c r="AC21" s="203">
        <v>60</v>
      </c>
      <c r="AD21" s="203">
        <v>45</v>
      </c>
      <c r="AE21" s="203">
        <v>34</v>
      </c>
      <c r="AF21" s="203">
        <v>27</v>
      </c>
      <c r="AG21" s="203">
        <v>22</v>
      </c>
      <c r="AH21" s="203">
        <v>18</v>
      </c>
      <c r="AI21" s="203">
        <v>15</v>
      </c>
      <c r="AJ21" s="203">
        <v>12</v>
      </c>
      <c r="AK21" s="203">
        <v>9</v>
      </c>
    </row>
    <row r="22" spans="1:37" ht="12.75">
      <c r="A22" s="134"/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Y22" s="203"/>
      <c r="Z22" s="203"/>
      <c r="AA22" s="203" t="s">
        <v>64</v>
      </c>
      <c r="AB22" s="203">
        <v>60</v>
      </c>
      <c r="AC22" s="203">
        <v>40</v>
      </c>
      <c r="AD22" s="203">
        <v>30</v>
      </c>
      <c r="AE22" s="203">
        <v>20</v>
      </c>
      <c r="AF22" s="203">
        <v>18</v>
      </c>
      <c r="AG22" s="203">
        <v>15</v>
      </c>
      <c r="AH22" s="203">
        <v>12</v>
      </c>
      <c r="AI22" s="203">
        <v>10</v>
      </c>
      <c r="AJ22" s="203">
        <v>8</v>
      </c>
      <c r="AK22" s="203">
        <v>6</v>
      </c>
    </row>
    <row r="23" spans="1:37" ht="12.75">
      <c r="A23" s="134"/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Y23" s="203"/>
      <c r="Z23" s="203"/>
      <c r="AA23" s="203" t="s">
        <v>65</v>
      </c>
      <c r="AB23" s="203">
        <v>40</v>
      </c>
      <c r="AC23" s="203">
        <v>25</v>
      </c>
      <c r="AD23" s="203">
        <v>18</v>
      </c>
      <c r="AE23" s="203">
        <v>13</v>
      </c>
      <c r="AF23" s="203">
        <v>8</v>
      </c>
      <c r="AG23" s="203">
        <v>7</v>
      </c>
      <c r="AH23" s="203">
        <v>6</v>
      </c>
      <c r="AI23" s="203">
        <v>5</v>
      </c>
      <c r="AJ23" s="203">
        <v>4</v>
      </c>
      <c r="AK23" s="203">
        <v>3</v>
      </c>
    </row>
    <row r="24" spans="1:37" ht="12.75">
      <c r="A24" s="134"/>
      <c r="B24" s="134"/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Y24" s="203"/>
      <c r="Z24" s="203"/>
      <c r="AA24" s="203" t="s">
        <v>66</v>
      </c>
      <c r="AB24" s="203">
        <v>25</v>
      </c>
      <c r="AC24" s="203">
        <v>15</v>
      </c>
      <c r="AD24" s="203">
        <v>13</v>
      </c>
      <c r="AE24" s="203">
        <v>7</v>
      </c>
      <c r="AF24" s="203">
        <v>6</v>
      </c>
      <c r="AG24" s="203">
        <v>5</v>
      </c>
      <c r="AH24" s="203">
        <v>4</v>
      </c>
      <c r="AI24" s="203">
        <v>3</v>
      </c>
      <c r="AJ24" s="203">
        <v>2</v>
      </c>
      <c r="AK24" s="203">
        <v>1</v>
      </c>
    </row>
    <row r="25" spans="1:37" ht="12.75">
      <c r="A25" s="134"/>
      <c r="B25" s="134"/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Y25" s="203"/>
      <c r="Z25" s="203"/>
      <c r="AA25" s="203" t="s">
        <v>71</v>
      </c>
      <c r="AB25" s="203">
        <v>15</v>
      </c>
      <c r="AC25" s="203">
        <v>10</v>
      </c>
      <c r="AD25" s="203">
        <v>8</v>
      </c>
      <c r="AE25" s="203">
        <v>4</v>
      </c>
      <c r="AF25" s="203">
        <v>3</v>
      </c>
      <c r="AG25" s="203">
        <v>2</v>
      </c>
      <c r="AH25" s="203">
        <v>1</v>
      </c>
      <c r="AI25" s="203">
        <v>0</v>
      </c>
      <c r="AJ25" s="203">
        <v>0</v>
      </c>
      <c r="AK25" s="203">
        <v>0</v>
      </c>
    </row>
    <row r="26" spans="1:37" ht="12.75">
      <c r="A26" s="134"/>
      <c r="B26" s="134"/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Y26" s="203"/>
      <c r="Z26" s="203"/>
      <c r="AA26" s="203" t="s">
        <v>67</v>
      </c>
      <c r="AB26" s="203">
        <v>10</v>
      </c>
      <c r="AC26" s="203">
        <v>6</v>
      </c>
      <c r="AD26" s="203">
        <v>4</v>
      </c>
      <c r="AE26" s="203">
        <v>2</v>
      </c>
      <c r="AF26" s="203">
        <v>1</v>
      </c>
      <c r="AG26" s="203">
        <v>0</v>
      </c>
      <c r="AH26" s="203">
        <v>0</v>
      </c>
      <c r="AI26" s="203">
        <v>0</v>
      </c>
      <c r="AJ26" s="203">
        <v>0</v>
      </c>
      <c r="AK26" s="203">
        <v>0</v>
      </c>
    </row>
    <row r="27" spans="1:37" ht="12.75">
      <c r="A27" s="134"/>
      <c r="B27" s="134"/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Y27" s="203"/>
      <c r="Z27" s="203"/>
      <c r="AA27" s="203" t="s">
        <v>68</v>
      </c>
      <c r="AB27" s="203">
        <v>3</v>
      </c>
      <c r="AC27" s="203">
        <v>2</v>
      </c>
      <c r="AD27" s="203">
        <v>1</v>
      </c>
      <c r="AE27" s="203">
        <v>0</v>
      </c>
      <c r="AF27" s="203">
        <v>0</v>
      </c>
      <c r="AG27" s="203">
        <v>0</v>
      </c>
      <c r="AH27" s="203">
        <v>0</v>
      </c>
      <c r="AI27" s="203">
        <v>0</v>
      </c>
      <c r="AJ27" s="203">
        <v>0</v>
      </c>
      <c r="AK27" s="203">
        <v>0</v>
      </c>
    </row>
    <row r="28" spans="1:13" ht="12.75">
      <c r="A28" s="134"/>
      <c r="B28" s="134"/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</row>
    <row r="29" spans="1:13" ht="12.75">
      <c r="A29" s="81" t="s">
        <v>25</v>
      </c>
      <c r="B29" s="82"/>
      <c r="C29" s="112"/>
      <c r="D29" s="165" t="s">
        <v>0</v>
      </c>
      <c r="E29" s="166" t="s">
        <v>27</v>
      </c>
      <c r="F29" s="184"/>
      <c r="G29" s="165" t="s">
        <v>0</v>
      </c>
      <c r="H29" s="166" t="s">
        <v>34</v>
      </c>
      <c r="I29" s="89"/>
      <c r="J29" s="134"/>
      <c r="K29" s="134"/>
      <c r="L29" s="134"/>
      <c r="M29" s="134"/>
    </row>
    <row r="30" spans="1:13" ht="12.75">
      <c r="A30" s="137" t="s">
        <v>26</v>
      </c>
      <c r="B30" s="138"/>
      <c r="C30" s="139"/>
      <c r="D30" s="167"/>
      <c r="E30" s="325"/>
      <c r="F30" s="325"/>
      <c r="G30" s="178" t="s">
        <v>1</v>
      </c>
      <c r="H30" s="138"/>
      <c r="I30" s="168"/>
      <c r="J30" s="134"/>
      <c r="K30" s="134"/>
      <c r="L30" s="134"/>
      <c r="M30" s="134"/>
    </row>
    <row r="31" spans="1:13" ht="12.75">
      <c r="A31" s="140" t="s">
        <v>33</v>
      </c>
      <c r="B31" s="87"/>
      <c r="C31" s="141"/>
      <c r="D31" s="170"/>
      <c r="E31" s="324"/>
      <c r="F31" s="324"/>
      <c r="G31" s="180" t="s">
        <v>2</v>
      </c>
      <c r="H31" s="171"/>
      <c r="I31" s="172"/>
      <c r="J31" s="134"/>
      <c r="K31" s="134"/>
      <c r="L31" s="134"/>
      <c r="M31" s="134"/>
    </row>
    <row r="32" spans="1:19" ht="12.75">
      <c r="A32" s="102"/>
      <c r="B32" s="103"/>
      <c r="C32" s="104"/>
      <c r="D32" s="170"/>
      <c r="E32" s="174"/>
      <c r="F32" s="175"/>
      <c r="G32" s="180" t="s">
        <v>3</v>
      </c>
      <c r="H32" s="171"/>
      <c r="I32" s="172"/>
      <c r="J32" s="134"/>
      <c r="K32" s="134"/>
      <c r="L32" s="133"/>
      <c r="M32" s="133"/>
      <c r="O32" s="150"/>
      <c r="P32" s="150"/>
      <c r="Q32" s="150"/>
      <c r="R32" s="150"/>
      <c r="S32" s="150"/>
    </row>
    <row r="33" spans="1:19" ht="12.75">
      <c r="A33" s="83"/>
      <c r="B33" s="110"/>
      <c r="C33" s="84"/>
      <c r="D33" s="170"/>
      <c r="E33" s="174"/>
      <c r="F33" s="175"/>
      <c r="G33" s="180" t="s">
        <v>4</v>
      </c>
      <c r="H33" s="171"/>
      <c r="I33" s="172"/>
      <c r="J33" s="166" t="s">
        <v>35</v>
      </c>
      <c r="K33" s="88" t="s">
        <v>36</v>
      </c>
      <c r="L33" s="31"/>
      <c r="M33" s="218"/>
      <c r="N33" s="217"/>
      <c r="O33" s="150"/>
      <c r="P33" s="159"/>
      <c r="Q33" s="159"/>
      <c r="R33" s="160"/>
      <c r="S33" s="150"/>
    </row>
    <row r="34" spans="1:19" ht="12.75">
      <c r="A34" s="91"/>
      <c r="B34" s="105"/>
      <c r="C34" s="111"/>
      <c r="D34" s="170"/>
      <c r="E34" s="174"/>
      <c r="F34" s="175"/>
      <c r="G34" s="180" t="s">
        <v>5</v>
      </c>
      <c r="H34" s="171"/>
      <c r="I34" s="172"/>
      <c r="J34" s="179"/>
      <c r="K34" s="135" t="s">
        <v>28</v>
      </c>
      <c r="L34" s="185"/>
      <c r="M34" s="173"/>
      <c r="O34" s="150"/>
      <c r="P34" s="161"/>
      <c r="Q34" s="161"/>
      <c r="R34" s="162"/>
      <c r="S34" s="150"/>
    </row>
    <row r="35" spans="1:19" ht="12.75">
      <c r="A35" s="92"/>
      <c r="B35" s="106"/>
      <c r="C35" s="84"/>
      <c r="D35" s="170"/>
      <c r="E35" s="174"/>
      <c r="F35" s="175"/>
      <c r="G35" s="180" t="s">
        <v>6</v>
      </c>
      <c r="H35" s="171"/>
      <c r="I35" s="172"/>
      <c r="J35" s="79"/>
      <c r="K35" s="182"/>
      <c r="L35" s="133"/>
      <c r="M35" s="177"/>
      <c r="O35" s="150"/>
      <c r="P35" s="162"/>
      <c r="Q35" s="163"/>
      <c r="R35" s="162"/>
      <c r="S35" s="150"/>
    </row>
    <row r="36" spans="1:19" ht="12.75">
      <c r="A36" s="92"/>
      <c r="B36" s="106"/>
      <c r="C36" s="100"/>
      <c r="D36" s="170"/>
      <c r="E36" s="174"/>
      <c r="F36" s="175"/>
      <c r="G36" s="180" t="s">
        <v>7</v>
      </c>
      <c r="H36" s="171"/>
      <c r="I36" s="172"/>
      <c r="J36" s="79"/>
      <c r="K36" s="135" t="s">
        <v>29</v>
      </c>
      <c r="L36" s="185"/>
      <c r="M36" s="169"/>
      <c r="O36" s="150"/>
      <c r="P36" s="161"/>
      <c r="Q36" s="161"/>
      <c r="R36" s="162"/>
      <c r="S36" s="150"/>
    </row>
    <row r="37" spans="1:19" ht="12.75">
      <c r="A37" s="93"/>
      <c r="B37" s="90"/>
      <c r="C37" s="101"/>
      <c r="D37" s="176"/>
      <c r="E37" s="85"/>
      <c r="F37" s="133"/>
      <c r="G37" s="181" t="s">
        <v>8</v>
      </c>
      <c r="H37" s="87"/>
      <c r="I37" s="136"/>
      <c r="J37" s="79"/>
      <c r="K37" s="183"/>
      <c r="L37" s="175"/>
      <c r="M37" s="173"/>
      <c r="O37" s="150"/>
      <c r="P37" s="162"/>
      <c r="Q37" s="163"/>
      <c r="R37" s="162"/>
      <c r="S37" s="150"/>
    </row>
    <row r="38" spans="10:19" ht="12.75">
      <c r="J38" s="79"/>
      <c r="K38" s="140"/>
      <c r="L38" s="133"/>
      <c r="M38" s="177"/>
      <c r="O38" s="150"/>
      <c r="P38" s="162"/>
      <c r="Q38" s="163"/>
      <c r="R38" s="162"/>
      <c r="S38" s="150"/>
    </row>
    <row r="39" spans="10:19" ht="12.75">
      <c r="J39" s="79"/>
      <c r="K39" s="135" t="s">
        <v>24</v>
      </c>
      <c r="L39" s="185"/>
      <c r="M39" s="169"/>
      <c r="O39" s="150"/>
      <c r="P39" s="161"/>
      <c r="Q39" s="161"/>
      <c r="R39" s="162"/>
      <c r="S39" s="150"/>
    </row>
    <row r="40" spans="10:19" ht="12.75">
      <c r="J40" s="79"/>
      <c r="K40" s="183"/>
      <c r="L40" s="175"/>
      <c r="M40" s="173"/>
      <c r="O40" s="150"/>
      <c r="P40" s="162"/>
      <c r="Q40" s="163"/>
      <c r="R40" s="162"/>
      <c r="S40" s="150"/>
    </row>
    <row r="41" spans="10:19" ht="12.75">
      <c r="J41" s="86"/>
      <c r="K41" s="140" t="str">
        <f>L4</f>
        <v>Szabó Hajnalka</v>
      </c>
      <c r="L41" s="133"/>
      <c r="M41" s="177"/>
      <c r="O41" s="150"/>
      <c r="P41" s="162"/>
      <c r="Q41" s="163"/>
      <c r="R41" s="164"/>
      <c r="S41" s="150"/>
    </row>
    <row r="42" spans="15:19" ht="12.75">
      <c r="O42" s="150"/>
      <c r="P42" s="150"/>
      <c r="Q42" s="150"/>
      <c r="R42" s="150"/>
      <c r="S42" s="150"/>
    </row>
    <row r="43" spans="15:19" ht="12.75">
      <c r="O43" s="150"/>
      <c r="P43" s="150"/>
      <c r="Q43" s="150"/>
      <c r="R43" s="150"/>
      <c r="S43" s="150"/>
    </row>
  </sheetData>
  <sheetProtection/>
  <mergeCells count="20">
    <mergeCell ref="A1:F1"/>
    <mergeCell ref="A4:C4"/>
    <mergeCell ref="B18:C18"/>
    <mergeCell ref="D18:E18"/>
    <mergeCell ref="F18:G18"/>
    <mergeCell ref="H18:I18"/>
    <mergeCell ref="B19:C19"/>
    <mergeCell ref="D19:E19"/>
    <mergeCell ref="F19:G19"/>
    <mergeCell ref="H19:I19"/>
    <mergeCell ref="B20:C20"/>
    <mergeCell ref="D20:E20"/>
    <mergeCell ref="F20:G20"/>
    <mergeCell ref="H20:I20"/>
    <mergeCell ref="B21:C21"/>
    <mergeCell ref="D21:E21"/>
    <mergeCell ref="F21:G21"/>
    <mergeCell ref="H21:I21"/>
    <mergeCell ref="E30:F30"/>
    <mergeCell ref="E31:F31"/>
  </mergeCells>
  <conditionalFormatting sqref="E7 E9 E11">
    <cfRule type="cellIs" priority="2" dxfId="1" operator="equal" stopIfTrue="1">
      <formula>"Bye"</formula>
    </cfRule>
  </conditionalFormatting>
  <conditionalFormatting sqref="R41">
    <cfRule type="expression" priority="1" dxfId="0" stopIfTrue="1">
      <formula>$O$1="CU"</formula>
    </cfRule>
  </conditionalFormatting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Tennis Europe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U16 EuJunTour U16 2003 v2.0</dc:title>
  <dc:subject>U16 European Junior Tour events</dc:subject>
  <dc:creator>Anders Wennberg</dc:creator>
  <cp:keywords/>
  <dc:description>Copyright © Tennis Europe and ITF Limited, 2003.
All rights reserved. Reproduction of this work in whole or in part, without the prior permission of Tennis Europe and ITF is prohibited.</dc:description>
  <cp:lastModifiedBy>GJ</cp:lastModifiedBy>
  <cp:lastPrinted>2016-03-12T10:05:59Z</cp:lastPrinted>
  <dcterms:created xsi:type="dcterms:W3CDTF">1998-01-18T23:10:02Z</dcterms:created>
  <dcterms:modified xsi:type="dcterms:W3CDTF">2022-04-28T07:15:22Z</dcterms:modified>
  <cp:category>Forms</cp:category>
  <cp:version/>
  <cp:contentType/>
  <cp:contentStatus/>
</cp:coreProperties>
</file>