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2"/>
  </bookViews>
  <sheets>
    <sheet name="Altalanos" sheetId="1" r:id="rId1"/>
    <sheet name="Birók" sheetId="2" r:id="rId2"/>
    <sheet name="Játékrend" sheetId="3" r:id="rId3"/>
    <sheet name="I. kcs . fiú piros &quot;A&quot;" sheetId="4" r:id="rId4"/>
    <sheet name="III. kcs. fiú &quot;B&quot;" sheetId="5" r:id="rId5"/>
    <sheet name="II. kcs. fiú &quot;A&quot;" sheetId="6" r:id="rId6"/>
    <sheet name="III. kcs. leány &quot;A&quot;" sheetId="7" r:id="rId7"/>
    <sheet name="III. kcs. leány &quot;B&quot;" sheetId="8" r:id="rId8"/>
    <sheet name="V. kcs. fiú &quot;A&quot;" sheetId="9" r:id="rId9"/>
    <sheet name="V. kcs. fiú &quot;B&quot;" sheetId="10" r:id="rId10"/>
    <sheet name="III. kcs. fiú &quot;A&quot;" sheetId="11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  <definedName name="_xlnm.Print_Area" localSheetId="3">'I. kcs . fiú piros "A"'!$A$1:$M$41</definedName>
    <definedName name="_xlnm.Print_Area" localSheetId="5">'II. kcs. fiú "A"'!$A$1:$M$41</definedName>
    <definedName name="_xlnm.Print_Area" localSheetId="10">'III. kcs. fiú "A"'!$A$1:$M$41</definedName>
    <definedName name="_xlnm.Print_Area" localSheetId="4">'III. kcs. fiú "B"'!$A$1:$M$41</definedName>
    <definedName name="_xlnm.Print_Area" localSheetId="6">'III. kcs. leány "A"'!$A$1:$M$41</definedName>
    <definedName name="_xlnm.Print_Area" localSheetId="7">'III. kcs. leány "B"'!$A$1:$M$41</definedName>
    <definedName name="_xlnm.Print_Area" localSheetId="8">'V. kcs. fiú "A"'!$A$1:$M$41</definedName>
    <definedName name="_xlnm.Print_Area" localSheetId="9">'V. kcs. fiú "B"'!$A$1:$M$41</definedName>
  </definedNames>
  <calcPr fullCalcOnLoad="1"/>
</workbook>
</file>

<file path=xl/sharedStrings.xml><?xml version="1.0" encoding="utf-8"?>
<sst xmlns="http://schemas.openxmlformats.org/spreadsheetml/2006/main" count="769" uniqueCount="158">
  <si>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</si>
  <si>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</si>
  <si>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</si>
  <si>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</si>
  <si>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</si>
  <si>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</si>
  <si>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</si>
  <si>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</si>
  <si>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</si>
  <si>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</si>
  <si>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</si>
  <si>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</si>
  <si>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</si>
  <si>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</si>
  <si>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</si>
  <si>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</si>
  <si>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</si>
  <si>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</si>
  <si>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</si>
  <si>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</si>
  <si>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</si>
  <si>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</si>
  <si>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</si>
  <si>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</si>
  <si>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</si>
  <si>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</si>
  <si>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</si>
  <si>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</si>
  <si>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</si>
  <si>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</si>
  <si>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</si>
  <si>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</si>
  <si>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</si>
  <si>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</si>
  <si>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</si>
  <si>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</si>
  <si>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</si>
  <si>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</si>
  <si>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</si>
  <si>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</si>
  <si>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</si>
  <si>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</si>
  <si>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</si>
  <si>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</si>
  <si>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</si>
  <si>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</si>
  <si>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</si>
  <si>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</si>
  <si>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</si>
  <si>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</si>
  <si>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</si>
  <si>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</si>
  <si>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</si>
  <si>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</si>
  <si>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</si>
  <si>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</si>
  <si>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</si>
  <si>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</si>
  <si>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</si>
  <si>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</si>
  <si>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</si>
  <si>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</si>
  <si>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</si>
  <si>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</si>
  <si>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</si>
  <si>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</si>
  <si>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</si>
  <si>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</si>
  <si>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</si>
  <si>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</si>
  <si>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</si>
  <si>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</si>
  <si>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</si>
  <si>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</si>
  <si>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</si>
  <si>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</si>
  <si>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</si>
  <si>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</si>
  <si>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Békés megyei tenisz diákolimpia</t>
  </si>
  <si>
    <t>Gyula</t>
  </si>
  <si>
    <t>Kovács Zoltán</t>
  </si>
  <si>
    <t>TSZSK Gyula</t>
  </si>
  <si>
    <t>Vincze Béla</t>
  </si>
  <si>
    <t>I. kcs. Fiú Piros "A"</t>
  </si>
  <si>
    <t>Mezőberény</t>
  </si>
  <si>
    <t>Implom J. Ált. Isk.</t>
  </si>
  <si>
    <t>Petőfi S. Gimn.</t>
  </si>
  <si>
    <t>Békéscsaba</t>
  </si>
  <si>
    <t>Petőfi utcai Ált. Isk.</t>
  </si>
  <si>
    <t>Magvető Ref. Ált. Isk.</t>
  </si>
  <si>
    <t>Orosháza</t>
  </si>
  <si>
    <t>Vörösmarty M. Ált. Isk.</t>
  </si>
  <si>
    <t>Implom J. Ált. Isk. "A"</t>
  </si>
  <si>
    <t>Implom J. Ált. Isk. "B"</t>
  </si>
  <si>
    <t>III. kcs. Leány "A"</t>
  </si>
  <si>
    <t>II. kcs. Fiú "A"</t>
  </si>
  <si>
    <t>III. kcs. Fiú "B"</t>
  </si>
  <si>
    <t>III. kcs. Leány "B"</t>
  </si>
  <si>
    <t>Magvető Ref. Ált. Isk. "A"</t>
  </si>
  <si>
    <t>Magvető Ref. Ált. Isk. "B"</t>
  </si>
  <si>
    <t>V. kcs. Fiú "A"</t>
  </si>
  <si>
    <t xml:space="preserve">Békéscsaba </t>
  </si>
  <si>
    <t>Erkel F. gimn.</t>
  </si>
  <si>
    <t>Táncsics M. Gimn.</t>
  </si>
  <si>
    <t>Andrássy Gy. Gimn.</t>
  </si>
  <si>
    <t>Román Gimn.</t>
  </si>
  <si>
    <t>V. kcs. Fiú "B"</t>
  </si>
  <si>
    <t>Jankay T. Két Tanítási Nyelvű</t>
  </si>
  <si>
    <t>III. kcs. "A"</t>
  </si>
  <si>
    <t>JÁTÉKREND 2022. 04. 29. péntek</t>
  </si>
  <si>
    <t>Az aktuális helyzetről Kovács Zoltánnál a 06/30 297-8475-ös számon érdeklődhet</t>
  </si>
  <si>
    <t>Előre tervezett</t>
  </si>
  <si>
    <t>Pályára ment</t>
  </si>
  <si>
    <t>vsz</t>
  </si>
  <si>
    <t>pálya</t>
  </si>
  <si>
    <t>eredmény</t>
  </si>
  <si>
    <t>09.00</t>
  </si>
  <si>
    <t>III. Fiú "B"</t>
  </si>
  <si>
    <t xml:space="preserve">Gyula Implom </t>
  </si>
  <si>
    <t>Gyula Magvető</t>
  </si>
  <si>
    <t>Gyula Implom</t>
  </si>
  <si>
    <t>Békéscsaba Petőfi</t>
  </si>
  <si>
    <t>Orosháza Vörösmarty</t>
  </si>
  <si>
    <t>V.Fiú "A"</t>
  </si>
  <si>
    <t>Gyula Erkel</t>
  </si>
  <si>
    <t>Békéscsaba Andrássy</t>
  </si>
  <si>
    <t>III.fiú "A"</t>
  </si>
  <si>
    <t>Békéscsaba Jankay</t>
  </si>
  <si>
    <t>10.00</t>
  </si>
  <si>
    <t>I. piros fiú"A"</t>
  </si>
  <si>
    <t>Mezőberény Petőfi</t>
  </si>
  <si>
    <t>II.fiú "A"</t>
  </si>
  <si>
    <t>Gyula Implom "A"</t>
  </si>
  <si>
    <t>Gyula Implom "B"</t>
  </si>
  <si>
    <t>III.lány "B"</t>
  </si>
  <si>
    <t>Gyula Magvető "A"</t>
  </si>
  <si>
    <t>Gyula Magvető "B"</t>
  </si>
  <si>
    <t>11.00</t>
  </si>
  <si>
    <t>III.fiú "B"</t>
  </si>
  <si>
    <t>Orosháza Vörösmarti</t>
  </si>
  <si>
    <t>12.00</t>
  </si>
  <si>
    <t>V.fiú "A"</t>
  </si>
  <si>
    <t>Orosháza Táncsics</t>
  </si>
  <si>
    <t>III.lány "A"</t>
  </si>
  <si>
    <t>13.00</t>
  </si>
  <si>
    <t>V. Fiú"B"</t>
  </si>
  <si>
    <t>Gyula Román</t>
  </si>
  <si>
    <t>pihenő után</t>
  </si>
  <si>
    <t>Országos döntőbe jutott csapatok:</t>
  </si>
  <si>
    <t xml:space="preserve"> I.kcs. Leány "B" </t>
  </si>
  <si>
    <t xml:space="preserve"> I. kcs. Zöld fiú "B"</t>
  </si>
  <si>
    <t xml:space="preserve"> II. kcs. Fiú "B"</t>
  </si>
  <si>
    <t>IV. kcs. Fiú "A"</t>
  </si>
  <si>
    <t xml:space="preserve"> V. kcs. Leány "A"</t>
  </si>
  <si>
    <t xml:space="preserve"> V. kcs. Leány "B"</t>
  </si>
  <si>
    <t>VI. kcs. Fiú "A"</t>
  </si>
  <si>
    <t xml:space="preserve"> VI. kcs. Fiú "B"</t>
  </si>
  <si>
    <t>A mérkőzések lebonyolításának szabályai: A P+S versenyszámokban a P+S szabályok érvényesek. A többi versenyszámban két 4-es szettet kell játszani, 4-4-nél tie-break, 1-1 szettnél 10-es match tie-break.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</si>
</sst>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0">
      <alignment/>
      <protection/>
    </xf>
    <xf numFmtId="0" fontId="7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0" fontId="0" fillId="0" borderId="0" xfId="0" applyAlignment="1">
      <alignment horizontal="center"/>
    </xf>
    <xf numFmtId="49" fontId="18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6" fillId="33" borderId="16" xfId="0" applyNumberFormat="1" applyFont="1" applyFill="1" applyBorder="1" applyAlignment="1">
      <alignment horizontal="left" vertical="center"/>
    </xf>
    <xf numFmtId="49" fontId="16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vertical="center"/>
    </xf>
    <xf numFmtId="0" fontId="15" fillId="33" borderId="0" xfId="58" applyNumberFormat="1" applyFont="1" applyFill="1" applyAlignment="1" applyProtection="1">
      <alignment vertical="center"/>
      <protection locked="0"/>
    </xf>
    <xf numFmtId="0" fontId="16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8" fillId="37" borderId="26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0" fontId="20" fillId="33" borderId="27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3" fillId="33" borderId="33" xfId="0" applyFont="1" applyFill="1" applyBorder="1" applyAlignment="1">
      <alignment horizontal="left" vertical="center"/>
    </xf>
    <xf numFmtId="0" fontId="24" fillId="33" borderId="3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33" fillId="33" borderId="13" xfId="0" applyNumberFormat="1" applyFont="1" applyFill="1" applyBorder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5" fillId="37" borderId="0" xfId="0" applyNumberFormat="1" applyFont="1" applyFill="1" applyAlignment="1">
      <alignment vertical="top"/>
    </xf>
    <xf numFmtId="49" fontId="25" fillId="37" borderId="0" xfId="0" applyNumberFormat="1" applyFont="1" applyFill="1" applyAlignment="1">
      <alignment vertical="top"/>
    </xf>
    <xf numFmtId="49" fontId="28" fillId="37" borderId="0" xfId="0" applyNumberFormat="1" applyFont="1" applyFill="1" applyAlignment="1">
      <alignment horizontal="center"/>
    </xf>
    <xf numFmtId="49" fontId="28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5" fillId="37" borderId="15" xfId="0" applyNumberFormat="1" applyFont="1" applyFill="1" applyBorder="1" applyAlignment="1">
      <alignment horizontal="left" vertical="center"/>
    </xf>
    <xf numFmtId="49" fontId="15" fillId="37" borderId="15" xfId="0" applyNumberFormat="1" applyFont="1" applyFill="1" applyBorder="1" applyAlignment="1">
      <alignment vertical="center"/>
    </xf>
    <xf numFmtId="49" fontId="30" fillId="37" borderId="15" xfId="0" applyNumberFormat="1" applyFont="1" applyFill="1" applyBorder="1" applyAlignment="1">
      <alignment vertical="center"/>
    </xf>
    <xf numFmtId="49" fontId="15" fillId="37" borderId="15" xfId="58" applyNumberFormat="1" applyFont="1" applyFill="1" applyBorder="1" applyAlignment="1" applyProtection="1">
      <alignment vertical="center"/>
      <protection locked="0"/>
    </xf>
    <xf numFmtId="49" fontId="16" fillId="37" borderId="15" xfId="0" applyNumberFormat="1" applyFont="1" applyFill="1" applyBorder="1" applyAlignment="1">
      <alignment horizontal="right" vertical="center"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0" fillId="37" borderId="35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31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horizontal="right" vertical="center"/>
    </xf>
    <xf numFmtId="0" fontId="31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8" fillId="37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1" fillId="33" borderId="3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29" fillId="37" borderId="31" xfId="0" applyNumberFormat="1" applyFont="1" applyFill="1" applyBorder="1" applyAlignment="1">
      <alignment vertical="center"/>
    </xf>
    <xf numFmtId="0" fontId="0" fillId="37" borderId="36" xfId="0" applyFill="1" applyBorder="1" applyAlignment="1">
      <alignment/>
    </xf>
    <xf numFmtId="49" fontId="8" fillId="37" borderId="2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29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2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49" fontId="27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27" fillId="37" borderId="29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vertical="center"/>
    </xf>
    <xf numFmtId="49" fontId="8" fillId="37" borderId="29" xfId="0" applyNumberFormat="1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6" fillId="38" borderId="0" xfId="0" applyFont="1" applyFill="1" applyAlignment="1">
      <alignment/>
    </xf>
    <xf numFmtId="0" fontId="36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3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37" fillId="37" borderId="16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7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7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33" borderId="37" xfId="0" applyFill="1" applyBorder="1" applyAlignment="1">
      <alignment/>
    </xf>
    <xf numFmtId="0" fontId="12" fillId="37" borderId="0" xfId="0" applyNumberFormat="1" applyFont="1" applyFill="1" applyAlignment="1">
      <alignment horizontal="left"/>
    </xf>
    <xf numFmtId="49" fontId="10" fillId="35" borderId="27" xfId="0" applyNumberFormat="1" applyFont="1" applyFill="1" applyBorder="1" applyAlignment="1">
      <alignment vertical="center"/>
    </xf>
    <xf numFmtId="0" fontId="31" fillId="37" borderId="16" xfId="0" applyFont="1" applyFill="1" applyBorder="1" applyAlignment="1">
      <alignment vertical="center"/>
    </xf>
    <xf numFmtId="0" fontId="62" fillId="0" borderId="0" xfId="56">
      <alignment/>
      <protection/>
    </xf>
    <xf numFmtId="49" fontId="79" fillId="0" borderId="0" xfId="56" applyNumberFormat="1" applyFont="1" applyAlignment="1">
      <alignment textRotation="90" wrapText="1"/>
      <protection/>
    </xf>
    <xf numFmtId="49" fontId="79" fillId="0" borderId="0" xfId="56" applyNumberFormat="1" applyFont="1" applyAlignment="1">
      <alignment horizontal="right" textRotation="90" wrapText="1"/>
      <protection/>
    </xf>
    <xf numFmtId="49" fontId="62" fillId="0" borderId="0" xfId="56" applyNumberFormat="1" applyAlignment="1">
      <alignment horizontal="center" vertical="center"/>
      <protection/>
    </xf>
    <xf numFmtId="49" fontId="62" fillId="0" borderId="0" xfId="56" applyNumberFormat="1" applyAlignment="1">
      <alignment horizontal="center"/>
      <protection/>
    </xf>
    <xf numFmtId="49" fontId="62" fillId="0" borderId="14" xfId="56" applyNumberFormat="1" applyBorder="1">
      <alignment/>
      <protection/>
    </xf>
    <xf numFmtId="49" fontId="70" fillId="0" borderId="14" xfId="56" applyNumberFormat="1" applyFont="1" applyBorder="1">
      <alignment/>
      <protection/>
    </xf>
    <xf numFmtId="49" fontId="62" fillId="0" borderId="14" xfId="56" applyNumberFormat="1" applyBorder="1" applyAlignment="1">
      <alignment horizontal="center"/>
      <protection/>
    </xf>
    <xf numFmtId="0" fontId="75" fillId="0" borderId="14" xfId="56" applyFont="1" applyBorder="1" applyAlignment="1">
      <alignment horizontal="center" vertical="center"/>
      <protection/>
    </xf>
    <xf numFmtId="0" fontId="62" fillId="0" borderId="14" xfId="56" applyBorder="1" applyAlignment="1">
      <alignment horizontal="center" vertical="center"/>
      <protection/>
    </xf>
    <xf numFmtId="49" fontId="62" fillId="0" borderId="14" xfId="56" applyNumberFormat="1" applyBorder="1" applyAlignment="1">
      <alignment horizontal="center" vertical="center"/>
      <protection/>
    </xf>
    <xf numFmtId="0" fontId="57" fillId="0" borderId="14" xfId="56" applyFont="1" applyBorder="1" applyAlignment="1">
      <alignment horizontal="center" vertical="center"/>
      <protection/>
    </xf>
    <xf numFmtId="0" fontId="58" fillId="0" borderId="14" xfId="56" applyFont="1" applyBorder="1" applyAlignment="1">
      <alignment horizontal="center" vertical="center"/>
      <protection/>
    </xf>
    <xf numFmtId="49" fontId="62" fillId="0" borderId="0" xfId="56" applyNumberFormat="1">
      <alignment/>
      <protection/>
    </xf>
    <xf numFmtId="49" fontId="70" fillId="0" borderId="0" xfId="56" applyNumberFormat="1" applyFont="1">
      <alignment/>
      <protection/>
    </xf>
    <xf numFmtId="0" fontId="62" fillId="0" borderId="0" xfId="56" applyAlignment="1">
      <alignment horizontal="center" vertical="center"/>
      <protection/>
    </xf>
    <xf numFmtId="49" fontId="75" fillId="0" borderId="14" xfId="56" applyNumberFormat="1" applyFont="1" applyBorder="1" applyAlignment="1">
      <alignment horizontal="center" vertical="center"/>
      <protection/>
    </xf>
    <xf numFmtId="0" fontId="58" fillId="0" borderId="0" xfId="56" applyFont="1" applyAlignment="1">
      <alignment horizontal="center" vertical="center"/>
      <protection/>
    </xf>
    <xf numFmtId="14" fontId="22" fillId="33" borderId="31" xfId="0" applyNumberFormat="1" applyFont="1" applyFill="1" applyBorder="1" applyAlignment="1">
      <alignment horizontal="left" vertical="center" wrapText="1"/>
    </xf>
    <xf numFmtId="0" fontId="80" fillId="0" borderId="0" xfId="56" applyFont="1" applyAlignment="1">
      <alignment horizontal="center" vertical="center"/>
      <protection/>
    </xf>
    <xf numFmtId="0" fontId="81" fillId="43" borderId="0" xfId="56" applyFont="1" applyFill="1" applyAlignment="1">
      <alignment horizontal="center" vertical="center" wrapText="1"/>
      <protection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1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14" fontId="15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  <xf numFmtId="0" fontId="79" fillId="0" borderId="0" xfId="56" applyFont="1" applyAlignment="1">
      <alignment horizontal="center" vertical="center" wrapText="1"/>
      <protection/>
    </xf>
    <xf numFmtId="0" fontId="82" fillId="0" borderId="0" xfId="56" applyFont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94" t="s">
        <v>72</v>
      </c>
      <c r="B1" s="3"/>
      <c r="C1" s="3"/>
      <c r="D1" s="95"/>
      <c r="E1" s="4"/>
      <c r="F1" s="5"/>
      <c r="G1" s="5"/>
    </row>
    <row r="2" spans="1:7" s="6" customFormat="1" ht="36.75" customHeight="1" thickBot="1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>
      <c r="A5" s="107" t="s">
        <v>12</v>
      </c>
      <c r="B5" s="20"/>
      <c r="C5" s="20"/>
      <c r="D5" s="20"/>
      <c r="E5" s="215"/>
      <c r="F5" s="21"/>
      <c r="G5" s="22"/>
    </row>
    <row r="6" spans="1:7" s="2" customFormat="1" ht="24">
      <c r="A6" s="220" t="s">
        <v>78</v>
      </c>
      <c r="B6" s="216"/>
      <c r="C6" s="23"/>
      <c r="D6" s="24"/>
      <c r="E6" s="25"/>
      <c r="F6" s="5"/>
      <c r="G6" s="5"/>
    </row>
    <row r="7" spans="1:7" s="18" customFormat="1" ht="15" customHeight="1">
      <c r="A7" s="201" t="s">
        <v>73</v>
      </c>
      <c r="B7" s="201" t="s">
        <v>74</v>
      </c>
      <c r="C7" s="201" t="s">
        <v>75</v>
      </c>
      <c r="D7" s="201" t="s">
        <v>76</v>
      </c>
      <c r="E7" s="201" t="s">
        <v>77</v>
      </c>
      <c r="F7" s="21"/>
      <c r="G7" s="22"/>
    </row>
    <row r="8" spans="1:7" s="2" customFormat="1" ht="16.5" customHeight="1">
      <c r="A8" s="115"/>
      <c r="B8" s="115"/>
      <c r="C8" s="115"/>
      <c r="D8" s="115"/>
      <c r="E8" s="115"/>
      <c r="F8" s="5"/>
      <c r="G8" s="5"/>
    </row>
    <row r="9" spans="1:7" s="2" customFormat="1" ht="15" customHeight="1">
      <c r="A9" s="107" t="s">
        <v>13</v>
      </c>
      <c r="B9" s="20"/>
      <c r="C9" s="108" t="s">
        <v>14</v>
      </c>
      <c r="D9" s="108"/>
      <c r="E9" s="109" t="s">
        <v>15</v>
      </c>
      <c r="F9" s="5"/>
      <c r="G9" s="5"/>
    </row>
    <row r="10" spans="1:7" s="2" customFormat="1" ht="12.75">
      <c r="A10" s="27">
        <v>44680</v>
      </c>
      <c r="B10" s="28"/>
      <c r="C10" s="29" t="s">
        <v>79</v>
      </c>
      <c r="D10" s="108" t="s">
        <v>41</v>
      </c>
      <c r="E10" s="207" t="s">
        <v>80</v>
      </c>
      <c r="F10" s="5"/>
      <c r="G10" s="5"/>
    </row>
    <row r="11" spans="1:7" ht="12.75">
      <c r="A11" s="19"/>
      <c r="B11" s="20"/>
      <c r="C11" s="113" t="s">
        <v>39</v>
      </c>
      <c r="D11" s="113" t="s">
        <v>69</v>
      </c>
      <c r="E11" s="113" t="s">
        <v>70</v>
      </c>
      <c r="F11" s="31"/>
      <c r="G11" s="31"/>
    </row>
    <row r="12" spans="1:7" s="2" customFormat="1" ht="12.75">
      <c r="A12" s="96"/>
      <c r="B12" s="5"/>
      <c r="C12" s="116"/>
      <c r="D12" s="116" t="s">
        <v>81</v>
      </c>
      <c r="E12" s="116" t="s">
        <v>82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00"/>
      <c r="C17" s="9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Altalanos!$D$8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106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131" t="str">
        <f>Altalanos!$E$10</f>
        <v>Kovács Zoltán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79</v>
      </c>
      <c r="F7" s="145"/>
      <c r="G7" s="221" t="s">
        <v>105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90</v>
      </c>
      <c r="F9" s="145"/>
      <c r="G9" s="221" t="s">
        <v>103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Gyula</v>
      </c>
      <c r="E18" s="250"/>
      <c r="F18" s="250" t="str">
        <f>E9</f>
        <v>Orosháza</v>
      </c>
      <c r="G18" s="250"/>
      <c r="H18" s="250">
        <f>E11</f>
      </c>
      <c r="I18" s="25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Gyula</v>
      </c>
      <c r="C19" s="248"/>
      <c r="D19" s="245"/>
      <c r="E19" s="245"/>
      <c r="F19" s="244"/>
      <c r="G19" s="244"/>
      <c r="H19" s="244"/>
      <c r="I19" s="244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Orosháza</v>
      </c>
      <c r="C20" s="248"/>
      <c r="D20" s="244"/>
      <c r="E20" s="244"/>
      <c r="F20" s="245"/>
      <c r="G20" s="245"/>
      <c r="H20" s="244"/>
      <c r="I20" s="244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5">
    <tabColor indexed="11"/>
  </sheetPr>
  <dimension ref="A1:AK43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14">
        <f>Altalanos!$E$8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108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131" t="str">
        <f>Altalanos!$E$10</f>
        <v>Kovács Zoltán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87</v>
      </c>
      <c r="F7" s="145"/>
      <c r="G7" s="221" t="s">
        <v>107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79</v>
      </c>
      <c r="F9" s="145"/>
      <c r="G9" s="221" t="s">
        <v>85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Békéscsaba</v>
      </c>
      <c r="E18" s="250"/>
      <c r="F18" s="250" t="str">
        <f>E9</f>
        <v>Gyula</v>
      </c>
      <c r="G18" s="250"/>
      <c r="H18" s="250">
        <f>E11</f>
      </c>
      <c r="I18" s="25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Békéscsaba</v>
      </c>
      <c r="C19" s="248"/>
      <c r="D19" s="245"/>
      <c r="E19" s="245"/>
      <c r="F19" s="244"/>
      <c r="G19" s="244"/>
      <c r="H19" s="244"/>
      <c r="I19" s="244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">
      <c r="A1" s="40" t="str">
        <f>Altalanos!$A$6</f>
        <v>Békés megyei tenisz diákolimpia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16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17</v>
      </c>
      <c r="B4" s="47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44680</v>
      </c>
      <c r="B5" s="53" t="str">
        <f>Altalanos!$C$10</f>
        <v>Gyula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240" t="s">
        <v>18</v>
      </c>
      <c r="B6" s="240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98" t="s">
        <v>19</v>
      </c>
      <c r="B20" s="9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20</v>
      </c>
      <c r="B21" s="70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37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38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2" width="5.7109375" style="235" customWidth="1"/>
    <col min="3" max="3" width="4.28125" style="235" customWidth="1"/>
    <col min="4" max="4" width="4.28125" style="226" customWidth="1"/>
    <col min="5" max="6" width="24.7109375" style="225" customWidth="1"/>
    <col min="7" max="7" width="11.7109375" style="225" customWidth="1"/>
    <col min="8" max="16384" width="8.8515625" style="222" customWidth="1"/>
  </cols>
  <sheetData>
    <row r="1" spans="1:7" ht="25.5">
      <c r="A1" s="241" t="s">
        <v>109</v>
      </c>
      <c r="B1" s="241"/>
      <c r="C1" s="241"/>
      <c r="D1" s="241"/>
      <c r="E1" s="241"/>
      <c r="F1" s="241"/>
      <c r="G1" s="241"/>
    </row>
    <row r="2" spans="1:7" ht="46.5" customHeight="1">
      <c r="A2" s="242" t="s">
        <v>110</v>
      </c>
      <c r="B2" s="242"/>
      <c r="C2" s="242"/>
      <c r="D2" s="242"/>
      <c r="E2" s="242"/>
      <c r="F2" s="242"/>
      <c r="G2" s="242"/>
    </row>
    <row r="3" spans="1:7" ht="46.5" customHeight="1">
      <c r="A3" s="254" t="s">
        <v>157</v>
      </c>
      <c r="B3" s="255"/>
      <c r="C3" s="255"/>
      <c r="D3" s="255"/>
      <c r="E3" s="255"/>
      <c r="F3" s="255"/>
      <c r="G3" s="255"/>
    </row>
    <row r="4" spans="1:7" ht="66">
      <c r="A4" s="223" t="s">
        <v>111</v>
      </c>
      <c r="B4" s="223" t="s">
        <v>112</v>
      </c>
      <c r="C4" s="223" t="s">
        <v>113</v>
      </c>
      <c r="D4" s="224" t="s">
        <v>114</v>
      </c>
      <c r="G4" s="226" t="s">
        <v>115</v>
      </c>
    </row>
    <row r="5" spans="1:7" ht="22.5" customHeight="1">
      <c r="A5" s="227" t="s">
        <v>116</v>
      </c>
      <c r="B5" s="228" t="s">
        <v>117</v>
      </c>
      <c r="C5" s="227"/>
      <c r="D5" s="229"/>
      <c r="E5" s="230" t="s">
        <v>118</v>
      </c>
      <c r="F5" s="231" t="s">
        <v>119</v>
      </c>
      <c r="G5" s="232"/>
    </row>
    <row r="6" spans="1:7" ht="22.5" customHeight="1">
      <c r="A6" s="227"/>
      <c r="B6" s="228"/>
      <c r="C6" s="227"/>
      <c r="D6" s="229"/>
      <c r="E6" s="233" t="s">
        <v>120</v>
      </c>
      <c r="F6" s="234" t="s">
        <v>119</v>
      </c>
      <c r="G6" s="232"/>
    </row>
    <row r="7" spans="1:7" ht="22.5" customHeight="1">
      <c r="A7" s="227"/>
      <c r="B7" s="228"/>
      <c r="C7" s="227"/>
      <c r="D7" s="229"/>
      <c r="E7" s="233" t="s">
        <v>121</v>
      </c>
      <c r="F7" s="234" t="s">
        <v>122</v>
      </c>
      <c r="G7" s="232"/>
    </row>
    <row r="8" spans="1:7" ht="22.5" customHeight="1">
      <c r="A8" s="227"/>
      <c r="B8" s="228"/>
      <c r="C8" s="227"/>
      <c r="D8" s="229"/>
      <c r="E8" s="233" t="s">
        <v>121</v>
      </c>
      <c r="F8" s="234" t="s">
        <v>122</v>
      </c>
      <c r="G8" s="232"/>
    </row>
    <row r="9" spans="1:7" ht="22.5" customHeight="1">
      <c r="A9" s="227" t="s">
        <v>116</v>
      </c>
      <c r="B9" s="228" t="s">
        <v>123</v>
      </c>
      <c r="C9" s="227"/>
      <c r="D9" s="229"/>
      <c r="E9" s="233" t="s">
        <v>124</v>
      </c>
      <c r="F9" s="234" t="s">
        <v>125</v>
      </c>
      <c r="G9" s="232"/>
    </row>
    <row r="10" spans="1:7" ht="22.5" customHeight="1">
      <c r="A10" s="227"/>
      <c r="B10" s="228"/>
      <c r="C10" s="227"/>
      <c r="D10" s="229"/>
      <c r="E10" s="233" t="s">
        <v>124</v>
      </c>
      <c r="F10" s="234" t="s">
        <v>125</v>
      </c>
      <c r="G10" s="232"/>
    </row>
    <row r="11" spans="1:7" ht="22.5" customHeight="1">
      <c r="A11" s="227" t="s">
        <v>116</v>
      </c>
      <c r="B11" s="228" t="s">
        <v>126</v>
      </c>
      <c r="C11" s="227"/>
      <c r="D11" s="229"/>
      <c r="E11" s="231" t="s">
        <v>127</v>
      </c>
      <c r="F11" s="230" t="s">
        <v>120</v>
      </c>
      <c r="G11" s="232"/>
    </row>
    <row r="12" spans="1:7" ht="22.5" customHeight="1">
      <c r="A12" s="227"/>
      <c r="B12" s="228"/>
      <c r="C12" s="227"/>
      <c r="D12" s="229"/>
      <c r="E12" s="230" t="s">
        <v>127</v>
      </c>
      <c r="F12" s="231" t="s">
        <v>120</v>
      </c>
      <c r="G12" s="232"/>
    </row>
    <row r="13" spans="1:7" ht="22.5" customHeight="1">
      <c r="A13" s="227" t="s">
        <v>128</v>
      </c>
      <c r="B13" s="228" t="s">
        <v>129</v>
      </c>
      <c r="C13" s="227"/>
      <c r="D13" s="229"/>
      <c r="E13" s="231" t="s">
        <v>120</v>
      </c>
      <c r="F13" s="230" t="s">
        <v>130</v>
      </c>
      <c r="G13" s="232"/>
    </row>
    <row r="14" spans="1:7" ht="22.5" customHeight="1">
      <c r="A14" s="227"/>
      <c r="B14" s="228"/>
      <c r="C14" s="227"/>
      <c r="D14" s="229"/>
      <c r="E14" s="230" t="s">
        <v>120</v>
      </c>
      <c r="F14" s="231" t="s">
        <v>130</v>
      </c>
      <c r="G14" s="232"/>
    </row>
    <row r="15" spans="1:7" ht="22.5" customHeight="1">
      <c r="A15" s="227" t="s">
        <v>128</v>
      </c>
      <c r="B15" s="228" t="s">
        <v>131</v>
      </c>
      <c r="C15" s="227"/>
      <c r="D15" s="229"/>
      <c r="E15" s="231" t="s">
        <v>132</v>
      </c>
      <c r="F15" s="230" t="s">
        <v>133</v>
      </c>
      <c r="G15" s="232"/>
    </row>
    <row r="16" spans="1:7" ht="22.5" customHeight="1">
      <c r="A16" s="227"/>
      <c r="B16" s="228"/>
      <c r="C16" s="227"/>
      <c r="D16" s="229"/>
      <c r="E16" s="231" t="s">
        <v>132</v>
      </c>
      <c r="F16" s="230" t="s">
        <v>133</v>
      </c>
      <c r="G16" s="232"/>
    </row>
    <row r="17" spans="1:7" ht="22.5" customHeight="1">
      <c r="A17" s="227" t="s">
        <v>128</v>
      </c>
      <c r="B17" s="228" t="s">
        <v>134</v>
      </c>
      <c r="C17" s="227"/>
      <c r="D17" s="229"/>
      <c r="E17" s="231" t="s">
        <v>135</v>
      </c>
      <c r="F17" s="230" t="s">
        <v>136</v>
      </c>
      <c r="G17" s="232"/>
    </row>
    <row r="18" spans="1:16" ht="22.5" customHeight="1">
      <c r="A18" s="227"/>
      <c r="B18" s="228"/>
      <c r="C18" s="227"/>
      <c r="D18" s="229"/>
      <c r="E18" s="230" t="s">
        <v>135</v>
      </c>
      <c r="F18" s="231" t="s">
        <v>136</v>
      </c>
      <c r="G18" s="232"/>
      <c r="K18" s="235"/>
      <c r="L18" s="236"/>
      <c r="M18" s="235"/>
      <c r="N18" s="226"/>
      <c r="O18" s="237"/>
      <c r="P18" s="237"/>
    </row>
    <row r="19" spans="1:7" ht="22.5" customHeight="1">
      <c r="A19" s="227" t="s">
        <v>137</v>
      </c>
      <c r="B19" s="228" t="s">
        <v>138</v>
      </c>
      <c r="C19" s="227"/>
      <c r="D19" s="229"/>
      <c r="E19" s="231" t="s">
        <v>119</v>
      </c>
      <c r="F19" s="230" t="s">
        <v>121</v>
      </c>
      <c r="G19" s="232"/>
    </row>
    <row r="20" spans="1:7" ht="22.5" customHeight="1">
      <c r="A20" s="227"/>
      <c r="B20" s="228"/>
      <c r="C20" s="227"/>
      <c r="D20" s="229"/>
      <c r="E20" s="232" t="s">
        <v>119</v>
      </c>
      <c r="F20" s="238" t="s">
        <v>121</v>
      </c>
      <c r="G20" s="232"/>
    </row>
    <row r="21" spans="1:16" ht="22.5" customHeight="1">
      <c r="A21" s="227" t="s">
        <v>137</v>
      </c>
      <c r="B21" s="228" t="s">
        <v>138</v>
      </c>
      <c r="C21" s="227"/>
      <c r="D21" s="229"/>
      <c r="E21" s="231" t="s">
        <v>139</v>
      </c>
      <c r="F21" s="230" t="s">
        <v>120</v>
      </c>
      <c r="G21" s="232"/>
      <c r="I21" s="239"/>
      <c r="J21" s="237"/>
      <c r="K21" s="235"/>
      <c r="L21" s="236"/>
      <c r="M21" s="235"/>
      <c r="N21" s="226"/>
      <c r="O21" s="237"/>
      <c r="P21" s="237"/>
    </row>
    <row r="22" spans="1:16" ht="22.5" customHeight="1">
      <c r="A22" s="227"/>
      <c r="B22" s="228"/>
      <c r="C22" s="227"/>
      <c r="D22" s="229"/>
      <c r="E22" s="234" t="s">
        <v>139</v>
      </c>
      <c r="F22" s="230" t="s">
        <v>120</v>
      </c>
      <c r="G22" s="232"/>
      <c r="K22" s="235"/>
      <c r="L22" s="236"/>
      <c r="M22" s="235"/>
      <c r="N22" s="226"/>
      <c r="O22" s="239"/>
      <c r="P22" s="239"/>
    </row>
    <row r="23" spans="1:16" ht="22.5" customHeight="1">
      <c r="A23" s="227" t="s">
        <v>140</v>
      </c>
      <c r="B23" s="228" t="s">
        <v>141</v>
      </c>
      <c r="C23" s="227"/>
      <c r="D23" s="229"/>
      <c r="E23" s="230" t="s">
        <v>124</v>
      </c>
      <c r="F23" s="231" t="s">
        <v>142</v>
      </c>
      <c r="G23" s="232"/>
      <c r="K23" s="235"/>
      <c r="L23" s="236"/>
      <c r="M23" s="235"/>
      <c r="N23" s="226"/>
      <c r="O23" s="239"/>
      <c r="P23" s="239"/>
    </row>
    <row r="24" spans="1:7" ht="22.5" customHeight="1">
      <c r="A24" s="227"/>
      <c r="B24" s="228"/>
      <c r="C24" s="227"/>
      <c r="D24" s="229"/>
      <c r="E24" s="232" t="s">
        <v>124</v>
      </c>
      <c r="F24" s="230" t="s">
        <v>142</v>
      </c>
      <c r="G24" s="232"/>
    </row>
    <row r="25" spans="1:16" ht="22.5" customHeight="1">
      <c r="A25" s="227" t="s">
        <v>140</v>
      </c>
      <c r="B25" s="228" t="s">
        <v>143</v>
      </c>
      <c r="C25" s="227"/>
      <c r="D25" s="229"/>
      <c r="E25" s="234" t="s">
        <v>120</v>
      </c>
      <c r="F25" s="233" t="s">
        <v>119</v>
      </c>
      <c r="G25" s="232"/>
      <c r="K25" s="235"/>
      <c r="L25" s="236"/>
      <c r="M25" s="235"/>
      <c r="N25" s="226"/>
      <c r="O25" s="237"/>
      <c r="P25" s="237"/>
    </row>
    <row r="26" spans="1:15" ht="22.5" customHeight="1">
      <c r="A26" s="227"/>
      <c r="B26" s="228"/>
      <c r="C26" s="227"/>
      <c r="D26" s="229"/>
      <c r="E26" s="233" t="s">
        <v>120</v>
      </c>
      <c r="F26" s="234" t="s">
        <v>119</v>
      </c>
      <c r="G26" s="232"/>
      <c r="M26" s="226"/>
      <c r="N26" s="225"/>
      <c r="O26" s="225"/>
    </row>
    <row r="27" spans="1:7" ht="22.5" customHeight="1">
      <c r="A27" s="227" t="s">
        <v>144</v>
      </c>
      <c r="B27" s="228" t="s">
        <v>145</v>
      </c>
      <c r="C27" s="227"/>
      <c r="D27" s="229"/>
      <c r="E27" s="231" t="s">
        <v>142</v>
      </c>
      <c r="F27" s="230" t="s">
        <v>146</v>
      </c>
      <c r="G27" s="232"/>
    </row>
    <row r="28" spans="1:7" ht="22.5" customHeight="1">
      <c r="A28" s="227"/>
      <c r="B28" s="228"/>
      <c r="C28" s="227"/>
      <c r="D28" s="229"/>
      <c r="E28" s="234" t="s">
        <v>142</v>
      </c>
      <c r="F28" s="230" t="s">
        <v>146</v>
      </c>
      <c r="G28" s="232"/>
    </row>
    <row r="29" spans="1:7" ht="22.5" customHeight="1">
      <c r="A29" s="227" t="s">
        <v>147</v>
      </c>
      <c r="B29" s="228"/>
      <c r="C29" s="227"/>
      <c r="D29" s="229"/>
      <c r="E29" s="233"/>
      <c r="F29" s="234"/>
      <c r="G29" s="232"/>
    </row>
    <row r="30" spans="1:7" ht="22.5" customHeight="1">
      <c r="A30" s="227"/>
      <c r="B30" s="228" t="s">
        <v>138</v>
      </c>
      <c r="C30" s="227"/>
      <c r="D30" s="229"/>
      <c r="E30" s="231" t="s">
        <v>121</v>
      </c>
      <c r="F30" s="230" t="s">
        <v>120</v>
      </c>
      <c r="G30" s="232"/>
    </row>
    <row r="31" spans="1:7" ht="22.5" customHeight="1">
      <c r="A31" s="227"/>
      <c r="B31" s="228"/>
      <c r="C31" s="227"/>
      <c r="D31" s="229"/>
      <c r="E31" s="234" t="s">
        <v>121</v>
      </c>
      <c r="F31" s="230" t="s">
        <v>120</v>
      </c>
      <c r="G31" s="232"/>
    </row>
    <row r="32" spans="1:7" ht="22.5" customHeight="1">
      <c r="A32" s="227"/>
      <c r="B32" s="228"/>
      <c r="C32" s="227"/>
      <c r="D32" s="229"/>
      <c r="E32" s="238" t="s">
        <v>119</v>
      </c>
      <c r="F32" s="232" t="s">
        <v>139</v>
      </c>
      <c r="G32" s="232"/>
    </row>
    <row r="33" spans="1:7" ht="22.5" customHeight="1">
      <c r="A33" s="227"/>
      <c r="B33" s="228"/>
      <c r="C33" s="227"/>
      <c r="D33" s="229"/>
      <c r="E33" s="232" t="s">
        <v>119</v>
      </c>
      <c r="F33" s="238" t="s">
        <v>139</v>
      </c>
      <c r="G33" s="232"/>
    </row>
    <row r="34" spans="1:7" ht="22.5" customHeight="1">
      <c r="A34" s="227"/>
      <c r="B34" s="228" t="s">
        <v>141</v>
      </c>
      <c r="C34" s="227"/>
      <c r="D34" s="229"/>
      <c r="E34" s="232" t="s">
        <v>125</v>
      </c>
      <c r="F34" s="232" t="s">
        <v>142</v>
      </c>
      <c r="G34" s="232"/>
    </row>
    <row r="35" spans="1:7" ht="22.5" customHeight="1">
      <c r="A35" s="227"/>
      <c r="B35" s="228"/>
      <c r="C35" s="227"/>
      <c r="D35" s="229"/>
      <c r="E35" s="232" t="s">
        <v>125</v>
      </c>
      <c r="F35" s="232" t="s">
        <v>142</v>
      </c>
      <c r="G35" s="232"/>
    </row>
    <row r="36" spans="1:7" ht="22.5" customHeight="1">
      <c r="A36" s="227"/>
      <c r="B36" s="228"/>
      <c r="C36" s="227"/>
      <c r="D36" s="229"/>
      <c r="E36" s="232"/>
      <c r="F36" s="232"/>
      <c r="G36" s="232"/>
    </row>
    <row r="37" spans="1:7" ht="22.5" customHeight="1">
      <c r="A37" s="227"/>
      <c r="B37" s="228"/>
      <c r="C37" s="227"/>
      <c r="D37" s="229"/>
      <c r="E37" s="232" t="s">
        <v>148</v>
      </c>
      <c r="F37" s="232"/>
      <c r="G37" s="232"/>
    </row>
    <row r="38" spans="1:7" ht="22.5" customHeight="1">
      <c r="A38" s="227"/>
      <c r="B38" s="228"/>
      <c r="C38" s="227"/>
      <c r="D38" s="229"/>
      <c r="E38" s="232"/>
      <c r="F38" s="232"/>
      <c r="G38" s="232"/>
    </row>
    <row r="39" spans="1:7" ht="22.5" customHeight="1">
      <c r="A39" s="227"/>
      <c r="B39" s="228"/>
      <c r="C39" s="227"/>
      <c r="D39" s="229"/>
      <c r="E39" s="232" t="s">
        <v>149</v>
      </c>
      <c r="F39" s="232" t="s">
        <v>130</v>
      </c>
      <c r="G39" s="232"/>
    </row>
    <row r="40" spans="1:7" ht="22.5" customHeight="1">
      <c r="A40" s="227"/>
      <c r="B40" s="228"/>
      <c r="C40" s="227"/>
      <c r="D40" s="229"/>
      <c r="E40" s="232" t="s">
        <v>150</v>
      </c>
      <c r="F40" s="232" t="s">
        <v>130</v>
      </c>
      <c r="G40" s="232"/>
    </row>
    <row r="41" spans="1:7" ht="22.5" customHeight="1">
      <c r="A41" s="227"/>
      <c r="B41" s="228"/>
      <c r="C41" s="227"/>
      <c r="D41" s="229"/>
      <c r="E41" s="232" t="s">
        <v>151</v>
      </c>
      <c r="F41" s="232" t="s">
        <v>119</v>
      </c>
      <c r="G41" s="232"/>
    </row>
    <row r="42" spans="1:7" ht="22.5" customHeight="1">
      <c r="A42" s="227"/>
      <c r="B42" s="228"/>
      <c r="C42" s="227"/>
      <c r="D42" s="229"/>
      <c r="E42" s="232" t="s">
        <v>152</v>
      </c>
      <c r="F42" s="232" t="s">
        <v>120</v>
      </c>
      <c r="G42" s="232"/>
    </row>
    <row r="43" spans="1:7" ht="22.5" customHeight="1">
      <c r="A43" s="227"/>
      <c r="B43" s="228"/>
      <c r="C43" s="227"/>
      <c r="D43" s="229"/>
      <c r="E43" s="232" t="s">
        <v>153</v>
      </c>
      <c r="F43" s="232" t="s">
        <v>124</v>
      </c>
      <c r="G43" s="232"/>
    </row>
    <row r="44" spans="1:7" ht="22.5" customHeight="1">
      <c r="A44" s="227"/>
      <c r="B44" s="228"/>
      <c r="C44" s="227"/>
      <c r="D44" s="229"/>
      <c r="E44" s="232" t="s">
        <v>154</v>
      </c>
      <c r="F44" s="232" t="s">
        <v>125</v>
      </c>
      <c r="G44" s="232"/>
    </row>
    <row r="45" spans="1:7" ht="22.5" customHeight="1">
      <c r="A45" s="227"/>
      <c r="B45" s="228"/>
      <c r="C45" s="227"/>
      <c r="D45" s="229"/>
      <c r="E45" s="232" t="s">
        <v>155</v>
      </c>
      <c r="F45" s="232" t="s">
        <v>125</v>
      </c>
      <c r="G45" s="232"/>
    </row>
    <row r="46" spans="1:7" ht="22.5" customHeight="1">
      <c r="A46" s="227"/>
      <c r="B46" s="228"/>
      <c r="C46" s="227"/>
      <c r="D46" s="229"/>
      <c r="E46" s="232" t="s">
        <v>156</v>
      </c>
      <c r="F46" s="232" t="s">
        <v>142</v>
      </c>
      <c r="G46" s="232"/>
    </row>
    <row r="47" spans="1:7" ht="22.5" customHeight="1">
      <c r="A47" s="227"/>
      <c r="B47" s="228"/>
      <c r="C47" s="227"/>
      <c r="D47" s="229"/>
      <c r="E47" s="232"/>
      <c r="F47" s="232"/>
      <c r="G47" s="232"/>
    </row>
    <row r="48" spans="1:7" ht="22.5" customHeight="1">
      <c r="A48" s="227"/>
      <c r="B48" s="228"/>
      <c r="C48" s="227"/>
      <c r="D48" s="229"/>
      <c r="E48" s="232"/>
      <c r="F48" s="232"/>
      <c r="G48" s="232"/>
    </row>
    <row r="49" spans="1:7" ht="22.5" customHeight="1">
      <c r="A49" s="227"/>
      <c r="B49" s="228"/>
      <c r="C49" s="227"/>
      <c r="D49" s="229"/>
      <c r="E49" s="232"/>
      <c r="F49" s="232"/>
      <c r="G49" s="232"/>
    </row>
    <row r="50" spans="1:7" ht="22.5" customHeight="1">
      <c r="A50" s="227"/>
      <c r="B50" s="228"/>
      <c r="C50" s="227"/>
      <c r="D50" s="229"/>
      <c r="E50" s="232"/>
      <c r="F50" s="232"/>
      <c r="G50" s="232"/>
    </row>
    <row r="51" spans="1:7" ht="22.5" customHeight="1">
      <c r="A51" s="227"/>
      <c r="B51" s="228"/>
      <c r="C51" s="227"/>
      <c r="D51" s="229"/>
      <c r="E51" s="232"/>
      <c r="F51" s="232"/>
      <c r="G51" s="232"/>
    </row>
    <row r="52" spans="1:7" ht="22.5" customHeight="1">
      <c r="A52" s="227"/>
      <c r="B52" s="228"/>
      <c r="C52" s="227"/>
      <c r="D52" s="229"/>
      <c r="E52" s="232"/>
      <c r="F52" s="232"/>
      <c r="G52" s="232"/>
    </row>
    <row r="53" spans="1:7" ht="22.5" customHeight="1">
      <c r="A53" s="227"/>
      <c r="B53" s="228"/>
      <c r="C53" s="227"/>
      <c r="D53" s="229"/>
      <c r="E53" s="232"/>
      <c r="F53" s="232"/>
      <c r="G53" s="232"/>
    </row>
    <row r="54" spans="1:7" ht="22.5" customHeight="1">
      <c r="A54" s="227"/>
      <c r="B54" s="228"/>
      <c r="C54" s="227"/>
      <c r="D54" s="229"/>
      <c r="E54" s="232"/>
      <c r="F54" s="232"/>
      <c r="G54" s="232"/>
    </row>
    <row r="55" spans="1:7" ht="22.5" customHeight="1">
      <c r="A55" s="227"/>
      <c r="B55" s="228"/>
      <c r="C55" s="227"/>
      <c r="D55" s="229"/>
      <c r="E55" s="232"/>
      <c r="F55" s="232"/>
      <c r="G55" s="232"/>
    </row>
    <row r="56" spans="1:7" ht="22.5" customHeight="1">
      <c r="A56" s="227"/>
      <c r="B56" s="228"/>
      <c r="C56" s="227"/>
      <c r="D56" s="229"/>
      <c r="E56" s="232"/>
      <c r="F56" s="232"/>
      <c r="G56" s="232"/>
    </row>
    <row r="57" spans="1:7" ht="22.5" customHeight="1">
      <c r="A57" s="227"/>
      <c r="B57" s="228"/>
      <c r="C57" s="227"/>
      <c r="D57" s="229"/>
      <c r="E57" s="232"/>
      <c r="F57" s="232"/>
      <c r="G57" s="232"/>
    </row>
    <row r="58" spans="1:7" ht="22.5" customHeight="1">
      <c r="A58" s="227"/>
      <c r="B58" s="227"/>
      <c r="C58" s="227"/>
      <c r="D58" s="229"/>
      <c r="E58" s="232"/>
      <c r="F58" s="232"/>
      <c r="G58" s="232"/>
    </row>
    <row r="59" spans="1:7" ht="22.5" customHeight="1">
      <c r="A59" s="227"/>
      <c r="B59" s="227"/>
      <c r="C59" s="227"/>
      <c r="D59" s="229"/>
      <c r="E59" s="232"/>
      <c r="F59" s="232"/>
      <c r="G59" s="232"/>
    </row>
    <row r="60" spans="1:7" ht="22.5" customHeight="1">
      <c r="A60" s="227"/>
      <c r="B60" s="227"/>
      <c r="C60" s="227"/>
      <c r="D60" s="229"/>
      <c r="E60" s="232"/>
      <c r="F60" s="232"/>
      <c r="G60" s="232"/>
    </row>
    <row r="61" spans="1:7" ht="22.5" customHeight="1">
      <c r="A61" s="227"/>
      <c r="B61" s="227"/>
      <c r="C61" s="227"/>
      <c r="D61" s="229"/>
      <c r="E61" s="232"/>
      <c r="F61" s="232"/>
      <c r="G61" s="232"/>
    </row>
    <row r="62" spans="1:7" ht="22.5" customHeight="1">
      <c r="A62" s="227"/>
      <c r="B62" s="227"/>
      <c r="C62" s="227"/>
      <c r="D62" s="229"/>
      <c r="E62" s="232"/>
      <c r="F62" s="232"/>
      <c r="G62" s="232"/>
    </row>
    <row r="63" spans="1:7" ht="22.5" customHeight="1">
      <c r="A63" s="227"/>
      <c r="B63" s="227"/>
      <c r="C63" s="227"/>
      <c r="D63" s="229"/>
      <c r="E63" s="232"/>
      <c r="F63" s="232"/>
      <c r="G63" s="232"/>
    </row>
    <row r="64" spans="1:7" ht="22.5" customHeight="1">
      <c r="A64" s="227"/>
      <c r="B64" s="227"/>
      <c r="C64" s="227"/>
      <c r="D64" s="229"/>
      <c r="E64" s="232"/>
      <c r="F64" s="232"/>
      <c r="G64" s="232"/>
    </row>
    <row r="65" spans="1:7" ht="22.5" customHeight="1">
      <c r="A65" s="227"/>
      <c r="B65" s="227"/>
      <c r="C65" s="227"/>
      <c r="D65" s="229"/>
      <c r="E65" s="232"/>
      <c r="F65" s="232"/>
      <c r="G65" s="232"/>
    </row>
    <row r="66" spans="1:7" ht="22.5" customHeight="1">
      <c r="A66" s="227"/>
      <c r="B66" s="227"/>
      <c r="C66" s="227"/>
      <c r="D66" s="229"/>
      <c r="E66" s="232"/>
      <c r="F66" s="232"/>
      <c r="G66" s="232"/>
    </row>
    <row r="67" spans="1:7" ht="22.5" customHeight="1">
      <c r="A67" s="227"/>
      <c r="B67" s="227"/>
      <c r="C67" s="227"/>
      <c r="D67" s="229"/>
      <c r="E67" s="232"/>
      <c r="F67" s="232"/>
      <c r="G67" s="232"/>
    </row>
    <row r="68" spans="1:7" ht="22.5" customHeight="1">
      <c r="A68" s="227"/>
      <c r="B68" s="227"/>
      <c r="C68" s="227"/>
      <c r="D68" s="229"/>
      <c r="E68" s="232"/>
      <c r="F68" s="232"/>
      <c r="G68" s="232"/>
    </row>
    <row r="69" spans="1:7" ht="22.5" customHeight="1">
      <c r="A69" s="227"/>
      <c r="B69" s="227"/>
      <c r="C69" s="227"/>
      <c r="D69" s="229"/>
      <c r="E69" s="232"/>
      <c r="F69" s="232"/>
      <c r="G69" s="232"/>
    </row>
    <row r="70" spans="1:7" ht="22.5" customHeight="1">
      <c r="A70" s="227"/>
      <c r="B70" s="227"/>
      <c r="C70" s="227"/>
      <c r="D70" s="229"/>
      <c r="E70" s="232"/>
      <c r="F70" s="232"/>
      <c r="G70" s="232"/>
    </row>
    <row r="71" spans="1:7" ht="22.5" customHeight="1">
      <c r="A71" s="227"/>
      <c r="B71" s="227"/>
      <c r="C71" s="227"/>
      <c r="D71" s="229"/>
      <c r="E71" s="232"/>
      <c r="F71" s="232"/>
      <c r="G71" s="232"/>
    </row>
    <row r="72" spans="1:7" ht="22.5" customHeight="1">
      <c r="A72" s="227"/>
      <c r="B72" s="227"/>
      <c r="C72" s="227"/>
      <c r="D72" s="229"/>
      <c r="E72" s="232"/>
      <c r="F72" s="232"/>
      <c r="G72" s="232"/>
    </row>
    <row r="73" spans="1:7" ht="22.5" customHeight="1">
      <c r="A73" s="227"/>
      <c r="B73" s="227"/>
      <c r="C73" s="227"/>
      <c r="D73" s="229"/>
      <c r="E73" s="232"/>
      <c r="F73" s="232"/>
      <c r="G73" s="232"/>
    </row>
    <row r="74" spans="1:7" ht="22.5" customHeight="1">
      <c r="A74" s="227"/>
      <c r="B74" s="227"/>
      <c r="C74" s="227"/>
      <c r="D74" s="229"/>
      <c r="E74" s="232"/>
      <c r="F74" s="232"/>
      <c r="G74" s="232"/>
    </row>
    <row r="75" spans="1:7" ht="22.5" customHeight="1">
      <c r="A75" s="227"/>
      <c r="B75" s="227"/>
      <c r="C75" s="227"/>
      <c r="D75" s="229"/>
      <c r="E75" s="232"/>
      <c r="F75" s="232"/>
      <c r="G75" s="232"/>
    </row>
    <row r="76" spans="1:7" ht="22.5" customHeight="1">
      <c r="A76" s="227"/>
      <c r="B76" s="227"/>
      <c r="C76" s="227"/>
      <c r="D76" s="229"/>
      <c r="E76" s="232"/>
      <c r="F76" s="232"/>
      <c r="G76" s="232"/>
    </row>
    <row r="77" spans="1:7" ht="22.5" customHeight="1">
      <c r="A77" s="227"/>
      <c r="B77" s="227"/>
      <c r="C77" s="227"/>
      <c r="D77" s="229"/>
      <c r="E77" s="232"/>
      <c r="F77" s="232"/>
      <c r="G77" s="23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23">
        <f>Altalanos!$A$8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83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131" t="str">
        <f>Altalanos!$E$10</f>
        <v>Kovács Zoltán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32"/>
      <c r="E7" s="221" t="s">
        <v>84</v>
      </c>
      <c r="F7" s="145"/>
      <c r="G7" s="221" t="s">
        <v>86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32"/>
      <c r="E9" s="221" t="s">
        <v>79</v>
      </c>
      <c r="F9" s="145"/>
      <c r="G9" s="221" t="s">
        <v>85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Mezőberény</v>
      </c>
      <c r="E18" s="250"/>
      <c r="F18" s="250" t="str">
        <f>E9</f>
        <v>Gyula</v>
      </c>
      <c r="G18" s="250"/>
      <c r="H18" s="250">
        <f>E11</f>
      </c>
      <c r="I18" s="25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Mezőberény</v>
      </c>
      <c r="C19" s="248"/>
      <c r="D19" s="245"/>
      <c r="E19" s="245"/>
      <c r="F19" s="244"/>
      <c r="G19" s="244"/>
      <c r="H19" s="244"/>
      <c r="I19" s="244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123">
        <f>Altalanos!$A$8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96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206"/>
      <c r="M4" s="131" t="str">
        <f>Altalanos!$E$10</f>
        <v>Kovács Zoltán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252" t="s">
        <v>87</v>
      </c>
      <c r="F7" s="253"/>
      <c r="G7" s="252" t="s">
        <v>88</v>
      </c>
      <c r="H7" s="253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252" t="s">
        <v>79</v>
      </c>
      <c r="F9" s="253"/>
      <c r="G9" s="252" t="s">
        <v>85</v>
      </c>
      <c r="H9" s="253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252" t="s">
        <v>79</v>
      </c>
      <c r="F11" s="253"/>
      <c r="G11" s="252" t="s">
        <v>89</v>
      </c>
      <c r="H11" s="253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252" t="s">
        <v>90</v>
      </c>
      <c r="F13" s="253"/>
      <c r="G13" s="252" t="s">
        <v>91</v>
      </c>
      <c r="H13" s="253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Békéscsaba</v>
      </c>
      <c r="E18" s="250"/>
      <c r="F18" s="250" t="str">
        <f>E9</f>
        <v>Gyula</v>
      </c>
      <c r="G18" s="250"/>
      <c r="H18" s="250" t="str">
        <f>E11</f>
        <v>Gyula</v>
      </c>
      <c r="I18" s="250"/>
      <c r="J18" s="250" t="str">
        <f>E13</f>
        <v>Orosháza</v>
      </c>
      <c r="K18" s="25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Békéscsaba</v>
      </c>
      <c r="C19" s="248"/>
      <c r="D19" s="245"/>
      <c r="E19" s="245"/>
      <c r="F19" s="244"/>
      <c r="G19" s="244"/>
      <c r="H19" s="244"/>
      <c r="I19" s="244"/>
      <c r="J19" s="250"/>
      <c r="K19" s="25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244"/>
      <c r="K20" s="24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 t="str">
        <f>E11</f>
        <v>Gyula</v>
      </c>
      <c r="C21" s="248"/>
      <c r="D21" s="244"/>
      <c r="E21" s="244"/>
      <c r="F21" s="244"/>
      <c r="G21" s="244"/>
      <c r="H21" s="245"/>
      <c r="I21" s="245"/>
      <c r="J21" s="244"/>
      <c r="K21" s="24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248" t="str">
        <f>E13</f>
        <v>Orosháza</v>
      </c>
      <c r="C22" s="248"/>
      <c r="D22" s="244"/>
      <c r="E22" s="244"/>
      <c r="F22" s="244"/>
      <c r="G22" s="244"/>
      <c r="H22" s="250"/>
      <c r="I22" s="250"/>
      <c r="J22" s="245"/>
      <c r="K22" s="245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95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131" t="str">
        <f>Altalanos!$E$10</f>
        <v>Kovács Zoltán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79</v>
      </c>
      <c r="F7" s="145"/>
      <c r="G7" s="221" t="s">
        <v>92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79</v>
      </c>
      <c r="F9" s="145"/>
      <c r="G9" s="221" t="s">
        <v>93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Gyula</v>
      </c>
      <c r="E18" s="250"/>
      <c r="F18" s="250" t="str">
        <f>E9</f>
        <v>Gyula</v>
      </c>
      <c r="G18" s="250"/>
      <c r="H18" s="250">
        <f>E11</f>
      </c>
      <c r="I18" s="25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Gyula</v>
      </c>
      <c r="C19" s="248"/>
      <c r="D19" s="245"/>
      <c r="E19" s="245"/>
      <c r="F19" s="244"/>
      <c r="G19" s="244"/>
      <c r="H19" s="244"/>
      <c r="I19" s="244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81" t="s">
        <v>25</v>
      </c>
      <c r="B29" s="82"/>
      <c r="C29" s="112"/>
      <c r="D29" s="165" t="s">
        <v>0</v>
      </c>
      <c r="E29" s="166" t="s">
        <v>27</v>
      </c>
      <c r="F29" s="184"/>
      <c r="G29" s="165" t="s">
        <v>0</v>
      </c>
      <c r="H29" s="166" t="s">
        <v>34</v>
      </c>
      <c r="I29" s="89"/>
      <c r="J29" s="134"/>
      <c r="K29" s="134"/>
      <c r="L29" s="134"/>
      <c r="M29" s="134"/>
    </row>
    <row r="30" spans="1:13" ht="12.75">
      <c r="A30" s="137" t="s">
        <v>26</v>
      </c>
      <c r="B30" s="138"/>
      <c r="C30" s="139"/>
      <c r="D30" s="167"/>
      <c r="E30" s="247"/>
      <c r="F30" s="247"/>
      <c r="G30" s="178" t="s">
        <v>1</v>
      </c>
      <c r="H30" s="138"/>
      <c r="I30" s="168"/>
      <c r="J30" s="134"/>
      <c r="K30" s="134"/>
      <c r="L30" s="134"/>
      <c r="M30" s="134"/>
    </row>
    <row r="31" spans="1:13" ht="12.75">
      <c r="A31" s="140" t="s">
        <v>33</v>
      </c>
      <c r="B31" s="87"/>
      <c r="C31" s="141"/>
      <c r="D31" s="170"/>
      <c r="E31" s="243"/>
      <c r="F31" s="243"/>
      <c r="G31" s="180" t="s">
        <v>2</v>
      </c>
      <c r="H31" s="171"/>
      <c r="I31" s="172"/>
      <c r="J31" s="134"/>
      <c r="K31" s="134"/>
      <c r="L31" s="134"/>
      <c r="M31" s="134"/>
    </row>
    <row r="32" spans="1:19" ht="12.75">
      <c r="A32" s="102"/>
      <c r="B32" s="103"/>
      <c r="C32" s="104"/>
      <c r="D32" s="170"/>
      <c r="E32" s="174"/>
      <c r="F32" s="175"/>
      <c r="G32" s="180" t="s">
        <v>3</v>
      </c>
      <c r="H32" s="171"/>
      <c r="I32" s="172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3"/>
      <c r="B33" s="110"/>
      <c r="C33" s="84"/>
      <c r="D33" s="170"/>
      <c r="E33" s="174"/>
      <c r="F33" s="175"/>
      <c r="G33" s="180" t="s">
        <v>4</v>
      </c>
      <c r="H33" s="171"/>
      <c r="I33" s="172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91"/>
      <c r="B34" s="105"/>
      <c r="C34" s="111"/>
      <c r="D34" s="170"/>
      <c r="E34" s="174"/>
      <c r="F34" s="175"/>
      <c r="G34" s="180" t="s">
        <v>5</v>
      </c>
      <c r="H34" s="171"/>
      <c r="I34" s="172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92"/>
      <c r="B35" s="106"/>
      <c r="C35" s="84"/>
      <c r="D35" s="170"/>
      <c r="E35" s="174"/>
      <c r="F35" s="175"/>
      <c r="G35" s="180" t="s">
        <v>6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92"/>
      <c r="B36" s="106"/>
      <c r="C36" s="100"/>
      <c r="D36" s="170"/>
      <c r="E36" s="174"/>
      <c r="F36" s="175"/>
      <c r="G36" s="180" t="s">
        <v>7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93"/>
      <c r="B37" s="90"/>
      <c r="C37" s="101"/>
      <c r="D37" s="176"/>
      <c r="E37" s="85"/>
      <c r="F37" s="133"/>
      <c r="G37" s="181" t="s">
        <v>8</v>
      </c>
      <c r="H37" s="87"/>
      <c r="I37" s="136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0:19" ht="12.75">
      <c r="J38" s="79"/>
      <c r="K38" s="140"/>
      <c r="L38" s="133"/>
      <c r="M38" s="177"/>
      <c r="O38" s="150"/>
      <c r="P38" s="162"/>
      <c r="Q38" s="163"/>
      <c r="R38" s="162"/>
      <c r="S38" s="150"/>
    </row>
    <row r="39" spans="10:19" ht="12.75"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0:19" ht="12.75">
      <c r="J40" s="79"/>
      <c r="K40" s="183"/>
      <c r="L40" s="175"/>
      <c r="M40" s="173"/>
      <c r="O40" s="150"/>
      <c r="P40" s="162"/>
      <c r="Q40" s="163"/>
      <c r="R40" s="162"/>
      <c r="S40" s="150"/>
    </row>
    <row r="41" spans="10:19" ht="12.75">
      <c r="J41" s="86"/>
      <c r="K41" s="140" t="str">
        <f>L4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Altalanos!$B$8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94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206"/>
      <c r="M4" s="131" t="str">
        <f>Altalanos!$E$10</f>
        <v>Kovács Zoltán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252" t="s">
        <v>79</v>
      </c>
      <c r="F7" s="253"/>
      <c r="G7" s="252" t="s">
        <v>85</v>
      </c>
      <c r="H7" s="253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252" t="s">
        <v>79</v>
      </c>
      <c r="F9" s="253"/>
      <c r="G9" s="252" t="s">
        <v>89</v>
      </c>
      <c r="H9" s="253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253">
        <f>UPPER(IF($B11="","",VLOOKUP($B11,#REF!,2)))</f>
      </c>
      <c r="F11" s="253"/>
      <c r="G11" s="253">
        <f>IF($B11="","",VLOOKUP($B11,#REF!,3))</f>
      </c>
      <c r="H11" s="253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253">
        <f>UPPER(IF($B13="","",VLOOKUP($B13,#REF!,2)))</f>
      </c>
      <c r="F13" s="253"/>
      <c r="G13" s="253">
        <f>IF($B13="","",VLOOKUP($B13,#REF!,3))</f>
      </c>
      <c r="H13" s="253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Gyula</v>
      </c>
      <c r="E18" s="250"/>
      <c r="F18" s="250" t="str">
        <f>E9</f>
        <v>Gyula</v>
      </c>
      <c r="G18" s="250"/>
      <c r="H18" s="250">
        <f>E11</f>
      </c>
      <c r="I18" s="250"/>
      <c r="J18" s="250">
        <f>E13</f>
      </c>
      <c r="K18" s="25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Gyula</v>
      </c>
      <c r="C19" s="248"/>
      <c r="D19" s="245"/>
      <c r="E19" s="245"/>
      <c r="F19" s="244"/>
      <c r="G19" s="244"/>
      <c r="H19" s="244"/>
      <c r="I19" s="244"/>
      <c r="J19" s="250"/>
      <c r="K19" s="25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244"/>
      <c r="K20" s="24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244"/>
      <c r="K21" s="24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248">
        <f>E13</f>
      </c>
      <c r="C22" s="248"/>
      <c r="D22" s="244"/>
      <c r="E22" s="244"/>
      <c r="F22" s="244"/>
      <c r="G22" s="244"/>
      <c r="H22" s="250"/>
      <c r="I22" s="250"/>
      <c r="J22" s="245"/>
      <c r="K22" s="245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2" hidden="1" customWidth="1"/>
    <col min="26" max="37" width="0" style="202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Y1"/>
      <c r="Z1"/>
      <c r="AA1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Altalanos!$C$8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97</v>
      </c>
      <c r="I3" s="49"/>
      <c r="J3" s="80"/>
      <c r="K3" s="49"/>
      <c r="L3" s="50" t="s">
        <v>22</v>
      </c>
      <c r="M3" s="49"/>
      <c r="N3" s="154"/>
      <c r="O3" s="153"/>
      <c r="P3" s="154"/>
      <c r="Q3" s="194" t="s">
        <v>50</v>
      </c>
      <c r="R3" s="195" t="s">
        <v>56</v>
      </c>
      <c r="S3" s="150"/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131" t="str">
        <f>Altalanos!$E$10</f>
        <v>Kovács Zoltán</v>
      </c>
      <c r="M4" s="130"/>
      <c r="N4" s="155"/>
      <c r="O4" s="156"/>
      <c r="P4" s="155"/>
      <c r="Q4" s="196" t="s">
        <v>57</v>
      </c>
      <c r="R4" s="197" t="s">
        <v>52</v>
      </c>
      <c r="S4" s="150"/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50"/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44">
        <f>IF($B7="","",VLOOKUP($B7,#REF!,5))</f>
      </c>
      <c r="D7" s="144">
        <f>IF($B7="","",VLOOKUP($B7,#REF!,15))</f>
      </c>
      <c r="E7" s="221" t="s">
        <v>79</v>
      </c>
      <c r="F7" s="145"/>
      <c r="G7" s="221" t="s">
        <v>98</v>
      </c>
      <c r="H7" s="145"/>
      <c r="I7" s="142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58"/>
      <c r="D8" s="158"/>
      <c r="E8" s="158"/>
      <c r="F8" s="158"/>
      <c r="G8" s="158"/>
      <c r="H8" s="158"/>
      <c r="I8" s="158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44">
        <f>IF($B9="","",VLOOKUP($B9,#REF!,5))</f>
      </c>
      <c r="D9" s="144">
        <f>IF($B9="","",VLOOKUP($B9,#REF!,15))</f>
      </c>
      <c r="E9" s="221" t="s">
        <v>79</v>
      </c>
      <c r="F9" s="145"/>
      <c r="G9" s="221" t="s">
        <v>99</v>
      </c>
      <c r="H9" s="145"/>
      <c r="I9" s="142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58"/>
      <c r="D10" s="158"/>
      <c r="E10" s="158"/>
      <c r="F10" s="158"/>
      <c r="G10" s="158"/>
      <c r="H10" s="158"/>
      <c r="I10" s="158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44">
        <f>IF($B11="","",VLOOKUP($B11,#REF!,5))</f>
      </c>
      <c r="D11" s="144">
        <f>IF($B11="","",VLOOKUP($B11,#REF!,15))</f>
      </c>
      <c r="E11" s="142">
        <f>UPPER(IF($B11="","",VLOOKUP($B11,#REF!,2)))</f>
      </c>
      <c r="F11" s="145"/>
      <c r="G11" s="142">
        <f>IF($B11="","",VLOOKUP($B11,#REF!,3))</f>
      </c>
      <c r="H11" s="145"/>
      <c r="I11" s="142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Gyula</v>
      </c>
      <c r="E18" s="250"/>
      <c r="F18" s="250" t="str">
        <f>E9</f>
        <v>Gyula</v>
      </c>
      <c r="G18" s="250"/>
      <c r="H18" s="250">
        <f>E11</f>
      </c>
      <c r="I18" s="250"/>
      <c r="J18" s="134"/>
      <c r="K18" s="134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Gyula</v>
      </c>
      <c r="C19" s="248"/>
      <c r="D19" s="245"/>
      <c r="E19" s="245"/>
      <c r="F19" s="244"/>
      <c r="G19" s="244"/>
      <c r="H19" s="244"/>
      <c r="I19" s="244"/>
      <c r="J19" s="134"/>
      <c r="K19" s="134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Gyula</v>
      </c>
      <c r="C20" s="248"/>
      <c r="D20" s="244"/>
      <c r="E20" s="244"/>
      <c r="F20" s="245"/>
      <c r="G20" s="245"/>
      <c r="H20" s="244"/>
      <c r="I20" s="244"/>
      <c r="J20" s="134"/>
      <c r="K20" s="13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>
        <f>E11</f>
      </c>
      <c r="C21" s="248"/>
      <c r="D21" s="244"/>
      <c r="E21" s="244"/>
      <c r="F21" s="244"/>
      <c r="G21" s="244"/>
      <c r="H21" s="245"/>
      <c r="I21" s="245"/>
      <c r="J21" s="134"/>
      <c r="K21" s="13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3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218"/>
      <c r="N33" s="217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73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L4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46" t="str">
        <f>Altalanos!$A$6</f>
        <v>Békés megyei tenisz diákolimpia</v>
      </c>
      <c r="B1" s="246"/>
      <c r="C1" s="246"/>
      <c r="D1" s="246"/>
      <c r="E1" s="246"/>
      <c r="F1" s="246"/>
      <c r="G1" s="117"/>
      <c r="H1" s="120" t="s">
        <v>32</v>
      </c>
      <c r="I1" s="118"/>
      <c r="J1" s="119"/>
      <c r="L1" s="121"/>
      <c r="M1" s="146"/>
      <c r="N1" s="148"/>
      <c r="O1" s="148" t="s">
        <v>9</v>
      </c>
      <c r="P1" s="148"/>
      <c r="Q1" s="149"/>
      <c r="R1" s="148"/>
      <c r="S1" s="150"/>
      <c r="AB1" s="210" t="e">
        <f>IF(Y5=1,CONCATENATE(VLOOKUP(Y3,AA16:AH27,2)),CONCATENATE(VLOOKUP(Y3,AA2:AK13,2)))</f>
        <v>#N/A</v>
      </c>
      <c r="AC1" s="210" t="e">
        <f>IF(Y5=1,CONCATENATE(VLOOKUP(Y3,AA16:AK27,3)),CONCATENATE(VLOOKUP(Y3,AA2:AK13,3)))</f>
        <v>#N/A</v>
      </c>
      <c r="AD1" s="210" t="e">
        <f>IF(Y5=1,CONCATENATE(VLOOKUP(Y3,AA16:AK27,4)),CONCATENATE(VLOOKUP(Y3,AA2:AK13,4)))</f>
        <v>#N/A</v>
      </c>
      <c r="AE1" s="210" t="e">
        <f>IF(Y5=1,CONCATENATE(VLOOKUP(Y3,AA16:AK27,5)),CONCATENATE(VLOOKUP(Y3,AA2:AK13,5)))</f>
        <v>#N/A</v>
      </c>
      <c r="AF1" s="210" t="e">
        <f>IF(Y5=1,CONCATENATE(VLOOKUP(Y3,AA16:AK27,6)),CONCATENATE(VLOOKUP(Y3,AA2:AK13,6)))</f>
        <v>#N/A</v>
      </c>
      <c r="AG1" s="210" t="e">
        <f>IF(Y5=1,CONCATENATE(VLOOKUP(Y3,AA16:AK27,7)),CONCATENATE(VLOOKUP(Y3,AA2:AK13,7)))</f>
        <v>#N/A</v>
      </c>
      <c r="AH1" s="210" t="e">
        <f>IF(Y5=1,CONCATENATE(VLOOKUP(Y3,AA16:AK27,8)),CONCATENATE(VLOOKUP(Y3,AA2:AK13,8)))</f>
        <v>#N/A</v>
      </c>
      <c r="AI1" s="210" t="e">
        <f>IF(Y5=1,CONCATENATE(VLOOKUP(Y3,AA16:AK27,9)),CONCATENATE(VLOOKUP(Y3,AA2:AK13,9)))</f>
        <v>#N/A</v>
      </c>
      <c r="AJ1" s="210" t="e">
        <f>IF(Y5=1,CONCATENATE(VLOOKUP(Y3,AA16:AK27,10)),CONCATENATE(VLOOKUP(Y3,AA2:AK13,10)))</f>
        <v>#N/A</v>
      </c>
      <c r="AK1" s="210" t="e">
        <f>IF(Y5=1,CONCATENATE(VLOOKUP(Y3,AA16:AK27,11)),CONCATENATE(VLOOKUP(Y3,AA2:AK13,11)))</f>
        <v>#N/A</v>
      </c>
    </row>
    <row r="2" spans="1:37" ht="12.75">
      <c r="A2" s="122" t="s">
        <v>31</v>
      </c>
      <c r="B2" s="123"/>
      <c r="C2" s="123"/>
      <c r="D2" s="123"/>
      <c r="E2" s="219">
        <f>Altalanos!$C$8</f>
        <v>0</v>
      </c>
      <c r="F2" s="123"/>
      <c r="G2" s="124"/>
      <c r="H2" s="125"/>
      <c r="I2" s="125"/>
      <c r="J2" s="126"/>
      <c r="K2" s="121"/>
      <c r="L2" s="121"/>
      <c r="M2" s="147"/>
      <c r="N2" s="151"/>
      <c r="O2" s="152"/>
      <c r="P2" s="151"/>
      <c r="Q2" s="152"/>
      <c r="R2" s="151"/>
      <c r="S2" s="150"/>
      <c r="Y2" s="204"/>
      <c r="Z2" s="203"/>
      <c r="AA2" s="203" t="s">
        <v>42</v>
      </c>
      <c r="AB2" s="208">
        <v>150</v>
      </c>
      <c r="AC2" s="208">
        <v>120</v>
      </c>
      <c r="AD2" s="208">
        <v>100</v>
      </c>
      <c r="AE2" s="208">
        <v>80</v>
      </c>
      <c r="AF2" s="208">
        <v>70</v>
      </c>
      <c r="AG2" s="208">
        <v>60</v>
      </c>
      <c r="AH2" s="208">
        <v>55</v>
      </c>
      <c r="AI2" s="208">
        <v>50</v>
      </c>
      <c r="AJ2" s="208">
        <v>45</v>
      </c>
      <c r="AK2" s="20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100</v>
      </c>
      <c r="I3" s="49"/>
      <c r="J3" s="80"/>
      <c r="K3" s="49"/>
      <c r="L3" s="50"/>
      <c r="M3" s="50" t="s">
        <v>22</v>
      </c>
      <c r="N3" s="154"/>
      <c r="O3" s="153"/>
      <c r="P3" s="154"/>
      <c r="Q3" s="194" t="s">
        <v>50</v>
      </c>
      <c r="R3" s="195" t="s">
        <v>56</v>
      </c>
      <c r="S3" s="195" t="s">
        <v>51</v>
      </c>
      <c r="Y3" s="203">
        <f>IF(H4="OB","A",IF(H4="IX","W",H4))</f>
        <v>0</v>
      </c>
      <c r="Z3" s="203"/>
      <c r="AA3" s="203" t="s">
        <v>59</v>
      </c>
      <c r="AB3" s="208">
        <v>120</v>
      </c>
      <c r="AC3" s="208">
        <v>90</v>
      </c>
      <c r="AD3" s="208">
        <v>65</v>
      </c>
      <c r="AE3" s="208">
        <v>55</v>
      </c>
      <c r="AF3" s="208">
        <v>50</v>
      </c>
      <c r="AG3" s="208">
        <v>45</v>
      </c>
      <c r="AH3" s="208">
        <v>40</v>
      </c>
      <c r="AI3" s="208">
        <v>35</v>
      </c>
      <c r="AJ3" s="208">
        <v>25</v>
      </c>
      <c r="AK3" s="208">
        <v>20</v>
      </c>
    </row>
    <row r="4" spans="1:37" ht="13.5" thickBot="1">
      <c r="A4" s="249">
        <f>Altalanos!$A$10</f>
        <v>44680</v>
      </c>
      <c r="B4" s="249"/>
      <c r="C4" s="249"/>
      <c r="D4" s="127"/>
      <c r="E4" s="128" t="str">
        <f>Altalanos!$C$10</f>
        <v>Gyula</v>
      </c>
      <c r="F4" s="128"/>
      <c r="G4" s="128"/>
      <c r="H4" s="130"/>
      <c r="I4" s="128"/>
      <c r="J4" s="129"/>
      <c r="K4" s="130"/>
      <c r="L4" s="206"/>
      <c r="M4" s="131" t="str">
        <f>Altalanos!$E$10</f>
        <v>Kovács Zoltán</v>
      </c>
      <c r="N4" s="155"/>
      <c r="O4" s="156"/>
      <c r="P4" s="155"/>
      <c r="Q4" s="196" t="s">
        <v>57</v>
      </c>
      <c r="R4" s="197" t="s">
        <v>52</v>
      </c>
      <c r="S4" s="197" t="s">
        <v>53</v>
      </c>
      <c r="Y4" s="203"/>
      <c r="Z4" s="203"/>
      <c r="AA4" s="203" t="s">
        <v>60</v>
      </c>
      <c r="AB4" s="208">
        <v>90</v>
      </c>
      <c r="AC4" s="208">
        <v>60</v>
      </c>
      <c r="AD4" s="208">
        <v>45</v>
      </c>
      <c r="AE4" s="208">
        <v>34</v>
      </c>
      <c r="AF4" s="208">
        <v>27</v>
      </c>
      <c r="AG4" s="208">
        <v>22</v>
      </c>
      <c r="AH4" s="208">
        <v>18</v>
      </c>
      <c r="AI4" s="208">
        <v>15</v>
      </c>
      <c r="AJ4" s="208">
        <v>12</v>
      </c>
      <c r="AK4" s="208">
        <v>9</v>
      </c>
    </row>
    <row r="5" spans="1:37" ht="12.75">
      <c r="A5" s="31"/>
      <c r="B5" s="31" t="s">
        <v>30</v>
      </c>
      <c r="C5" s="143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7" t="s">
        <v>46</v>
      </c>
      <c r="L5" s="187" t="s">
        <v>47</v>
      </c>
      <c r="M5" s="187" t="s">
        <v>48</v>
      </c>
      <c r="N5" s="150"/>
      <c r="O5" s="150"/>
      <c r="P5" s="150"/>
      <c r="Q5" s="198" t="s">
        <v>58</v>
      </c>
      <c r="R5" s="199" t="s">
        <v>54</v>
      </c>
      <c r="S5" s="199" t="s">
        <v>55</v>
      </c>
      <c r="Y5" s="203">
        <f>IF(OR(Altalanos!$A$8="F1",Altalanos!$A$8="F2",Altalanos!$A$8="N1",Altalanos!$A$8="N2"),1,2)</f>
        <v>2</v>
      </c>
      <c r="Z5" s="203"/>
      <c r="AA5" s="203" t="s">
        <v>61</v>
      </c>
      <c r="AB5" s="208">
        <v>60</v>
      </c>
      <c r="AC5" s="208">
        <v>40</v>
      </c>
      <c r="AD5" s="208">
        <v>30</v>
      </c>
      <c r="AE5" s="208">
        <v>20</v>
      </c>
      <c r="AF5" s="208">
        <v>18</v>
      </c>
      <c r="AG5" s="208">
        <v>15</v>
      </c>
      <c r="AH5" s="208">
        <v>12</v>
      </c>
      <c r="AI5" s="208">
        <v>10</v>
      </c>
      <c r="AJ5" s="208">
        <v>8</v>
      </c>
      <c r="AK5" s="208">
        <v>6</v>
      </c>
    </row>
    <row r="6" spans="1:37" ht="12.75">
      <c r="A6" s="134"/>
      <c r="B6" s="134"/>
      <c r="C6" s="186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50"/>
      <c r="P6" s="150"/>
      <c r="Q6" s="150"/>
      <c r="R6" s="150"/>
      <c r="S6" s="150"/>
      <c r="Y6" s="203"/>
      <c r="Z6" s="203"/>
      <c r="AA6" s="203" t="s">
        <v>62</v>
      </c>
      <c r="AB6" s="208">
        <v>40</v>
      </c>
      <c r="AC6" s="208">
        <v>25</v>
      </c>
      <c r="AD6" s="208">
        <v>18</v>
      </c>
      <c r="AE6" s="208">
        <v>13</v>
      </c>
      <c r="AF6" s="208">
        <v>10</v>
      </c>
      <c r="AG6" s="208">
        <v>8</v>
      </c>
      <c r="AH6" s="208">
        <v>6</v>
      </c>
      <c r="AI6" s="208">
        <v>5</v>
      </c>
      <c r="AJ6" s="208">
        <v>4</v>
      </c>
      <c r="AK6" s="208">
        <v>3</v>
      </c>
    </row>
    <row r="7" spans="1:37" ht="12.75">
      <c r="A7" s="157" t="s">
        <v>42</v>
      </c>
      <c r="B7" s="188"/>
      <c r="C7" s="190">
        <f>IF($B7="","",VLOOKUP($B7,#REF!,5))</f>
      </c>
      <c r="D7" s="190">
        <f>IF($B7="","",VLOOKUP($B7,#REF!,15))</f>
      </c>
      <c r="E7" s="252" t="s">
        <v>90</v>
      </c>
      <c r="F7" s="253"/>
      <c r="G7" s="252" t="s">
        <v>103</v>
      </c>
      <c r="H7" s="253"/>
      <c r="I7" s="191">
        <f>IF($B7="","",VLOOKUP($B7,#REF!,4))</f>
      </c>
      <c r="J7" s="134"/>
      <c r="K7" s="211"/>
      <c r="L7" s="205">
        <f>IF(K7="","",CONCATENATE(VLOOKUP($Y$3,$AB$1:$AK$1,K7)," pont"))</f>
      </c>
      <c r="M7" s="212"/>
      <c r="N7" s="150"/>
      <c r="O7" s="150"/>
      <c r="P7" s="150"/>
      <c r="Q7" s="150"/>
      <c r="R7" s="150"/>
      <c r="S7" s="150"/>
      <c r="Y7" s="203"/>
      <c r="Z7" s="203"/>
      <c r="AA7" s="203" t="s">
        <v>63</v>
      </c>
      <c r="AB7" s="208">
        <v>25</v>
      </c>
      <c r="AC7" s="208">
        <v>15</v>
      </c>
      <c r="AD7" s="208">
        <v>13</v>
      </c>
      <c r="AE7" s="208">
        <v>8</v>
      </c>
      <c r="AF7" s="208">
        <v>6</v>
      </c>
      <c r="AG7" s="208">
        <v>4</v>
      </c>
      <c r="AH7" s="208">
        <v>3</v>
      </c>
      <c r="AI7" s="208">
        <v>2</v>
      </c>
      <c r="AJ7" s="208">
        <v>1</v>
      </c>
      <c r="AK7" s="208">
        <v>0</v>
      </c>
    </row>
    <row r="8" spans="1:37" ht="12.75">
      <c r="A8" s="157"/>
      <c r="B8" s="189"/>
      <c r="C8" s="192"/>
      <c r="D8" s="192"/>
      <c r="E8" s="192"/>
      <c r="F8" s="192"/>
      <c r="G8" s="192"/>
      <c r="H8" s="192"/>
      <c r="I8" s="192"/>
      <c r="J8" s="134"/>
      <c r="K8" s="157"/>
      <c r="L8" s="157"/>
      <c r="M8" s="213"/>
      <c r="N8" s="150"/>
      <c r="O8" s="150"/>
      <c r="P8" s="150"/>
      <c r="Q8" s="150"/>
      <c r="R8" s="150"/>
      <c r="S8" s="150"/>
      <c r="Y8" s="203"/>
      <c r="Z8" s="203"/>
      <c r="AA8" s="203" t="s">
        <v>64</v>
      </c>
      <c r="AB8" s="208">
        <v>15</v>
      </c>
      <c r="AC8" s="208">
        <v>10</v>
      </c>
      <c r="AD8" s="208">
        <v>7</v>
      </c>
      <c r="AE8" s="208">
        <v>5</v>
      </c>
      <c r="AF8" s="208">
        <v>4</v>
      </c>
      <c r="AG8" s="208">
        <v>3</v>
      </c>
      <c r="AH8" s="208">
        <v>2</v>
      </c>
      <c r="AI8" s="208">
        <v>1</v>
      </c>
      <c r="AJ8" s="208">
        <v>0</v>
      </c>
      <c r="AK8" s="208">
        <v>0</v>
      </c>
    </row>
    <row r="9" spans="1:37" ht="12.75">
      <c r="A9" s="157" t="s">
        <v>43</v>
      </c>
      <c r="B9" s="188"/>
      <c r="C9" s="190">
        <f>IF($B9="","",VLOOKUP($B9,#REF!,5))</f>
      </c>
      <c r="D9" s="190">
        <f>IF($B9="","",VLOOKUP($B9,#REF!,15))</f>
      </c>
      <c r="E9" s="252" t="s">
        <v>101</v>
      </c>
      <c r="F9" s="253"/>
      <c r="G9" s="252" t="s">
        <v>104</v>
      </c>
      <c r="H9" s="253"/>
      <c r="I9" s="191">
        <f>IF($B9="","",VLOOKUP($B9,#REF!,4))</f>
      </c>
      <c r="J9" s="134"/>
      <c r="K9" s="211"/>
      <c r="L9" s="205">
        <f>IF(K9="","",CONCATENATE(VLOOKUP($Y$3,$AB$1:$AK$1,K9)," pont"))</f>
      </c>
      <c r="M9" s="212"/>
      <c r="N9" s="150"/>
      <c r="O9" s="150"/>
      <c r="P9" s="150"/>
      <c r="Q9" s="150"/>
      <c r="R9" s="150"/>
      <c r="S9" s="150"/>
      <c r="Y9" s="203"/>
      <c r="Z9" s="203"/>
      <c r="AA9" s="203" t="s">
        <v>65</v>
      </c>
      <c r="AB9" s="208">
        <v>10</v>
      </c>
      <c r="AC9" s="208">
        <v>6</v>
      </c>
      <c r="AD9" s="208">
        <v>4</v>
      </c>
      <c r="AE9" s="208">
        <v>2</v>
      </c>
      <c r="AF9" s="208">
        <v>1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</row>
    <row r="10" spans="1:37" ht="12.75">
      <c r="A10" s="157"/>
      <c r="B10" s="189"/>
      <c r="C10" s="192"/>
      <c r="D10" s="192"/>
      <c r="E10" s="192"/>
      <c r="F10" s="192"/>
      <c r="G10" s="192"/>
      <c r="H10" s="192"/>
      <c r="I10" s="192"/>
      <c r="J10" s="134"/>
      <c r="K10" s="157"/>
      <c r="L10" s="157"/>
      <c r="M10" s="213"/>
      <c r="N10" s="150"/>
      <c r="O10" s="150"/>
      <c r="P10" s="150"/>
      <c r="Q10" s="150"/>
      <c r="R10" s="150"/>
      <c r="S10" s="150"/>
      <c r="Y10" s="203"/>
      <c r="Z10" s="203"/>
      <c r="AA10" s="203" t="s">
        <v>66</v>
      </c>
      <c r="AB10" s="208">
        <v>6</v>
      </c>
      <c r="AC10" s="208">
        <v>3</v>
      </c>
      <c r="AD10" s="208">
        <v>2</v>
      </c>
      <c r="AE10" s="208">
        <v>1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</row>
    <row r="11" spans="1:37" ht="12.75">
      <c r="A11" s="157" t="s">
        <v>44</v>
      </c>
      <c r="B11" s="188"/>
      <c r="C11" s="190">
        <f>IF($B11="","",VLOOKUP($B11,#REF!,5))</f>
      </c>
      <c r="D11" s="190">
        <f>IF($B11="","",VLOOKUP($B11,#REF!,15))</f>
      </c>
      <c r="E11" s="252" t="s">
        <v>79</v>
      </c>
      <c r="F11" s="253"/>
      <c r="G11" s="252" t="s">
        <v>102</v>
      </c>
      <c r="H11" s="253"/>
      <c r="I11" s="191">
        <f>IF($B11="","",VLOOKUP($B11,#REF!,4))</f>
      </c>
      <c r="J11" s="134"/>
      <c r="K11" s="211"/>
      <c r="L11" s="205">
        <f>IF(K11="","",CONCATENATE(VLOOKUP($Y$3,$AB$1:$AK$1,K11)," pont"))</f>
      </c>
      <c r="M11" s="212"/>
      <c r="N11" s="150"/>
      <c r="O11" s="150"/>
      <c r="P11" s="150"/>
      <c r="Q11" s="150"/>
      <c r="R11" s="150"/>
      <c r="S11" s="150"/>
      <c r="Y11" s="203"/>
      <c r="Z11" s="203"/>
      <c r="AA11" s="203" t="s">
        <v>71</v>
      </c>
      <c r="AB11" s="208">
        <v>3</v>
      </c>
      <c r="AC11" s="208">
        <v>2</v>
      </c>
      <c r="AD11" s="208">
        <v>1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</row>
    <row r="12" spans="1:37" ht="12.75">
      <c r="A12" s="157"/>
      <c r="B12" s="189"/>
      <c r="C12" s="192"/>
      <c r="D12" s="192"/>
      <c r="E12" s="192"/>
      <c r="F12" s="192"/>
      <c r="G12" s="192"/>
      <c r="H12" s="192"/>
      <c r="I12" s="192"/>
      <c r="J12" s="134"/>
      <c r="K12" s="186"/>
      <c r="L12" s="186"/>
      <c r="M12" s="214"/>
      <c r="Y12" s="203"/>
      <c r="Z12" s="203"/>
      <c r="AA12" s="203" t="s">
        <v>67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</row>
    <row r="13" spans="1:37" ht="12.75">
      <c r="A13" s="157" t="s">
        <v>49</v>
      </c>
      <c r="B13" s="188"/>
      <c r="C13" s="190">
        <f>IF($B13="","",VLOOKUP($B13,#REF!,5))</f>
      </c>
      <c r="D13" s="190">
        <f>IF($B13="","",VLOOKUP($B13,#REF!,15))</f>
      </c>
      <c r="E13" s="253">
        <f>UPPER(IF($B13="","",VLOOKUP($B13,#REF!,2)))</f>
      </c>
      <c r="F13" s="253"/>
      <c r="G13" s="253">
        <f>IF($B13="","",VLOOKUP($B13,#REF!,3))</f>
      </c>
      <c r="H13" s="253"/>
      <c r="I13" s="191">
        <f>IF($B13="","",VLOOKUP($B13,#REF!,4))</f>
      </c>
      <c r="J13" s="134"/>
      <c r="K13" s="211"/>
      <c r="L13" s="205">
        <f>IF(K13="","",CONCATENATE(VLOOKUP($Y$3,$AB$1:$AK$1,K13)," pont"))</f>
      </c>
      <c r="M13" s="212"/>
      <c r="Y13" s="203"/>
      <c r="Z13" s="203"/>
      <c r="AA13" s="203" t="s">
        <v>68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</row>
    <row r="14" spans="1:3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</row>
    <row r="16" spans="1:3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Y16" s="203"/>
      <c r="Z16" s="203"/>
      <c r="AA16" s="203" t="s">
        <v>42</v>
      </c>
      <c r="AB16" s="203">
        <v>300</v>
      </c>
      <c r="AC16" s="203">
        <v>250</v>
      </c>
      <c r="AD16" s="203">
        <v>220</v>
      </c>
      <c r="AE16" s="203">
        <v>180</v>
      </c>
      <c r="AF16" s="203">
        <v>160</v>
      </c>
      <c r="AG16" s="203">
        <v>150</v>
      </c>
      <c r="AH16" s="203">
        <v>140</v>
      </c>
      <c r="AI16" s="203">
        <v>130</v>
      </c>
      <c r="AJ16" s="203">
        <v>120</v>
      </c>
      <c r="AK16" s="203">
        <v>110</v>
      </c>
    </row>
    <row r="17" spans="1:3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Y17" s="203"/>
      <c r="Z17" s="203"/>
      <c r="AA17" s="203" t="s">
        <v>59</v>
      </c>
      <c r="AB17" s="203">
        <v>250</v>
      </c>
      <c r="AC17" s="203">
        <v>200</v>
      </c>
      <c r="AD17" s="203">
        <v>160</v>
      </c>
      <c r="AE17" s="203">
        <v>140</v>
      </c>
      <c r="AF17" s="203">
        <v>120</v>
      </c>
      <c r="AG17" s="203">
        <v>110</v>
      </c>
      <c r="AH17" s="203">
        <v>100</v>
      </c>
      <c r="AI17" s="203">
        <v>90</v>
      </c>
      <c r="AJ17" s="203">
        <v>80</v>
      </c>
      <c r="AK17" s="203">
        <v>70</v>
      </c>
    </row>
    <row r="18" spans="1:37" ht="18.75" customHeight="1">
      <c r="A18" s="134"/>
      <c r="B18" s="251"/>
      <c r="C18" s="251"/>
      <c r="D18" s="250" t="str">
        <f>E7</f>
        <v>Orosháza</v>
      </c>
      <c r="E18" s="250"/>
      <c r="F18" s="250" t="str">
        <f>E9</f>
        <v>Békéscsaba </v>
      </c>
      <c r="G18" s="250"/>
      <c r="H18" s="250" t="str">
        <f>E11</f>
        <v>Gyula</v>
      </c>
      <c r="I18" s="250"/>
      <c r="J18" s="250">
        <f>E13</f>
      </c>
      <c r="K18" s="250"/>
      <c r="L18" s="134"/>
      <c r="M18" s="134"/>
      <c r="Y18" s="203"/>
      <c r="Z18" s="203"/>
      <c r="AA18" s="203" t="s">
        <v>60</v>
      </c>
      <c r="AB18" s="203">
        <v>200</v>
      </c>
      <c r="AC18" s="203">
        <v>150</v>
      </c>
      <c r="AD18" s="203">
        <v>130</v>
      </c>
      <c r="AE18" s="203">
        <v>110</v>
      </c>
      <c r="AF18" s="203">
        <v>95</v>
      </c>
      <c r="AG18" s="203">
        <v>80</v>
      </c>
      <c r="AH18" s="203">
        <v>70</v>
      </c>
      <c r="AI18" s="203">
        <v>60</v>
      </c>
      <c r="AJ18" s="203">
        <v>55</v>
      </c>
      <c r="AK18" s="203">
        <v>50</v>
      </c>
    </row>
    <row r="19" spans="1:37" ht="18.75" customHeight="1">
      <c r="A19" s="193" t="s">
        <v>42</v>
      </c>
      <c r="B19" s="248" t="str">
        <f>E7</f>
        <v>Orosháza</v>
      </c>
      <c r="C19" s="248"/>
      <c r="D19" s="245"/>
      <c r="E19" s="245"/>
      <c r="F19" s="244"/>
      <c r="G19" s="244"/>
      <c r="H19" s="244"/>
      <c r="I19" s="244"/>
      <c r="J19" s="250"/>
      <c r="K19" s="250"/>
      <c r="L19" s="134"/>
      <c r="M19" s="134"/>
      <c r="Y19" s="203"/>
      <c r="Z19" s="203"/>
      <c r="AA19" s="203" t="s">
        <v>61</v>
      </c>
      <c r="AB19" s="203">
        <v>150</v>
      </c>
      <c r="AC19" s="203">
        <v>120</v>
      </c>
      <c r="AD19" s="203">
        <v>100</v>
      </c>
      <c r="AE19" s="203">
        <v>80</v>
      </c>
      <c r="AF19" s="203">
        <v>70</v>
      </c>
      <c r="AG19" s="203">
        <v>60</v>
      </c>
      <c r="AH19" s="203">
        <v>55</v>
      </c>
      <c r="AI19" s="203">
        <v>50</v>
      </c>
      <c r="AJ19" s="203">
        <v>45</v>
      </c>
      <c r="AK19" s="203">
        <v>40</v>
      </c>
    </row>
    <row r="20" spans="1:37" ht="18.75" customHeight="1">
      <c r="A20" s="193" t="s">
        <v>43</v>
      </c>
      <c r="B20" s="248" t="str">
        <f>E9</f>
        <v>Békéscsaba </v>
      </c>
      <c r="C20" s="248"/>
      <c r="D20" s="244"/>
      <c r="E20" s="244"/>
      <c r="F20" s="245"/>
      <c r="G20" s="245"/>
      <c r="H20" s="244"/>
      <c r="I20" s="244"/>
      <c r="J20" s="244"/>
      <c r="K20" s="244"/>
      <c r="L20" s="134"/>
      <c r="M20" s="134"/>
      <c r="Y20" s="203"/>
      <c r="Z20" s="203"/>
      <c r="AA20" s="203" t="s">
        <v>62</v>
      </c>
      <c r="AB20" s="203">
        <v>120</v>
      </c>
      <c r="AC20" s="203">
        <v>90</v>
      </c>
      <c r="AD20" s="203">
        <v>65</v>
      </c>
      <c r="AE20" s="203">
        <v>55</v>
      </c>
      <c r="AF20" s="203">
        <v>50</v>
      </c>
      <c r="AG20" s="203">
        <v>45</v>
      </c>
      <c r="AH20" s="203">
        <v>40</v>
      </c>
      <c r="AI20" s="203">
        <v>35</v>
      </c>
      <c r="AJ20" s="203">
        <v>25</v>
      </c>
      <c r="AK20" s="203">
        <v>20</v>
      </c>
    </row>
    <row r="21" spans="1:37" ht="18.75" customHeight="1">
      <c r="A21" s="193" t="s">
        <v>44</v>
      </c>
      <c r="B21" s="248" t="str">
        <f>E11</f>
        <v>Gyula</v>
      </c>
      <c r="C21" s="248"/>
      <c r="D21" s="244"/>
      <c r="E21" s="244"/>
      <c r="F21" s="244"/>
      <c r="G21" s="244"/>
      <c r="H21" s="245"/>
      <c r="I21" s="245"/>
      <c r="J21" s="244"/>
      <c r="K21" s="244"/>
      <c r="L21" s="134"/>
      <c r="M21" s="134"/>
      <c r="Y21" s="203"/>
      <c r="Z21" s="203"/>
      <c r="AA21" s="203" t="s">
        <v>63</v>
      </c>
      <c r="AB21" s="203">
        <v>90</v>
      </c>
      <c r="AC21" s="203">
        <v>60</v>
      </c>
      <c r="AD21" s="203">
        <v>45</v>
      </c>
      <c r="AE21" s="203">
        <v>34</v>
      </c>
      <c r="AF21" s="203">
        <v>27</v>
      </c>
      <c r="AG21" s="203">
        <v>22</v>
      </c>
      <c r="AH21" s="203">
        <v>18</v>
      </c>
      <c r="AI21" s="203">
        <v>15</v>
      </c>
      <c r="AJ21" s="203">
        <v>12</v>
      </c>
      <c r="AK21" s="203">
        <v>9</v>
      </c>
    </row>
    <row r="22" spans="1:37" ht="18.75" customHeight="1">
      <c r="A22" s="193" t="s">
        <v>49</v>
      </c>
      <c r="B22" s="248">
        <f>E13</f>
      </c>
      <c r="C22" s="248"/>
      <c r="D22" s="244"/>
      <c r="E22" s="244"/>
      <c r="F22" s="244"/>
      <c r="G22" s="244"/>
      <c r="H22" s="250"/>
      <c r="I22" s="250"/>
      <c r="J22" s="245"/>
      <c r="K22" s="245"/>
      <c r="L22" s="134"/>
      <c r="M22" s="134"/>
      <c r="Y22" s="203"/>
      <c r="Z22" s="203"/>
      <c r="AA22" s="203" t="s">
        <v>64</v>
      </c>
      <c r="AB22" s="203">
        <v>60</v>
      </c>
      <c r="AC22" s="203">
        <v>40</v>
      </c>
      <c r="AD22" s="203">
        <v>30</v>
      </c>
      <c r="AE22" s="203">
        <v>20</v>
      </c>
      <c r="AF22" s="203">
        <v>18</v>
      </c>
      <c r="AG22" s="203">
        <v>15</v>
      </c>
      <c r="AH22" s="203">
        <v>12</v>
      </c>
      <c r="AI22" s="203">
        <v>10</v>
      </c>
      <c r="AJ22" s="203">
        <v>8</v>
      </c>
      <c r="AK22" s="203">
        <v>6</v>
      </c>
    </row>
    <row r="23" spans="1:3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Y23" s="203"/>
      <c r="Z23" s="203"/>
      <c r="AA23" s="203" t="s">
        <v>65</v>
      </c>
      <c r="AB23" s="203">
        <v>40</v>
      </c>
      <c r="AC23" s="203">
        <v>25</v>
      </c>
      <c r="AD23" s="203">
        <v>18</v>
      </c>
      <c r="AE23" s="203">
        <v>13</v>
      </c>
      <c r="AF23" s="203">
        <v>8</v>
      </c>
      <c r="AG23" s="203">
        <v>7</v>
      </c>
      <c r="AH23" s="203">
        <v>6</v>
      </c>
      <c r="AI23" s="203">
        <v>5</v>
      </c>
      <c r="AJ23" s="203">
        <v>4</v>
      </c>
      <c r="AK23" s="203">
        <v>3</v>
      </c>
    </row>
    <row r="24" spans="1:3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Y24" s="203"/>
      <c r="Z24" s="203"/>
      <c r="AA24" s="203" t="s">
        <v>66</v>
      </c>
      <c r="AB24" s="203">
        <v>25</v>
      </c>
      <c r="AC24" s="203">
        <v>15</v>
      </c>
      <c r="AD24" s="203">
        <v>13</v>
      </c>
      <c r="AE24" s="203">
        <v>7</v>
      </c>
      <c r="AF24" s="203">
        <v>6</v>
      </c>
      <c r="AG24" s="203">
        <v>5</v>
      </c>
      <c r="AH24" s="203">
        <v>4</v>
      </c>
      <c r="AI24" s="203">
        <v>3</v>
      </c>
      <c r="AJ24" s="203">
        <v>2</v>
      </c>
      <c r="AK24" s="203">
        <v>1</v>
      </c>
    </row>
    <row r="25" spans="1:3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Y25" s="203"/>
      <c r="Z25" s="203"/>
      <c r="AA25" s="203" t="s">
        <v>71</v>
      </c>
      <c r="AB25" s="203">
        <v>15</v>
      </c>
      <c r="AC25" s="203">
        <v>10</v>
      </c>
      <c r="AD25" s="203">
        <v>8</v>
      </c>
      <c r="AE25" s="203">
        <v>4</v>
      </c>
      <c r="AF25" s="203">
        <v>3</v>
      </c>
      <c r="AG25" s="203">
        <v>2</v>
      </c>
      <c r="AH25" s="203">
        <v>1</v>
      </c>
      <c r="AI25" s="203">
        <v>0</v>
      </c>
      <c r="AJ25" s="203">
        <v>0</v>
      </c>
      <c r="AK25" s="203">
        <v>0</v>
      </c>
    </row>
    <row r="26" spans="1:3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Y26" s="203"/>
      <c r="Z26" s="203"/>
      <c r="AA26" s="203" t="s">
        <v>67</v>
      </c>
      <c r="AB26" s="203">
        <v>10</v>
      </c>
      <c r="AC26" s="203">
        <v>6</v>
      </c>
      <c r="AD26" s="203">
        <v>4</v>
      </c>
      <c r="AE26" s="203">
        <v>2</v>
      </c>
      <c r="AF26" s="203">
        <v>1</v>
      </c>
      <c r="AG26" s="203">
        <v>0</v>
      </c>
      <c r="AH26" s="203">
        <v>0</v>
      </c>
      <c r="AI26" s="203">
        <v>0</v>
      </c>
      <c r="AJ26" s="203">
        <v>0</v>
      </c>
      <c r="AK26" s="203">
        <v>0</v>
      </c>
    </row>
    <row r="27" spans="1:3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Y27" s="203"/>
      <c r="Z27" s="203"/>
      <c r="AA27" s="203" t="s">
        <v>68</v>
      </c>
      <c r="AB27" s="203">
        <v>3</v>
      </c>
      <c r="AC27" s="203">
        <v>2</v>
      </c>
      <c r="AD27" s="203">
        <v>1</v>
      </c>
      <c r="AE27" s="203">
        <v>0</v>
      </c>
      <c r="AF27" s="203">
        <v>0</v>
      </c>
      <c r="AG27" s="203">
        <v>0</v>
      </c>
      <c r="AH27" s="203">
        <v>0</v>
      </c>
      <c r="AI27" s="203">
        <v>0</v>
      </c>
      <c r="AJ27" s="203">
        <v>0</v>
      </c>
      <c r="AK27" s="203">
        <v>0</v>
      </c>
    </row>
    <row r="28" spans="1:13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9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3"/>
      <c r="M32" s="134"/>
      <c r="O32" s="150"/>
      <c r="P32" s="150"/>
      <c r="Q32" s="150"/>
      <c r="R32" s="150"/>
      <c r="S32" s="150"/>
    </row>
    <row r="33" spans="1:19" ht="12.75">
      <c r="A33" s="81" t="s">
        <v>25</v>
      </c>
      <c r="B33" s="82"/>
      <c r="C33" s="112"/>
      <c r="D33" s="165" t="s">
        <v>0</v>
      </c>
      <c r="E33" s="166" t="s">
        <v>27</v>
      </c>
      <c r="F33" s="184"/>
      <c r="G33" s="165" t="s">
        <v>0</v>
      </c>
      <c r="H33" s="166" t="s">
        <v>34</v>
      </c>
      <c r="I33" s="89"/>
      <c r="J33" s="166" t="s">
        <v>35</v>
      </c>
      <c r="K33" s="88" t="s">
        <v>36</v>
      </c>
      <c r="L33" s="31"/>
      <c r="M33" s="184"/>
      <c r="O33" s="150"/>
      <c r="P33" s="159"/>
      <c r="Q33" s="159"/>
      <c r="R33" s="160"/>
      <c r="S33" s="150"/>
    </row>
    <row r="34" spans="1:19" ht="12.75">
      <c r="A34" s="137" t="s">
        <v>26</v>
      </c>
      <c r="B34" s="138"/>
      <c r="C34" s="139"/>
      <c r="D34" s="167"/>
      <c r="E34" s="247"/>
      <c r="F34" s="247"/>
      <c r="G34" s="178" t="s">
        <v>1</v>
      </c>
      <c r="H34" s="138"/>
      <c r="I34" s="168"/>
      <c r="J34" s="179"/>
      <c r="K34" s="135" t="s">
        <v>28</v>
      </c>
      <c r="L34" s="185"/>
      <c r="M34" s="169"/>
      <c r="O34" s="150"/>
      <c r="P34" s="161"/>
      <c r="Q34" s="161"/>
      <c r="R34" s="162"/>
      <c r="S34" s="150"/>
    </row>
    <row r="35" spans="1:19" ht="12.75">
      <c r="A35" s="140" t="s">
        <v>33</v>
      </c>
      <c r="B35" s="87"/>
      <c r="C35" s="141"/>
      <c r="D35" s="170"/>
      <c r="E35" s="243"/>
      <c r="F35" s="243"/>
      <c r="G35" s="180" t="s">
        <v>2</v>
      </c>
      <c r="H35" s="171"/>
      <c r="I35" s="172"/>
      <c r="J35" s="79"/>
      <c r="K35" s="182"/>
      <c r="L35" s="133"/>
      <c r="M35" s="177"/>
      <c r="O35" s="150"/>
      <c r="P35" s="162"/>
      <c r="Q35" s="163"/>
      <c r="R35" s="162"/>
      <c r="S35" s="150"/>
    </row>
    <row r="36" spans="1:19" ht="12.75">
      <c r="A36" s="102"/>
      <c r="B36" s="103"/>
      <c r="C36" s="104"/>
      <c r="D36" s="170"/>
      <c r="E36" s="174"/>
      <c r="F36" s="175"/>
      <c r="G36" s="180" t="s">
        <v>3</v>
      </c>
      <c r="H36" s="171"/>
      <c r="I36" s="172"/>
      <c r="J36" s="79"/>
      <c r="K36" s="135" t="s">
        <v>29</v>
      </c>
      <c r="L36" s="185"/>
      <c r="M36" s="169"/>
      <c r="O36" s="150"/>
      <c r="P36" s="161"/>
      <c r="Q36" s="161"/>
      <c r="R36" s="162"/>
      <c r="S36" s="150"/>
    </row>
    <row r="37" spans="1:19" ht="12.75">
      <c r="A37" s="83"/>
      <c r="B37" s="110"/>
      <c r="C37" s="84"/>
      <c r="D37" s="170"/>
      <c r="E37" s="174"/>
      <c r="F37" s="175"/>
      <c r="G37" s="180" t="s">
        <v>4</v>
      </c>
      <c r="H37" s="171"/>
      <c r="I37" s="172"/>
      <c r="J37" s="79"/>
      <c r="K37" s="183"/>
      <c r="L37" s="175"/>
      <c r="M37" s="173"/>
      <c r="O37" s="150"/>
      <c r="P37" s="162"/>
      <c r="Q37" s="163"/>
      <c r="R37" s="162"/>
      <c r="S37" s="150"/>
    </row>
    <row r="38" spans="1:19" ht="12.75">
      <c r="A38" s="91"/>
      <c r="B38" s="105"/>
      <c r="C38" s="111"/>
      <c r="D38" s="170"/>
      <c r="E38" s="174"/>
      <c r="F38" s="175"/>
      <c r="G38" s="180" t="s">
        <v>5</v>
      </c>
      <c r="H38" s="171"/>
      <c r="I38" s="172"/>
      <c r="J38" s="79"/>
      <c r="K38" s="140"/>
      <c r="L38" s="133"/>
      <c r="M38" s="177"/>
      <c r="O38" s="150"/>
      <c r="P38" s="162"/>
      <c r="Q38" s="163"/>
      <c r="R38" s="162"/>
      <c r="S38" s="150"/>
    </row>
    <row r="39" spans="1:19" ht="12.75">
      <c r="A39" s="92"/>
      <c r="B39" s="106"/>
      <c r="C39" s="84"/>
      <c r="D39" s="170"/>
      <c r="E39" s="174"/>
      <c r="F39" s="175"/>
      <c r="G39" s="180" t="s">
        <v>6</v>
      </c>
      <c r="H39" s="171"/>
      <c r="I39" s="172"/>
      <c r="J39" s="79"/>
      <c r="K39" s="135" t="s">
        <v>24</v>
      </c>
      <c r="L39" s="185"/>
      <c r="M39" s="169"/>
      <c r="O39" s="150"/>
      <c r="P39" s="161"/>
      <c r="Q39" s="161"/>
      <c r="R39" s="162"/>
      <c r="S39" s="150"/>
    </row>
    <row r="40" spans="1:19" ht="12.75">
      <c r="A40" s="92"/>
      <c r="B40" s="106"/>
      <c r="C40" s="100"/>
      <c r="D40" s="170"/>
      <c r="E40" s="174"/>
      <c r="F40" s="175"/>
      <c r="G40" s="180" t="s">
        <v>7</v>
      </c>
      <c r="H40" s="171"/>
      <c r="I40" s="172"/>
      <c r="J40" s="79"/>
      <c r="K40" s="183"/>
      <c r="L40" s="175"/>
      <c r="M40" s="173"/>
      <c r="O40" s="150"/>
      <c r="P40" s="162"/>
      <c r="Q40" s="163"/>
      <c r="R40" s="162"/>
      <c r="S40" s="150"/>
    </row>
    <row r="41" spans="1:19" ht="12.75">
      <c r="A41" s="93"/>
      <c r="B41" s="90"/>
      <c r="C41" s="101"/>
      <c r="D41" s="176"/>
      <c r="E41" s="85"/>
      <c r="F41" s="133"/>
      <c r="G41" s="181" t="s">
        <v>8</v>
      </c>
      <c r="H41" s="87"/>
      <c r="I41" s="136"/>
      <c r="J41" s="86"/>
      <c r="K41" s="140" t="str">
        <f>M4</f>
        <v>Kovács Zoltán</v>
      </c>
      <c r="L41" s="133"/>
      <c r="M41" s="177"/>
      <c r="O41" s="150"/>
      <c r="P41" s="162"/>
      <c r="Q41" s="163"/>
      <c r="R41" s="164"/>
      <c r="S41" s="150"/>
    </row>
    <row r="42" spans="15:19" ht="12.75">
      <c r="O42" s="150"/>
      <c r="P42" s="150"/>
      <c r="Q42" s="150"/>
      <c r="R42" s="150"/>
      <c r="S42" s="150"/>
    </row>
    <row r="43" spans="15:19" ht="12.75">
      <c r="O43" s="150"/>
      <c r="P43" s="150"/>
      <c r="Q43" s="150"/>
      <c r="R43" s="150"/>
      <c r="S43" s="150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2022-04-20T10:50:21Z</dcterms:modified>
  <cp:category>Forms</cp:category>
  <cp:version/>
  <cp:contentType/>
  <cp:contentStatus/>
</cp:coreProperties>
</file>