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65488" windowWidth="11940" windowHeight="6780" tabRatio="884" activeTab="1"/>
  </bookViews>
  <sheets>
    <sheet name="Altalanos" sheetId="1" r:id="rId1"/>
    <sheet name="F14" sheetId="2" r:id="rId2"/>
    <sheet name="L14" sheetId="3" r:id="rId3"/>
    <sheet name="eltiltási pontok" sheetId="4" r:id="rId4"/>
    <sheet name="F14 elo" sheetId="5" r:id="rId5"/>
    <sheet name="L14 elo" sheetId="6" r:id="rId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4">'F14 elo'!$1:$6</definedName>
    <definedName name="_xlnm.Print_Titles" localSheetId="5">'L14 elo'!$1:$6</definedName>
    <definedName name="_xlnm.Print_Area" localSheetId="1">'F14'!$A$1:$R$80</definedName>
    <definedName name="_xlnm.Print_Area" localSheetId="4">'F14 elo'!$A$1:$Q$134</definedName>
    <definedName name="_xlnm.Print_Area" localSheetId="2">'L14'!$A$1:$R$57</definedName>
    <definedName name="_xlnm.Print_Area" localSheetId="5">'L14 elo'!$A$1:$Q$134</definedName>
  </definedNames>
  <calcPr fullCalcOnLoad="1"/>
</workbook>
</file>

<file path=xl/comments2.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sharedStrings.xml><?xml version="1.0" encoding="utf-8"?>
<sst xmlns="http://schemas.openxmlformats.org/spreadsheetml/2006/main" count="732" uniqueCount="416">
  <si>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</si>
  <si>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</si>
  <si>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</si>
  <si>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</si>
  <si>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</si>
  <si>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</si>
  <si>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</si>
  <si>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</si>
  <si>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</si>
  <si>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</si>
  <si>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</si>
  <si>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</si>
  <si>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</si>
  <si>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</si>
  <si>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</si>
  <si>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</si>
  <si>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</si>
  <si>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</si>
  <si>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</si>
  <si>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</si>
  <si>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</si>
  <si>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</si>
  <si>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</si>
  <si>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</si>
  <si>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</si>
  <si>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</si>
  <si>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</si>
  <si>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</si>
  <si>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</si>
  <si>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</si>
  <si>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</si>
  <si>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</si>
  <si>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</si>
  <si>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</si>
  <si>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</si>
  <si>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</si>
  <si>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</si>
  <si>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</si>
  <si>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</si>
  <si>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</si>
  <si>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</si>
  <si>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</si>
  <si>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</si>
  <si>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</si>
  <si>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</si>
  <si>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</si>
  <si>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</si>
  <si>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</si>
  <si>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</si>
  <si>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</si>
  <si>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</si>
  <si>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</si>
  <si>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</si>
  <si>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</si>
  <si>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</si>
  <si>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</si>
  <si>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</si>
  <si>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</si>
  <si>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</si>
  <si>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</si>
  <si>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</si>
  <si>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</si>
  <si>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</si>
  <si>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</si>
  <si>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</si>
  <si>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</si>
  <si>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</si>
  <si>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</si>
  <si>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</si>
  <si>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</si>
  <si>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</si>
  <si>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</si>
  <si>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</si>
  <si>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</si>
  <si>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</si>
  <si>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</si>
  <si>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</si>
  <si>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</si>
  <si>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</si>
  <si>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</si>
  <si>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Dátum</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</si>
  <si>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</si>
  <si>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</si>
  <si>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</si>
  <si>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</si>
  <si>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</si>
  <si>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</si>
  <si>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</si>
  <si>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</si>
  <si>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</si>
  <si>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</si>
  <si>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</si>
  <si>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</si>
  <si>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</si>
  <si>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</si>
  <si>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</si>
  <si>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</si>
  <si>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</si>
  <si>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</si>
  <si>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</si>
  <si>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</si>
  <si>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</si>
  <si>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</si>
  <si>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</si>
  <si>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</si>
  <si>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</si>
  <si>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</si>
  <si>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</si>
  <si>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</si>
  <si>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</si>
  <si>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</si>
  <si>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</si>
  <si>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</si>
  <si>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</si>
  <si>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</si>
  <si>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</si>
  <si>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</si>
  <si>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</si>
  <si>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</si>
  <si>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</si>
  <si>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</si>
  <si>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</si>
  <si>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</si>
  <si>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</si>
  <si>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</si>
  <si>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</si>
  <si>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</si>
  <si>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</si>
  <si>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</si>
  <si>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</si>
  <si>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</si>
  <si>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</si>
  <si>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</si>
  <si>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</si>
  <si>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</si>
  <si>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</si>
  <si>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</si>
  <si>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</si>
  <si>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</si>
  <si>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</si>
  <si>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</si>
  <si>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Golden Ace Cup</t>
  </si>
  <si>
    <t>F14</t>
  </si>
  <si>
    <t>L14</t>
  </si>
  <si>
    <t>2022.04.23-25</t>
  </si>
  <si>
    <t>Budapest</t>
  </si>
  <si>
    <t>Droppa Erika</t>
  </si>
  <si>
    <t>Valkusz Tamás</t>
  </si>
  <si>
    <t xml:space="preserve">Horváth </t>
  </si>
  <si>
    <t>Nóra</t>
  </si>
  <si>
    <t xml:space="preserve">Ipacs </t>
  </si>
  <si>
    <t>Panni</t>
  </si>
  <si>
    <t xml:space="preserve">Kállay </t>
  </si>
  <si>
    <t>Dorina Nina</t>
  </si>
  <si>
    <t xml:space="preserve">Kátai </t>
  </si>
  <si>
    <t>Luca Sára</t>
  </si>
  <si>
    <t xml:space="preserve">Rekedt-Nagy </t>
  </si>
  <si>
    <t xml:space="preserve">Kolozár </t>
  </si>
  <si>
    <t>Lili</t>
  </si>
  <si>
    <t xml:space="preserve">Vukics </t>
  </si>
  <si>
    <t>Vanda</t>
  </si>
  <si>
    <t xml:space="preserve">Fizel </t>
  </si>
  <si>
    <t>Laura Liza</t>
  </si>
  <si>
    <t xml:space="preserve">Valicsek </t>
  </si>
  <si>
    <t>Laura</t>
  </si>
  <si>
    <t xml:space="preserve">Serkédi </t>
  </si>
  <si>
    <t>Emese</t>
  </si>
  <si>
    <t xml:space="preserve">Gyepes </t>
  </si>
  <si>
    <t>Kira</t>
  </si>
  <si>
    <t>Bebto Team</t>
  </si>
  <si>
    <t>"080702</t>
  </si>
  <si>
    <t>"090113</t>
  </si>
  <si>
    <t>"090901</t>
  </si>
  <si>
    <t>SVSE</t>
  </si>
  <si>
    <t>"090915</t>
  </si>
  <si>
    <t>"100329</t>
  </si>
  <si>
    <t>PG Tenisz</t>
  </si>
  <si>
    <t>"090308</t>
  </si>
  <si>
    <t>Röpte TK</t>
  </si>
  <si>
    <t>"0904080</t>
  </si>
  <si>
    <t>"100119</t>
  </si>
  <si>
    <t>Future TT</t>
  </si>
  <si>
    <t>"0805130</t>
  </si>
  <si>
    <t>BUSC</t>
  </si>
  <si>
    <t>"1004280</t>
  </si>
  <si>
    <t>"0910240</t>
  </si>
  <si>
    <t xml:space="preserve">Somogyi </t>
  </si>
  <si>
    <t>Ábel</t>
  </si>
  <si>
    <t xml:space="preserve">Laczkovich </t>
  </si>
  <si>
    <t>Zoltán Bendegúz</t>
  </si>
  <si>
    <t xml:space="preserve">Valkusz </t>
  </si>
  <si>
    <t>Márk</t>
  </si>
  <si>
    <t xml:space="preserve">Török </t>
  </si>
  <si>
    <t xml:space="preserve">Kövesligeti </t>
  </si>
  <si>
    <t>Lénárd</t>
  </si>
  <si>
    <t xml:space="preserve">Lizsicsár </t>
  </si>
  <si>
    <t>Csanád</t>
  </si>
  <si>
    <t xml:space="preserve">Hajas </t>
  </si>
  <si>
    <t>Bálint</t>
  </si>
  <si>
    <t xml:space="preserve">Bakonyi </t>
  </si>
  <si>
    <t>Dániel</t>
  </si>
  <si>
    <t xml:space="preserve">Vörös </t>
  </si>
  <si>
    <t>Kristóf</t>
  </si>
  <si>
    <t xml:space="preserve">Polgárdy </t>
  </si>
  <si>
    <t>Tamás</t>
  </si>
  <si>
    <t xml:space="preserve">Szabó </t>
  </si>
  <si>
    <t xml:space="preserve">Fehér </t>
  </si>
  <si>
    <t>Milán</t>
  </si>
  <si>
    <t xml:space="preserve">Szenes </t>
  </si>
  <si>
    <t>István Benedek</t>
  </si>
  <si>
    <t xml:space="preserve">Kurach </t>
  </si>
  <si>
    <t>Maxim</t>
  </si>
  <si>
    <t xml:space="preserve">Mokán </t>
  </si>
  <si>
    <t>István Damján</t>
  </si>
  <si>
    <t xml:space="preserve"> Milan</t>
  </si>
  <si>
    <t>Zente Péter</t>
  </si>
  <si>
    <t xml:space="preserve">Herczeg </t>
  </si>
  <si>
    <t>Zoltán Zsolt</t>
  </si>
  <si>
    <t xml:space="preserve">Szücs </t>
  </si>
  <si>
    <t>Ádám</t>
  </si>
  <si>
    <t xml:space="preserve">Károly </t>
  </si>
  <si>
    <t>Nándor</t>
  </si>
  <si>
    <t xml:space="preserve">Szász </t>
  </si>
  <si>
    <t>Levente</t>
  </si>
  <si>
    <t xml:space="preserve">Kistamás </t>
  </si>
  <si>
    <t>Kornél</t>
  </si>
  <si>
    <t xml:space="preserve">Radnai </t>
  </si>
  <si>
    <t>Áron</t>
  </si>
  <si>
    <t>Ferenc</t>
  </si>
  <si>
    <t xml:space="preserve">Ladár </t>
  </si>
  <si>
    <t>Levente Lajos</t>
  </si>
  <si>
    <t xml:space="preserve">Szincsák </t>
  </si>
  <si>
    <t>Norbert</t>
  </si>
  <si>
    <t xml:space="preserve">Kalmár </t>
  </si>
  <si>
    <t>Balázs</t>
  </si>
  <si>
    <t xml:space="preserve">Fischer </t>
  </si>
  <si>
    <t>Zalán Ferenc</t>
  </si>
  <si>
    <t xml:space="preserve">Bíró </t>
  </si>
  <si>
    <t>Zalán</t>
  </si>
  <si>
    <t xml:space="preserve">Benedek </t>
  </si>
  <si>
    <t xml:space="preserve">Kovács </t>
  </si>
  <si>
    <t>Hunor</t>
  </si>
  <si>
    <t xml:space="preserve">Juhász </t>
  </si>
  <si>
    <t>Márton</t>
  </si>
  <si>
    <t xml:space="preserve">Skripeczky </t>
  </si>
  <si>
    <t xml:space="preserve">Varga </t>
  </si>
  <si>
    <t>Bertalan József</t>
  </si>
  <si>
    <t xml:space="preserve">Nagy </t>
  </si>
  <si>
    <t>Zsombor</t>
  </si>
  <si>
    <t>D.keszi TK</t>
  </si>
  <si>
    <t>"090920</t>
  </si>
  <si>
    <t>Vasas SC</t>
  </si>
  <si>
    <t>"080708</t>
  </si>
  <si>
    <t>Golden Ace</t>
  </si>
  <si>
    <t>"090416</t>
  </si>
  <si>
    <t>"090924</t>
  </si>
  <si>
    <t>"080410</t>
  </si>
  <si>
    <t>Csopak TK</t>
  </si>
  <si>
    <t>"080717</t>
  </si>
  <si>
    <t>"080219</t>
  </si>
  <si>
    <t>Pasarét TK</t>
  </si>
  <si>
    <t>"090317</t>
  </si>
  <si>
    <t>"081013</t>
  </si>
  <si>
    <t>Panakor TK</t>
  </si>
  <si>
    <t>"091122</t>
  </si>
  <si>
    <t>"090518</t>
  </si>
  <si>
    <t>"080327</t>
  </si>
  <si>
    <t>"081108</t>
  </si>
  <si>
    <t>MTK</t>
  </si>
  <si>
    <t>"090918</t>
  </si>
  <si>
    <t>"080614</t>
  </si>
  <si>
    <t>Budaörs SC</t>
  </si>
  <si>
    <t>"0804094</t>
  </si>
  <si>
    <t>Viharsarok</t>
  </si>
  <si>
    <t>"100728</t>
  </si>
  <si>
    <t>Fitt SE</t>
  </si>
  <si>
    <t>"090819</t>
  </si>
  <si>
    <t>"090826</t>
  </si>
  <si>
    <t>"090714</t>
  </si>
  <si>
    <t>"090730</t>
  </si>
  <si>
    <t>"081219</t>
  </si>
  <si>
    <t>"091115</t>
  </si>
  <si>
    <t>"0910310</t>
  </si>
  <si>
    <t>"0808060</t>
  </si>
  <si>
    <t>"0911150</t>
  </si>
  <si>
    <t>TORO SE</t>
  </si>
  <si>
    <t>"0801141</t>
  </si>
  <si>
    <t>Bregyó TE</t>
  </si>
  <si>
    <t>"0902171</t>
  </si>
  <si>
    <t>"081112</t>
  </si>
  <si>
    <t>"080624</t>
  </si>
  <si>
    <t>"080816</t>
  </si>
  <si>
    <t>Szeged VTK</t>
  </si>
  <si>
    <t>"080514</t>
  </si>
  <si>
    <t>"090803</t>
  </si>
  <si>
    <t>"0912310</t>
  </si>
  <si>
    <t>Bíbic TC</t>
  </si>
  <si>
    <t>"1009171</t>
  </si>
  <si>
    <t>"0802010</t>
  </si>
  <si>
    <t>"091226</t>
  </si>
  <si>
    <t>-</t>
  </si>
  <si>
    <t>András Gergő</t>
  </si>
  <si>
    <t xml:space="preserve">Savgira </t>
  </si>
  <si>
    <t>Ivan</t>
  </si>
  <si>
    <t xml:space="preserve">Győr </t>
  </si>
  <si>
    <t>"0910200</t>
  </si>
  <si>
    <t>Sólyomszem</t>
  </si>
  <si>
    <t>Ten.Műhely</t>
  </si>
  <si>
    <t>Benkő</t>
  </si>
  <si>
    <t xml:space="preserve">Kőszegi </t>
  </si>
  <si>
    <t>Csekő</t>
  </si>
  <si>
    <t>as</t>
  </si>
  <si>
    <t>a</t>
  </si>
  <si>
    <t>b</t>
  </si>
  <si>
    <t>bs</t>
  </si>
  <si>
    <t>60 pont</t>
  </si>
  <si>
    <t>40 pont</t>
  </si>
  <si>
    <t>25 pont</t>
  </si>
  <si>
    <t>15/3 pont</t>
  </si>
  <si>
    <t>3 pont</t>
  </si>
  <si>
    <t>Győztes: 60 pont</t>
  </si>
  <si>
    <t>40/25 pont</t>
  </si>
  <si>
    <t>15 pont</t>
  </si>
  <si>
    <t>8 pont</t>
  </si>
  <si>
    <t>5/3 pont</t>
  </si>
  <si>
    <t>60 60</t>
  </si>
  <si>
    <t>64 61</t>
  </si>
  <si>
    <t>75 60</t>
  </si>
  <si>
    <t>62 75</t>
  </si>
  <si>
    <t>63 62</t>
  </si>
  <si>
    <t>62 36 10-6</t>
  </si>
  <si>
    <t>jn.sérülés</t>
  </si>
  <si>
    <t>63 63</t>
  </si>
  <si>
    <t>1 pont</t>
  </si>
  <si>
    <t>61 60</t>
  </si>
  <si>
    <t>61 62</t>
  </si>
  <si>
    <t>ű</t>
  </si>
  <si>
    <t>60 61</t>
  </si>
  <si>
    <t>62 60</t>
  </si>
  <si>
    <t>16 75 10-3</t>
  </si>
  <si>
    <t>62 61</t>
  </si>
  <si>
    <t>62 63</t>
  </si>
  <si>
    <t>765 75</t>
  </si>
  <si>
    <t>62 62</t>
  </si>
  <si>
    <t>60 64</t>
  </si>
  <si>
    <t>61 26  10-5</t>
  </si>
  <si>
    <t>HERCZEG</t>
  </si>
  <si>
    <t>63 61</t>
  </si>
  <si>
    <t>63 64</t>
  </si>
  <si>
    <t>46 61 10-5</t>
  </si>
  <si>
    <t>67575 10-7</t>
  </si>
  <si>
    <t>5 pont</t>
  </si>
  <si>
    <t>ELTILTÁSI PONTOK</t>
  </si>
  <si>
    <t>Golden Ace cup</t>
  </si>
  <si>
    <t>Helyszín:</t>
  </si>
  <si>
    <t>Időpont:</t>
  </si>
  <si>
    <t xml:space="preserve">A Fegyelmi Szabályzat ellen </t>
  </si>
  <si>
    <t>First name</t>
  </si>
  <si>
    <t>Egyesülete</t>
  </si>
  <si>
    <t>Kódszáma</t>
  </si>
  <si>
    <t>A vétség kódja</t>
  </si>
  <si>
    <t>Eltiltási pont</t>
  </si>
  <si>
    <t>Az ellenfél neve</t>
  </si>
  <si>
    <t>A mérkőzés állása</t>
  </si>
  <si>
    <t>A négyfokozatú</t>
  </si>
  <si>
    <t>vétő játékos neve:</t>
  </si>
  <si>
    <t>büntetés fokozata</t>
  </si>
  <si>
    <t>Valicsek Laura</t>
  </si>
  <si>
    <t>sorsolás után mondta le</t>
  </si>
  <si>
    <t>Szenes István</t>
  </si>
  <si>
    <t>Fisher Zalán Ferenc</t>
  </si>
  <si>
    <t>J</t>
  </si>
  <si>
    <t>Skripeczky Balázs</t>
  </si>
  <si>
    <t>5/7 0/3</t>
  </si>
  <si>
    <t>figyelmeztetés</t>
  </si>
  <si>
    <t>A szabályzatban alkalmazott kódok:</t>
  </si>
  <si>
    <t>B.1.</t>
  </si>
  <si>
    <t>Késői visszalépés</t>
  </si>
  <si>
    <t>változó</t>
  </si>
  <si>
    <t>F. Komolytalan játék</t>
  </si>
  <si>
    <t>3 ep</t>
  </si>
  <si>
    <t>M. Ütőeldobás</t>
  </si>
  <si>
    <t>1 ep</t>
  </si>
  <si>
    <t>B.2.</t>
  </si>
  <si>
    <t>Kettős indulás</t>
  </si>
  <si>
    <t>5 ep</t>
  </si>
  <si>
    <t>H.  Szándékos időhúzás</t>
  </si>
  <si>
    <t>2 ep</t>
  </si>
  <si>
    <t>N.  Szándékos rongálás</t>
  </si>
  <si>
    <t>4 ep</t>
  </si>
  <si>
    <t>B.3.</t>
  </si>
  <si>
    <t>Pontosság</t>
  </si>
  <si>
    <t>I.  Tanácsadás</t>
  </si>
  <si>
    <t>O.  Sértő magatartás</t>
  </si>
  <si>
    <t>6 ep</t>
  </si>
  <si>
    <t>C.4.</t>
  </si>
  <si>
    <t>Szabálytalan öltözék</t>
  </si>
  <si>
    <t>J.  Illetlen beszéd</t>
  </si>
  <si>
    <t>P.  Testi sértés</t>
  </si>
  <si>
    <t>D.</t>
  </si>
  <si>
    <t>A pálya elhagyása</t>
  </si>
  <si>
    <t>K. Illetlen jelzések</t>
  </si>
  <si>
    <t>R.  Sportszerűtlen magatartás</t>
  </si>
  <si>
    <t>E.</t>
  </si>
  <si>
    <t>A mérkőzés/verseny be nem fejezése</t>
  </si>
  <si>
    <t>L. Labdaelütés</t>
  </si>
  <si>
    <t>versenybíró aláírása:</t>
  </si>
  <si>
    <t>64 64</t>
  </si>
  <si>
    <t>61 64</t>
  </si>
  <si>
    <t>675 62 10-3</t>
  </si>
  <si>
    <t>62 64</t>
  </si>
  <si>
    <t>Savgira Ivan</t>
  </si>
  <si>
    <t>M</t>
  </si>
  <si>
    <t>Kurach Maxim</t>
  </si>
  <si>
    <t>MTB 3-9</t>
  </si>
  <si>
    <t>75 75</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</si>
</sst>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4">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sz val="28"/>
      <name val="Arial"/>
      <family val="2"/>
    </font>
    <font>
      <b/>
      <sz val="18"/>
      <name val="Arial"/>
      <family val="2"/>
    </font>
    <font>
      <sz val="8"/>
      <color indexed="8"/>
      <name val="Arial"/>
      <family val="2"/>
    </font>
    <font>
      <sz val="8"/>
      <color indexed="10"/>
      <name val="Arial"/>
      <family val="2"/>
    </font>
    <font>
      <b/>
      <sz val="9"/>
      <color indexed="9"/>
      <name val="Arial"/>
      <family val="2"/>
    </font>
    <font>
      <b/>
      <sz val="16"/>
      <color indexed="8"/>
      <name val="Arial"/>
      <family val="2"/>
    </font>
    <font>
      <sz val="7"/>
      <color indexed="22"/>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5"/>
      <color indexed="10"/>
      <name val="Arial"/>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sz val="8.5"/>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bottom style="thin"/>
    </border>
    <border>
      <left style="thin"/>
      <right style="medium"/>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thin"/>
    </border>
    <border>
      <left style="thin"/>
      <right/>
      <top style="medium"/>
      <bottom/>
    </border>
    <border>
      <left style="medium"/>
      <right style="thin"/>
      <top style="medium"/>
      <bottom/>
    </border>
    <border>
      <left/>
      <right style="thin"/>
      <top style="medium"/>
      <bottom/>
    </border>
    <border>
      <left style="thin"/>
      <right/>
      <top/>
      <bottom style="medium"/>
    </border>
    <border>
      <left style="medium"/>
      <right style="thin"/>
      <top/>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right/>
      <top style="medium"/>
      <bottom style="thin"/>
    </border>
    <border>
      <left style="medium"/>
      <right/>
      <top/>
      <bottom style="thin"/>
    </border>
    <border>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1" applyNumberFormat="0" applyAlignment="0" applyProtection="0"/>
    <xf numFmtId="0" fontId="78" fillId="0" borderId="0" applyNumberForma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8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84" fillId="0" borderId="6" applyNumberFormat="0" applyFill="0" applyAlignment="0" applyProtection="0"/>
    <xf numFmtId="0" fontId="0" fillId="22" borderId="7" applyNumberFormat="0" applyFont="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5" fillId="29" borderId="0" applyNumberFormat="0" applyBorder="0" applyAlignment="0" applyProtection="0"/>
    <xf numFmtId="0" fontId="86" fillId="30" borderId="8" applyNumberFormat="0" applyAlignment="0" applyProtection="0"/>
    <xf numFmtId="0" fontId="2"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9" fillId="31" borderId="0" applyNumberFormat="0" applyBorder="0" applyAlignment="0" applyProtection="0"/>
    <xf numFmtId="0" fontId="90" fillId="32" borderId="0" applyNumberFormat="0" applyBorder="0" applyAlignment="0" applyProtection="0"/>
    <xf numFmtId="0" fontId="91" fillId="30" borderId="1" applyNumberFormat="0" applyAlignment="0" applyProtection="0"/>
    <xf numFmtId="9" fontId="0" fillId="0" borderId="0" applyFont="0" applyFill="0" applyBorder="0" applyAlignment="0" applyProtection="0"/>
  </cellStyleXfs>
  <cellXfs count="41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21"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23" fillId="0" borderId="0" xfId="0" applyFont="1" applyAlignment="1">
      <alignment vertical="center"/>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6" borderId="16"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19" xfId="0" applyNumberFormat="1" applyFont="1" applyFill="1" applyBorder="1" applyAlignment="1">
      <alignment horizontal="left" vertical="center"/>
    </xf>
    <xf numFmtId="49" fontId="15" fillId="33" borderId="20" xfId="0" applyNumberFormat="1" applyFont="1" applyFill="1" applyBorder="1" applyAlignment="1">
      <alignment horizontal="left" vertical="center"/>
    </xf>
    <xf numFmtId="49" fontId="8" fillId="33" borderId="21" xfId="0" applyNumberFormat="1" applyFont="1" applyFill="1" applyBorder="1" applyAlignment="1">
      <alignment horizontal="center" wrapText="1"/>
    </xf>
    <xf numFmtId="49" fontId="8" fillId="33" borderId="22" xfId="0" applyNumberFormat="1" applyFont="1" applyFill="1" applyBorder="1" applyAlignment="1">
      <alignment horizontal="center" wrapText="1"/>
    </xf>
    <xf numFmtId="49" fontId="8" fillId="37" borderId="21" xfId="0" applyNumberFormat="1" applyFont="1" applyFill="1" applyBorder="1" applyAlignment="1">
      <alignment horizontal="center" wrapText="1"/>
    </xf>
    <xf numFmtId="49" fontId="30" fillId="0" borderId="0" xfId="0" applyNumberFormat="1" applyFont="1" applyAlignment="1">
      <alignment horizontal="left"/>
    </xf>
    <xf numFmtId="49" fontId="15" fillId="33" borderId="20" xfId="0" applyNumberFormat="1" applyFont="1" applyFill="1" applyBorder="1" applyAlignment="1">
      <alignment horizontal="right" vertical="center"/>
    </xf>
    <xf numFmtId="49" fontId="9" fillId="33" borderId="20"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3" xfId="0" applyFill="1" applyBorder="1" applyAlignment="1">
      <alignment horizontal="center" vertical="center"/>
    </xf>
    <xf numFmtId="49" fontId="17" fillId="0" borderId="24" xfId="0" applyNumberFormat="1" applyFont="1" applyBorder="1" applyAlignment="1">
      <alignment horizontal="left" vertical="center"/>
    </xf>
    <xf numFmtId="0" fontId="0" fillId="0" borderId="18" xfId="0" applyNumberFormat="1" applyFont="1" applyBorder="1" applyAlignment="1">
      <alignment horizontal="center" vertical="center"/>
    </xf>
    <xf numFmtId="0" fontId="0" fillId="37" borderId="18"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8" fillId="33" borderId="0" xfId="0" applyNumberFormat="1" applyFont="1" applyFill="1" applyAlignment="1">
      <alignment vertical="center"/>
    </xf>
    <xf numFmtId="49" fontId="16" fillId="0" borderId="15" xfId="0" applyNumberFormat="1" applyFont="1" applyBorder="1" applyAlignment="1">
      <alignment vertical="center"/>
    </xf>
    <xf numFmtId="49" fontId="35"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36" fillId="33" borderId="0" xfId="0" applyNumberFormat="1" applyFont="1" applyFill="1" applyAlignment="1">
      <alignment horizontal="center" vertical="center"/>
    </xf>
    <xf numFmtId="0" fontId="38" fillId="38" borderId="25" xfId="0" applyFont="1" applyFill="1" applyBorder="1" applyAlignment="1">
      <alignment horizontal="center" vertical="center"/>
    </xf>
    <xf numFmtId="0" fontId="36" fillId="0" borderId="25" xfId="0" applyFont="1" applyBorder="1" applyAlignment="1">
      <alignment vertical="center"/>
    </xf>
    <xf numFmtId="0" fontId="39" fillId="0" borderId="0" xfId="0" applyFont="1" applyAlignment="1">
      <alignment vertical="center"/>
    </xf>
    <xf numFmtId="0" fontId="39" fillId="0" borderId="25" xfId="0" applyFont="1" applyBorder="1" applyAlignment="1">
      <alignment horizontal="center" vertical="center"/>
    </xf>
    <xf numFmtId="0" fontId="37" fillId="0" borderId="0" xfId="0" applyFont="1" applyAlignment="1">
      <alignment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26"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3" fillId="0" borderId="0" xfId="0" applyFont="1" applyAlignment="1">
      <alignment vertical="center"/>
    </xf>
    <xf numFmtId="0" fontId="33" fillId="0" borderId="0" xfId="0" applyFont="1" applyAlignment="1">
      <alignment horizontal="right" vertical="center"/>
    </xf>
    <xf numFmtId="0" fontId="41" fillId="39" borderId="27" xfId="0" applyFont="1" applyFill="1" applyBorder="1" applyAlignment="1">
      <alignment horizontal="right" vertical="center"/>
    </xf>
    <xf numFmtId="0" fontId="39" fillId="0" borderId="25" xfId="0" applyFont="1" applyBorder="1" applyAlignment="1">
      <alignment vertical="center"/>
    </xf>
    <xf numFmtId="0" fontId="0" fillId="0" borderId="28" xfId="0" applyFont="1" applyBorder="1" applyAlignment="1">
      <alignment vertical="center"/>
    </xf>
    <xf numFmtId="0" fontId="37" fillId="0" borderId="25" xfId="0" applyFont="1" applyBorder="1" applyAlignment="1">
      <alignment vertical="center"/>
    </xf>
    <xf numFmtId="0" fontId="39" fillId="0" borderId="17" xfId="0" applyFont="1" applyBorder="1" applyAlignment="1">
      <alignment horizontal="center" vertical="center"/>
    </xf>
    <xf numFmtId="0" fontId="39" fillId="0" borderId="16"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39" borderId="16" xfId="0" applyFont="1" applyFill="1" applyBorder="1" applyAlignment="1">
      <alignment horizontal="right" vertical="center"/>
    </xf>
    <xf numFmtId="49" fontId="39" fillId="0" borderId="25" xfId="0" applyNumberFormat="1" applyFont="1" applyBorder="1" applyAlignment="1">
      <alignment vertical="center"/>
    </xf>
    <xf numFmtId="49" fontId="39" fillId="0" borderId="0" xfId="0" applyNumberFormat="1" applyFont="1" applyAlignment="1">
      <alignment vertical="center"/>
    </xf>
    <xf numFmtId="0" fontId="39" fillId="0" borderId="16" xfId="0" applyFont="1" applyBorder="1" applyAlignment="1">
      <alignment vertical="center"/>
    </xf>
    <xf numFmtId="49" fontId="39" fillId="0" borderId="16" xfId="0" applyNumberFormat="1" applyFont="1" applyBorder="1" applyAlignment="1">
      <alignment vertical="center"/>
    </xf>
    <xf numFmtId="0" fontId="39" fillId="0" borderId="17" xfId="0" applyFont="1" applyBorder="1" applyAlignment="1">
      <alignment vertical="center"/>
    </xf>
    <xf numFmtId="0" fontId="42" fillId="0" borderId="17" xfId="0" applyFont="1" applyBorder="1" applyAlignment="1">
      <alignment horizontal="center" vertical="center"/>
    </xf>
    <xf numFmtId="0" fontId="42" fillId="0" borderId="0" xfId="0" applyFont="1" applyAlignment="1">
      <alignment vertical="center"/>
    </xf>
    <xf numFmtId="0" fontId="42" fillId="0" borderId="25" xfId="0" applyFont="1" applyBorder="1" applyAlignment="1">
      <alignment horizontal="center" vertical="center"/>
    </xf>
    <xf numFmtId="0" fontId="0" fillId="0" borderId="29" xfId="0" applyFont="1" applyBorder="1" applyAlignment="1">
      <alignment vertical="center"/>
    </xf>
    <xf numFmtId="49" fontId="39" fillId="0" borderId="17"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37" fillId="0" borderId="0" xfId="0" applyNumberFormat="1" applyFont="1" applyAlignment="1">
      <alignment horizontal="center" vertical="center"/>
    </xf>
    <xf numFmtId="49" fontId="36" fillId="0" borderId="0" xfId="0" applyNumberFormat="1" applyFont="1" applyAlignment="1">
      <alignment horizontal="center" vertical="center"/>
    </xf>
    <xf numFmtId="49" fontId="37" fillId="0" borderId="0" xfId="0" applyNumberFormat="1" applyFont="1" applyAlignment="1">
      <alignment vertical="center"/>
    </xf>
    <xf numFmtId="0" fontId="8" fillId="0" borderId="0" xfId="0" applyFont="1" applyAlignment="1">
      <alignment horizontal="right" vertical="center"/>
    </xf>
    <xf numFmtId="0" fontId="37" fillId="0" borderId="0" xfId="0" applyFont="1" applyAlignment="1">
      <alignment horizontal="left" vertical="center"/>
    </xf>
    <xf numFmtId="49" fontId="27"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49" fontId="22" fillId="33" borderId="31" xfId="0" applyNumberFormat="1" applyFont="1" applyFill="1" applyBorder="1" applyAlignment="1">
      <alignment horizontal="center" vertical="center"/>
    </xf>
    <xf numFmtId="49" fontId="22" fillId="33" borderId="31" xfId="0" applyNumberFormat="1" applyFont="1" applyFill="1" applyBorder="1" applyAlignment="1">
      <alignment vertical="center"/>
    </xf>
    <xf numFmtId="49" fontId="22" fillId="33" borderId="31" xfId="0" applyNumberFormat="1" applyFont="1" applyFill="1" applyBorder="1" applyAlignment="1">
      <alignment horizontal="centerContinuous" vertical="center"/>
    </xf>
    <xf numFmtId="49" fontId="22" fillId="33" borderId="32" xfId="0" applyNumberFormat="1" applyFont="1" applyFill="1" applyBorder="1" applyAlignment="1">
      <alignment horizontal="centerContinuous" vertical="center"/>
    </xf>
    <xf numFmtId="49" fontId="28" fillId="33" borderId="31" xfId="0" applyNumberFormat="1" applyFont="1" applyFill="1" applyBorder="1" applyAlignment="1">
      <alignment vertical="center"/>
    </xf>
    <xf numFmtId="49" fontId="28" fillId="33" borderId="32" xfId="0" applyNumberFormat="1" applyFont="1" applyFill="1" applyBorder="1" applyAlignment="1">
      <alignment vertical="center"/>
    </xf>
    <xf numFmtId="49" fontId="21" fillId="33" borderId="31" xfId="0" applyNumberFormat="1" applyFont="1" applyFill="1" applyBorder="1" applyAlignment="1">
      <alignment horizontal="left" vertical="center"/>
    </xf>
    <xf numFmtId="49" fontId="21" fillId="0" borderId="31" xfId="0" applyNumberFormat="1" applyFont="1" applyBorder="1" applyAlignment="1">
      <alignment horizontal="left" vertical="center"/>
    </xf>
    <xf numFmtId="49" fontId="28" fillId="36" borderId="32"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9" fillId="0" borderId="0" xfId="0" applyNumberFormat="1" applyFont="1" applyAlignment="1">
      <alignment horizontal="center" vertical="center"/>
    </xf>
    <xf numFmtId="49" fontId="33" fillId="0" borderId="0" xfId="0" applyNumberFormat="1" applyFont="1" applyAlignment="1">
      <alignment vertical="center"/>
    </xf>
    <xf numFmtId="49" fontId="33" fillId="0" borderId="16" xfId="0" applyNumberFormat="1" applyFont="1" applyBorder="1" applyAlignment="1">
      <alignment vertical="center"/>
    </xf>
    <xf numFmtId="49" fontId="21" fillId="33" borderId="33" xfId="0" applyNumberFormat="1" applyFont="1" applyFill="1" applyBorder="1" applyAlignment="1">
      <alignment vertical="center"/>
    </xf>
    <xf numFmtId="49" fontId="21" fillId="33" borderId="34" xfId="0" applyNumberFormat="1" applyFont="1" applyFill="1" applyBorder="1" applyAlignment="1">
      <alignment vertical="center"/>
    </xf>
    <xf numFmtId="49" fontId="33" fillId="33" borderId="16" xfId="0" applyNumberFormat="1" applyFont="1" applyFill="1" applyBorder="1" applyAlignment="1">
      <alignment vertical="center"/>
    </xf>
    <xf numFmtId="0" fontId="8" fillId="0" borderId="25" xfId="0" applyFont="1" applyBorder="1" applyAlignment="1">
      <alignment vertical="center"/>
    </xf>
    <xf numFmtId="49" fontId="33" fillId="0" borderId="25" xfId="0" applyNumberFormat="1" applyFont="1" applyBorder="1" applyAlignment="1">
      <alignment vertical="center"/>
    </xf>
    <xf numFmtId="49" fontId="8" fillId="0" borderId="25" xfId="0" applyNumberFormat="1" applyFont="1" applyBorder="1" applyAlignment="1">
      <alignment vertical="center"/>
    </xf>
    <xf numFmtId="49" fontId="33" fillId="0" borderId="17" xfId="0" applyNumberFormat="1" applyFont="1" applyBorder="1" applyAlignment="1">
      <alignment vertical="center"/>
    </xf>
    <xf numFmtId="49" fontId="8" fillId="0" borderId="35" xfId="0" applyNumberFormat="1" applyFont="1" applyBorder="1" applyAlignment="1">
      <alignment vertical="center"/>
    </xf>
    <xf numFmtId="49" fontId="8" fillId="0" borderId="17" xfId="0" applyNumberFormat="1" applyFont="1" applyBorder="1" applyAlignment="1">
      <alignment horizontal="right" vertical="center"/>
    </xf>
    <xf numFmtId="0" fontId="8" fillId="33" borderId="36" xfId="0" applyFont="1" applyFill="1" applyBorder="1" applyAlignment="1">
      <alignment vertical="center"/>
    </xf>
    <xf numFmtId="49" fontId="8" fillId="33" borderId="16" xfId="0" applyNumberFormat="1" applyFont="1" applyFill="1" applyBorder="1" applyAlignment="1">
      <alignment horizontal="right" vertical="center"/>
    </xf>
    <xf numFmtId="49" fontId="8" fillId="0" borderId="25" xfId="0" applyNumberFormat="1" applyFont="1" applyBorder="1" applyAlignment="1">
      <alignment horizontal="center" vertical="center"/>
    </xf>
    <xf numFmtId="0" fontId="8" fillId="36" borderId="25" xfId="0" applyFont="1" applyFill="1" applyBorder="1" applyAlignment="1">
      <alignment vertical="center"/>
    </xf>
    <xf numFmtId="49" fontId="8" fillId="36" borderId="25" xfId="0" applyNumberFormat="1" applyFont="1" applyFill="1" applyBorder="1" applyAlignment="1">
      <alignment horizontal="center" vertical="center"/>
    </xf>
    <xf numFmtId="49" fontId="8" fillId="36" borderId="17" xfId="0" applyNumberFormat="1" applyFont="1" applyFill="1" applyBorder="1" applyAlignment="1">
      <alignment vertical="center"/>
    </xf>
    <xf numFmtId="49" fontId="29" fillId="0" borderId="25" xfId="0" applyNumberFormat="1" applyFont="1" applyBorder="1" applyAlignment="1">
      <alignment horizontal="center" vertical="center"/>
    </xf>
    <xf numFmtId="0" fontId="41" fillId="39" borderId="17" xfId="0" applyFont="1" applyFill="1" applyBorder="1" applyAlignment="1">
      <alignment horizontal="right" vertical="center"/>
    </xf>
    <xf numFmtId="0" fontId="40" fillId="36" borderId="16"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7" xfId="0" applyFont="1" applyBorder="1" applyAlignment="1">
      <alignment horizontal="right" vertical="center"/>
    </xf>
    <xf numFmtId="0" fontId="41" fillId="39" borderId="0" xfId="0" applyFont="1" applyFill="1" applyAlignment="1">
      <alignment horizontal="right" vertical="center"/>
    </xf>
    <xf numFmtId="49" fontId="39" fillId="0" borderId="25" xfId="0" applyNumberFormat="1" applyFont="1" applyBorder="1" applyAlignment="1">
      <alignment horizontal="left" vertical="center"/>
    </xf>
    <xf numFmtId="49" fontId="37" fillId="33" borderId="0" xfId="0" applyNumberFormat="1" applyFont="1" applyFill="1" applyAlignment="1">
      <alignment horizontal="center" vertical="center"/>
    </xf>
    <xf numFmtId="0" fontId="41" fillId="39" borderId="32" xfId="0" applyFont="1" applyFill="1" applyBorder="1" applyAlignment="1">
      <alignment horizontal="right" vertical="center"/>
    </xf>
    <xf numFmtId="49" fontId="39" fillId="0" borderId="17" xfId="0" applyNumberFormat="1" applyFont="1" applyBorder="1" applyAlignment="1">
      <alignment horizontal="left" vertical="center"/>
    </xf>
    <xf numFmtId="49" fontId="39" fillId="0" borderId="0" xfId="0" applyNumberFormat="1" applyFont="1" applyAlignment="1">
      <alignment horizontal="left" vertical="center"/>
    </xf>
    <xf numFmtId="49" fontId="39" fillId="0" borderId="16" xfId="0" applyNumberFormat="1" applyFont="1" applyBorder="1" applyAlignment="1">
      <alignment horizontal="lef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right" vertical="center"/>
    </xf>
    <xf numFmtId="0" fontId="26" fillId="36" borderId="0" xfId="0" applyFont="1" applyFill="1" applyAlignment="1">
      <alignment horizontal="right" vertical="center"/>
    </xf>
    <xf numFmtId="49" fontId="8" fillId="40" borderId="0" xfId="0" applyNumberFormat="1" applyFont="1" applyFill="1" applyAlignment="1">
      <alignment horizontal="center" vertical="center"/>
    </xf>
    <xf numFmtId="49" fontId="39" fillId="40" borderId="0" xfId="0" applyNumberFormat="1" applyFont="1" applyFill="1" applyAlignment="1">
      <alignment vertical="center"/>
    </xf>
    <xf numFmtId="0" fontId="39" fillId="40" borderId="25" xfId="0" applyFont="1" applyFill="1" applyBorder="1" applyAlignment="1">
      <alignment vertical="center"/>
    </xf>
    <xf numFmtId="49" fontId="39" fillId="40" borderId="25" xfId="0" applyNumberFormat="1" applyFont="1" applyFill="1" applyBorder="1" applyAlignment="1">
      <alignment vertical="center"/>
    </xf>
    <xf numFmtId="0" fontId="37" fillId="36" borderId="0" xfId="0" applyFont="1" applyFill="1" applyAlignment="1">
      <alignment horizontal="right" vertical="center"/>
    </xf>
    <xf numFmtId="0" fontId="33" fillId="40" borderId="0" xfId="0" applyFont="1" applyFill="1" applyAlignment="1">
      <alignment horizontal="right" vertical="center"/>
    </xf>
    <xf numFmtId="0" fontId="41" fillId="41" borderId="27" xfId="0" applyFont="1" applyFill="1" applyBorder="1" applyAlignment="1">
      <alignment horizontal="right" vertical="center"/>
    </xf>
    <xf numFmtId="49" fontId="39" fillId="40" borderId="17" xfId="0" applyNumberFormat="1" applyFont="1" applyFill="1" applyBorder="1" applyAlignment="1">
      <alignment vertical="center"/>
    </xf>
    <xf numFmtId="49" fontId="36" fillId="0" borderId="0" xfId="0" applyNumberFormat="1" applyFont="1" applyAlignment="1">
      <alignment horizontal="center" vertical="center"/>
    </xf>
    <xf numFmtId="49" fontId="37" fillId="0" borderId="25" xfId="0" applyNumberFormat="1" applyFont="1" applyBorder="1" applyAlignment="1">
      <alignment horizontal="center" vertical="center"/>
    </xf>
    <xf numFmtId="1" fontId="37" fillId="0" borderId="25" xfId="0" applyNumberFormat="1" applyFont="1" applyBorder="1" applyAlignment="1">
      <alignment horizontal="center" vertical="center"/>
    </xf>
    <xf numFmtId="49" fontId="42" fillId="0" borderId="25" xfId="0" applyNumberFormat="1" applyFont="1" applyBorder="1" applyAlignment="1">
      <alignment vertical="center"/>
    </xf>
    <xf numFmtId="49" fontId="43" fillId="0" borderId="25" xfId="0" applyNumberFormat="1" applyFont="1" applyBorder="1" applyAlignment="1">
      <alignment vertical="center"/>
    </xf>
    <xf numFmtId="49" fontId="48" fillId="0" borderId="25" xfId="0" applyNumberFormat="1" applyFont="1" applyBorder="1" applyAlignment="1">
      <alignment horizontal="right" vertical="center"/>
    </xf>
    <xf numFmtId="49" fontId="22" fillId="33" borderId="25" xfId="0" applyNumberFormat="1" applyFont="1" applyFill="1" applyBorder="1" applyAlignment="1">
      <alignment horizontal="center" vertical="center"/>
    </xf>
    <xf numFmtId="49" fontId="22" fillId="33" borderId="37" xfId="0" applyNumberFormat="1" applyFont="1" applyFill="1" applyBorder="1" applyAlignment="1">
      <alignment horizontal="centerContinuous"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49" fontId="8" fillId="37" borderId="15" xfId="0" applyNumberFormat="1" applyFont="1" applyFill="1" applyBorder="1" applyAlignment="1">
      <alignment horizontal="center" wrapText="1"/>
    </xf>
    <xf numFmtId="49" fontId="8" fillId="33" borderId="25" xfId="0" applyNumberFormat="1" applyFont="1" applyFill="1" applyBorder="1" applyAlignment="1">
      <alignment vertical="center"/>
    </xf>
    <xf numFmtId="0" fontId="21"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5" xfId="0" applyNumberFormat="1" applyFont="1" applyFill="1" applyBorder="1" applyAlignment="1">
      <alignment vertical="center"/>
    </xf>
    <xf numFmtId="0" fontId="49"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49" fontId="50" fillId="0" borderId="0" xfId="0" applyNumberFormat="1" applyFont="1" applyAlignment="1">
      <alignment vertical="top"/>
    </xf>
    <xf numFmtId="0" fontId="8" fillId="33" borderId="16" xfId="0" applyFont="1" applyFill="1" applyBorder="1" applyAlignment="1">
      <alignment horizontal="right" vertical="center"/>
    </xf>
    <xf numFmtId="0" fontId="8" fillId="33" borderId="17" xfId="0" applyFont="1" applyFill="1" applyBorder="1" applyAlignment="1">
      <alignment horizontal="right" vertical="center"/>
    </xf>
    <xf numFmtId="49" fontId="8" fillId="33" borderId="33" xfId="0" applyNumberFormat="1" applyFont="1" applyFill="1" applyBorder="1" applyAlignment="1">
      <alignment vertical="center"/>
    </xf>
    <xf numFmtId="49" fontId="8" fillId="33" borderId="34" xfId="0" applyNumberFormat="1" applyFont="1" applyFill="1" applyBorder="1" applyAlignment="1">
      <alignment vertical="center"/>
    </xf>
    <xf numFmtId="49" fontId="8" fillId="33" borderId="27" xfId="0" applyNumberFormat="1" applyFont="1" applyFill="1" applyBorder="1" applyAlignment="1">
      <alignment horizontal="right" vertical="center"/>
    </xf>
    <xf numFmtId="0" fontId="21" fillId="33" borderId="0" xfId="0" applyFont="1" applyFill="1" applyBorder="1" applyAlignment="1">
      <alignment vertical="center"/>
    </xf>
    <xf numFmtId="49" fontId="50" fillId="0" borderId="0" xfId="0" applyNumberFormat="1" applyFont="1" applyAlignment="1">
      <alignment horizontal="center"/>
    </xf>
    <xf numFmtId="0" fontId="0" fillId="0" borderId="38" xfId="0" applyFont="1" applyBorder="1" applyAlignment="1">
      <alignment horizontal="center" vertical="center"/>
    </xf>
    <xf numFmtId="49" fontId="8" fillId="33" borderId="0" xfId="0" applyNumberFormat="1" applyFont="1" applyFill="1" applyBorder="1" applyAlignment="1">
      <alignment vertical="center"/>
    </xf>
    <xf numFmtId="0" fontId="37" fillId="0" borderId="25" xfId="0" applyFont="1" applyBorder="1" applyAlignment="1">
      <alignment horizontal="center" vertical="center"/>
    </xf>
    <xf numFmtId="49" fontId="8" fillId="33" borderId="39" xfId="0" applyNumberFormat="1" applyFont="1" applyFill="1" applyBorder="1" applyAlignment="1">
      <alignment horizontal="center" wrapText="1"/>
    </xf>
    <xf numFmtId="0" fontId="0" fillId="0" borderId="18" xfId="0" applyFont="1" applyFill="1" applyBorder="1" applyAlignment="1">
      <alignment horizontal="center" vertical="center"/>
    </xf>
    <xf numFmtId="49" fontId="10" fillId="0" borderId="0" xfId="0" applyNumberFormat="1" applyFont="1" applyFill="1" applyAlignment="1">
      <alignment vertical="top"/>
    </xf>
    <xf numFmtId="0" fontId="24" fillId="37" borderId="17" xfId="0" applyFont="1" applyFill="1" applyBorder="1" applyAlignment="1">
      <alignment horizontal="center" vertical="center"/>
    </xf>
    <xf numFmtId="49" fontId="8" fillId="37" borderId="39" xfId="0" applyNumberFormat="1" applyFont="1" applyFill="1" applyBorder="1" applyAlignment="1">
      <alignment horizontal="center" wrapText="1"/>
    </xf>
    <xf numFmtId="1" fontId="24" fillId="37" borderId="40" xfId="0" applyNumberFormat="1" applyFont="1" applyFill="1" applyBorder="1" applyAlignment="1">
      <alignment horizontal="center" vertical="center"/>
    </xf>
    <xf numFmtId="49" fontId="8" fillId="37" borderId="41" xfId="0" applyNumberFormat="1" applyFont="1" applyFill="1" applyBorder="1" applyAlignment="1">
      <alignment horizontal="center" wrapText="1"/>
    </xf>
    <xf numFmtId="1" fontId="24" fillId="37" borderId="42" xfId="0" applyNumberFormat="1" applyFont="1" applyFill="1" applyBorder="1" applyAlignment="1">
      <alignment horizontal="center" vertical="center"/>
    </xf>
    <xf numFmtId="0" fontId="6" fillId="0" borderId="40" xfId="0" applyFont="1" applyBorder="1" applyAlignment="1">
      <alignment horizontal="center" vertical="center"/>
    </xf>
    <xf numFmtId="49" fontId="30"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4" fillId="33" borderId="13" xfId="0" applyNumberFormat="1" applyFont="1" applyFill="1" applyBorder="1" applyAlignment="1">
      <alignment vertical="center"/>
    </xf>
    <xf numFmtId="49" fontId="24" fillId="33" borderId="0" xfId="0" applyNumberFormat="1" applyFont="1" applyFill="1" applyAlignment="1">
      <alignment vertical="center"/>
    </xf>
    <xf numFmtId="49" fontId="51" fillId="33" borderId="0" xfId="0" applyNumberFormat="1" applyFont="1" applyFill="1" applyAlignment="1">
      <alignment horizontal="left" vertical="center"/>
    </xf>
    <xf numFmtId="0" fontId="29" fillId="33" borderId="43" xfId="0" applyFont="1" applyFill="1" applyBorder="1" applyAlignment="1">
      <alignment horizontal="center" wrapText="1"/>
    </xf>
    <xf numFmtId="0" fontId="29" fillId="37" borderId="43" xfId="0" applyFont="1" applyFill="1" applyBorder="1" applyAlignment="1">
      <alignment horizontal="center" wrapText="1"/>
    </xf>
    <xf numFmtId="49" fontId="30" fillId="0" borderId="0" xfId="0" applyNumberFormat="1" applyFont="1" applyAlignment="1">
      <alignment horizontal="center"/>
    </xf>
    <xf numFmtId="0" fontId="0" fillId="33" borderId="44" xfId="0" applyFill="1" applyBorder="1" applyAlignment="1">
      <alignment horizontal="center" vertical="center"/>
    </xf>
    <xf numFmtId="49" fontId="9" fillId="36" borderId="0" xfId="0" applyNumberFormat="1" applyFont="1" applyFill="1" applyBorder="1" applyAlignment="1">
      <alignment horizontal="left" vertical="center"/>
    </xf>
    <xf numFmtId="49" fontId="0" fillId="0" borderId="18"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25" xfId="0" applyFont="1" applyFill="1" applyBorder="1" applyAlignment="1">
      <alignment horizontal="right" vertical="center"/>
    </xf>
    <xf numFmtId="0" fontId="37" fillId="0" borderId="25" xfId="0" applyFont="1" applyBorder="1" applyAlignment="1">
      <alignment horizontal="center" vertical="center" shrinkToFit="1"/>
    </xf>
    <xf numFmtId="49" fontId="8" fillId="0" borderId="25" xfId="0" applyNumberFormat="1" applyFont="1" applyBorder="1" applyAlignment="1">
      <alignment horizontal="right" vertical="center"/>
    </xf>
    <xf numFmtId="49" fontId="8" fillId="33" borderId="34" xfId="0" applyNumberFormat="1" applyFont="1" applyFill="1" applyBorder="1" applyAlignment="1">
      <alignment horizontal="right" vertical="center"/>
    </xf>
    <xf numFmtId="0" fontId="21" fillId="33" borderId="16" xfId="0" applyFont="1" applyFill="1" applyBorder="1" applyAlignment="1">
      <alignment vertical="center"/>
    </xf>
    <xf numFmtId="0" fontId="21" fillId="33" borderId="32" xfId="0" applyFont="1" applyFill="1" applyBorder="1" applyAlignment="1">
      <alignment vertical="center"/>
    </xf>
    <xf numFmtId="49" fontId="8" fillId="0" borderId="33" xfId="0" applyNumberFormat="1" applyFont="1" applyBorder="1" applyAlignment="1">
      <alignment vertical="center"/>
    </xf>
    <xf numFmtId="49" fontId="8" fillId="0" borderId="34" xfId="0" applyNumberFormat="1" applyFont="1" applyBorder="1" applyAlignment="1">
      <alignment vertical="center"/>
    </xf>
    <xf numFmtId="49" fontId="8" fillId="0" borderId="34" xfId="0" applyNumberFormat="1" applyFont="1" applyBorder="1" applyAlignment="1">
      <alignment horizontal="right" vertical="center"/>
    </xf>
    <xf numFmtId="49" fontId="8" fillId="0" borderId="27" xfId="0" applyNumberFormat="1" applyFont="1" applyBorder="1" applyAlignment="1">
      <alignment horizontal="right" vertical="center"/>
    </xf>
    <xf numFmtId="0" fontId="37" fillId="0" borderId="0" xfId="0" applyFont="1" applyBorder="1" applyAlignment="1">
      <alignment horizontal="center" vertical="center" shrinkToFit="1"/>
    </xf>
    <xf numFmtId="49" fontId="8" fillId="33" borderId="45" xfId="0" applyNumberFormat="1" applyFont="1" applyFill="1" applyBorder="1" applyAlignment="1">
      <alignment horizontal="center" wrapText="1"/>
    </xf>
    <xf numFmtId="0" fontId="0" fillId="0" borderId="46" xfId="0" applyFont="1" applyBorder="1" applyAlignment="1">
      <alignment horizontal="center" vertical="center"/>
    </xf>
    <xf numFmtId="49" fontId="8" fillId="33" borderId="0" xfId="0" applyNumberFormat="1" applyFont="1" applyFill="1" applyAlignment="1">
      <alignment horizontal="center" vertical="center" shrinkToFit="1"/>
    </xf>
    <xf numFmtId="0" fontId="37" fillId="0" borderId="0" xfId="0" applyFont="1" applyBorder="1" applyAlignment="1">
      <alignment horizontal="center" vertical="center"/>
    </xf>
    <xf numFmtId="0" fontId="24" fillId="33" borderId="0" xfId="0" applyFont="1" applyFill="1" applyAlignment="1">
      <alignment/>
    </xf>
    <xf numFmtId="0" fontId="12" fillId="0" borderId="0" xfId="0" applyNumberFormat="1" applyFont="1" applyAlignment="1">
      <alignment horizontal="left"/>
    </xf>
    <xf numFmtId="0" fontId="24" fillId="37"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47" xfId="0" applyFont="1" applyBorder="1" applyAlignment="1">
      <alignment horizontal="center" vertical="center"/>
    </xf>
    <xf numFmtId="49" fontId="17" fillId="0" borderId="15" xfId="0" applyNumberFormat="1" applyFont="1" applyBorder="1" applyAlignment="1">
      <alignment horizontal="right" vertical="center"/>
    </xf>
    <xf numFmtId="0" fontId="12" fillId="0" borderId="0" xfId="0" applyFont="1" applyAlignment="1">
      <alignment/>
    </xf>
    <xf numFmtId="49" fontId="22" fillId="33" borderId="31" xfId="0" applyNumberFormat="1" applyFont="1" applyFill="1" applyBorder="1" applyAlignment="1">
      <alignment horizontal="right" vertical="center"/>
    </xf>
    <xf numFmtId="49" fontId="30" fillId="0" borderId="0" xfId="0" applyNumberFormat="1" applyFont="1" applyAlignment="1">
      <alignment/>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29" fillId="33" borderId="19" xfId="0" applyNumberFormat="1" applyFont="1" applyFill="1" applyBorder="1" applyAlignment="1">
      <alignment horizontal="left" vertical="center"/>
    </xf>
    <xf numFmtId="0" fontId="37" fillId="0" borderId="25" xfId="0" applyFont="1" applyBorder="1" applyAlignment="1">
      <alignment vertical="center"/>
    </xf>
    <xf numFmtId="0" fontId="4" fillId="36" borderId="0" xfId="0" applyFont="1" applyFill="1" applyAlignment="1">
      <alignment vertical="top"/>
    </xf>
    <xf numFmtId="0" fontId="1" fillId="33" borderId="0" xfId="43" applyFill="1" applyBorder="1" applyAlignment="1">
      <alignment/>
    </xf>
    <xf numFmtId="49" fontId="24"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2"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2" xfId="0" applyNumberFormat="1" applyFont="1" applyFill="1" applyBorder="1" applyAlignment="1">
      <alignment vertical="center"/>
    </xf>
    <xf numFmtId="49" fontId="52" fillId="34" borderId="10" xfId="0" applyNumberFormat="1" applyFont="1" applyFill="1" applyBorder="1" applyAlignment="1">
      <alignment vertical="center" shrinkToFit="1"/>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47" xfId="0" applyNumberFormat="1" applyFont="1" applyBorder="1" applyAlignment="1">
      <alignment horizontal="center" vertical="center"/>
    </xf>
    <xf numFmtId="49" fontId="52" fillId="34" borderId="11" xfId="0" applyNumberFormat="1" applyFont="1" applyFill="1" applyBorder="1" applyAlignment="1">
      <alignment vertical="center" shrinkToFit="1"/>
    </xf>
    <xf numFmtId="49" fontId="52" fillId="34" borderId="43"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3" xfId="0" applyFont="1" applyFill="1" applyBorder="1" applyAlignment="1">
      <alignment wrapText="1"/>
    </xf>
    <xf numFmtId="0" fontId="0" fillId="0" borderId="51" xfId="0" applyFont="1" applyBorder="1" applyAlignment="1">
      <alignment horizontal="center" vertical="center"/>
    </xf>
    <xf numFmtId="0" fontId="0" fillId="0" borderId="50" xfId="0" applyFont="1" applyBorder="1" applyAlignment="1">
      <alignment horizontal="center" vertical="center"/>
    </xf>
    <xf numFmtId="49" fontId="22" fillId="33" borderId="44" xfId="0" applyNumberFormat="1" applyFont="1" applyFill="1" applyBorder="1" applyAlignment="1">
      <alignment horizontal="right" vertical="center"/>
    </xf>
    <xf numFmtId="0" fontId="0" fillId="0" borderId="31" xfId="0" applyFont="1" applyBorder="1" applyAlignment="1">
      <alignment horizontal="center" vertical="center"/>
    </xf>
    <xf numFmtId="0" fontId="0" fillId="37" borderId="31" xfId="0" applyFont="1" applyFill="1" applyBorder="1" applyAlignment="1">
      <alignment horizontal="center" vertical="center"/>
    </xf>
    <xf numFmtId="0" fontId="92" fillId="0" borderId="0" xfId="0" applyFont="1" applyAlignment="1">
      <alignment horizontal="right" vertical="center"/>
    </xf>
    <xf numFmtId="49" fontId="0" fillId="0" borderId="0" xfId="0" applyNumberFormat="1" applyAlignment="1">
      <alignment horizontal="center"/>
    </xf>
    <xf numFmtId="49" fontId="0" fillId="0" borderId="18" xfId="0" applyNumberFormat="1" applyFont="1" applyBorder="1" applyAlignment="1">
      <alignment horizontal="center" vertical="center" wrapText="1"/>
    </xf>
    <xf numFmtId="49" fontId="22" fillId="33" borderId="20" xfId="0" applyNumberFormat="1" applyFont="1" applyFill="1" applyBorder="1" applyAlignment="1">
      <alignment horizontal="right" vertical="center"/>
    </xf>
    <xf numFmtId="49" fontId="17" fillId="0" borderId="22" xfId="0" applyNumberFormat="1" applyFont="1" applyBorder="1" applyAlignment="1">
      <alignment horizontal="right" vertical="center"/>
    </xf>
    <xf numFmtId="0" fontId="0" fillId="0" borderId="2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32" fillId="43" borderId="22" xfId="0" applyFont="1" applyFill="1" applyBorder="1" applyAlignment="1">
      <alignment horizontal="right"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18" xfId="0" applyNumberFormat="1" applyBorder="1" applyAlignment="1">
      <alignment horizontal="center" vertical="center"/>
    </xf>
    <xf numFmtId="0" fontId="12" fillId="0" borderId="0" xfId="0" applyNumberFormat="1" applyFont="1" applyAlignment="1">
      <alignment horizontal="left"/>
    </xf>
    <xf numFmtId="49" fontId="10" fillId="35" borderId="30" xfId="0" applyNumberFormat="1" applyFont="1" applyFill="1" applyBorder="1" applyAlignment="1">
      <alignment vertical="center"/>
    </xf>
    <xf numFmtId="49" fontId="30" fillId="33" borderId="0" xfId="0" applyNumberFormat="1" applyFont="1" applyFill="1" applyAlignment="1">
      <alignment horizontal="right" vertical="center"/>
    </xf>
    <xf numFmtId="0" fontId="30" fillId="0" borderId="0" xfId="0" applyFont="1" applyAlignment="1">
      <alignment vertical="center"/>
    </xf>
    <xf numFmtId="0" fontId="30" fillId="33" borderId="0" xfId="0" applyNumberFormat="1" applyFont="1" applyFill="1" applyAlignment="1">
      <alignment horizontal="right" vertical="center"/>
    </xf>
    <xf numFmtId="0" fontId="30" fillId="33" borderId="0" xfId="0" applyNumberFormat="1" applyFont="1" applyFill="1" applyAlignment="1">
      <alignment horizontal="center" vertical="center"/>
    </xf>
    <xf numFmtId="0" fontId="30" fillId="33" borderId="0" xfId="0" applyNumberFormat="1" applyFont="1" applyFill="1" applyAlignment="1">
      <alignment horizontal="left" vertical="center"/>
    </xf>
    <xf numFmtId="0" fontId="30" fillId="33" borderId="0" xfId="0" applyNumberFormat="1" applyFont="1" applyFill="1" applyAlignment="1">
      <alignment vertical="center"/>
    </xf>
    <xf numFmtId="0" fontId="53" fillId="33" borderId="0" xfId="0" applyNumberFormat="1" applyFont="1" applyFill="1" applyAlignment="1">
      <alignment horizontal="center" vertical="center"/>
    </xf>
    <xf numFmtId="0" fontId="53" fillId="33" borderId="0" xfId="0" applyNumberFormat="1" applyFont="1" applyFill="1" applyAlignment="1">
      <alignment vertical="center"/>
    </xf>
    <xf numFmtId="0" fontId="30" fillId="34" borderId="0" xfId="0" applyFont="1" applyFill="1" applyAlignment="1">
      <alignment/>
    </xf>
    <xf numFmtId="0" fontId="30" fillId="34" borderId="0" xfId="0" applyFont="1" applyFill="1" applyAlignment="1">
      <alignment horizontal="center"/>
    </xf>
    <xf numFmtId="0" fontId="30" fillId="0" borderId="0" xfId="0" applyFont="1" applyFill="1" applyAlignment="1">
      <alignment/>
    </xf>
    <xf numFmtId="49" fontId="30" fillId="33" borderId="0" xfId="0" applyNumberFormat="1" applyFont="1" applyFill="1" applyAlignment="1">
      <alignment horizontal="center" vertical="center"/>
    </xf>
    <xf numFmtId="0" fontId="30" fillId="33" borderId="0" xfId="0" applyFont="1" applyFill="1" applyAlignment="1">
      <alignment horizontal="center" vertical="center"/>
    </xf>
    <xf numFmtId="0" fontId="37" fillId="0" borderId="25" xfId="0" applyFont="1" applyBorder="1" applyAlignment="1">
      <alignment vertical="center"/>
    </xf>
    <xf numFmtId="3" fontId="39" fillId="0" borderId="0" xfId="0" applyNumberFormat="1" applyFont="1" applyAlignment="1">
      <alignment horizontal="left" vertical="center"/>
    </xf>
    <xf numFmtId="49" fontId="93" fillId="0" borderId="0" xfId="0" applyNumberFormat="1" applyFont="1" applyAlignment="1">
      <alignment horizontal="left" vertical="center"/>
    </xf>
    <xf numFmtId="0" fontId="93" fillId="0" borderId="0" xfId="0" applyFont="1" applyAlignment="1">
      <alignment vertical="center"/>
    </xf>
    <xf numFmtId="49" fontId="93" fillId="0" borderId="0" xfId="0" applyNumberFormat="1" applyFont="1" applyAlignment="1">
      <alignment vertical="center"/>
    </xf>
    <xf numFmtId="0" fontId="13" fillId="0" borderId="0" xfId="0" applyFont="1" applyAlignment="1">
      <alignment/>
    </xf>
    <xf numFmtId="0" fontId="7" fillId="0" borderId="0" xfId="0" applyFont="1" applyAlignment="1">
      <alignment horizontal="left" vertical="center"/>
    </xf>
    <xf numFmtId="0" fontId="7" fillId="0" borderId="0" xfId="0" applyNumberFormat="1"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center"/>
    </xf>
    <xf numFmtId="0" fontId="17" fillId="0" borderId="0" xfId="0" applyFont="1" applyFill="1" applyAlignment="1">
      <alignment horizontal="left" vertical="center"/>
    </xf>
    <xf numFmtId="0" fontId="17" fillId="0" borderId="0" xfId="0" applyNumberFormat="1" applyFont="1" applyFill="1" applyAlignment="1">
      <alignment horizontal="left" vertical="center"/>
    </xf>
    <xf numFmtId="0" fontId="17" fillId="0" borderId="0" xfId="0" applyFont="1" applyFill="1" applyAlignment="1">
      <alignment horizontal="right" vertical="center"/>
    </xf>
    <xf numFmtId="0" fontId="51" fillId="0" borderId="0" xfId="0" applyFont="1" applyAlignment="1">
      <alignment horizontal="left" vertical="center"/>
    </xf>
    <xf numFmtId="0" fontId="17" fillId="0" borderId="0" xfId="0" applyNumberFormat="1" applyFont="1" applyAlignment="1">
      <alignment horizontal="left" vertical="center"/>
    </xf>
    <xf numFmtId="49" fontId="8" fillId="33" borderId="52" xfId="0" applyNumberFormat="1" applyFont="1" applyFill="1" applyBorder="1" applyAlignment="1">
      <alignment horizontal="center" wrapText="1"/>
    </xf>
    <xf numFmtId="49" fontId="8" fillId="33" borderId="53" xfId="0" applyNumberFormat="1" applyFont="1" applyFill="1" applyBorder="1" applyAlignment="1">
      <alignment horizontal="center" wrapText="1"/>
    </xf>
    <xf numFmtId="49" fontId="8" fillId="33" borderId="54" xfId="0" applyNumberFormat="1" applyFont="1" applyFill="1" applyBorder="1" applyAlignment="1">
      <alignment horizontal="center" wrapText="1"/>
    </xf>
    <xf numFmtId="49" fontId="8" fillId="33" borderId="44" xfId="0" applyNumberFormat="1" applyFont="1" applyFill="1" applyBorder="1" applyAlignment="1">
      <alignment horizontal="center" wrapText="1"/>
    </xf>
    <xf numFmtId="0" fontId="8" fillId="33" borderId="44" xfId="0" applyFont="1" applyFill="1" applyBorder="1" applyAlignment="1">
      <alignment horizontal="center" wrapText="1"/>
    </xf>
    <xf numFmtId="49" fontId="8" fillId="33" borderId="19" xfId="0" applyNumberFormat="1" applyFont="1" applyFill="1" applyBorder="1" applyAlignment="1">
      <alignment horizontal="center" wrapText="1"/>
    </xf>
    <xf numFmtId="0" fontId="8" fillId="33" borderId="19" xfId="0" applyFont="1" applyFill="1" applyBorder="1" applyAlignment="1">
      <alignment horizontal="center" wrapText="1"/>
    </xf>
    <xf numFmtId="49" fontId="8" fillId="33" borderId="20" xfId="0" applyNumberFormat="1" applyFont="1" applyFill="1" applyBorder="1" applyAlignment="1">
      <alignment horizontal="center" wrapText="1"/>
    </xf>
    <xf numFmtId="0" fontId="8" fillId="33" borderId="20" xfId="0" applyFont="1" applyFill="1" applyBorder="1" applyAlignment="1">
      <alignment horizontal="center" wrapText="1"/>
    </xf>
    <xf numFmtId="49" fontId="8" fillId="33" borderId="55"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23" xfId="0" applyNumberFormat="1" applyFont="1" applyFill="1" applyBorder="1" applyAlignment="1">
      <alignment horizontal="center" vertical="center"/>
    </xf>
    <xf numFmtId="0" fontId="8" fillId="33" borderId="23" xfId="0" applyFont="1" applyFill="1" applyBorder="1" applyAlignment="1">
      <alignment horizontal="center" vertical="center"/>
    </xf>
    <xf numFmtId="0" fontId="8" fillId="33" borderId="56" xfId="0" applyNumberFormat="1" applyFont="1" applyFill="1" applyBorder="1" applyAlignment="1">
      <alignment horizontal="center" vertical="center"/>
    </xf>
    <xf numFmtId="191" fontId="8" fillId="33" borderId="13" xfId="0" applyNumberFormat="1" applyFont="1" applyFill="1" applyBorder="1" applyAlignment="1">
      <alignment horizontal="center" vertical="center"/>
    </xf>
    <xf numFmtId="0" fontId="8" fillId="33" borderId="13" xfId="0" applyFont="1" applyFill="1" applyBorder="1" applyAlignment="1">
      <alignment horizontal="center" vertical="center"/>
    </xf>
    <xf numFmtId="191" fontId="55"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16" fillId="0" borderId="35" xfId="0" applyFont="1" applyBorder="1" applyAlignment="1">
      <alignment horizontal="center" vertical="center"/>
    </xf>
    <xf numFmtId="0" fontId="0" fillId="0" borderId="57" xfId="0" applyFont="1" applyBorder="1" applyAlignment="1">
      <alignment vertical="center"/>
    </xf>
    <xf numFmtId="0" fontId="0" fillId="0" borderId="14" xfId="0" applyFont="1" applyBorder="1" applyAlignment="1">
      <alignment vertical="center"/>
    </xf>
    <xf numFmtId="1" fontId="0" fillId="36" borderId="57" xfId="0" applyNumberFormat="1" applyFont="1" applyFill="1" applyBorder="1" applyAlignment="1">
      <alignment horizontal="center" vertical="center"/>
    </xf>
    <xf numFmtId="1" fontId="0" fillId="0" borderId="50" xfId="0" applyNumberFormat="1" applyFont="1" applyBorder="1" applyAlignment="1">
      <alignment horizontal="center" vertical="center"/>
    </xf>
    <xf numFmtId="0" fontId="0" fillId="0" borderId="14" xfId="0"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 fontId="0" fillId="36" borderId="58" xfId="0" applyNumberFormat="1" applyFont="1" applyFill="1" applyBorder="1" applyAlignment="1">
      <alignment horizontal="center" vertical="center"/>
    </xf>
    <xf numFmtId="1" fontId="0" fillId="0" borderId="61" xfId="0" applyNumberFormat="1" applyFont="1" applyBorder="1" applyAlignment="1">
      <alignment horizontal="center" vertical="center"/>
    </xf>
    <xf numFmtId="0" fontId="0" fillId="0" borderId="0" xfId="0" applyFont="1" applyAlignment="1">
      <alignment/>
    </xf>
    <xf numFmtId="0" fontId="24" fillId="0" borderId="0" xfId="0" applyFont="1" applyAlignment="1">
      <alignment/>
    </xf>
    <xf numFmtId="0" fontId="0" fillId="0" borderId="25" xfId="0" applyBorder="1" applyAlignment="1">
      <alignment/>
    </xf>
    <xf numFmtId="49" fontId="93" fillId="36" borderId="0" xfId="0" applyNumberFormat="1" applyFont="1" applyFill="1" applyAlignment="1">
      <alignment horizontal="right" vertical="center"/>
    </xf>
    <xf numFmtId="14" fontId="16" fillId="0" borderId="15" xfId="0" applyNumberFormat="1" applyFont="1" applyBorder="1" applyAlignment="1">
      <alignment horizontal="left" vertical="center"/>
    </xf>
    <xf numFmtId="0" fontId="39" fillId="33" borderId="0" xfId="0" applyNumberFormat="1" applyFont="1" applyFill="1" applyAlignment="1">
      <alignment horizontal="center" vertical="center"/>
    </xf>
    <xf numFmtId="0" fontId="39" fillId="33" borderId="16" xfId="0" applyNumberFormat="1" applyFont="1" applyFill="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43" xfId="0" applyFont="1" applyBorder="1" applyAlignment="1">
      <alignment horizontal="center" vertical="center"/>
    </xf>
    <xf numFmtId="0" fontId="7" fillId="0" borderId="62" xfId="0" applyFont="1" applyBorder="1" applyAlignment="1">
      <alignment horizontal="center" vertical="center"/>
    </xf>
    <xf numFmtId="0" fontId="17" fillId="0" borderId="25" xfId="0" applyNumberFormat="1" applyFont="1" applyFill="1" applyBorder="1" applyAlignment="1">
      <alignment horizontal="center" vertical="center"/>
    </xf>
    <xf numFmtId="0" fontId="17" fillId="0" borderId="25" xfId="0" applyFont="1" applyFill="1" applyBorder="1" applyAlignment="1">
      <alignment horizontal="center" vertical="center"/>
    </xf>
    <xf numFmtId="0" fontId="8" fillId="33" borderId="19" xfId="0" applyNumberFormat="1" applyFont="1" applyFill="1" applyBorder="1" applyAlignment="1">
      <alignment horizontal="center" vertical="center" wrapText="1"/>
    </xf>
    <xf numFmtId="0" fontId="8" fillId="33" borderId="44" xfId="0" applyNumberFormat="1" applyFont="1" applyFill="1" applyBorder="1" applyAlignment="1">
      <alignment horizontal="center" vertical="center" wrapText="1"/>
    </xf>
    <xf numFmtId="0" fontId="8" fillId="33" borderId="63"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0" fillId="0" borderId="50"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36" borderId="57"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6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06">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i val="0"/>
        <color auto="1"/>
      </font>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85725</xdr:colOff>
      <xdr:row>2</xdr:row>
      <xdr:rowOff>0</xdr:rowOff>
    </xdr:to>
    <xdr:pic>
      <xdr:nvPicPr>
        <xdr:cNvPr id="1" name="Kép 2"/>
        <xdr:cNvPicPr preferRelativeResize="1">
          <a:picLocks noChangeAspect="1"/>
        </xdr:cNvPicPr>
      </xdr:nvPicPr>
      <xdr:blipFill>
        <a:blip r:embed="rId1"/>
        <a:stretch>
          <a:fillRect/>
        </a:stretch>
      </xdr:blipFill>
      <xdr:spPr>
        <a:xfrm>
          <a:off x="6296025" y="0"/>
          <a:ext cx="5429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17</xdr:col>
      <xdr:colOff>57150</xdr:colOff>
      <xdr:row>2</xdr:row>
      <xdr:rowOff>0</xdr:rowOff>
    </xdr:to>
    <xdr:pic>
      <xdr:nvPicPr>
        <xdr:cNvPr id="1" name="Kép 2"/>
        <xdr:cNvPicPr preferRelativeResize="1">
          <a:picLocks noChangeAspect="1"/>
        </xdr:cNvPicPr>
      </xdr:nvPicPr>
      <xdr:blipFill>
        <a:blip r:embed="rId1"/>
        <a:stretch>
          <a:fillRect/>
        </a:stretch>
      </xdr:blipFill>
      <xdr:spPr>
        <a:xfrm>
          <a:off x="6296025" y="38100"/>
          <a:ext cx="4953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153275" y="9525"/>
          <a:ext cx="5715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2" sqref="E12"/>
    </sheetView>
  </sheetViews>
  <sheetFormatPr defaultColWidth="9.140625" defaultRowHeight="12.75"/>
  <cols>
    <col min="1" max="4" width="19.140625" style="0" customWidth="1"/>
    <col min="5" max="5" width="19.140625" style="1" customWidth="1"/>
  </cols>
  <sheetData>
    <row r="1" spans="1:7" s="2" customFormat="1" ht="49.5" customHeight="1" thickBot="1">
      <c r="A1" s="215" t="s">
        <v>134</v>
      </c>
      <c r="B1" s="3"/>
      <c r="C1" s="3"/>
      <c r="D1" s="216"/>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245" t="s">
        <v>76</v>
      </c>
      <c r="B5" s="21"/>
      <c r="C5" s="21"/>
      <c r="D5" s="21"/>
      <c r="E5" s="300"/>
      <c r="F5" s="22"/>
      <c r="G5" s="23"/>
    </row>
    <row r="6" spans="1:7" s="2" customFormat="1" ht="24">
      <c r="A6" s="330" t="s">
        <v>141</v>
      </c>
      <c r="B6" s="301"/>
      <c r="C6" s="24"/>
      <c r="D6" s="25"/>
      <c r="E6" s="26"/>
      <c r="F6" s="5"/>
      <c r="G6" s="5"/>
    </row>
    <row r="7" spans="1:7" s="18" customFormat="1" ht="15" customHeight="1">
      <c r="A7" s="287" t="s">
        <v>135</v>
      </c>
      <c r="B7" s="287" t="s">
        <v>136</v>
      </c>
      <c r="C7" s="287" t="s">
        <v>137</v>
      </c>
      <c r="D7" s="287" t="s">
        <v>138</v>
      </c>
      <c r="E7" s="287" t="s">
        <v>139</v>
      </c>
      <c r="F7" s="22"/>
      <c r="G7" s="23"/>
    </row>
    <row r="8" spans="1:7" s="2" customFormat="1" ht="16.5" customHeight="1">
      <c r="A8" s="281" t="s">
        <v>142</v>
      </c>
      <c r="B8" s="281" t="s">
        <v>143</v>
      </c>
      <c r="C8" s="281"/>
      <c r="D8" s="281"/>
      <c r="E8" s="281"/>
      <c r="F8" s="5"/>
      <c r="G8" s="5"/>
    </row>
    <row r="9" spans="1:7" s="2" customFormat="1" ht="15" customHeight="1">
      <c r="A9" s="245" t="s">
        <v>77</v>
      </c>
      <c r="B9" s="21"/>
      <c r="C9" s="246" t="s">
        <v>78</v>
      </c>
      <c r="D9" s="246"/>
      <c r="E9" s="247" t="s">
        <v>79</v>
      </c>
      <c r="F9" s="5"/>
      <c r="G9" s="5"/>
    </row>
    <row r="10" spans="1:7" s="2" customFormat="1" ht="12.75">
      <c r="A10" s="28" t="s">
        <v>144</v>
      </c>
      <c r="B10" s="29"/>
      <c r="C10" s="30" t="s">
        <v>145</v>
      </c>
      <c r="D10" s="246" t="s">
        <v>118</v>
      </c>
      <c r="E10" s="291" t="s">
        <v>146</v>
      </c>
      <c r="F10" s="5"/>
      <c r="G10" s="5"/>
    </row>
    <row r="11" spans="1:7" ht="12.75">
      <c r="A11" s="20"/>
      <c r="B11" s="21"/>
      <c r="C11" s="271" t="s">
        <v>117</v>
      </c>
      <c r="D11" s="271" t="s">
        <v>131</v>
      </c>
      <c r="E11" s="271" t="s">
        <v>132</v>
      </c>
      <c r="F11" s="32"/>
      <c r="G11" s="32"/>
    </row>
    <row r="12" spans="1:7" s="2" customFormat="1" ht="12.75">
      <c r="A12" s="217"/>
      <c r="B12" s="5"/>
      <c r="C12" s="282"/>
      <c r="D12" s="282"/>
      <c r="E12" s="282" t="s">
        <v>147</v>
      </c>
      <c r="F12" s="5"/>
      <c r="G12" s="5"/>
    </row>
    <row r="13" spans="1:7" ht="7.5" customHeight="1">
      <c r="A13" s="32"/>
      <c r="B13" s="32"/>
      <c r="C13" s="32"/>
      <c r="D13" s="32"/>
      <c r="E13" s="34"/>
      <c r="F13" s="32"/>
      <c r="G13" s="32"/>
    </row>
    <row r="14" spans="1:7" ht="112.5" customHeight="1">
      <c r="A14" s="32"/>
      <c r="B14" s="32"/>
      <c r="C14" s="32"/>
      <c r="D14" s="32"/>
      <c r="E14" s="34"/>
      <c r="F14" s="32"/>
      <c r="G14" s="32"/>
    </row>
    <row r="15" spans="1:7" ht="18.75" customHeight="1">
      <c r="A15" s="31"/>
      <c r="B15" s="31"/>
      <c r="C15" s="31"/>
      <c r="D15" s="31"/>
      <c r="E15" s="34"/>
      <c r="F15" s="32"/>
      <c r="G15" s="32"/>
    </row>
    <row r="16" spans="1:7" ht="17.25" customHeight="1">
      <c r="A16" s="31"/>
      <c r="B16" s="31"/>
      <c r="C16" s="31"/>
      <c r="D16" s="31"/>
      <c r="E16" s="35"/>
      <c r="F16" s="32"/>
      <c r="G16" s="32"/>
    </row>
    <row r="17" spans="1:7" ht="12.75" customHeight="1">
      <c r="A17" s="36"/>
      <c r="B17" s="286"/>
      <c r="C17" s="218"/>
      <c r="D17" s="37"/>
      <c r="E17" s="34"/>
      <c r="F17" s="32"/>
      <c r="G17" s="32"/>
    </row>
    <row r="18" spans="1:7" ht="12.75">
      <c r="A18" s="32"/>
      <c r="B18" s="32"/>
      <c r="C18" s="32"/>
      <c r="D18" s="32"/>
      <c r="E18" s="34"/>
      <c r="F18" s="32"/>
      <c r="G18" s="32"/>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56">
    <tabColor rgb="FFFF0000"/>
    <pageSetUpPr fitToPage="1"/>
  </sheetPr>
  <dimension ref="A1:AK80"/>
  <sheetViews>
    <sheetView showGridLines="0" showZeros="0" tabSelected="1" zoomScalePageLayoutView="0" workbookViewId="0" topLeftCell="A1">
      <selection activeCell="F36" sqref="F36"/>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28125" style="0" customWidth="1"/>
    <col min="21" max="21" width="11.421875" style="0" hidden="1" customWidth="1"/>
    <col min="25" max="34" width="9.140625" style="0" hidden="1" customWidth="1"/>
  </cols>
  <sheetData>
    <row r="1" spans="1:37" s="80" customFormat="1" ht="21.75" customHeight="1">
      <c r="A1" s="48" t="str">
        <f>Altalanos!$A$6</f>
        <v>Golden Ace Cup</v>
      </c>
      <c r="B1" s="48"/>
      <c r="C1" s="81"/>
      <c r="D1" s="81"/>
      <c r="E1" s="81"/>
      <c r="F1" s="81"/>
      <c r="G1" s="81"/>
      <c r="H1" s="81"/>
      <c r="I1" s="219"/>
      <c r="J1" s="82"/>
      <c r="K1" s="280" t="s">
        <v>106</v>
      </c>
      <c r="L1" s="68"/>
      <c r="M1" s="49"/>
      <c r="N1" s="82"/>
      <c r="O1" s="82" t="s">
        <v>70</v>
      </c>
      <c r="P1" s="82"/>
      <c r="Q1" s="81"/>
      <c r="R1" s="82"/>
      <c r="Y1" s="285"/>
      <c r="Z1" s="285"/>
      <c r="AA1" s="285"/>
      <c r="AB1" s="293" t="e">
        <f>IF($Y$5=1,CONCATENATE(VLOOKUP($Y$3,$AA$2:$AH$14,2)),CONCATENATE(VLOOKUP($Y$3,$AA$16:$AH$25,2)))</f>
        <v>#N/A</v>
      </c>
      <c r="AC1" s="293" t="e">
        <f>IF($Y$5=1,CONCATENATE(VLOOKUP($Y$3,$AA$2:$AH$14,3)),CONCATENATE(VLOOKUP($Y$3,$AA$16:$AH$25,3)))</f>
        <v>#N/A</v>
      </c>
      <c r="AD1" s="293" t="e">
        <f>IF($Y$5=1,CONCATENATE(VLOOKUP($Y$3,$AA$2:$AH$14,4)),CONCATENATE(VLOOKUP($Y$3,$AA$16:$AH$25,4)))</f>
        <v>#N/A</v>
      </c>
      <c r="AE1" s="293" t="e">
        <f>IF($Y$5=1,CONCATENATE(VLOOKUP($Y$3,$AA$2:$AH$14,5)),CONCATENATE(VLOOKUP($Y$3,$AA$16:$AH$25,5)))</f>
        <v>#N/A</v>
      </c>
      <c r="AF1" s="293" t="e">
        <f>IF($Y$5=1,CONCATENATE(VLOOKUP($Y$3,$AA$2:$AH$14,6)),CONCATENATE(VLOOKUP($Y$3,$AA$16:$AH$25,6)))</f>
        <v>#N/A</v>
      </c>
      <c r="AG1" s="293" t="e">
        <f>IF($Y$5=1,CONCATENATE(VLOOKUP($Y$3,$AA$2:$AH$14,7)),CONCATENATE(VLOOKUP($Y$3,$AA$16:$AH$25,7)))</f>
        <v>#N/A</v>
      </c>
      <c r="AH1" s="293" t="e">
        <f>IF($Y$5=1,CONCATENATE(VLOOKUP($Y$3,$AA$2:$AH$14,8)),CONCATENATE(VLOOKUP($Y$3,$AA$16:$AH$25,8)))</f>
        <v>#N/A</v>
      </c>
      <c r="AI1" s="297"/>
      <c r="AJ1" s="297"/>
      <c r="AK1" s="297"/>
    </row>
    <row r="2" spans="1:37" s="60" customFormat="1" ht="12.75">
      <c r="A2" s="278" t="s">
        <v>105</v>
      </c>
      <c r="B2" s="50"/>
      <c r="C2" s="50"/>
      <c r="D2" s="50"/>
      <c r="E2" s="50" t="str">
        <f>Altalanos!$A$8</f>
        <v>F14</v>
      </c>
      <c r="F2" s="50"/>
      <c r="G2" s="83"/>
      <c r="H2" s="61"/>
      <c r="I2" s="61"/>
      <c r="J2" s="84"/>
      <c r="K2" s="68"/>
      <c r="L2" s="68"/>
      <c r="M2" s="68"/>
      <c r="N2" s="84"/>
      <c r="O2" s="61"/>
      <c r="P2" s="84"/>
      <c r="Q2" s="61"/>
      <c r="R2" s="84"/>
      <c r="Y2" s="290"/>
      <c r="Z2" s="289"/>
      <c r="AA2" s="289" t="s">
        <v>119</v>
      </c>
      <c r="AB2" s="292">
        <v>300</v>
      </c>
      <c r="AC2" s="292">
        <v>250</v>
      </c>
      <c r="AD2" s="292">
        <v>200</v>
      </c>
      <c r="AE2" s="292">
        <v>150</v>
      </c>
      <c r="AF2" s="292">
        <v>120</v>
      </c>
      <c r="AG2" s="292">
        <v>90</v>
      </c>
      <c r="AH2" s="292">
        <v>40</v>
      </c>
      <c r="AI2" s="288"/>
      <c r="AJ2" s="288"/>
      <c r="AK2" s="288"/>
    </row>
    <row r="3" spans="1:37" s="19" customFormat="1" ht="12.75">
      <c r="A3" s="40" t="s">
        <v>80</v>
      </c>
      <c r="B3" s="40"/>
      <c r="C3" s="40"/>
      <c r="D3" s="40"/>
      <c r="E3" s="40"/>
      <c r="F3" s="40"/>
      <c r="G3" s="40" t="s">
        <v>78</v>
      </c>
      <c r="H3" s="40"/>
      <c r="I3" s="40"/>
      <c r="J3" s="85"/>
      <c r="K3" s="40" t="s">
        <v>83</v>
      </c>
      <c r="L3" s="85"/>
      <c r="M3" s="40"/>
      <c r="N3" s="85"/>
      <c r="O3" s="40"/>
      <c r="P3" s="85"/>
      <c r="Q3" s="40"/>
      <c r="R3" s="41" t="s">
        <v>84</v>
      </c>
      <c r="Y3" s="289">
        <f>IF(K4="OB","A",IF(K4="IX","W",IF(K4="","",K4)))</f>
      </c>
      <c r="Z3" s="289"/>
      <c r="AA3" s="289" t="s">
        <v>120</v>
      </c>
      <c r="AB3" s="292">
        <v>280</v>
      </c>
      <c r="AC3" s="292">
        <v>230</v>
      </c>
      <c r="AD3" s="292">
        <v>180</v>
      </c>
      <c r="AE3" s="292">
        <v>140</v>
      </c>
      <c r="AF3" s="292">
        <v>80</v>
      </c>
      <c r="AG3" s="292">
        <v>0</v>
      </c>
      <c r="AH3" s="292">
        <v>0</v>
      </c>
      <c r="AI3" s="288"/>
      <c r="AJ3" s="288"/>
      <c r="AK3" s="288"/>
    </row>
    <row r="4" spans="1:37" s="27" customFormat="1" ht="11.25" customHeight="1" thickBot="1">
      <c r="A4" s="394" t="str">
        <f>Altalanos!$A$10</f>
        <v>2022.04.23-25</v>
      </c>
      <c r="B4" s="394"/>
      <c r="C4" s="394"/>
      <c r="D4" s="244"/>
      <c r="E4" s="86"/>
      <c r="F4" s="86"/>
      <c r="G4" s="86" t="str">
        <f>Altalanos!$C$10</f>
        <v>Budapest</v>
      </c>
      <c r="H4" s="53"/>
      <c r="I4" s="86"/>
      <c r="J4" s="87"/>
      <c r="K4" s="88"/>
      <c r="L4" s="87"/>
      <c r="M4" s="56"/>
      <c r="N4" s="87"/>
      <c r="O4" s="86"/>
      <c r="P4" s="87"/>
      <c r="Q4" s="86"/>
      <c r="R4" s="45" t="str">
        <f>Altalanos!$E$10</f>
        <v>Droppa Erika</v>
      </c>
      <c r="Y4" s="289"/>
      <c r="Z4" s="289"/>
      <c r="AA4" s="289" t="s">
        <v>121</v>
      </c>
      <c r="AB4" s="292">
        <v>250</v>
      </c>
      <c r="AC4" s="292">
        <v>200</v>
      </c>
      <c r="AD4" s="292">
        <v>150</v>
      </c>
      <c r="AE4" s="292">
        <v>120</v>
      </c>
      <c r="AF4" s="292">
        <v>90</v>
      </c>
      <c r="AG4" s="292">
        <v>60</v>
      </c>
      <c r="AH4" s="292">
        <v>25</v>
      </c>
      <c r="AI4" s="288"/>
      <c r="AJ4" s="288"/>
      <c r="AK4" s="288"/>
    </row>
    <row r="5" spans="1:37" s="19" customFormat="1" ht="12.75">
      <c r="A5" s="90"/>
      <c r="B5" s="91" t="s">
        <v>4</v>
      </c>
      <c r="C5" s="269" t="s">
        <v>97</v>
      </c>
      <c r="D5" s="91" t="s">
        <v>96</v>
      </c>
      <c r="E5" s="91" t="s">
        <v>94</v>
      </c>
      <c r="F5" s="92" t="s">
        <v>81</v>
      </c>
      <c r="G5" s="92" t="s">
        <v>82</v>
      </c>
      <c r="H5" s="92"/>
      <c r="I5" s="92" t="s">
        <v>85</v>
      </c>
      <c r="J5" s="92"/>
      <c r="K5" s="91" t="s">
        <v>95</v>
      </c>
      <c r="L5" s="93"/>
      <c r="M5" s="91" t="s">
        <v>102</v>
      </c>
      <c r="N5" s="93"/>
      <c r="O5" s="91" t="s">
        <v>114</v>
      </c>
      <c r="P5" s="93"/>
      <c r="Q5" s="91" t="s">
        <v>113</v>
      </c>
      <c r="R5" s="94"/>
      <c r="Y5" s="289">
        <f>IF(OR(Altalanos!$A$8="F1",Altalanos!$A$8="F2",Altalanos!$A$8="N1",Altalanos!$A$8="N2"),1,2)</f>
        <v>2</v>
      </c>
      <c r="Z5" s="289"/>
      <c r="AA5" s="289" t="s">
        <v>122</v>
      </c>
      <c r="AB5" s="292">
        <v>200</v>
      </c>
      <c r="AC5" s="292">
        <v>150</v>
      </c>
      <c r="AD5" s="292">
        <v>120</v>
      </c>
      <c r="AE5" s="292">
        <v>90</v>
      </c>
      <c r="AF5" s="292">
        <v>60</v>
      </c>
      <c r="AG5" s="292">
        <v>40</v>
      </c>
      <c r="AH5" s="292">
        <v>15</v>
      </c>
      <c r="AI5" s="288"/>
      <c r="AJ5" s="288"/>
      <c r="AK5" s="288"/>
    </row>
    <row r="6" spans="1:37" s="332" customFormat="1" ht="10.5" customHeight="1" thickBot="1">
      <c r="A6" s="331"/>
      <c r="B6" s="342"/>
      <c r="C6" s="343"/>
      <c r="D6" s="343"/>
      <c r="E6" s="342"/>
      <c r="F6" s="333" t="s">
        <v>319</v>
      </c>
      <c r="G6" s="335"/>
      <c r="H6" s="336"/>
      <c r="I6" s="335"/>
      <c r="J6" s="337"/>
      <c r="K6" s="334" t="s">
        <v>324</v>
      </c>
      <c r="L6" s="337"/>
      <c r="M6" s="334" t="s">
        <v>323</v>
      </c>
      <c r="N6" s="337"/>
      <c r="O6" s="334" t="s">
        <v>322</v>
      </c>
      <c r="P6" s="337"/>
      <c r="Q6" s="334" t="s">
        <v>321</v>
      </c>
      <c r="R6" s="338"/>
      <c r="Y6" s="339"/>
      <c r="Z6" s="339"/>
      <c r="AA6" s="339" t="s">
        <v>123</v>
      </c>
      <c r="AB6" s="340">
        <v>150</v>
      </c>
      <c r="AC6" s="340">
        <v>120</v>
      </c>
      <c r="AD6" s="340">
        <v>90</v>
      </c>
      <c r="AE6" s="340">
        <v>60</v>
      </c>
      <c r="AF6" s="340">
        <v>40</v>
      </c>
      <c r="AG6" s="340">
        <v>25</v>
      </c>
      <c r="AH6" s="340">
        <v>10</v>
      </c>
      <c r="AI6" s="341"/>
      <c r="AJ6" s="341"/>
      <c r="AK6" s="341"/>
    </row>
    <row r="7" spans="1:37" s="33" customFormat="1" ht="9" customHeight="1">
      <c r="A7" s="95" t="s">
        <v>6</v>
      </c>
      <c r="B7" s="229">
        <f>IF($E7="","",VLOOKUP($E7,'F14 elo'!$A$7:$O$80,14))</f>
        <v>0</v>
      </c>
      <c r="C7" s="229">
        <f>IF($E7="","",VLOOKUP($E7,'F14 elo'!$A$7:$O$80,15))</f>
        <v>8</v>
      </c>
      <c r="D7" s="257" t="str">
        <f>IF($E7="","",VLOOKUP($E7,'F14 elo'!$A$7:$O$80,5))</f>
        <v>"090920</v>
      </c>
      <c r="E7" s="96">
        <v>1</v>
      </c>
      <c r="F7" s="97" t="str">
        <f>UPPER(IF($E7="","",VLOOKUP($E7,'F14 elo'!$A$7:$O$80,2)))</f>
        <v>SOMOGYI </v>
      </c>
      <c r="G7" s="97" t="str">
        <f>IF($E7="","",VLOOKUP($E7,'F14 elo'!$A$7:$O$80,3))</f>
        <v>Ábel</v>
      </c>
      <c r="H7" s="97"/>
      <c r="I7" s="97" t="str">
        <f>IF($E7="","",VLOOKUP($E7,'F14 elo'!$A$7:$O$80,4))</f>
        <v>D.keszi TK</v>
      </c>
      <c r="J7" s="183"/>
      <c r="K7" s="113" t="str">
        <f>UPPER(IF(OR(J8="a",J8="as"),F7,IF(OR(J8="b",J8="bs"),F8,)))</f>
        <v>SOMOGYI </v>
      </c>
      <c r="L7" s="121"/>
      <c r="M7" s="122"/>
      <c r="N7" s="122"/>
      <c r="O7" s="122"/>
      <c r="P7" s="122"/>
      <c r="Q7" s="122"/>
      <c r="R7" s="122"/>
      <c r="S7" s="105"/>
      <c r="U7" s="106" t="e">
        <f>#REF!</f>
        <v>#REF!</v>
      </c>
      <c r="Y7" s="289"/>
      <c r="Z7" s="289"/>
      <c r="AA7" s="289" t="s">
        <v>124</v>
      </c>
      <c r="AB7" s="292">
        <v>120</v>
      </c>
      <c r="AC7" s="292">
        <v>90</v>
      </c>
      <c r="AD7" s="292">
        <v>60</v>
      </c>
      <c r="AE7" s="292">
        <v>40</v>
      </c>
      <c r="AF7" s="292">
        <v>25</v>
      </c>
      <c r="AG7" s="292">
        <v>10</v>
      </c>
      <c r="AH7" s="292">
        <v>5</v>
      </c>
      <c r="AI7" s="288"/>
      <c r="AJ7" s="288"/>
      <c r="AK7" s="288"/>
    </row>
    <row r="8" spans="1:37" s="33" customFormat="1" ht="9" customHeight="1">
      <c r="A8" s="184" t="s">
        <v>7</v>
      </c>
      <c r="B8" s="229">
        <f>IF($E8="","",VLOOKUP($E8,'F14 elo'!$A$7:$O$80,14))</f>
      </c>
      <c r="C8" s="229">
        <f>IF($E8="","",VLOOKUP($E8,'F14 elo'!$A$7:$O$80,15))</f>
      </c>
      <c r="D8" s="257">
        <f>IF($E8="","",VLOOKUP($E8,'F14 elo'!$A$7:$O$80,5))</f>
      </c>
      <c r="E8" s="96"/>
      <c r="F8" s="284">
        <f>UPPER(IF($E8="","",VLOOKUP($E8,'F14 elo'!$A$7:$O$80,2)))</f>
      </c>
      <c r="G8" s="284">
        <f>IF($E8="","",VLOOKUP($E8,'F14 elo'!$A$7:$O$80,3))</f>
      </c>
      <c r="H8" s="284"/>
      <c r="I8" s="284">
        <f>IF($E8="","",VLOOKUP($E8,'F14 elo'!$A$7:$O$80,4))</f>
      </c>
      <c r="J8" s="185" t="s">
        <v>311</v>
      </c>
      <c r="K8" s="98"/>
      <c r="L8" s="112" t="s">
        <v>311</v>
      </c>
      <c r="M8" s="113" t="str">
        <f>UPPER(IF(OR(L8="a",L8="as"),K7,IF(OR(L8="b",L8="bs"),K9,)))</f>
        <v>SOMOGYI </v>
      </c>
      <c r="N8" s="121"/>
      <c r="O8" s="122"/>
      <c r="P8" s="122"/>
      <c r="Q8" s="122"/>
      <c r="R8" s="122"/>
      <c r="S8" s="105"/>
      <c r="U8" s="114" t="e">
        <f>#REF!</f>
        <v>#REF!</v>
      </c>
      <c r="Y8" s="289"/>
      <c r="Z8" s="289"/>
      <c r="AA8" s="289" t="s">
        <v>125</v>
      </c>
      <c r="AB8" s="292">
        <v>90</v>
      </c>
      <c r="AC8" s="292">
        <v>60</v>
      </c>
      <c r="AD8" s="292">
        <v>40</v>
      </c>
      <c r="AE8" s="292">
        <v>25</v>
      </c>
      <c r="AF8" s="292">
        <v>10</v>
      </c>
      <c r="AG8" s="292">
        <v>5</v>
      </c>
      <c r="AH8" s="292">
        <v>2</v>
      </c>
      <c r="AI8" s="288"/>
      <c r="AJ8" s="288"/>
      <c r="AK8" s="288"/>
    </row>
    <row r="9" spans="1:37" s="33" customFormat="1" ht="9" customHeight="1">
      <c r="A9" s="107" t="s">
        <v>8</v>
      </c>
      <c r="B9" s="229">
        <f>IF($E9="","",VLOOKUP($E9,'F14 elo'!$A$7:$O$80,14))</f>
        <v>0</v>
      </c>
      <c r="C9" s="229">
        <f>IF($E9="","",VLOOKUP($E9,'F14 elo'!$A$7:$O$80,15))</f>
        <v>35</v>
      </c>
      <c r="D9" s="257" t="str">
        <f>IF($E9="","",VLOOKUP($E9,'F14 elo'!$A$7:$O$80,5))</f>
        <v>"081108</v>
      </c>
      <c r="E9" s="96">
        <v>13</v>
      </c>
      <c r="F9" s="284" t="str">
        <f>UPPER(IF($E9="","",VLOOKUP($E9,'F14 elo'!$A$7:$O$80,2)))</f>
        <v>FEHÉR </v>
      </c>
      <c r="G9" s="284" t="str">
        <f>IF($E9="","",VLOOKUP($E9,'F14 elo'!$A$7:$O$80,3))</f>
        <v>Milán</v>
      </c>
      <c r="H9" s="284"/>
      <c r="I9" s="284" t="str">
        <f>IF($E9="","",VLOOKUP($E9,'F14 elo'!$A$7:$O$80,4))</f>
        <v>PG Tenisz</v>
      </c>
      <c r="J9" s="183"/>
      <c r="K9" s="113" t="str">
        <f>UPPER(IF(OR(J10="a",J10="as"),F9,IF(OR(J10="b",J10="bs"),F10,)))</f>
        <v>FEHÉR </v>
      </c>
      <c r="L9" s="186"/>
      <c r="M9" s="98" t="s">
        <v>325</v>
      </c>
      <c r="N9" s="124"/>
      <c r="O9" s="122"/>
      <c r="P9" s="122"/>
      <c r="Q9" s="122"/>
      <c r="R9" s="122"/>
      <c r="S9" s="105"/>
      <c r="U9" s="114" t="e">
        <f>#REF!</f>
        <v>#REF!</v>
      </c>
      <c r="Y9" s="289"/>
      <c r="Z9" s="289"/>
      <c r="AA9" s="289" t="s">
        <v>126</v>
      </c>
      <c r="AB9" s="292">
        <v>60</v>
      </c>
      <c r="AC9" s="292">
        <v>40</v>
      </c>
      <c r="AD9" s="292">
        <v>25</v>
      </c>
      <c r="AE9" s="292">
        <v>10</v>
      </c>
      <c r="AF9" s="292">
        <v>5</v>
      </c>
      <c r="AG9" s="292">
        <v>2</v>
      </c>
      <c r="AH9" s="292">
        <v>1</v>
      </c>
      <c r="AI9" s="288"/>
      <c r="AJ9" s="288"/>
      <c r="AK9" s="288"/>
    </row>
    <row r="10" spans="1:37" s="33" customFormat="1" ht="9" customHeight="1">
      <c r="A10" s="107" t="s">
        <v>9</v>
      </c>
      <c r="B10" s="229">
        <f>IF($E10="","",VLOOKUP($E10,'F14 elo'!$A$7:$O$80,14))</f>
      </c>
      <c r="C10" s="229">
        <f>IF($E10="","",VLOOKUP($E10,'F14 elo'!$A$7:$O$80,15))</f>
      </c>
      <c r="D10" s="257">
        <f>IF($E10="","",VLOOKUP($E10,'F14 elo'!$A$7:$O$80,5))</f>
      </c>
      <c r="E10" s="96"/>
      <c r="F10" s="284">
        <f>UPPER(IF($E10="","",VLOOKUP($E10,'F14 elo'!$A$7:$O$80,2)))</f>
      </c>
      <c r="G10" s="284">
        <f>IF($E10="","",VLOOKUP($E10,'F14 elo'!$A$7:$O$80,3))</f>
      </c>
      <c r="H10" s="284"/>
      <c r="I10" s="284">
        <f>IF($E10="","",VLOOKUP($E10,'F14 elo'!$A$7:$O$80,4))</f>
      </c>
      <c r="J10" s="185" t="s">
        <v>312</v>
      </c>
      <c r="K10" s="98"/>
      <c r="L10" s="122"/>
      <c r="M10" s="111" t="s">
        <v>0</v>
      </c>
      <c r="N10" s="120" t="s">
        <v>311</v>
      </c>
      <c r="O10" s="113" t="str">
        <f>UPPER(IF(OR(N10="a",N10="as"),M8,IF(OR(N10="b",N10="bs"),M12,)))</f>
        <v>SOMOGYI </v>
      </c>
      <c r="P10" s="121"/>
      <c r="Q10" s="122"/>
      <c r="R10" s="122"/>
      <c r="S10" s="105"/>
      <c r="U10" s="114" t="e">
        <f>#REF!</f>
        <v>#REF!</v>
      </c>
      <c r="Y10" s="289"/>
      <c r="Z10" s="289"/>
      <c r="AA10" s="289" t="s">
        <v>127</v>
      </c>
      <c r="AB10" s="292">
        <v>40</v>
      </c>
      <c r="AC10" s="292">
        <v>25</v>
      </c>
      <c r="AD10" s="292">
        <v>15</v>
      </c>
      <c r="AE10" s="292">
        <v>7</v>
      </c>
      <c r="AF10" s="292">
        <v>4</v>
      </c>
      <c r="AG10" s="292">
        <v>1</v>
      </c>
      <c r="AH10" s="292">
        <v>0</v>
      </c>
      <c r="AI10" s="288"/>
      <c r="AJ10" s="288"/>
      <c r="AK10" s="288"/>
    </row>
    <row r="11" spans="1:37" s="33" customFormat="1" ht="9" customHeight="1">
      <c r="A11" s="107" t="s">
        <v>10</v>
      </c>
      <c r="B11" s="229">
        <f>IF($E11="","",VLOOKUP($E11,'F14 elo'!$A$7:$O$80,14))</f>
        <v>0</v>
      </c>
      <c r="C11" s="229">
        <f>IF($E11="","",VLOOKUP($E11,'F14 elo'!$A$7:$O$80,15))</f>
        <v>82</v>
      </c>
      <c r="D11" s="257" t="str">
        <f>IF($E11="","",VLOOKUP($E11,'F14 elo'!$A$7:$O$80,5))</f>
        <v>"0808060</v>
      </c>
      <c r="E11" s="96">
        <v>25</v>
      </c>
      <c r="F11" s="284" t="str">
        <f>UPPER(IF($E11="","",VLOOKUP($E11,'F14 elo'!$A$7:$O$80,2)))</f>
        <v>RADNAI </v>
      </c>
      <c r="G11" s="284" t="str">
        <f>IF($E11="","",VLOOKUP($E11,'F14 elo'!$A$7:$O$80,3))</f>
        <v>Áron</v>
      </c>
      <c r="H11" s="284"/>
      <c r="I11" s="284" t="str">
        <f>IF($E11="","",VLOOKUP($E11,'F14 elo'!$A$7:$O$80,4))</f>
        <v>MTK</v>
      </c>
      <c r="J11" s="183"/>
      <c r="K11" s="113" t="str">
        <f>UPPER(IF(OR(J12="a",J12="as"),F11,IF(OR(J12="b",J12="bs"),F12,)))</f>
        <v>RADNAI </v>
      </c>
      <c r="L11" s="121"/>
      <c r="M11" s="187"/>
      <c r="N11" s="188"/>
      <c r="O11" s="98" t="s">
        <v>337</v>
      </c>
      <c r="P11" s="124"/>
      <c r="Q11" s="122"/>
      <c r="R11" s="122"/>
      <c r="S11" s="105"/>
      <c r="U11" s="114" t="e">
        <f>#REF!</f>
        <v>#REF!</v>
      </c>
      <c r="Y11" s="289"/>
      <c r="Z11" s="289"/>
      <c r="AA11" s="289" t="s">
        <v>128</v>
      </c>
      <c r="AB11" s="292">
        <v>25</v>
      </c>
      <c r="AC11" s="292">
        <v>15</v>
      </c>
      <c r="AD11" s="292">
        <v>10</v>
      </c>
      <c r="AE11" s="292">
        <v>6</v>
      </c>
      <c r="AF11" s="292">
        <v>3</v>
      </c>
      <c r="AG11" s="292">
        <v>1</v>
      </c>
      <c r="AH11" s="292">
        <v>0</v>
      </c>
      <c r="AI11" s="288"/>
      <c r="AJ11" s="288"/>
      <c r="AK11" s="288"/>
    </row>
    <row r="12" spans="1:37" s="33" customFormat="1" ht="9" customHeight="1">
      <c r="A12" s="107" t="s">
        <v>11</v>
      </c>
      <c r="B12" s="229">
        <f>IF($E12="","",VLOOKUP($E12,'F14 elo'!$A$7:$O$80,14))</f>
      </c>
      <c r="C12" s="229">
        <f>IF($E12="","",VLOOKUP($E12,'F14 elo'!$A$7:$O$80,15))</f>
      </c>
      <c r="D12" s="257">
        <f>IF($E12="","",VLOOKUP($E12,'F14 elo'!$A$7:$O$80,5))</f>
      </c>
      <c r="E12" s="96"/>
      <c r="F12" s="284">
        <f>UPPER(IF($E12="","",VLOOKUP($E12,'F14 elo'!$A$7:$O$80,2)))</f>
      </c>
      <c r="G12" s="284">
        <f>IF($E12="","",VLOOKUP($E12,'F14 elo'!$A$7:$O$80,3))</f>
      </c>
      <c r="H12" s="284"/>
      <c r="I12" s="284">
        <f>IF($E12="","",VLOOKUP($E12,'F14 elo'!$A$7:$O$80,4))</f>
      </c>
      <c r="J12" s="185" t="s">
        <v>312</v>
      </c>
      <c r="K12" s="98"/>
      <c r="L12" s="112" t="s">
        <v>313</v>
      </c>
      <c r="M12" s="113" t="str">
        <f>UPPER(IF(OR(L12="a",L12="as"),K11,IF(OR(L12="b",L12="bs"),K13,)))</f>
        <v>SZABÓ </v>
      </c>
      <c r="N12" s="189"/>
      <c r="O12" s="122"/>
      <c r="P12" s="124"/>
      <c r="Q12" s="122"/>
      <c r="R12" s="122"/>
      <c r="S12" s="105"/>
      <c r="U12" s="114" t="e">
        <f>#REF!</f>
        <v>#REF!</v>
      </c>
      <c r="Y12" s="289"/>
      <c r="Z12" s="289"/>
      <c r="AA12" s="289" t="s">
        <v>133</v>
      </c>
      <c r="AB12" s="292">
        <v>15</v>
      </c>
      <c r="AC12" s="292">
        <v>10</v>
      </c>
      <c r="AD12" s="292">
        <v>6</v>
      </c>
      <c r="AE12" s="292">
        <v>3</v>
      </c>
      <c r="AF12" s="292">
        <v>1</v>
      </c>
      <c r="AG12" s="292">
        <v>0</v>
      </c>
      <c r="AH12" s="292">
        <v>0</v>
      </c>
      <c r="AI12" s="288"/>
      <c r="AJ12" s="288"/>
      <c r="AK12" s="288"/>
    </row>
    <row r="13" spans="1:37" s="33" customFormat="1" ht="9" customHeight="1">
      <c r="A13" s="184" t="s">
        <v>12</v>
      </c>
      <c r="B13" s="229">
        <f>IF($E13="","",VLOOKUP($E13,'F14 elo'!$A$7:$O$80,14))</f>
        <v>0</v>
      </c>
      <c r="C13" s="229">
        <f>IF($E13="","",VLOOKUP($E13,'F14 elo'!$A$7:$O$80,15))</f>
        <v>34</v>
      </c>
      <c r="D13" s="257" t="str">
        <f>IF($E13="","",VLOOKUP($E13,'F14 elo'!$A$7:$O$80,5))</f>
        <v>"080327</v>
      </c>
      <c r="E13" s="96">
        <v>12</v>
      </c>
      <c r="F13" s="284" t="str">
        <f>UPPER(IF($E13="","",VLOOKUP($E13,'F14 elo'!$A$7:$O$80,2)))</f>
        <v>SZABÓ </v>
      </c>
      <c r="G13" s="284" t="str">
        <f>IF($E13="","",VLOOKUP($E13,'F14 elo'!$A$7:$O$80,3))</f>
        <v>Csanád</v>
      </c>
      <c r="H13" s="284"/>
      <c r="I13" s="284" t="str">
        <f>IF($E13="","",VLOOKUP($E13,'F14 elo'!$A$7:$O$80,4))</f>
        <v>SVSE</v>
      </c>
      <c r="J13" s="183"/>
      <c r="K13" s="113" t="str">
        <f>UPPER(IF(OR(J14="a",J14="as"),F13,IF(OR(J14="b",J14="bs"),F14,)))</f>
        <v>SZABÓ </v>
      </c>
      <c r="L13" s="130"/>
      <c r="M13" s="98" t="s">
        <v>334</v>
      </c>
      <c r="N13" s="122"/>
      <c r="O13" s="122"/>
      <c r="P13" s="124"/>
      <c r="Q13" s="348" t="s">
        <v>333</v>
      </c>
      <c r="R13" s="122"/>
      <c r="S13" s="105"/>
      <c r="U13" s="114" t="e">
        <f>#REF!</f>
        <v>#REF!</v>
      </c>
      <c r="Y13" s="289"/>
      <c r="Z13" s="289"/>
      <c r="AA13" s="289" t="s">
        <v>129</v>
      </c>
      <c r="AB13" s="292">
        <v>10</v>
      </c>
      <c r="AC13" s="292">
        <v>6</v>
      </c>
      <c r="AD13" s="292">
        <v>3</v>
      </c>
      <c r="AE13" s="292">
        <v>1</v>
      </c>
      <c r="AF13" s="292">
        <v>0</v>
      </c>
      <c r="AG13" s="292">
        <v>0</v>
      </c>
      <c r="AH13" s="292">
        <v>0</v>
      </c>
      <c r="AI13" s="288"/>
      <c r="AJ13" s="288"/>
      <c r="AK13" s="288"/>
    </row>
    <row r="14" spans="1:37" s="33" customFormat="1" ht="9" customHeight="1">
      <c r="A14" s="132" t="s">
        <v>13</v>
      </c>
      <c r="B14" s="229">
        <f>IF($E14="","",VLOOKUP($E14,'F14 elo'!$A$7:$O$80,14))</f>
      </c>
      <c r="C14" s="229">
        <f>IF($E14="","",VLOOKUP($E14,'F14 elo'!$A$7:$O$80,15))</f>
      </c>
      <c r="D14" s="257">
        <f>IF($E14="","",VLOOKUP($E14,'F14 elo'!$A$7:$O$80,5))</f>
      </c>
      <c r="E14" s="96"/>
      <c r="F14" s="97">
        <f>UPPER(IF($E14="","",VLOOKUP($E14,'F14 elo'!$A$7:$O$80,2)))</f>
      </c>
      <c r="G14" s="97">
        <f>IF($E14="","",VLOOKUP($E14,'F14 elo'!$A$7:$O$80,3))</f>
      </c>
      <c r="H14" s="97"/>
      <c r="I14" s="97">
        <f>IF($E14="","",VLOOKUP($E14,'F14 elo'!$A$7:$O$80,4))</f>
      </c>
      <c r="J14" s="185" t="s">
        <v>312</v>
      </c>
      <c r="K14" s="98"/>
      <c r="L14" s="122"/>
      <c r="M14" s="122"/>
      <c r="N14" s="190"/>
      <c r="O14" s="111" t="s">
        <v>0</v>
      </c>
      <c r="P14" s="120" t="s">
        <v>311</v>
      </c>
      <c r="Q14" s="113" t="str">
        <f>UPPER(IF(OR(P14="a",P14="as"),O10,IF(OR(P14="b",P14="bs"),O18,)))</f>
        <v>SOMOGYI </v>
      </c>
      <c r="R14" s="121"/>
      <c r="S14" s="105"/>
      <c r="U14" s="114" t="e">
        <f>#REF!</f>
        <v>#REF!</v>
      </c>
      <c r="Y14" s="289"/>
      <c r="Z14" s="289"/>
      <c r="AA14" s="289" t="s">
        <v>130</v>
      </c>
      <c r="AB14" s="292">
        <v>3</v>
      </c>
      <c r="AC14" s="292">
        <v>2</v>
      </c>
      <c r="AD14" s="292">
        <v>1</v>
      </c>
      <c r="AE14" s="292">
        <v>0</v>
      </c>
      <c r="AF14" s="292">
        <v>0</v>
      </c>
      <c r="AG14" s="292">
        <v>0</v>
      </c>
      <c r="AH14" s="292">
        <v>0</v>
      </c>
      <c r="AI14" s="288"/>
      <c r="AJ14" s="288"/>
      <c r="AK14" s="288"/>
    </row>
    <row r="15" spans="1:37" s="33" customFormat="1" ht="9" customHeight="1">
      <c r="A15" s="95" t="s">
        <v>14</v>
      </c>
      <c r="B15" s="229">
        <f>IF($E15="","",VLOOKUP($E15,'F14 elo'!$A$7:$O$80,14))</f>
        <v>0</v>
      </c>
      <c r="C15" s="229" t="str">
        <f>IF($E15="","",VLOOKUP($E15,'F14 elo'!$A$7:$O$80,15))</f>
        <v>-</v>
      </c>
      <c r="D15" s="257" t="str">
        <f>IF($E15="","",VLOOKUP($E15,'F14 elo'!$A$7:$O$80,5))</f>
        <v>"1009171</v>
      </c>
      <c r="E15" s="96">
        <v>35</v>
      </c>
      <c r="F15" s="344" t="str">
        <f>UPPER(IF($E15="","",VLOOKUP($E15,'F14 elo'!$A$7:$O$80,2)))</f>
        <v>JUHÁSZ </v>
      </c>
      <c r="G15" s="344" t="str">
        <f>IF($E15="","",VLOOKUP($E15,'F14 elo'!$A$7:$O$80,3))</f>
        <v>Márton</v>
      </c>
      <c r="H15" s="344"/>
      <c r="I15" s="344" t="str">
        <f>IF($E15="","",VLOOKUP($E15,'F14 elo'!$A$7:$O$80,4))</f>
        <v>Bíbic TC</v>
      </c>
      <c r="J15" s="183"/>
      <c r="K15" s="113" t="str">
        <f>UPPER(IF(OR(J16="a",J16="as"),F15,IF(OR(J16="b",J16="bs"),F16,)))</f>
        <v>CSEKŐ</v>
      </c>
      <c r="L15" s="121"/>
      <c r="M15" s="122"/>
      <c r="N15" s="122"/>
      <c r="O15" s="122"/>
      <c r="P15" s="124"/>
      <c r="Q15" s="98" t="s">
        <v>325</v>
      </c>
      <c r="R15" s="124"/>
      <c r="S15" s="105"/>
      <c r="U15" s="114" t="e">
        <f>#REF!</f>
        <v>#REF!</v>
      </c>
      <c r="Y15" s="289"/>
      <c r="Z15" s="289"/>
      <c r="AA15" s="289"/>
      <c r="AB15" s="289"/>
      <c r="AC15" s="289"/>
      <c r="AD15" s="289"/>
      <c r="AE15" s="289"/>
      <c r="AF15" s="289"/>
      <c r="AG15" s="289"/>
      <c r="AH15" s="289"/>
      <c r="AI15" s="288"/>
      <c r="AJ15" s="288"/>
      <c r="AK15" s="288"/>
    </row>
    <row r="16" spans="1:37" s="33" customFormat="1" ht="9" customHeight="1" thickBot="1">
      <c r="A16" s="184" t="s">
        <v>15</v>
      </c>
      <c r="B16" s="229">
        <f>IF($E16="","",VLOOKUP($E16,'F14 elo'!$A$7:$O$80,14))</f>
        <v>0</v>
      </c>
      <c r="C16" s="229">
        <f>IF($E16="","",VLOOKUP($E16,'F14 elo'!$A$7:$O$80,15))</f>
        <v>94</v>
      </c>
      <c r="D16" s="257" t="str">
        <f>IF($E16="","",VLOOKUP($E16,'F14 elo'!$A$7:$O$80,5))</f>
        <v>"080624</v>
      </c>
      <c r="E16" s="96">
        <v>30</v>
      </c>
      <c r="F16" s="284" t="str">
        <f>UPPER(IF($E16="","",VLOOKUP($E16,'F14 elo'!$A$7:$O$80,2)))</f>
        <v>CSEKŐ</v>
      </c>
      <c r="G16" s="284" t="str">
        <f>IF($E16="","",VLOOKUP($E16,'F14 elo'!$A$7:$O$80,3))</f>
        <v>Bálint</v>
      </c>
      <c r="H16" s="284"/>
      <c r="I16" s="284" t="str">
        <f>IF($E16="","",VLOOKUP($E16,'F14 elo'!$A$7:$O$80,4))</f>
        <v>PG Tenisz</v>
      </c>
      <c r="J16" s="185" t="s">
        <v>313</v>
      </c>
      <c r="K16" s="98" t="s">
        <v>329</v>
      </c>
      <c r="L16" s="112" t="s">
        <v>312</v>
      </c>
      <c r="M16" s="113" t="str">
        <f>UPPER(IF(OR(L16="a",L16="as"),K15,IF(OR(L16="b",L16="bs"),K17,)))</f>
        <v>CSEKŐ</v>
      </c>
      <c r="N16" s="121"/>
      <c r="O16" s="122"/>
      <c r="P16" s="124"/>
      <c r="Q16" s="122"/>
      <c r="R16" s="124"/>
      <c r="S16" s="105"/>
      <c r="U16" s="129" t="e">
        <f>#REF!</f>
        <v>#REF!</v>
      </c>
      <c r="Y16" s="289"/>
      <c r="Z16" s="289"/>
      <c r="AA16" s="289" t="s">
        <v>119</v>
      </c>
      <c r="AB16" s="292">
        <v>150</v>
      </c>
      <c r="AC16" s="292">
        <v>120</v>
      </c>
      <c r="AD16" s="292">
        <v>90</v>
      </c>
      <c r="AE16" s="292">
        <v>60</v>
      </c>
      <c r="AF16" s="292">
        <v>40</v>
      </c>
      <c r="AG16" s="292">
        <v>25</v>
      </c>
      <c r="AH16" s="292">
        <v>15</v>
      </c>
      <c r="AI16" s="288"/>
      <c r="AJ16" s="288"/>
      <c r="AK16" s="288"/>
    </row>
    <row r="17" spans="1:37" s="33" customFormat="1" ht="9" customHeight="1">
      <c r="A17" s="107" t="s">
        <v>16</v>
      </c>
      <c r="B17" s="229">
        <f>IF($E17="","",VLOOKUP($E17,'F14 elo'!$A$7:$O$80,14))</f>
      </c>
      <c r="C17" s="229">
        <f>IF($E17="","",VLOOKUP($E17,'F14 elo'!$A$7:$O$80,15))</f>
      </c>
      <c r="D17" s="257">
        <f>IF($E17="","",VLOOKUP($E17,'F14 elo'!$A$7:$O$80,5))</f>
      </c>
      <c r="E17" s="96"/>
      <c r="F17" s="284">
        <f>UPPER(IF($E17="","",VLOOKUP($E17,'F14 elo'!$A$7:$O$80,2)))</f>
      </c>
      <c r="G17" s="284">
        <f>IF($E17="","",VLOOKUP($E17,'F14 elo'!$A$7:$O$80,3))</f>
      </c>
      <c r="H17" s="284"/>
      <c r="I17" s="284">
        <f>IF($E17="","",VLOOKUP($E17,'F14 elo'!$A$7:$O$80,4))</f>
      </c>
      <c r="J17" s="183"/>
      <c r="K17" s="113" t="str">
        <f>UPPER(IF(OR(J18="a",J18="as"),F17,IF(OR(J18="b",J18="bs"),F18,)))</f>
        <v>KÁROLY </v>
      </c>
      <c r="L17" s="186"/>
      <c r="M17" s="98" t="s">
        <v>339</v>
      </c>
      <c r="N17" s="124"/>
      <c r="O17" s="122"/>
      <c r="P17" s="124"/>
      <c r="Q17" s="122"/>
      <c r="R17" s="124"/>
      <c r="S17" s="105"/>
      <c r="Y17" s="289"/>
      <c r="Z17" s="289"/>
      <c r="AA17" s="289" t="s">
        <v>121</v>
      </c>
      <c r="AB17" s="292">
        <v>120</v>
      </c>
      <c r="AC17" s="292">
        <v>90</v>
      </c>
      <c r="AD17" s="292">
        <v>60</v>
      </c>
      <c r="AE17" s="292">
        <v>40</v>
      </c>
      <c r="AF17" s="292">
        <v>25</v>
      </c>
      <c r="AG17" s="292">
        <v>15</v>
      </c>
      <c r="AH17" s="292">
        <v>8</v>
      </c>
      <c r="AI17" s="288"/>
      <c r="AJ17" s="288"/>
      <c r="AK17" s="288"/>
    </row>
    <row r="18" spans="1:37" s="33" customFormat="1" ht="9" customHeight="1">
      <c r="A18" s="107" t="s">
        <v>17</v>
      </c>
      <c r="B18" s="229">
        <f>IF($E18="","",VLOOKUP($E18,'F14 elo'!$A$7:$O$80,14))</f>
        <v>0</v>
      </c>
      <c r="C18" s="229">
        <f>IF($E18="","",VLOOKUP($E18,'F14 elo'!$A$7:$O$80,15))</f>
        <v>68</v>
      </c>
      <c r="D18" s="257" t="str">
        <f>IF($E18="","",VLOOKUP($E18,'F14 elo'!$A$7:$O$80,5))</f>
        <v>"081219</v>
      </c>
      <c r="E18" s="96">
        <v>22</v>
      </c>
      <c r="F18" s="284" t="str">
        <f>UPPER(IF($E18="","",VLOOKUP($E18,'F14 elo'!$A$7:$O$80,2)))</f>
        <v>KÁROLY </v>
      </c>
      <c r="G18" s="284" t="str">
        <f>IF($E18="","",VLOOKUP($E18,'F14 elo'!$A$7:$O$80,3))</f>
        <v>Nándor</v>
      </c>
      <c r="H18" s="284"/>
      <c r="I18" s="284" t="str">
        <f>IF($E18="","",VLOOKUP($E18,'F14 elo'!$A$7:$O$80,4))</f>
        <v>Ten.Műhely</v>
      </c>
      <c r="J18" s="185" t="s">
        <v>313</v>
      </c>
      <c r="K18" s="98"/>
      <c r="L18" s="122"/>
      <c r="M18" s="111" t="s">
        <v>0</v>
      </c>
      <c r="N18" s="120" t="s">
        <v>313</v>
      </c>
      <c r="O18" s="113" t="str">
        <f>UPPER(IF(OR(N18="a",N18="as"),M16,IF(OR(N18="b",N18="bs"),M20,)))</f>
        <v>BAKONYI </v>
      </c>
      <c r="P18" s="130"/>
      <c r="Q18" s="122"/>
      <c r="R18" s="124"/>
      <c r="S18" s="105"/>
      <c r="Y18" s="289"/>
      <c r="Z18" s="289"/>
      <c r="AA18" s="289" t="s">
        <v>122</v>
      </c>
      <c r="AB18" s="292">
        <v>90</v>
      </c>
      <c r="AC18" s="292">
        <v>60</v>
      </c>
      <c r="AD18" s="292">
        <v>40</v>
      </c>
      <c r="AE18" s="292">
        <v>25</v>
      </c>
      <c r="AF18" s="292">
        <v>15</v>
      </c>
      <c r="AG18" s="292">
        <v>8</v>
      </c>
      <c r="AH18" s="292">
        <v>4</v>
      </c>
      <c r="AI18" s="288"/>
      <c r="AJ18" s="288"/>
      <c r="AK18" s="288"/>
    </row>
    <row r="19" spans="1:37" s="33" customFormat="1" ht="9" customHeight="1">
      <c r="A19" s="107" t="s">
        <v>18</v>
      </c>
      <c r="B19" s="229">
        <f>IF($E19="","",VLOOKUP($E19,'F14 elo'!$A$7:$O$80,14))</f>
      </c>
      <c r="C19" s="229">
        <f>IF($E19="","",VLOOKUP($E19,'F14 elo'!$A$7:$O$80,15))</f>
      </c>
      <c r="D19" s="257">
        <f>IF($E19="","",VLOOKUP($E19,'F14 elo'!$A$7:$O$80,5))</f>
      </c>
      <c r="E19" s="96"/>
      <c r="F19" s="284">
        <f>UPPER(IF($E19="","",VLOOKUP($E19,'F14 elo'!$A$7:$O$80,2)))</f>
      </c>
      <c r="G19" s="284">
        <f>IF($E19="","",VLOOKUP($E19,'F14 elo'!$A$7:$O$80,3))</f>
      </c>
      <c r="H19" s="284"/>
      <c r="I19" s="284">
        <f>IF($E19="","",VLOOKUP($E19,'F14 elo'!$A$7:$O$80,4))</f>
      </c>
      <c r="J19" s="183"/>
      <c r="K19" s="113" t="str">
        <f>UPPER(IF(OR(J20="a",J20="as"),F19,IF(OR(J20="b",J20="bs"),F20,)))</f>
        <v>BAKONYI </v>
      </c>
      <c r="L19" s="121"/>
      <c r="M19" s="346" t="s">
        <v>333</v>
      </c>
      <c r="N19" s="188"/>
      <c r="O19" s="98" t="s">
        <v>334</v>
      </c>
      <c r="P19" s="122"/>
      <c r="Q19" s="122"/>
      <c r="R19" s="124"/>
      <c r="S19" s="105"/>
      <c r="Y19" s="289"/>
      <c r="Z19" s="289"/>
      <c r="AA19" s="289" t="s">
        <v>123</v>
      </c>
      <c r="AB19" s="292">
        <v>60</v>
      </c>
      <c r="AC19" s="292">
        <v>40</v>
      </c>
      <c r="AD19" s="292">
        <v>25</v>
      </c>
      <c r="AE19" s="292">
        <v>15</v>
      </c>
      <c r="AF19" s="292">
        <v>8</v>
      </c>
      <c r="AG19" s="292">
        <v>4</v>
      </c>
      <c r="AH19" s="292">
        <v>2</v>
      </c>
      <c r="AI19" s="288"/>
      <c r="AJ19" s="288"/>
      <c r="AK19" s="288"/>
    </row>
    <row r="20" spans="1:37" s="33" customFormat="1" ht="9" customHeight="1">
      <c r="A20" s="107" t="s">
        <v>19</v>
      </c>
      <c r="B20" s="229">
        <f>IF($E20="","",VLOOKUP($E20,'F14 elo'!$A$7:$O$80,14))</f>
        <v>0</v>
      </c>
      <c r="C20" s="229">
        <f>IF($E20="","",VLOOKUP($E20,'F14 elo'!$A$7:$O$80,15))</f>
        <v>28</v>
      </c>
      <c r="D20" s="257" t="str">
        <f>IF($E20="","",VLOOKUP($E20,'F14 elo'!$A$7:$O$80,5))</f>
        <v>"081013</v>
      </c>
      <c r="E20" s="96">
        <v>9</v>
      </c>
      <c r="F20" s="284" t="str">
        <f>UPPER(IF($E20="","",VLOOKUP($E20,'F14 elo'!$A$7:$O$80,2)))</f>
        <v>BAKONYI </v>
      </c>
      <c r="G20" s="284" t="str">
        <f>IF($E20="","",VLOOKUP($E20,'F14 elo'!$A$7:$O$80,3))</f>
        <v>Dániel</v>
      </c>
      <c r="H20" s="284"/>
      <c r="I20" s="284" t="str">
        <f>IF($E20="","",VLOOKUP($E20,'F14 elo'!$A$7:$O$80,4))</f>
        <v>Bebto Team</v>
      </c>
      <c r="J20" s="185" t="s">
        <v>313</v>
      </c>
      <c r="K20" s="98"/>
      <c r="L20" s="112" t="s">
        <v>312</v>
      </c>
      <c r="M20" s="113" t="str">
        <f>UPPER(IF(OR(L20="a",L20="as"),K19,IF(OR(L20="b",L20="bs"),K21,)))</f>
        <v>BAKONYI </v>
      </c>
      <c r="N20" s="189"/>
      <c r="O20" s="122"/>
      <c r="P20" s="122"/>
      <c r="Q20" s="122"/>
      <c r="R20" s="124"/>
      <c r="S20" s="105"/>
      <c r="Y20" s="289"/>
      <c r="Z20" s="289"/>
      <c r="AA20" s="289" t="s">
        <v>124</v>
      </c>
      <c r="AB20" s="292">
        <v>40</v>
      </c>
      <c r="AC20" s="292">
        <v>25</v>
      </c>
      <c r="AD20" s="292">
        <v>15</v>
      </c>
      <c r="AE20" s="292">
        <v>8</v>
      </c>
      <c r="AF20" s="292">
        <v>4</v>
      </c>
      <c r="AG20" s="292">
        <v>2</v>
      </c>
      <c r="AH20" s="292">
        <v>1</v>
      </c>
      <c r="AI20" s="288"/>
      <c r="AJ20" s="288"/>
      <c r="AK20" s="288"/>
    </row>
    <row r="21" spans="1:37" s="33" customFormat="1" ht="9" customHeight="1">
      <c r="A21" s="184" t="s">
        <v>20</v>
      </c>
      <c r="B21" s="229">
        <f>IF($E21="","",VLOOKUP($E21,'F14 elo'!$A$7:$O$80,14))</f>
      </c>
      <c r="C21" s="229">
        <f>IF($E21="","",VLOOKUP($E21,'F14 elo'!$A$7:$O$80,15))</f>
      </c>
      <c r="D21" s="257">
        <f>IF($E21="","",VLOOKUP($E21,'F14 elo'!$A$7:$O$80,5))</f>
      </c>
      <c r="E21" s="96"/>
      <c r="F21" s="284">
        <f>UPPER(IF($E21="","",VLOOKUP($E21,'F14 elo'!$A$7:$O$80,2)))</f>
      </c>
      <c r="G21" s="284">
        <f>IF($E21="","",VLOOKUP($E21,'F14 elo'!$A$7:$O$80,3))</f>
      </c>
      <c r="H21" s="284"/>
      <c r="I21" s="284">
        <f>IF($E21="","",VLOOKUP($E21,'F14 elo'!$A$7:$O$80,4))</f>
      </c>
      <c r="J21" s="183"/>
      <c r="K21" s="113" t="str">
        <f>UPPER(IF(OR(J22="a",J22="as"),F21,IF(OR(J22="b",J22="bs"),F22,)))</f>
        <v>HAJAS </v>
      </c>
      <c r="L21" s="130"/>
      <c r="M21" s="98" t="s">
        <v>332</v>
      </c>
      <c r="N21" s="122"/>
      <c r="O21" s="122"/>
      <c r="P21" s="122"/>
      <c r="Q21" s="348" t="s">
        <v>333</v>
      </c>
      <c r="R21" s="124"/>
      <c r="S21" s="105"/>
      <c r="Y21" s="289"/>
      <c r="Z21" s="289"/>
      <c r="AA21" s="289" t="s">
        <v>125</v>
      </c>
      <c r="AB21" s="292">
        <v>25</v>
      </c>
      <c r="AC21" s="292">
        <v>15</v>
      </c>
      <c r="AD21" s="292">
        <v>10</v>
      </c>
      <c r="AE21" s="292">
        <v>6</v>
      </c>
      <c r="AF21" s="292">
        <v>3</v>
      </c>
      <c r="AG21" s="292">
        <v>1</v>
      </c>
      <c r="AH21" s="292">
        <v>0</v>
      </c>
      <c r="AI21" s="288"/>
      <c r="AJ21" s="288"/>
      <c r="AK21" s="288"/>
    </row>
    <row r="22" spans="1:37" s="33" customFormat="1" ht="9" customHeight="1">
      <c r="A22" s="132" t="s">
        <v>21</v>
      </c>
      <c r="B22" s="229">
        <f>IF($E22="","",VLOOKUP($E22,'F14 elo'!$A$7:$O$80,14))</f>
        <v>0</v>
      </c>
      <c r="C22" s="229">
        <f>IF($E22="","",VLOOKUP($E22,'F14 elo'!$A$7:$O$80,15))</f>
        <v>27</v>
      </c>
      <c r="D22" s="257" t="str">
        <f>IF($E22="","",VLOOKUP($E22,'F14 elo'!$A$7:$O$80,5))</f>
        <v>"090317</v>
      </c>
      <c r="E22" s="96">
        <v>8</v>
      </c>
      <c r="F22" s="97" t="str">
        <f>UPPER(IF($E22="","",VLOOKUP($E22,'F14 elo'!$A$7:$O$80,2)))</f>
        <v>HAJAS </v>
      </c>
      <c r="G22" s="97" t="str">
        <f>IF($E22="","",VLOOKUP($E22,'F14 elo'!$A$7:$O$80,3))</f>
        <v>Bálint</v>
      </c>
      <c r="H22" s="97"/>
      <c r="I22" s="97" t="str">
        <f>IF($E22="","",VLOOKUP($E22,'F14 elo'!$A$7:$O$80,4))</f>
        <v>Pasarét TK</v>
      </c>
      <c r="J22" s="185" t="s">
        <v>314</v>
      </c>
      <c r="K22" s="98"/>
      <c r="L22" s="122"/>
      <c r="M22" s="122"/>
      <c r="N22" s="190"/>
      <c r="O22" s="191" t="s">
        <v>115</v>
      </c>
      <c r="P22" s="180"/>
      <c r="Q22" s="113" t="str">
        <f>UPPER(IF(OR(P23="a",P23="as"),Q14,IF(OR(P23="b",P23="bs"),Q30,)))</f>
        <v>SOMOGYI </v>
      </c>
      <c r="R22" s="181"/>
      <c r="S22" s="105"/>
      <c r="Y22" s="289"/>
      <c r="Z22" s="289"/>
      <c r="AA22" s="289" t="s">
        <v>126</v>
      </c>
      <c r="AB22" s="292">
        <v>15</v>
      </c>
      <c r="AC22" s="292">
        <v>10</v>
      </c>
      <c r="AD22" s="292">
        <v>6</v>
      </c>
      <c r="AE22" s="292">
        <v>3</v>
      </c>
      <c r="AF22" s="292">
        <v>1</v>
      </c>
      <c r="AG22" s="292">
        <v>0</v>
      </c>
      <c r="AH22" s="292">
        <v>0</v>
      </c>
      <c r="AI22" s="288"/>
      <c r="AJ22" s="288"/>
      <c r="AK22" s="288"/>
    </row>
    <row r="23" spans="1:37" s="33" customFormat="1" ht="9" customHeight="1">
      <c r="A23" s="95" t="s">
        <v>22</v>
      </c>
      <c r="B23" s="229">
        <f>IF($E23="","",VLOOKUP($E23,'F14 elo'!$A$7:$O$80,14))</f>
        <v>0</v>
      </c>
      <c r="C23" s="229">
        <f>IF($E23="","",VLOOKUP($E23,'F14 elo'!$A$7:$O$80,15))</f>
        <v>22</v>
      </c>
      <c r="D23" s="257" t="str">
        <f>IF($E23="","",VLOOKUP($E23,'F14 elo'!$A$7:$O$80,5))</f>
        <v>"090924</v>
      </c>
      <c r="E23" s="96">
        <v>4</v>
      </c>
      <c r="F23" s="97" t="str">
        <f>UPPER(IF($E23="","",VLOOKUP($E23,'F14 elo'!$A$7:$O$80,2)))</f>
        <v>TÖRÖK </v>
      </c>
      <c r="G23" s="97" t="str">
        <f>IF($E23="","",VLOOKUP($E23,'F14 elo'!$A$7:$O$80,3))</f>
        <v>Ábel</v>
      </c>
      <c r="H23" s="97"/>
      <c r="I23" s="97" t="str">
        <f>IF($E23="","",VLOOKUP($E23,'F14 elo'!$A$7:$O$80,4))</f>
        <v>BUSC</v>
      </c>
      <c r="J23" s="183"/>
      <c r="K23" s="113" t="str">
        <f>UPPER(IF(OR(J24="a",J24="as"),F23,IF(OR(J24="b",J24="bs"),F24,)))</f>
        <v>TÖRÖK </v>
      </c>
      <c r="L23" s="121"/>
      <c r="M23" s="122"/>
      <c r="N23" s="122"/>
      <c r="O23" s="111" t="s">
        <v>0</v>
      </c>
      <c r="P23" s="182" t="s">
        <v>311</v>
      </c>
      <c r="Q23" s="98" t="s">
        <v>415</v>
      </c>
      <c r="R23" s="178"/>
      <c r="S23" s="105"/>
      <c r="Y23" s="289"/>
      <c r="Z23" s="289"/>
      <c r="AA23" s="289" t="s">
        <v>127</v>
      </c>
      <c r="AB23" s="292">
        <v>10</v>
      </c>
      <c r="AC23" s="292">
        <v>6</v>
      </c>
      <c r="AD23" s="292">
        <v>3</v>
      </c>
      <c r="AE23" s="292">
        <v>1</v>
      </c>
      <c r="AF23" s="292">
        <v>0</v>
      </c>
      <c r="AG23" s="292">
        <v>0</v>
      </c>
      <c r="AH23" s="292">
        <v>0</v>
      </c>
      <c r="AI23" s="288"/>
      <c r="AJ23" s="288"/>
      <c r="AK23" s="288"/>
    </row>
    <row r="24" spans="1:37" s="33" customFormat="1" ht="9" customHeight="1">
      <c r="A24" s="184" t="s">
        <v>23</v>
      </c>
      <c r="B24" s="229">
        <f>IF($E24="","",VLOOKUP($E24,'F14 elo'!$A$7:$O$80,14))</f>
      </c>
      <c r="C24" s="229">
        <f>IF($E24="","",VLOOKUP($E24,'F14 elo'!$A$7:$O$80,15))</f>
      </c>
      <c r="D24" s="257">
        <f>IF($E24="","",VLOOKUP($E24,'F14 elo'!$A$7:$O$80,5))</f>
      </c>
      <c r="E24" s="96"/>
      <c r="F24" s="284">
        <f>UPPER(IF($E24="","",VLOOKUP($E24,'F14 elo'!$A$7:$O$80,2)))</f>
      </c>
      <c r="G24" s="284">
        <f>IF($E24="","",VLOOKUP($E24,'F14 elo'!$A$7:$O$80,3))</f>
      </c>
      <c r="H24" s="284"/>
      <c r="I24" s="284">
        <f>IF($E24="","",VLOOKUP($E24,'F14 elo'!$A$7:$O$80,4))</f>
      </c>
      <c r="J24" s="185" t="s">
        <v>311</v>
      </c>
      <c r="K24" s="98"/>
      <c r="L24" s="112" t="s">
        <v>311</v>
      </c>
      <c r="M24" s="113" t="str">
        <f>UPPER(IF(OR(L24="a",L24="as"),K23,IF(OR(L24="b",L24="bs"),K25,)))</f>
        <v>TÖRÖK </v>
      </c>
      <c r="N24" s="121"/>
      <c r="O24" s="122"/>
      <c r="P24" s="122"/>
      <c r="Q24" s="122"/>
      <c r="R24" s="124"/>
      <c r="S24" s="105"/>
      <c r="Y24" s="289"/>
      <c r="Z24" s="289"/>
      <c r="AA24" s="289" t="s">
        <v>128</v>
      </c>
      <c r="AB24" s="292">
        <v>6</v>
      </c>
      <c r="AC24" s="292">
        <v>3</v>
      </c>
      <c r="AD24" s="292">
        <v>1</v>
      </c>
      <c r="AE24" s="292">
        <v>0</v>
      </c>
      <c r="AF24" s="292">
        <v>0</v>
      </c>
      <c r="AG24" s="292">
        <v>0</v>
      </c>
      <c r="AH24" s="292">
        <v>0</v>
      </c>
      <c r="AI24" s="288"/>
      <c r="AJ24" s="288"/>
      <c r="AK24" s="288"/>
    </row>
    <row r="25" spans="1:37" s="33" customFormat="1" ht="9" customHeight="1">
      <c r="A25" s="107" t="s">
        <v>24</v>
      </c>
      <c r="B25" s="229">
        <f>IF($E25="","",VLOOKUP($E25,'F14 elo'!$A$7:$O$80,14))</f>
        <v>0</v>
      </c>
      <c r="C25" s="229">
        <f>IF($E25="","",VLOOKUP($E25,'F14 elo'!$A$7:$O$80,15))</f>
        <v>31</v>
      </c>
      <c r="D25" s="257" t="str">
        <f>IF($E25="","",VLOOKUP($E25,'F14 elo'!$A$7:$O$80,5))</f>
        <v>"091122</v>
      </c>
      <c r="E25" s="96">
        <v>10</v>
      </c>
      <c r="F25" s="284" t="str">
        <f>UPPER(IF($E25="","",VLOOKUP($E25,'F14 elo'!$A$7:$O$80,2)))</f>
        <v>VÖRÖS </v>
      </c>
      <c r="G25" s="284" t="str">
        <f>IF($E25="","",VLOOKUP($E25,'F14 elo'!$A$7:$O$80,3))</f>
        <v>Kristóf</v>
      </c>
      <c r="H25" s="284"/>
      <c r="I25" s="284" t="str">
        <f>IF($E25="","",VLOOKUP($E25,'F14 elo'!$A$7:$O$80,4))</f>
        <v>Panakor TK</v>
      </c>
      <c r="J25" s="183"/>
      <c r="K25" s="113" t="str">
        <f>UPPER(IF(OR(J26="a",J26="as"),F25,IF(OR(J26="b",J26="bs"),F26,)))</f>
        <v>VÖRÖS </v>
      </c>
      <c r="L25" s="186"/>
      <c r="M25" s="98" t="s">
        <v>335</v>
      </c>
      <c r="N25" s="124"/>
      <c r="O25" s="122"/>
      <c r="P25" s="122"/>
      <c r="Q25" s="395">
        <f>IF(Y3="","",CONCATENATE(AC1," pont"))</f>
      </c>
      <c r="R25" s="396"/>
      <c r="S25" s="105"/>
      <c r="Y25" s="289"/>
      <c r="Z25" s="289"/>
      <c r="AA25" s="289" t="s">
        <v>133</v>
      </c>
      <c r="AB25" s="292">
        <v>3</v>
      </c>
      <c r="AC25" s="292">
        <v>2</v>
      </c>
      <c r="AD25" s="292">
        <v>1</v>
      </c>
      <c r="AE25" s="292">
        <v>0</v>
      </c>
      <c r="AF25" s="292">
        <v>0</v>
      </c>
      <c r="AG25" s="292">
        <v>0</v>
      </c>
      <c r="AH25" s="292">
        <v>0</v>
      </c>
      <c r="AI25" s="288"/>
      <c r="AJ25" s="288"/>
      <c r="AK25" s="288"/>
    </row>
    <row r="26" spans="1:37" s="33" customFormat="1" ht="9" customHeight="1">
      <c r="A26" s="107" t="s">
        <v>25</v>
      </c>
      <c r="B26" s="229">
        <f>IF($E26="","",VLOOKUP($E26,'F14 elo'!$A$7:$O$80,14))</f>
      </c>
      <c r="C26" s="229">
        <f>IF($E26="","",VLOOKUP($E26,'F14 elo'!$A$7:$O$80,15))</f>
      </c>
      <c r="D26" s="257">
        <f>IF($E26="","",VLOOKUP($E26,'F14 elo'!$A$7:$O$80,5))</f>
      </c>
      <c r="E26" s="96"/>
      <c r="F26" s="284">
        <f>UPPER(IF($E26="","",VLOOKUP($E26,'F14 elo'!$A$7:$O$80,2)))</f>
      </c>
      <c r="G26" s="284">
        <f>IF($E26="","",VLOOKUP($E26,'F14 elo'!$A$7:$O$80,3))</f>
      </c>
      <c r="H26" s="284"/>
      <c r="I26" s="284">
        <f>IF($E26="","",VLOOKUP($E26,'F14 elo'!$A$7:$O$80,4))</f>
      </c>
      <c r="J26" s="185" t="s">
        <v>312</v>
      </c>
      <c r="K26" s="98"/>
      <c r="L26" s="122"/>
      <c r="M26" s="111" t="s">
        <v>336</v>
      </c>
      <c r="N26" s="120" t="s">
        <v>311</v>
      </c>
      <c r="O26" s="113" t="str">
        <f>UPPER(IF(OR(N26="a",N26="as"),M24,IF(OR(N26="b",N26="bs"),M28,)))</f>
        <v>TÖRÖK </v>
      </c>
      <c r="P26" s="121"/>
      <c r="Q26" s="122"/>
      <c r="R26" s="124"/>
      <c r="S26" s="105"/>
      <c r="Y26" s="288"/>
      <c r="Z26" s="288"/>
      <c r="AA26" s="288"/>
      <c r="AB26" s="288"/>
      <c r="AC26" s="288"/>
      <c r="AD26" s="288"/>
      <c r="AE26" s="288"/>
      <c r="AF26" s="288"/>
      <c r="AG26" s="288"/>
      <c r="AH26" s="288"/>
      <c r="AI26" s="288"/>
      <c r="AJ26" s="288"/>
      <c r="AK26" s="288"/>
    </row>
    <row r="27" spans="1:37" s="33" customFormat="1" ht="9" customHeight="1">
      <c r="A27" s="107" t="s">
        <v>26</v>
      </c>
      <c r="B27" s="229">
        <f>IF($E27="","",VLOOKUP($E27,'F14 elo'!$A$7:$O$80,14))</f>
        <v>0</v>
      </c>
      <c r="C27" s="229">
        <f>IF($E27="","",VLOOKUP($E27,'F14 elo'!$A$7:$O$80,15))</f>
        <v>89</v>
      </c>
      <c r="D27" s="257" t="str">
        <f>IF($E27="","",VLOOKUP($E27,'F14 elo'!$A$7:$O$80,5))</f>
        <v>"0902171</v>
      </c>
      <c r="E27" s="96">
        <v>28</v>
      </c>
      <c r="F27" s="284" t="str">
        <f>UPPER(IF($E27="","",VLOOKUP($E27,'F14 elo'!$A$7:$O$80,2)))</f>
        <v>SZINCSÁK </v>
      </c>
      <c r="G27" s="284" t="str">
        <f>IF($E27="","",VLOOKUP($E27,'F14 elo'!$A$7:$O$80,3))</f>
        <v>Norbert</v>
      </c>
      <c r="H27" s="284"/>
      <c r="I27" s="284" t="str">
        <f>IF($E27="","",VLOOKUP($E27,'F14 elo'!$A$7:$O$80,4))</f>
        <v>Bregyó TE</v>
      </c>
      <c r="J27" s="183"/>
      <c r="K27" s="113" t="str">
        <f>UPPER(IF(OR(J28="a",J28="as"),F27,IF(OR(J28="b",J28="bs"),F28,)))</f>
        <v>SZINCSÁK </v>
      </c>
      <c r="L27" s="121"/>
      <c r="M27" s="187"/>
      <c r="N27" s="188"/>
      <c r="O27" s="98" t="s">
        <v>347</v>
      </c>
      <c r="P27" s="124"/>
      <c r="Q27" s="122"/>
      <c r="R27" s="124"/>
      <c r="S27" s="105"/>
      <c r="Y27" s="288"/>
      <c r="Z27" s="288"/>
      <c r="AA27" s="288"/>
      <c r="AB27" s="288"/>
      <c r="AC27" s="288"/>
      <c r="AD27" s="288"/>
      <c r="AE27" s="288"/>
      <c r="AF27" s="288"/>
      <c r="AG27" s="288"/>
      <c r="AH27" s="288"/>
      <c r="AI27" s="288"/>
      <c r="AJ27" s="288"/>
      <c r="AK27" s="288"/>
    </row>
    <row r="28" spans="1:37" s="33" customFormat="1" ht="9" customHeight="1">
      <c r="A28" s="107" t="s">
        <v>27</v>
      </c>
      <c r="B28" s="229">
        <f>IF($E28="","",VLOOKUP($E28,'F14 elo'!$A$7:$O$80,14))</f>
        <v>0</v>
      </c>
      <c r="C28" s="229">
        <f>IF($E28="","",VLOOKUP($E28,'F14 elo'!$A$7:$O$80,15))</f>
        <v>99</v>
      </c>
      <c r="D28" s="257" t="str">
        <f>IF($E28="","",VLOOKUP($E28,'F14 elo'!$A$7:$O$80,5))</f>
        <v>"080514</v>
      </c>
      <c r="E28" s="96">
        <v>32</v>
      </c>
      <c r="F28" s="284" t="str">
        <f>UPPER(IF($E28="","",VLOOKUP($E28,'F14 elo'!$A$7:$O$80,2)))</f>
        <v>BÍRÓ </v>
      </c>
      <c r="G28" s="284" t="str">
        <f>IF($E28="","",VLOOKUP($E28,'F14 elo'!$A$7:$O$80,3))</f>
        <v>Zalán</v>
      </c>
      <c r="H28" s="284"/>
      <c r="I28" s="284" t="str">
        <f>IF($E28="","",VLOOKUP($E28,'F14 elo'!$A$7:$O$80,4))</f>
        <v>Szeged VTK</v>
      </c>
      <c r="J28" s="185" t="s">
        <v>312</v>
      </c>
      <c r="K28" s="98" t="s">
        <v>330</v>
      </c>
      <c r="L28" s="112" t="s">
        <v>313</v>
      </c>
      <c r="M28" s="113" t="str">
        <f>UPPER(IF(OR(L28="a",L28="as"),K27,IF(OR(L28="b",L28="bs"),K29,)))</f>
        <v>SZÁSZ </v>
      </c>
      <c r="N28" s="189"/>
      <c r="O28" s="122"/>
      <c r="P28" s="124"/>
      <c r="Q28" s="122"/>
      <c r="R28" s="124"/>
      <c r="S28" s="105"/>
      <c r="AI28" s="294"/>
      <c r="AJ28" s="294"/>
      <c r="AK28" s="294"/>
    </row>
    <row r="29" spans="1:37" s="33" customFormat="1" ht="9" customHeight="1">
      <c r="A29" s="184" t="s">
        <v>28</v>
      </c>
      <c r="B29" s="229">
        <f>IF($E29="","",VLOOKUP($E29,'F14 elo'!$A$7:$O$80,14))</f>
        <v>0</v>
      </c>
      <c r="C29" s="229">
        <f>IF($E29="","",VLOOKUP($E29,'F14 elo'!$A$7:$O$80,15))</f>
        <v>70</v>
      </c>
      <c r="D29" s="257" t="str">
        <f>IF($E29="","",VLOOKUP($E29,'F14 elo'!$A$7:$O$80,5))</f>
        <v>"091115</v>
      </c>
      <c r="E29" s="96">
        <v>23</v>
      </c>
      <c r="F29" s="284" t="str">
        <f>UPPER(IF($E29="","",VLOOKUP($E29,'F14 elo'!$A$7:$O$80,2)))</f>
        <v>SZÁSZ </v>
      </c>
      <c r="G29" s="284" t="str">
        <f>IF($E29="","",VLOOKUP($E29,'F14 elo'!$A$7:$O$80,3))</f>
        <v>Levente</v>
      </c>
      <c r="H29" s="284"/>
      <c r="I29" s="284" t="str">
        <f>IF($E29="","",VLOOKUP($E29,'F14 elo'!$A$7:$O$80,4))</f>
        <v>Bebto Team</v>
      </c>
      <c r="J29" s="183"/>
      <c r="K29" s="113" t="str">
        <f>UPPER(IF(OR(J30="a",J30="as"),F29,IF(OR(J30="b",J30="bs"),F30,)))</f>
        <v>SZÁSZ </v>
      </c>
      <c r="L29" s="130"/>
      <c r="M29" s="98" t="s">
        <v>340</v>
      </c>
      <c r="N29" s="122"/>
      <c r="O29" s="122"/>
      <c r="P29" s="124"/>
      <c r="Q29" s="348" t="s">
        <v>333</v>
      </c>
      <c r="R29" s="124"/>
      <c r="S29" s="105"/>
      <c r="AI29" s="294"/>
      <c r="AJ29" s="294"/>
      <c r="AK29" s="294"/>
    </row>
    <row r="30" spans="1:37" s="33" customFormat="1" ht="9" customHeight="1">
      <c r="A30" s="132" t="s">
        <v>29</v>
      </c>
      <c r="B30" s="229">
        <f>IF($E30="","",VLOOKUP($E30,'F14 elo'!$A$7:$O$80,14))</f>
      </c>
      <c r="C30" s="229">
        <f>IF($E30="","",VLOOKUP($E30,'F14 elo'!$A$7:$O$80,15))</f>
      </c>
      <c r="D30" s="257">
        <f>IF($E30="","",VLOOKUP($E30,'F14 elo'!$A$7:$O$80,5))</f>
      </c>
      <c r="E30" s="96"/>
      <c r="F30" s="97">
        <f>UPPER(IF($E30="","",VLOOKUP($E30,'F14 elo'!$A$7:$O$80,2)))</f>
      </c>
      <c r="G30" s="97">
        <f>IF($E30="","",VLOOKUP($E30,'F14 elo'!$A$7:$O$80,3))</f>
      </c>
      <c r="H30" s="97"/>
      <c r="I30" s="97">
        <f>IF($E30="","",VLOOKUP($E30,'F14 elo'!$A$7:$O$80,4))</f>
      </c>
      <c r="J30" s="185" t="s">
        <v>312</v>
      </c>
      <c r="K30" s="98"/>
      <c r="L30" s="122"/>
      <c r="M30" s="122"/>
      <c r="N30" s="190"/>
      <c r="O30" s="111" t="s">
        <v>0</v>
      </c>
      <c r="P30" s="120" t="s">
        <v>314</v>
      </c>
      <c r="Q30" s="113" t="str">
        <f>UPPER(IF(OR(P30="a",P30="as"),O26,IF(OR(P30="b",P30="bs"),O34,)))</f>
        <v>KÖVESLIGETI </v>
      </c>
      <c r="R30" s="130"/>
      <c r="S30" s="105"/>
      <c r="AI30" s="294"/>
      <c r="AJ30" s="294"/>
      <c r="AK30" s="294"/>
    </row>
    <row r="31" spans="1:37" s="33" customFormat="1" ht="9" customHeight="1">
      <c r="A31" s="95" t="s">
        <v>30</v>
      </c>
      <c r="B31" s="229">
        <f>IF($E31="","",VLOOKUP($E31,'F14 elo'!$A$7:$O$80,14))</f>
      </c>
      <c r="C31" s="229">
        <f>IF($E31="","",VLOOKUP($E31,'F14 elo'!$A$7:$O$80,15))</f>
      </c>
      <c r="D31" s="257">
        <f>IF($E31="","",VLOOKUP($E31,'F14 elo'!$A$7:$O$80,5))</f>
      </c>
      <c r="E31" s="96"/>
      <c r="F31" s="97">
        <f>UPPER(IF($E31="","",VLOOKUP($E31,'F14 elo'!$A$7:$O$80,2)))</f>
      </c>
      <c r="G31" s="97">
        <f>IF($E31="","",VLOOKUP($E31,'F14 elo'!$A$7:$O$80,3))</f>
      </c>
      <c r="H31" s="97"/>
      <c r="I31" s="97">
        <f>IF($E31="","",VLOOKUP($E31,'F14 elo'!$A$7:$O$80,4))</f>
      </c>
      <c r="J31" s="183"/>
      <c r="K31" s="113" t="str">
        <f>UPPER(IF(OR(J32="a",J32="as"),F31,IF(OR(J32="b",J32="bs"),F32,)))</f>
        <v>SZÜCS </v>
      </c>
      <c r="L31" s="121"/>
      <c r="M31" s="122"/>
      <c r="N31" s="122"/>
      <c r="O31" s="122"/>
      <c r="P31" s="124"/>
      <c r="Q31" s="98" t="s">
        <v>335</v>
      </c>
      <c r="R31" s="122"/>
      <c r="S31" s="105"/>
      <c r="AI31" s="294"/>
      <c r="AJ31" s="294"/>
      <c r="AK31" s="294"/>
    </row>
    <row r="32" spans="1:19" s="33" customFormat="1" ht="9" customHeight="1">
      <c r="A32" s="184" t="s">
        <v>31</v>
      </c>
      <c r="B32" s="229">
        <f>IF($E32="","",VLOOKUP($E32,'F14 elo'!$A$7:$O$80,14))</f>
        <v>0</v>
      </c>
      <c r="C32" s="229">
        <f>IF($E32="","",VLOOKUP($E32,'F14 elo'!$A$7:$O$80,15))</f>
        <v>65</v>
      </c>
      <c r="D32" s="257" t="str">
        <f>IF($E32="","",VLOOKUP($E32,'F14 elo'!$A$7:$O$80,5))</f>
        <v>"090730</v>
      </c>
      <c r="E32" s="96">
        <v>21</v>
      </c>
      <c r="F32" s="284" t="str">
        <f>UPPER(IF($E32="","",VLOOKUP($E32,'F14 elo'!$A$7:$O$80,2)))</f>
        <v>SZÜCS </v>
      </c>
      <c r="G32" s="284" t="str">
        <f>IF($E32="","",VLOOKUP($E32,'F14 elo'!$A$7:$O$80,3))</f>
        <v>Ádám</v>
      </c>
      <c r="H32" s="284"/>
      <c r="I32" s="284" t="str">
        <f>IF($E32="","",VLOOKUP($E32,'F14 elo'!$A$7:$O$80,4))</f>
        <v>Ten.Műhely</v>
      </c>
      <c r="J32" s="185" t="s">
        <v>313</v>
      </c>
      <c r="K32" s="98"/>
      <c r="L32" s="112" t="s">
        <v>313</v>
      </c>
      <c r="M32" s="113" t="str">
        <f>UPPER(IF(OR(L32="a",L32="as"),K31,IF(OR(L32="b",L32="bs"),K33,)))</f>
        <v>LADÁR </v>
      </c>
      <c r="N32" s="121"/>
      <c r="O32" s="122"/>
      <c r="P32" s="124"/>
      <c r="Q32" s="122"/>
      <c r="R32" s="122"/>
      <c r="S32" s="105"/>
    </row>
    <row r="33" spans="1:19" s="33" customFormat="1" ht="9" customHeight="1">
      <c r="A33" s="107" t="s">
        <v>32</v>
      </c>
      <c r="B33" s="229">
        <f>IF($E33="","",VLOOKUP($E33,'F14 elo'!$A$7:$O$80,14))</f>
        <v>0</v>
      </c>
      <c r="C33" s="229">
        <f>IF($E33="","",VLOOKUP($E33,'F14 elo'!$A$7:$O$80,15))</f>
        <v>88</v>
      </c>
      <c r="D33" s="257" t="str">
        <f>IF($E33="","",VLOOKUP($E33,'F14 elo'!$A$7:$O$80,5))</f>
        <v>"0801141</v>
      </c>
      <c r="E33" s="96">
        <v>27</v>
      </c>
      <c r="F33" s="284" t="str">
        <f>UPPER(IF($E33="","",VLOOKUP($E33,'F14 elo'!$A$7:$O$80,2)))</f>
        <v>LADÁR </v>
      </c>
      <c r="G33" s="284" t="str">
        <f>IF($E33="","",VLOOKUP($E33,'F14 elo'!$A$7:$O$80,3))</f>
        <v>Levente Lajos</v>
      </c>
      <c r="H33" s="284"/>
      <c r="I33" s="284" t="str">
        <f>IF($E33="","",VLOOKUP($E33,'F14 elo'!$A$7:$O$80,4))</f>
        <v>TORO SE</v>
      </c>
      <c r="J33" s="183"/>
      <c r="K33" s="113" t="str">
        <f>UPPER(IF(OR(J34="a",J34="as"),F33,IF(OR(J34="b",J34="bs"),F34,)))</f>
        <v>LADÁR </v>
      </c>
      <c r="L33" s="186"/>
      <c r="M33" s="98" t="s">
        <v>341</v>
      </c>
      <c r="N33" s="124"/>
      <c r="O33" s="122"/>
      <c r="P33" s="124"/>
      <c r="Q33" s="122"/>
      <c r="R33" s="122"/>
      <c r="S33" s="105"/>
    </row>
    <row r="34" spans="1:19" s="33" customFormat="1" ht="9" customHeight="1">
      <c r="A34" s="107" t="s">
        <v>33</v>
      </c>
      <c r="B34" s="229">
        <f>IF($E34="","",VLOOKUP($E34,'F14 elo'!$A$7:$O$80,14))</f>
        <v>0</v>
      </c>
      <c r="C34" s="229">
        <f>IF($E34="","",VLOOKUP($E34,'F14 elo'!$A$7:$O$80,15))</f>
        <v>92</v>
      </c>
      <c r="D34" s="257" t="str">
        <f>IF($E34="","",VLOOKUP($E34,'F14 elo'!$A$7:$O$80,5))</f>
        <v>"081112</v>
      </c>
      <c r="E34" s="96">
        <v>29</v>
      </c>
      <c r="F34" s="284" t="str">
        <f>UPPER(IF($E34="","",VLOOKUP($E34,'F14 elo'!$A$7:$O$80,2)))</f>
        <v>KALMÁR </v>
      </c>
      <c r="G34" s="284" t="str">
        <f>IF($E34="","",VLOOKUP($E34,'F14 elo'!$A$7:$O$80,3))</f>
        <v>Balázs</v>
      </c>
      <c r="H34" s="284"/>
      <c r="I34" s="284" t="str">
        <f>IF($E34="","",VLOOKUP($E34,'F14 elo'!$A$7:$O$80,4))</f>
        <v>Pasarét TK</v>
      </c>
      <c r="J34" s="185" t="s">
        <v>312</v>
      </c>
      <c r="K34" s="98" t="s">
        <v>326</v>
      </c>
      <c r="L34" s="122"/>
      <c r="M34" s="111" t="s">
        <v>0</v>
      </c>
      <c r="N34" s="120" t="s">
        <v>314</v>
      </c>
      <c r="O34" s="113" t="str">
        <f>UPPER(IF(OR(N34="a",N34="as"),M32,IF(OR(N34="b",N34="bs"),M36,)))</f>
        <v>KÖVESLIGETI </v>
      </c>
      <c r="P34" s="130"/>
      <c r="Q34" s="122"/>
      <c r="R34" s="122"/>
      <c r="S34" s="105"/>
    </row>
    <row r="35" spans="1:19" s="33" customFormat="1" ht="9" customHeight="1">
      <c r="A35" s="107" t="s">
        <v>34</v>
      </c>
      <c r="B35" s="229">
        <f>IF($E35="","",VLOOKUP($E35,'F14 elo'!$A$7:$O$80,14))</f>
      </c>
      <c r="C35" s="229">
        <f>IF($E35="","",VLOOKUP($E35,'F14 elo'!$A$7:$O$80,15))</f>
      </c>
      <c r="D35" s="257">
        <f>IF($E35="","",VLOOKUP($E35,'F14 elo'!$A$7:$O$80,5))</f>
      </c>
      <c r="E35" s="96"/>
      <c r="F35" s="284">
        <f>UPPER(IF($E35="","",VLOOKUP($E35,'F14 elo'!$A$7:$O$80,2)))</f>
      </c>
      <c r="G35" s="284">
        <f>IF($E35="","",VLOOKUP($E35,'F14 elo'!$A$7:$O$80,3))</f>
      </c>
      <c r="H35" s="284"/>
      <c r="I35" s="284">
        <f>IF($E35="","",VLOOKUP($E35,'F14 elo'!$A$7:$O$80,4))</f>
      </c>
      <c r="J35" s="183"/>
      <c r="K35" s="113" t="str">
        <f>UPPER(IF(OR(J36="a",J36="as"),F35,IF(OR(J36="b",J36="bs"),F36,)))</f>
        <v>GYŐR </v>
      </c>
      <c r="L35" s="121"/>
      <c r="M35" s="187"/>
      <c r="N35" s="188"/>
      <c r="O35" s="98" t="s">
        <v>325</v>
      </c>
      <c r="P35" s="122"/>
      <c r="Q35" s="122"/>
      <c r="R35" s="122"/>
      <c r="S35" s="105"/>
    </row>
    <row r="36" spans="1:19" s="33" customFormat="1" ht="9" customHeight="1">
      <c r="A36" s="107" t="s">
        <v>35</v>
      </c>
      <c r="B36" s="229">
        <f>IF($E36="","",VLOOKUP($E36,'F14 elo'!$A$7:$O$80,14))</f>
        <v>0</v>
      </c>
      <c r="C36" s="229">
        <f>IF($E36="","",VLOOKUP($E36,'F14 elo'!$A$7:$O$80,15))</f>
        <v>53</v>
      </c>
      <c r="D36" s="257" t="str">
        <f>IF($E36="","",VLOOKUP($E36,'F14 elo'!$A$7:$O$80,5))</f>
        <v>"090819</v>
      </c>
      <c r="E36" s="96">
        <v>18</v>
      </c>
      <c r="F36" s="284" t="str">
        <f>UPPER(IF($E36="","",VLOOKUP($E36,'F14 elo'!$A$7:$O$80,2)))</f>
        <v>GYŐR </v>
      </c>
      <c r="G36" s="284" t="str">
        <f>IF($E36="","",VLOOKUP($E36,'F14 elo'!$A$7:$O$80,3))</f>
        <v> Milan</v>
      </c>
      <c r="H36" s="284"/>
      <c r="I36" s="284" t="str">
        <f>IF($E36="","",VLOOKUP($E36,'F14 elo'!$A$7:$O$80,4))</f>
        <v>Fitt SE</v>
      </c>
      <c r="J36" s="185" t="s">
        <v>313</v>
      </c>
      <c r="K36" s="98"/>
      <c r="L36" s="112" t="s">
        <v>314</v>
      </c>
      <c r="M36" s="113" t="str">
        <f>UPPER(IF(OR(L36="a",L36="as"),K35,IF(OR(L36="b",L36="bs"),K37,)))</f>
        <v>KÖVESLIGETI </v>
      </c>
      <c r="N36" s="189"/>
      <c r="O36" s="192" t="s">
        <v>112</v>
      </c>
      <c r="P36" s="193"/>
      <c r="Q36" s="192" t="s">
        <v>320</v>
      </c>
      <c r="R36" s="193"/>
      <c r="S36" s="105"/>
    </row>
    <row r="37" spans="1:19" s="33" customFormat="1" ht="9" customHeight="1">
      <c r="A37" s="184" t="s">
        <v>36</v>
      </c>
      <c r="B37" s="229">
        <f>IF($E37="","",VLOOKUP($E37,'F14 elo'!$A$7:$O$80,14))</f>
      </c>
      <c r="C37" s="229">
        <f>IF($E37="","",VLOOKUP($E37,'F14 elo'!$A$7:$O$80,15))</f>
      </c>
      <c r="D37" s="257">
        <f>IF($E37="","",VLOOKUP($E37,'F14 elo'!$A$7:$O$80,5))</f>
      </c>
      <c r="E37" s="96"/>
      <c r="F37" s="284">
        <f>UPPER(IF($E37="","",VLOOKUP($E37,'F14 elo'!$A$7:$O$80,2)))</f>
      </c>
      <c r="G37" s="284">
        <f>IF($E37="","",VLOOKUP($E37,'F14 elo'!$A$7:$O$80,3))</f>
      </c>
      <c r="H37" s="284"/>
      <c r="I37" s="284">
        <f>IF($E37="","",VLOOKUP($E37,'F14 elo'!$A$7:$O$80,4))</f>
      </c>
      <c r="J37" s="183"/>
      <c r="K37" s="113" t="str">
        <f>UPPER(IF(OR(J38="a",J38="as"),F37,IF(OR(J38="b",J38="bs"),F38,)))</f>
        <v>KÖVESLIGETI </v>
      </c>
      <c r="L37" s="130"/>
      <c r="M37" s="98" t="s">
        <v>338</v>
      </c>
      <c r="N37" s="122"/>
      <c r="O37" s="194" t="str">
        <f>UPPER(IF(OR(P23="a",P23="as"),Q14,IF(OR(P23="b",P23="bs"),Q30,)))</f>
        <v>SOMOGYI </v>
      </c>
      <c r="P37" s="195"/>
      <c r="Q37" s="192"/>
      <c r="R37" s="193"/>
      <c r="S37" s="105"/>
    </row>
    <row r="38" spans="1:19" s="33" customFormat="1" ht="9" customHeight="1">
      <c r="A38" s="132" t="s">
        <v>37</v>
      </c>
      <c r="B38" s="229">
        <f>IF($E38="","",VLOOKUP($E38,'F14 elo'!$A$7:$O$80,14))</f>
        <v>0</v>
      </c>
      <c r="C38" s="229">
        <f>IF($E38="","",VLOOKUP($E38,'F14 elo'!$A$7:$O$80,15))</f>
        <v>24</v>
      </c>
      <c r="D38" s="257" t="str">
        <f>IF($E38="","",VLOOKUP($E38,'F14 elo'!$A$7:$O$80,5))</f>
        <v>"080410</v>
      </c>
      <c r="E38" s="96">
        <v>5</v>
      </c>
      <c r="F38" s="97" t="str">
        <f>UPPER(IF($E38="","",VLOOKUP($E38,'F14 elo'!$A$7:$O$80,2)))</f>
        <v>KÖVESLIGETI </v>
      </c>
      <c r="G38" s="97" t="str">
        <f>IF($E38="","",VLOOKUP($E38,'F14 elo'!$A$7:$O$80,3))</f>
        <v>Lénárd</v>
      </c>
      <c r="H38" s="97"/>
      <c r="I38" s="97" t="str">
        <f>IF($E38="","",VLOOKUP($E38,'F14 elo'!$A$7:$O$80,4))</f>
        <v>BUSC</v>
      </c>
      <c r="J38" s="185" t="s">
        <v>314</v>
      </c>
      <c r="K38" s="98"/>
      <c r="L38" s="122"/>
      <c r="M38" s="122"/>
      <c r="N38" s="196"/>
      <c r="O38" s="197" t="s">
        <v>0</v>
      </c>
      <c r="P38" s="198" t="s">
        <v>311</v>
      </c>
      <c r="Q38" s="194" t="str">
        <f>UPPER(IF(OR(P38="a",P38="as"),O37,IF(OR(P38="b",P38="bs"),O39,)))</f>
        <v>SOMOGYI </v>
      </c>
      <c r="R38" s="195"/>
      <c r="S38" s="105"/>
    </row>
    <row r="39" spans="1:19" s="33" customFormat="1" ht="9" customHeight="1">
      <c r="A39" s="95" t="s">
        <v>38</v>
      </c>
      <c r="B39" s="229">
        <f>IF($E39="","",VLOOKUP($E39,'F14 elo'!$A$7:$O$80,14))</f>
        <v>0</v>
      </c>
      <c r="C39" s="229">
        <f>IF($E39="","",VLOOKUP($E39,'F14 elo'!$A$7:$O$80,15))</f>
        <v>26</v>
      </c>
      <c r="D39" s="257" t="str">
        <f>IF($E39="","",VLOOKUP($E39,'F14 elo'!$A$7:$O$80,5))</f>
        <v>"080219</v>
      </c>
      <c r="E39" s="96">
        <v>7</v>
      </c>
      <c r="F39" s="97" t="str">
        <f>UPPER(IF($E39="","",VLOOKUP($E39,'F14 elo'!$A$7:$O$80,2)))</f>
        <v>LIZSICSÁR </v>
      </c>
      <c r="G39" s="97" t="str">
        <f>IF($E39="","",VLOOKUP($E39,'F14 elo'!$A$7:$O$80,3))</f>
        <v>Csanád</v>
      </c>
      <c r="H39" s="97"/>
      <c r="I39" s="97" t="str">
        <f>IF($E39="","",VLOOKUP($E39,'F14 elo'!$A$7:$O$80,4))</f>
        <v>Csopak TK</v>
      </c>
      <c r="J39" s="183"/>
      <c r="K39" s="113" t="str">
        <f>UPPER(IF(OR(J40="a",J40="as"),F39,IF(OR(J40="b",J40="bs"),F40,)))</f>
        <v>LIZSICSÁR </v>
      </c>
      <c r="L39" s="121"/>
      <c r="M39" s="122"/>
      <c r="N39" s="179"/>
      <c r="O39" s="194" t="str">
        <f>UPPER(IF(OR(P55="a",P55="as"),Q46,IF(OR(P55="b",P55="bs"),Q62,)))</f>
        <v>MOKÁN </v>
      </c>
      <c r="P39" s="199"/>
      <c r="Q39" s="193" t="s">
        <v>410</v>
      </c>
      <c r="R39" s="193"/>
      <c r="S39" s="105"/>
    </row>
    <row r="40" spans="1:19" s="33" customFormat="1" ht="9" customHeight="1">
      <c r="A40" s="184" t="s">
        <v>39</v>
      </c>
      <c r="B40" s="229">
        <f>IF($E40="","",VLOOKUP($E40,'F14 elo'!$A$7:$O$80,14))</f>
      </c>
      <c r="C40" s="229">
        <f>IF($E40="","",VLOOKUP($E40,'F14 elo'!$A$7:$O$80,15))</f>
      </c>
      <c r="D40" s="257">
        <f>IF($E40="","",VLOOKUP($E40,'F14 elo'!$A$7:$O$80,5))</f>
      </c>
      <c r="E40" s="96"/>
      <c r="F40" s="284">
        <f>UPPER(IF($E40="","",VLOOKUP($E40,'F14 elo'!$A$7:$O$80,2)))</f>
      </c>
      <c r="G40" s="284">
        <f>IF($E40="","",VLOOKUP($E40,'F14 elo'!$A$7:$O$80,3))</f>
      </c>
      <c r="H40" s="284"/>
      <c r="I40" s="284">
        <f>IF($E40="","",VLOOKUP($E40,'F14 elo'!$A$7:$O$80,4))</f>
      </c>
      <c r="J40" s="185" t="s">
        <v>311</v>
      </c>
      <c r="K40" s="98"/>
      <c r="L40" s="112" t="s">
        <v>311</v>
      </c>
      <c r="M40" s="113" t="str">
        <f>UPPER(IF(OR(L40="a",L40="as"),K39,IF(OR(L40="b",L40="bs"),K41,)))</f>
        <v>LIZSICSÁR </v>
      </c>
      <c r="N40" s="121"/>
      <c r="O40" s="193"/>
      <c r="P40" s="193"/>
      <c r="Q40" s="193"/>
      <c r="R40" s="193"/>
      <c r="S40" s="105"/>
    </row>
    <row r="41" spans="1:19" s="33" customFormat="1" ht="9" customHeight="1">
      <c r="A41" s="107" t="s">
        <v>40</v>
      </c>
      <c r="B41" s="229">
        <f>IF($E41="","",VLOOKUP($E41,'F14 elo'!$A$7:$O$80,14))</f>
        <v>0</v>
      </c>
      <c r="C41" s="229">
        <f>IF($E41="","",VLOOKUP($E41,'F14 elo'!$A$7:$O$80,15))</f>
        <v>87</v>
      </c>
      <c r="D41" s="257" t="str">
        <f>IF($E41="","",VLOOKUP($E41,'F14 elo'!$A$7:$O$80,5))</f>
        <v>"0911150</v>
      </c>
      <c r="E41" s="96">
        <v>26</v>
      </c>
      <c r="F41" s="284" t="str">
        <f>UPPER(IF($E41="","",VLOOKUP($E41,'F14 elo'!$A$7:$O$80,2)))</f>
        <v>SZÁSZ </v>
      </c>
      <c r="G41" s="284" t="str">
        <f>IF($E41="","",VLOOKUP($E41,'F14 elo'!$A$7:$O$80,3))</f>
        <v>Ferenc</v>
      </c>
      <c r="H41" s="284"/>
      <c r="I41" s="284" t="str">
        <f>IF($E41="","",VLOOKUP($E41,'F14 elo'!$A$7:$O$80,4))</f>
        <v>Bebto Team</v>
      </c>
      <c r="J41" s="183"/>
      <c r="K41" s="113" t="str">
        <f>UPPER(IF(OR(J42="a",J42="as"),F41,IF(OR(J42="b",J42="bs"),F42,)))</f>
        <v>SZÁSZ </v>
      </c>
      <c r="L41" s="186"/>
      <c r="M41" s="98" t="s">
        <v>337</v>
      </c>
      <c r="N41" s="124"/>
      <c r="O41" s="193"/>
      <c r="P41" s="193"/>
      <c r="Q41" s="395">
        <f>IF(Y3="","",CONCATENATE(AB1," pont"))</f>
      </c>
      <c r="R41" s="395"/>
      <c r="S41" s="105"/>
    </row>
    <row r="42" spans="1:19" s="33" customFormat="1" ht="9" customHeight="1">
      <c r="A42" s="107" t="s">
        <v>41</v>
      </c>
      <c r="B42" s="229">
        <f>IF($E42="","",VLOOKUP($E42,'F14 elo'!$A$7:$O$80,14))</f>
      </c>
      <c r="C42" s="229">
        <f>IF($E42="","",VLOOKUP($E42,'F14 elo'!$A$7:$O$80,15))</f>
      </c>
      <c r="D42" s="257">
        <f>IF($E42="","",VLOOKUP($E42,'F14 elo'!$A$7:$O$80,5))</f>
      </c>
      <c r="E42" s="96"/>
      <c r="F42" s="284">
        <f>UPPER(IF($E42="","",VLOOKUP($E42,'F14 elo'!$A$7:$O$80,2)))</f>
      </c>
      <c r="G42" s="284">
        <f>IF($E42="","",VLOOKUP($E42,'F14 elo'!$A$7:$O$80,3))</f>
      </c>
      <c r="H42" s="284"/>
      <c r="I42" s="284">
        <f>IF($E42="","",VLOOKUP($E42,'F14 elo'!$A$7:$O$80,4))</f>
      </c>
      <c r="J42" s="185" t="s">
        <v>312</v>
      </c>
      <c r="K42" s="98"/>
      <c r="L42" s="122"/>
      <c r="M42" s="111" t="s">
        <v>0</v>
      </c>
      <c r="N42" s="120" t="s">
        <v>311</v>
      </c>
      <c r="O42" s="113" t="str">
        <f>UPPER(IF(OR(N42="a",N42="as"),M40,IF(OR(N42="b",N42="bs"),M44,)))</f>
        <v>LIZSICSÁR </v>
      </c>
      <c r="P42" s="121"/>
      <c r="Q42" s="122"/>
      <c r="R42" s="122"/>
      <c r="S42" s="105"/>
    </row>
    <row r="43" spans="1:19" s="33" customFormat="1" ht="9" customHeight="1">
      <c r="A43" s="107" t="s">
        <v>42</v>
      </c>
      <c r="B43" s="229">
        <f>IF($E43="","",VLOOKUP($E43,'F14 elo'!$A$7:$O$80,14))</f>
        <v>0</v>
      </c>
      <c r="C43" s="229" t="str">
        <f>IF($E43="","",VLOOKUP($E43,'F14 elo'!$A$7:$O$80,15))</f>
        <v>-</v>
      </c>
      <c r="D43" s="257" t="str">
        <f>IF($E43="","",VLOOKUP($E43,'F14 elo'!$A$7:$O$80,5))</f>
        <v>"0802010</v>
      </c>
      <c r="E43" s="96">
        <v>36</v>
      </c>
      <c r="F43" s="284" t="str">
        <f>UPPER(IF($E43="","",VLOOKUP($E43,'F14 elo'!$A$7:$O$80,2)))</f>
        <v>SKRIPECZKY </v>
      </c>
      <c r="G43" s="284" t="str">
        <f>IF($E43="","",VLOOKUP($E43,'F14 elo'!$A$7:$O$80,3))</f>
        <v>Balázs</v>
      </c>
      <c r="H43" s="284"/>
      <c r="I43" s="284" t="str">
        <f>IF($E43="","",VLOOKUP($E43,'F14 elo'!$A$7:$O$80,4))</f>
        <v>Pasarét TK</v>
      </c>
      <c r="J43" s="183"/>
      <c r="K43" s="113" t="str">
        <f>UPPER(IF(OR(J44="a",J44="as"),F43,IF(OR(J44="b",J44="bs"),F44,)))</f>
        <v>SKRIPECZKY </v>
      </c>
      <c r="L43" s="121"/>
      <c r="M43" s="187"/>
      <c r="N43" s="188"/>
      <c r="O43" s="98" t="s">
        <v>347</v>
      </c>
      <c r="P43" s="124"/>
      <c r="Q43" s="122"/>
      <c r="R43" s="122"/>
      <c r="S43" s="105"/>
    </row>
    <row r="44" spans="1:19" s="33" customFormat="1" ht="9" customHeight="1">
      <c r="A44" s="107" t="s">
        <v>43</v>
      </c>
      <c r="B44" s="229">
        <f>IF($E44="","",VLOOKUP($E44,'F14 elo'!$A$7:$O$80,14))</f>
        <v>0</v>
      </c>
      <c r="C44" s="229">
        <f>IF($E44="","",VLOOKUP($E44,'F14 elo'!$A$7:$O$80,15))</f>
        <v>99</v>
      </c>
      <c r="D44" s="257" t="str">
        <f>IF($E44="","",VLOOKUP($E44,'F14 elo'!$A$7:$O$80,5))</f>
        <v>"080816</v>
      </c>
      <c r="E44" s="96">
        <v>31</v>
      </c>
      <c r="F44" s="284" t="str">
        <f>UPPER(IF($E44="","",VLOOKUP($E44,'F14 elo'!$A$7:$O$80,2)))</f>
        <v>FISCHER </v>
      </c>
      <c r="G44" s="284" t="str">
        <f>IF($E44="","",VLOOKUP($E44,'F14 elo'!$A$7:$O$80,3))</f>
        <v>Zalán Ferenc</v>
      </c>
      <c r="H44" s="284"/>
      <c r="I44" s="284" t="str">
        <f>IF($E44="","",VLOOKUP($E44,'F14 elo'!$A$7:$O$80,4))</f>
        <v>Budaörs SC</v>
      </c>
      <c r="J44" s="185" t="s">
        <v>312</v>
      </c>
      <c r="K44" s="98" t="s">
        <v>327</v>
      </c>
      <c r="L44" s="112" t="s">
        <v>312</v>
      </c>
      <c r="M44" s="113" t="str">
        <f>UPPER(IF(OR(L44="a",L44="as"),K43,IF(OR(L44="b",L44="bs"),K45,)))</f>
        <v>SKRIPECZKY </v>
      </c>
      <c r="N44" s="189"/>
      <c r="O44" s="122"/>
      <c r="P44" s="124"/>
      <c r="Q44" s="122"/>
      <c r="R44" s="122"/>
      <c r="S44" s="105"/>
    </row>
    <row r="45" spans="1:19" s="33" customFormat="1" ht="9" customHeight="1">
      <c r="A45" s="184" t="s">
        <v>44</v>
      </c>
      <c r="B45" s="229">
        <f>IF($E45="","",VLOOKUP($E45,'F14 elo'!$A$7:$O$80,14))</f>
        <v>0</v>
      </c>
      <c r="C45" s="229">
        <f>IF($E45="","",VLOOKUP($E45,'F14 elo'!$A$7:$O$80,15))</f>
        <v>75</v>
      </c>
      <c r="D45" s="257" t="str">
        <f>IF($E45="","",VLOOKUP($E45,'F14 elo'!$A$7:$O$80,5))</f>
        <v>"0910310</v>
      </c>
      <c r="E45" s="96">
        <v>24</v>
      </c>
      <c r="F45" s="284" t="str">
        <f>UPPER(IF($E45="","",VLOOKUP($E45,'F14 elo'!$A$7:$O$80,2)))</f>
        <v>KISTAMÁS </v>
      </c>
      <c r="G45" s="284" t="str">
        <f>IF($E45="","",VLOOKUP($E45,'F14 elo'!$A$7:$O$80,3))</f>
        <v>Kornél</v>
      </c>
      <c r="H45" s="284"/>
      <c r="I45" s="284" t="str">
        <f>IF($E45="","",VLOOKUP($E45,'F14 elo'!$A$7:$O$80,4))</f>
        <v>SVSE</v>
      </c>
      <c r="J45" s="183"/>
      <c r="K45" s="113" t="str">
        <f>UPPER(IF(OR(J46="a",J46="as"),F45,IF(OR(J46="b",J46="bs"),F46,)))</f>
        <v>KISTAMÁS </v>
      </c>
      <c r="L45" s="130"/>
      <c r="M45" s="98" t="s">
        <v>332</v>
      </c>
      <c r="N45" s="122"/>
      <c r="O45" s="122"/>
      <c r="P45" s="124"/>
      <c r="Q45" s="348" t="s">
        <v>333</v>
      </c>
      <c r="R45" s="122"/>
      <c r="S45" s="105"/>
    </row>
    <row r="46" spans="1:19" s="33" customFormat="1" ht="9" customHeight="1">
      <c r="A46" s="132" t="s">
        <v>45</v>
      </c>
      <c r="B46" s="229">
        <f>IF($E46="","",VLOOKUP($E46,'F14 elo'!$A$7:$O$80,14))</f>
      </c>
      <c r="C46" s="229">
        <f>IF($E46="","",VLOOKUP($E46,'F14 elo'!$A$7:$O$80,15))</f>
      </c>
      <c r="D46" s="257">
        <f>IF($E46="","",VLOOKUP($E46,'F14 elo'!$A$7:$O$80,5))</f>
      </c>
      <c r="E46" s="96"/>
      <c r="F46" s="97">
        <f>UPPER(IF($E46="","",VLOOKUP($E46,'F14 elo'!$A$7:$O$80,2)))</f>
      </c>
      <c r="G46" s="97">
        <f>IF($E46="","",VLOOKUP($E46,'F14 elo'!$A$7:$O$80,3))</f>
      </c>
      <c r="H46" s="97"/>
      <c r="I46" s="97">
        <f>IF($E46="","",VLOOKUP($E46,'F14 elo'!$A$7:$O$80,4))</f>
      </c>
      <c r="J46" s="185" t="s">
        <v>312</v>
      </c>
      <c r="K46" s="98"/>
      <c r="L46" s="122"/>
      <c r="M46" s="122"/>
      <c r="N46" s="190"/>
      <c r="O46" s="111" t="s">
        <v>0</v>
      </c>
      <c r="P46" s="120" t="s">
        <v>313</v>
      </c>
      <c r="Q46" s="113" t="str">
        <f>UPPER(IF(OR(P46="a",P46="as"),O42,IF(OR(P46="b",P46="bs"),O50,)))</f>
        <v>MOKÁN </v>
      </c>
      <c r="R46" s="121"/>
      <c r="S46" s="105"/>
    </row>
    <row r="47" spans="1:19" s="33" customFormat="1" ht="9" customHeight="1">
      <c r="A47" s="95" t="s">
        <v>46</v>
      </c>
      <c r="B47" s="229">
        <f>IF($E47="","",VLOOKUP($E47,'F14 elo'!$A$7:$O$80,14))</f>
      </c>
      <c r="C47" s="229">
        <f>IF($E47="","",VLOOKUP($E47,'F14 elo'!$A$7:$O$80,15))</f>
      </c>
      <c r="D47" s="257">
        <f>IF($E47="","",VLOOKUP($E47,'F14 elo'!$A$7:$O$80,5))</f>
      </c>
      <c r="E47" s="96"/>
      <c r="F47" s="97">
        <f>UPPER(IF($E47="","",VLOOKUP($E47,'F14 elo'!$A$7:$O$80,2)))</f>
      </c>
      <c r="G47" s="97">
        <f>IF($E47="","",VLOOKUP($E47,'F14 elo'!$A$7:$O$80,3))</f>
      </c>
      <c r="H47" s="97"/>
      <c r="I47" s="97">
        <f>IF($E47="","",VLOOKUP($E47,'F14 elo'!$A$7:$O$80,4))</f>
      </c>
      <c r="J47" s="183"/>
      <c r="K47" s="113" t="str">
        <f>UPPER(IF(OR(J48="a",J48="as"),F47,IF(OR(J48="b",J48="bs"),F48,)))</f>
        <v>HERCZEG </v>
      </c>
      <c r="L47" s="121"/>
      <c r="M47" s="122"/>
      <c r="N47" s="122"/>
      <c r="O47" s="122"/>
      <c r="P47" s="124"/>
      <c r="Q47" s="98" t="s">
        <v>408</v>
      </c>
      <c r="R47" s="124"/>
      <c r="S47" s="105"/>
    </row>
    <row r="48" spans="1:19" s="33" customFormat="1" ht="9" customHeight="1">
      <c r="A48" s="184" t="s">
        <v>47</v>
      </c>
      <c r="B48" s="229">
        <f>IF($E48="","",VLOOKUP($E48,'F14 elo'!$A$7:$O$80,14))</f>
        <v>0</v>
      </c>
      <c r="C48" s="229">
        <f>IF($E48="","",VLOOKUP($E48,'F14 elo'!$A$7:$O$80,15))</f>
        <v>61</v>
      </c>
      <c r="D48" s="257" t="str">
        <f>IF($E48="","",VLOOKUP($E48,'F14 elo'!$A$7:$O$80,5))</f>
        <v>"090714</v>
      </c>
      <c r="E48" s="96">
        <v>20</v>
      </c>
      <c r="F48" s="284" t="str">
        <f>UPPER(IF($E48="","",VLOOKUP($E48,'F14 elo'!$A$7:$O$80,2)))</f>
        <v>HERCZEG </v>
      </c>
      <c r="G48" s="284" t="str">
        <f>IF($E48="","",VLOOKUP($E48,'F14 elo'!$A$7:$O$80,3))</f>
        <v>Zoltán Zsolt</v>
      </c>
      <c r="H48" s="284"/>
      <c r="I48" s="284" t="str">
        <f>IF($E48="","",VLOOKUP($E48,'F14 elo'!$A$7:$O$80,4))</f>
        <v>Pasarét TK</v>
      </c>
      <c r="J48" s="185" t="s">
        <v>313</v>
      </c>
      <c r="K48" s="98"/>
      <c r="L48" s="112" t="s">
        <v>312</v>
      </c>
      <c r="M48" s="113" t="s">
        <v>346</v>
      </c>
      <c r="N48" s="121"/>
      <c r="O48" s="122"/>
      <c r="P48" s="124"/>
      <c r="Q48" s="122"/>
      <c r="R48" s="124"/>
      <c r="S48" s="105"/>
    </row>
    <row r="49" spans="1:19" s="33" customFormat="1" ht="9" customHeight="1">
      <c r="A49" s="107" t="s">
        <v>48</v>
      </c>
      <c r="B49" s="229">
        <f>IF($E49="","",VLOOKUP($E49,'F14 elo'!$A$7:$O$80,14))</f>
        <v>0</v>
      </c>
      <c r="C49" s="229" t="str">
        <f>IF($E49="","",VLOOKUP($E49,'F14 elo'!$A$7:$O$80,15))</f>
        <v>-</v>
      </c>
      <c r="D49" s="257" t="str">
        <f>IF($E49="","",VLOOKUP($E49,'F14 elo'!$A$7:$O$80,5))</f>
        <v>"0910200</v>
      </c>
      <c r="E49" s="96">
        <v>37</v>
      </c>
      <c r="F49" s="284" t="str">
        <f>UPPER(IF($E49="","",VLOOKUP($E49,'F14 elo'!$A$7:$O$80,2)))</f>
        <v>VARGA </v>
      </c>
      <c r="G49" s="284" t="str">
        <f>IF($E49="","",VLOOKUP($E49,'F14 elo'!$A$7:$O$80,3))</f>
        <v>Bertalan József</v>
      </c>
      <c r="H49" s="284"/>
      <c r="I49" s="284" t="str">
        <f>IF($E49="","",VLOOKUP($E49,'F14 elo'!$A$7:$O$80,4))</f>
        <v>Bebto Team</v>
      </c>
      <c r="J49" s="183"/>
      <c r="K49" s="113" t="str">
        <f>UPPER(IF(OR(J50="a",J50="as"),F49,IF(OR(J50="b",J50="bs"),F50,)))</f>
        <v>VARGA </v>
      </c>
      <c r="L49" s="186"/>
      <c r="M49" s="98" t="s">
        <v>345</v>
      </c>
      <c r="N49" s="124"/>
      <c r="O49" s="122"/>
      <c r="P49" s="124"/>
      <c r="Q49" s="122"/>
      <c r="R49" s="124"/>
      <c r="S49" s="105"/>
    </row>
    <row r="50" spans="1:19" s="33" customFormat="1" ht="9" customHeight="1">
      <c r="A50" s="107" t="s">
        <v>49</v>
      </c>
      <c r="B50" s="229">
        <f>IF($E50="","",VLOOKUP($E50,'F14 elo'!$A$7:$O$80,14))</f>
        <v>0</v>
      </c>
      <c r="C50" s="229" t="str">
        <f>IF($E50="","",VLOOKUP($E50,'F14 elo'!$A$7:$O$80,15))</f>
        <v>-</v>
      </c>
      <c r="D50" s="257" t="str">
        <f>IF($E50="","",VLOOKUP($E50,'F14 elo'!$A$7:$O$80,5))</f>
        <v>"091226</v>
      </c>
      <c r="E50" s="96">
        <v>38</v>
      </c>
      <c r="F50" s="284" t="str">
        <f>UPPER(IF($E50="","",VLOOKUP($E50,'F14 elo'!$A$7:$O$80,2)))</f>
        <v>NAGY </v>
      </c>
      <c r="G50" s="284" t="str">
        <f>IF($E50="","",VLOOKUP($E50,'F14 elo'!$A$7:$O$80,3))</f>
        <v>Zsombor</v>
      </c>
      <c r="H50" s="284"/>
      <c r="I50" s="284" t="str">
        <f>IF($E50="","",VLOOKUP($E50,'F14 elo'!$A$7:$O$80,4))</f>
        <v>Sólyomszem</v>
      </c>
      <c r="J50" s="185" t="s">
        <v>312</v>
      </c>
      <c r="K50" s="345">
        <v>60763</v>
      </c>
      <c r="L50" s="122"/>
      <c r="M50" s="111" t="s">
        <v>0</v>
      </c>
      <c r="N50" s="120" t="s">
        <v>313</v>
      </c>
      <c r="O50" s="113" t="str">
        <f>UPPER(IF(OR(N50="a",N50="as"),M48,IF(OR(N50="b",N50="bs"),M52,)))</f>
        <v>MOKÁN </v>
      </c>
      <c r="P50" s="130"/>
      <c r="Q50" s="122"/>
      <c r="R50" s="124"/>
      <c r="S50" s="105"/>
    </row>
    <row r="51" spans="1:19" s="33" customFormat="1" ht="9" customHeight="1">
      <c r="A51" s="107" t="s">
        <v>50</v>
      </c>
      <c r="B51" s="229">
        <f>IF($E51="","",VLOOKUP($E51,'F14 elo'!$A$7:$O$80,14))</f>
      </c>
      <c r="C51" s="229">
        <f>IF($E51="","",VLOOKUP($E51,'F14 elo'!$A$7:$O$80,15))</f>
      </c>
      <c r="D51" s="257">
        <f>IF($E51="","",VLOOKUP($E51,'F14 elo'!$A$7:$O$80,5))</f>
      </c>
      <c r="E51" s="96"/>
      <c r="F51" s="284">
        <f>UPPER(IF($E51="","",VLOOKUP($E51,'F14 elo'!$A$7:$O$80,2)))</f>
      </c>
      <c r="G51" s="284">
        <f>IF($E51="","",VLOOKUP($E51,'F14 elo'!$A$7:$O$80,3))</f>
      </c>
      <c r="H51" s="284"/>
      <c r="I51" s="284">
        <f>IF($E51="","",VLOOKUP($E51,'F14 elo'!$A$7:$O$80,4))</f>
      </c>
      <c r="J51" s="183"/>
      <c r="K51" s="113" t="str">
        <f>UPPER(IF(OR(J52="a",J52="as"),F51,IF(OR(J52="b",J52="bs"),F52,)))</f>
        <v>MOKÁN </v>
      </c>
      <c r="L51" s="121"/>
      <c r="M51" s="346" t="s">
        <v>319</v>
      </c>
      <c r="N51" s="188"/>
      <c r="O51" s="98" t="s">
        <v>337</v>
      </c>
      <c r="P51" s="122"/>
      <c r="Q51" s="122"/>
      <c r="R51" s="124"/>
      <c r="S51" s="105"/>
    </row>
    <row r="52" spans="1:19" s="33" customFormat="1" ht="9" customHeight="1">
      <c r="A52" s="107" t="s">
        <v>51</v>
      </c>
      <c r="B52" s="229">
        <f>IF($E52="","",VLOOKUP($E52,'F14 elo'!$A$7:$O$80,14))</f>
        <v>0</v>
      </c>
      <c r="C52" s="229">
        <f>IF($E52="","",VLOOKUP($E52,'F14 elo'!$A$7:$O$80,15))</f>
        <v>46</v>
      </c>
      <c r="D52" s="257" t="str">
        <f>IF($E52="","",VLOOKUP($E52,'F14 elo'!$A$7:$O$80,5))</f>
        <v>"100728</v>
      </c>
      <c r="E52" s="96">
        <v>17</v>
      </c>
      <c r="F52" s="284" t="str">
        <f>UPPER(IF($E52="","",VLOOKUP($E52,'F14 elo'!$A$7:$O$80,2)))</f>
        <v>MOKÁN </v>
      </c>
      <c r="G52" s="284" t="str">
        <f>IF($E52="","",VLOOKUP($E52,'F14 elo'!$A$7:$O$80,3))</f>
        <v>István Damján</v>
      </c>
      <c r="H52" s="284"/>
      <c r="I52" s="284" t="str">
        <f>IF($E52="","",VLOOKUP($E52,'F14 elo'!$A$7:$O$80,4))</f>
        <v>Viharsarok</v>
      </c>
      <c r="J52" s="185" t="s">
        <v>313</v>
      </c>
      <c r="K52" s="98"/>
      <c r="L52" s="112" t="s">
        <v>312</v>
      </c>
      <c r="M52" s="113" t="str">
        <f>UPPER(IF(OR(L52="a",L52="as"),K51,IF(OR(L52="b",L52="bs"),K53,)))</f>
        <v>MOKÁN </v>
      </c>
      <c r="N52" s="189"/>
      <c r="O52" s="122"/>
      <c r="P52" s="122"/>
      <c r="Q52" s="122"/>
      <c r="R52" s="124"/>
      <c r="S52" s="105"/>
    </row>
    <row r="53" spans="1:19" s="33" customFormat="1" ht="9" customHeight="1">
      <c r="A53" s="184" t="s">
        <v>52</v>
      </c>
      <c r="B53" s="229">
        <f>IF($E53="","",VLOOKUP($E53,'F14 elo'!$A$7:$O$80,14))</f>
      </c>
      <c r="C53" s="229">
        <f>IF($E53="","",VLOOKUP($E53,'F14 elo'!$A$7:$O$80,15))</f>
      </c>
      <c r="D53" s="257">
        <f>IF($E53="","",VLOOKUP($E53,'F14 elo'!$A$7:$O$80,5))</f>
      </c>
      <c r="E53" s="96"/>
      <c r="F53" s="284">
        <f>UPPER(IF($E53="","",VLOOKUP($E53,'F14 elo'!$A$7:$O$80,2)))</f>
      </c>
      <c r="G53" s="284">
        <f>IF($E53="","",VLOOKUP($E53,'F14 elo'!$A$7:$O$80,3))</f>
      </c>
      <c r="H53" s="284"/>
      <c r="I53" s="284">
        <f>IF($E53="","",VLOOKUP($E53,'F14 elo'!$A$7:$O$80,4))</f>
      </c>
      <c r="J53" s="183"/>
      <c r="K53" s="113" t="str">
        <f>UPPER(IF(OR(J54="a",J54="as"),F53,IF(OR(J54="b",J54="bs"),F54,)))</f>
        <v>VALKUSZ </v>
      </c>
      <c r="L53" s="130"/>
      <c r="M53" s="98" t="s">
        <v>328</v>
      </c>
      <c r="N53" s="122"/>
      <c r="O53" s="122"/>
      <c r="P53" s="122"/>
      <c r="Q53" s="122"/>
      <c r="R53" s="124"/>
      <c r="S53" s="105"/>
    </row>
    <row r="54" spans="1:19" s="33" customFormat="1" ht="9" customHeight="1">
      <c r="A54" s="132" t="s">
        <v>53</v>
      </c>
      <c r="B54" s="229">
        <f>IF($E54="","",VLOOKUP($E54,'F14 elo'!$A$7:$O$80,14))</f>
        <v>0</v>
      </c>
      <c r="C54" s="229">
        <f>IF($E54="","",VLOOKUP($E54,'F14 elo'!$A$7:$O$80,15))</f>
        <v>17</v>
      </c>
      <c r="D54" s="257" t="str">
        <f>IF($E54="","",VLOOKUP($E54,'F14 elo'!$A$7:$O$80,5))</f>
        <v>"090416</v>
      </c>
      <c r="E54" s="96">
        <v>3</v>
      </c>
      <c r="F54" s="97" t="str">
        <f>UPPER(IF($E54="","",VLOOKUP($E54,'F14 elo'!$A$7:$O$80,2)))</f>
        <v>VALKUSZ </v>
      </c>
      <c r="G54" s="97" t="str">
        <f>IF($E54="","",VLOOKUP($E54,'F14 elo'!$A$7:$O$80,3))</f>
        <v>Márk</v>
      </c>
      <c r="H54" s="97"/>
      <c r="I54" s="97" t="str">
        <f>IF($E54="","",VLOOKUP($E54,'F14 elo'!$A$7:$O$80,4))</f>
        <v>Golden Ace</v>
      </c>
      <c r="J54" s="185" t="s">
        <v>314</v>
      </c>
      <c r="K54" s="98"/>
      <c r="L54" s="122"/>
      <c r="M54" s="122"/>
      <c r="N54" s="190"/>
      <c r="O54" s="191" t="s">
        <v>116</v>
      </c>
      <c r="P54" s="180"/>
      <c r="Q54" s="113" t="str">
        <f>UPPER(IF(OR(P55="a",P55="as"),Q46,IF(OR(P55="b",P55="bs"),Q62,)))</f>
        <v>MOKÁN </v>
      </c>
      <c r="R54" s="181"/>
      <c r="S54" s="105"/>
    </row>
    <row r="55" spans="1:19" s="33" customFormat="1" ht="9" customHeight="1">
      <c r="A55" s="95" t="s">
        <v>54</v>
      </c>
      <c r="B55" s="229">
        <f>IF($E55="","",VLOOKUP($E55,'F14 elo'!$A$7:$O$80,14))</f>
        <v>0</v>
      </c>
      <c r="C55" s="229">
        <f>IF($E55="","",VLOOKUP($E55,'F14 elo'!$A$7:$O$80,15))</f>
        <v>25</v>
      </c>
      <c r="D55" s="257" t="str">
        <f>IF($E55="","",VLOOKUP($E55,'F14 elo'!$A$7:$O$80,5))</f>
        <v>"080717</v>
      </c>
      <c r="E55" s="96">
        <v>6</v>
      </c>
      <c r="F55" s="97" t="str">
        <f>UPPER(IF($E55="","",VLOOKUP($E55,'F14 elo'!$A$7:$O$80,2)))</f>
        <v>BENKŐ</v>
      </c>
      <c r="G55" s="97" t="str">
        <f>IF($E55="","",VLOOKUP($E55,'F14 elo'!$A$7:$O$80,3))</f>
        <v>András Gergő</v>
      </c>
      <c r="H55" s="97"/>
      <c r="I55" s="97" t="str">
        <f>IF($E55="","",VLOOKUP($E55,'F14 elo'!$A$7:$O$80,4))</f>
        <v>Csopak TK</v>
      </c>
      <c r="J55" s="183"/>
      <c r="K55" s="113" t="str">
        <f>UPPER(IF(OR(J56="a",J56="as"),F55,IF(OR(J56="b",J56="bs"),F56,)))</f>
        <v>BENKŐ</v>
      </c>
      <c r="L55" s="121"/>
      <c r="M55" s="122"/>
      <c r="N55" s="122"/>
      <c r="O55" s="111" t="s">
        <v>0</v>
      </c>
      <c r="P55" s="182" t="s">
        <v>312</v>
      </c>
      <c r="Q55" s="98" t="s">
        <v>341</v>
      </c>
      <c r="R55" s="178"/>
      <c r="S55" s="105"/>
    </row>
    <row r="56" spans="1:19" s="33" customFormat="1" ht="9" customHeight="1">
      <c r="A56" s="184" t="s">
        <v>55</v>
      </c>
      <c r="B56" s="229">
        <f>IF($E56="","",VLOOKUP($E56,'F14 elo'!$A$7:$O$80,14))</f>
      </c>
      <c r="C56" s="229">
        <f>IF($E56="","",VLOOKUP($E56,'F14 elo'!$A$7:$O$80,15))</f>
      </c>
      <c r="D56" s="257">
        <f>IF($E56="","",VLOOKUP($E56,'F14 elo'!$A$7:$O$80,5))</f>
      </c>
      <c r="E56" s="96"/>
      <c r="F56" s="284">
        <f>UPPER(IF($E56="","",VLOOKUP($E56,'F14 elo'!$A$7:$O$80,2)))</f>
      </c>
      <c r="G56" s="284">
        <f>IF($E56="","",VLOOKUP($E56,'F14 elo'!$A$7:$O$80,3))</f>
      </c>
      <c r="H56" s="284"/>
      <c r="I56" s="284">
        <f>IF($E56="","",VLOOKUP($E56,'F14 elo'!$A$7:$O$80,4))</f>
      </c>
      <c r="J56" s="185" t="s">
        <v>311</v>
      </c>
      <c r="K56" s="98"/>
      <c r="L56" s="112" t="s">
        <v>311</v>
      </c>
      <c r="M56" s="113" t="str">
        <f>UPPER(IF(OR(L56="a",L56="as"),K55,IF(OR(L56="b",L56="bs"),K57,)))</f>
        <v>BENKŐ</v>
      </c>
      <c r="N56" s="121"/>
      <c r="O56" s="122"/>
      <c r="P56" s="122"/>
      <c r="Q56" s="122"/>
      <c r="R56" s="124"/>
      <c r="S56" s="105"/>
    </row>
    <row r="57" spans="1:19" s="33" customFormat="1" ht="9" customHeight="1">
      <c r="A57" s="107" t="s">
        <v>56</v>
      </c>
      <c r="B57" s="229">
        <f>IF($E57="","",VLOOKUP($E57,'F14 elo'!$A$7:$O$80,14))</f>
        <v>0</v>
      </c>
      <c r="C57" s="229">
        <f>IF($E57="","",VLOOKUP($E57,'F14 elo'!$A$7:$O$80,15))</f>
        <v>33</v>
      </c>
      <c r="D57" s="257" t="str">
        <f>IF($E57="","",VLOOKUP($E57,'F14 elo'!$A$7:$O$80,5))</f>
        <v>"090518</v>
      </c>
      <c r="E57" s="96">
        <v>11</v>
      </c>
      <c r="F57" s="284" t="str">
        <f>UPPER(IF($E57="","",VLOOKUP($E57,'F14 elo'!$A$7:$O$80,2)))</f>
        <v>POLGÁRDY </v>
      </c>
      <c r="G57" s="284" t="str">
        <f>IF($E57="","",VLOOKUP($E57,'F14 elo'!$A$7:$O$80,3))</f>
        <v>Tamás</v>
      </c>
      <c r="H57" s="284"/>
      <c r="I57" s="284" t="str">
        <f>IF($E57="","",VLOOKUP($E57,'F14 elo'!$A$7:$O$80,4))</f>
        <v>SVSE</v>
      </c>
      <c r="J57" s="183"/>
      <c r="K57" s="113" t="str">
        <f>UPPER(IF(OR(J58="a",J58="as"),F57,IF(OR(J58="b",J58="bs"),F58,)))</f>
        <v>POLGÁRDY </v>
      </c>
      <c r="L57" s="186"/>
      <c r="M57" s="98" t="s">
        <v>342</v>
      </c>
      <c r="N57" s="124"/>
      <c r="O57" s="122"/>
      <c r="P57" s="122"/>
      <c r="Q57" s="395">
        <f>IF(Y3="","",CONCATENATE(AC1," pont"))</f>
      </c>
      <c r="R57" s="396"/>
      <c r="S57" s="105"/>
    </row>
    <row r="58" spans="1:19" s="33" customFormat="1" ht="9" customHeight="1">
      <c r="A58" s="107" t="s">
        <v>57</v>
      </c>
      <c r="B58" s="229">
        <f>IF($E58="","",VLOOKUP($E58,'F14 elo'!$A$7:$O$80,14))</f>
      </c>
      <c r="C58" s="229">
        <f>IF($E58="","",VLOOKUP($E58,'F14 elo'!$A$7:$O$80,15))</f>
      </c>
      <c r="D58" s="257">
        <f>IF($E58="","",VLOOKUP($E58,'F14 elo'!$A$7:$O$80,5))</f>
      </c>
      <c r="E58" s="96"/>
      <c r="F58" s="284">
        <f>UPPER(IF($E58="","",VLOOKUP($E58,'F14 elo'!$A$7:$O$80,2)))</f>
      </c>
      <c r="G58" s="284">
        <f>IF($E58="","",VLOOKUP($E58,'F14 elo'!$A$7:$O$80,3))</f>
      </c>
      <c r="H58" s="284"/>
      <c r="I58" s="284">
        <f>IF($E58="","",VLOOKUP($E58,'F14 elo'!$A$7:$O$80,4))</f>
      </c>
      <c r="J58" s="185" t="s">
        <v>312</v>
      </c>
      <c r="K58" s="98"/>
      <c r="L58" s="122"/>
      <c r="M58" s="111" t="s">
        <v>0</v>
      </c>
      <c r="N58" s="120" t="s">
        <v>313</v>
      </c>
      <c r="O58" s="113" t="str">
        <f>UPPER(IF(OR(N58="a",N58="as"),M56,IF(OR(N58="b",N58="bs"),M60,)))</f>
        <v>KURACH </v>
      </c>
      <c r="P58" s="121"/>
      <c r="Q58" s="122"/>
      <c r="R58" s="124"/>
      <c r="S58" s="105"/>
    </row>
    <row r="59" spans="1:19" s="33" customFormat="1" ht="9" customHeight="1">
      <c r="A59" s="107" t="s">
        <v>58</v>
      </c>
      <c r="B59" s="229">
        <f>IF($E59="","",VLOOKUP($E59,'F14 elo'!$A$7:$O$80,14))</f>
        <v>0</v>
      </c>
      <c r="C59" s="229">
        <f>IF($E59="","",VLOOKUP($E59,'F14 elo'!$A$7:$O$80,15))</f>
        <v>45</v>
      </c>
      <c r="D59" s="257" t="str">
        <f>IF($E59="","",VLOOKUP($E59,'F14 elo'!$A$7:$O$80,5))</f>
        <v>"0804094</v>
      </c>
      <c r="E59" s="96">
        <v>16</v>
      </c>
      <c r="F59" s="284" t="str">
        <f>UPPER(IF($E59="","",VLOOKUP($E59,'F14 elo'!$A$7:$O$80,2)))</f>
        <v>KURACH </v>
      </c>
      <c r="G59" s="284" t="str">
        <f>IF($E59="","",VLOOKUP($E59,'F14 elo'!$A$7:$O$80,3))</f>
        <v>Maxim</v>
      </c>
      <c r="H59" s="284"/>
      <c r="I59" s="284" t="str">
        <f>IF($E59="","",VLOOKUP($E59,'F14 elo'!$A$7:$O$80,4))</f>
        <v>Budaörs SC</v>
      </c>
      <c r="J59" s="183"/>
      <c r="K59" s="113" t="str">
        <f>UPPER(IF(OR(J60="a",J60="as"),F59,IF(OR(J60="b",J60="bs"),F60,)))</f>
        <v>KURACH </v>
      </c>
      <c r="L59" s="121"/>
      <c r="M59" s="187"/>
      <c r="N59" s="188"/>
      <c r="O59" s="98" t="s">
        <v>331</v>
      </c>
      <c r="P59" s="124"/>
      <c r="Q59" s="122"/>
      <c r="R59" s="124"/>
      <c r="S59" s="105"/>
    </row>
    <row r="60" spans="1:19" s="33" customFormat="1" ht="9" customHeight="1">
      <c r="A60" s="107" t="s">
        <v>59</v>
      </c>
      <c r="B60" s="229">
        <f>IF($E60="","",VLOOKUP($E60,'F14 elo'!$A$7:$O$80,14))</f>
      </c>
      <c r="C60" s="229">
        <f>IF($E60="","",VLOOKUP($E60,'F14 elo'!$A$7:$O$80,15))</f>
      </c>
      <c r="D60" s="257">
        <f>IF($E60="","",VLOOKUP($E60,'F14 elo'!$A$7:$O$80,5))</f>
      </c>
      <c r="E60" s="96"/>
      <c r="F60" s="284">
        <f>UPPER(IF($E60="","",VLOOKUP($E60,'F14 elo'!$A$7:$O$80,2)))</f>
      </c>
      <c r="G60" s="284">
        <f>IF($E60="","",VLOOKUP($E60,'F14 elo'!$A$7:$O$80,3))</f>
      </c>
      <c r="H60" s="284"/>
      <c r="I60" s="284">
        <f>IF($E60="","",VLOOKUP($E60,'F14 elo'!$A$7:$O$80,4))</f>
      </c>
      <c r="J60" s="185" t="s">
        <v>312</v>
      </c>
      <c r="K60" s="98"/>
      <c r="L60" s="112" t="s">
        <v>312</v>
      </c>
      <c r="M60" s="113" t="str">
        <f>UPPER(IF(OR(L60="a",L60="as"),K59,IF(OR(L60="b",L60="bs"),K61,)))</f>
        <v>KURACH </v>
      </c>
      <c r="N60" s="189"/>
      <c r="O60" s="122"/>
      <c r="P60" s="124"/>
      <c r="Q60" s="122"/>
      <c r="R60" s="124"/>
      <c r="S60" s="105"/>
    </row>
    <row r="61" spans="1:19" s="33" customFormat="1" ht="9" customHeight="1">
      <c r="A61" s="184" t="s">
        <v>60</v>
      </c>
      <c r="B61" s="229">
        <f>IF($E61="","",VLOOKUP($E61,'F14 elo'!$A$7:$O$80,14))</f>
        <v>0</v>
      </c>
      <c r="C61" s="229">
        <f>IF($E61="","",VLOOKUP($E61,'F14 elo'!$A$7:$O$80,15))</f>
        <v>38</v>
      </c>
      <c r="D61" s="257" t="str">
        <f>IF($E61="","",VLOOKUP($E61,'F14 elo'!$A$7:$O$80,5))</f>
        <v>"080614</v>
      </c>
      <c r="E61" s="96">
        <v>15</v>
      </c>
      <c r="F61" s="284" t="str">
        <f>UPPER(IF($E61="","",VLOOKUP($E61,'F14 elo'!$A$7:$O$80,2)))</f>
        <v>SZENES </v>
      </c>
      <c r="G61" s="284" t="str">
        <f>IF($E61="","",VLOOKUP($E61,'F14 elo'!$A$7:$O$80,3))</f>
        <v>István Benedek</v>
      </c>
      <c r="H61" s="284"/>
      <c r="I61" s="284" t="str">
        <f>IF($E61="","",VLOOKUP($E61,'F14 elo'!$A$7:$O$80,4))</f>
        <v>Vasas SC</v>
      </c>
      <c r="J61" s="183"/>
      <c r="K61" s="113" t="str">
        <f>UPPER(IF(OR(J62="a",J62="as"),F61,IF(OR(J62="b",J62="bs"),F62,)))</f>
        <v>SZENES </v>
      </c>
      <c r="L61" s="130"/>
      <c r="M61" s="98" t="s">
        <v>331</v>
      </c>
      <c r="N61" s="122"/>
      <c r="O61" s="122"/>
      <c r="P61" s="124"/>
      <c r="Q61" s="122"/>
      <c r="R61" s="124"/>
      <c r="S61" s="105"/>
    </row>
    <row r="62" spans="1:19" s="33" customFormat="1" ht="9" customHeight="1">
      <c r="A62" s="132" t="s">
        <v>61</v>
      </c>
      <c r="B62" s="229">
        <f>IF($E62="","",VLOOKUP($E62,'F14 elo'!$A$7:$O$80,14))</f>
      </c>
      <c r="C62" s="229">
        <f>IF($E62="","",VLOOKUP($E62,'F14 elo'!$A$7:$O$80,15))</f>
      </c>
      <c r="D62" s="257">
        <f>IF($E62="","",VLOOKUP($E62,'F14 elo'!$A$7:$O$80,5))</f>
      </c>
      <c r="E62" s="96"/>
      <c r="F62" s="97">
        <f>UPPER(IF($E62="","",VLOOKUP($E62,'F14 elo'!$A$7:$O$80,2)))</f>
      </c>
      <c r="G62" s="97">
        <f>IF($E62="","",VLOOKUP($E62,'F14 elo'!$A$7:$O$80,3))</f>
      </c>
      <c r="H62" s="97"/>
      <c r="I62" s="97">
        <f>IF($E62="","",VLOOKUP($E62,'F14 elo'!$A$7:$O$80,4))</f>
      </c>
      <c r="J62" s="185" t="s">
        <v>312</v>
      </c>
      <c r="K62" s="98"/>
      <c r="L62" s="122"/>
      <c r="M62" s="122"/>
      <c r="N62" s="190"/>
      <c r="O62" s="111" t="s">
        <v>0</v>
      </c>
      <c r="P62" s="120" t="s">
        <v>313</v>
      </c>
      <c r="Q62" s="113" t="str">
        <f>UPPER(IF(OR(P62="a",P62="as"),O58,IF(OR(P62="b",P62="bs"),O66,)))</f>
        <v>SAVGIRA </v>
      </c>
      <c r="R62" s="130"/>
      <c r="S62" s="105"/>
    </row>
    <row r="63" spans="1:19" s="33" customFormat="1" ht="9" customHeight="1">
      <c r="A63" s="95" t="s">
        <v>62</v>
      </c>
      <c r="B63" s="229">
        <f>IF($E63="","",VLOOKUP($E63,'F14 elo'!$A$7:$O$80,14))</f>
      </c>
      <c r="C63" s="229">
        <f>IF($E63="","",VLOOKUP($E63,'F14 elo'!$A$7:$O$80,15))</f>
      </c>
      <c r="D63" s="257">
        <f>IF($E63="","",VLOOKUP($E63,'F14 elo'!$A$7:$O$80,5))</f>
      </c>
      <c r="E63" s="96"/>
      <c r="F63" s="97">
        <f>UPPER(IF($E63="","",VLOOKUP($E63,'F14 elo'!$A$7:$O$80,2)))</f>
      </c>
      <c r="G63" s="97">
        <f>IF($E63="","",VLOOKUP($E63,'F14 elo'!$A$7:$O$80,3))</f>
      </c>
      <c r="H63" s="97"/>
      <c r="I63" s="97">
        <f>IF($E63="","",VLOOKUP($E63,'F14 elo'!$A$7:$O$80,4))</f>
      </c>
      <c r="J63" s="183"/>
      <c r="K63" s="113" t="str">
        <f>UPPER(IF(OR(J64="a",J64="as"),F63,IF(OR(J64="b",J64="bs"),F64,)))</f>
        <v>SAVGIRA </v>
      </c>
      <c r="L63" s="121"/>
      <c r="M63" s="122"/>
      <c r="N63" s="122"/>
      <c r="O63" s="122"/>
      <c r="P63" s="124"/>
      <c r="Q63" s="98" t="s">
        <v>409</v>
      </c>
      <c r="R63" s="122"/>
      <c r="S63" s="105"/>
    </row>
    <row r="64" spans="1:19" s="33" customFormat="1" ht="9" customHeight="1">
      <c r="A64" s="184" t="s">
        <v>63</v>
      </c>
      <c r="B64" s="229">
        <f>IF($E64="","",VLOOKUP($E64,'F14 elo'!$A$7:$O$80,14))</f>
        <v>0</v>
      </c>
      <c r="C64" s="229">
        <f>IF($E64="","",VLOOKUP($E64,'F14 elo'!$A$7:$O$80,15))</f>
        <v>36</v>
      </c>
      <c r="D64" s="257" t="str">
        <f>IF($E64="","",VLOOKUP($E64,'F14 elo'!$A$7:$O$80,5))</f>
        <v>"090918</v>
      </c>
      <c r="E64" s="96">
        <v>14</v>
      </c>
      <c r="F64" s="284" t="str">
        <f>UPPER(IF($E64="","",VLOOKUP($E64,'F14 elo'!$A$7:$O$80,2)))</f>
        <v>SAVGIRA </v>
      </c>
      <c r="G64" s="284" t="str">
        <f>IF($E64="","",VLOOKUP($E64,'F14 elo'!$A$7:$O$80,3))</f>
        <v>Ivan</v>
      </c>
      <c r="H64" s="284"/>
      <c r="I64" s="284" t="str">
        <f>IF($E64="","",VLOOKUP($E64,'F14 elo'!$A$7:$O$80,4))</f>
        <v>MTK</v>
      </c>
      <c r="J64" s="185" t="s">
        <v>313</v>
      </c>
      <c r="K64" s="98"/>
      <c r="L64" s="112" t="s">
        <v>312</v>
      </c>
      <c r="M64" s="113" t="str">
        <f>UPPER(IF(OR(L64="a",L64="as"),K63,IF(OR(L64="b",L64="bs"),K65,)))</f>
        <v>SAVGIRA </v>
      </c>
      <c r="N64" s="121"/>
      <c r="O64" s="122"/>
      <c r="P64" s="124"/>
      <c r="Q64" s="122"/>
      <c r="R64" s="122"/>
      <c r="S64" s="105"/>
    </row>
    <row r="65" spans="1:19" s="33" customFormat="1" ht="9" customHeight="1">
      <c r="A65" s="107" t="s">
        <v>64</v>
      </c>
      <c r="B65" s="229">
        <f>IF($E65="","",VLOOKUP($E65,'F14 elo'!$A$7:$O$80,14))</f>
        <v>0</v>
      </c>
      <c r="C65" s="229">
        <f>IF($E65="","",VLOOKUP($E65,'F14 elo'!$A$7:$O$80,15))</f>
        <v>55</v>
      </c>
      <c r="D65" s="257" t="str">
        <f>IF($E65="","",VLOOKUP($E65,'F14 elo'!$A$7:$O$80,5))</f>
        <v>"090826</v>
      </c>
      <c r="E65" s="96">
        <v>19</v>
      </c>
      <c r="F65" s="284" t="str">
        <f>UPPER(IF($E65="","",VLOOKUP($E65,'F14 elo'!$A$7:$O$80,2)))</f>
        <v>KŐSZEGI </v>
      </c>
      <c r="G65" s="284" t="str">
        <f>IF($E65="","",VLOOKUP($E65,'F14 elo'!$A$7:$O$80,3))</f>
        <v>Zente Péter</v>
      </c>
      <c r="H65" s="284"/>
      <c r="I65" s="284" t="str">
        <f>IF($E65="","",VLOOKUP($E65,'F14 elo'!$A$7:$O$80,4))</f>
        <v>Fitt SE</v>
      </c>
      <c r="J65" s="183"/>
      <c r="K65" s="113" t="str">
        <f>UPPER(IF(OR(J66="a",J66="as"),F65,IF(OR(J66="b",J66="bs"),F66,)))</f>
        <v>KŐSZEGI </v>
      </c>
      <c r="L65" s="186"/>
      <c r="M65" s="98" t="s">
        <v>343</v>
      </c>
      <c r="N65" s="124"/>
      <c r="O65" s="348" t="s">
        <v>351</v>
      </c>
      <c r="P65" s="124"/>
      <c r="Q65" s="122"/>
      <c r="R65" s="122"/>
      <c r="S65" s="105"/>
    </row>
    <row r="66" spans="1:19" s="33" customFormat="1" ht="9" customHeight="1">
      <c r="A66" s="107" t="s">
        <v>65</v>
      </c>
      <c r="B66" s="229">
        <f>IF($E66="","",VLOOKUP($E66,'F14 elo'!$A$7:$O$80,14))</f>
      </c>
      <c r="C66" s="229">
        <f>IF($E66="","",VLOOKUP($E66,'F14 elo'!$A$7:$O$80,15))</f>
      </c>
      <c r="D66" s="257">
        <f>IF($E66="","",VLOOKUP($E66,'F14 elo'!$A$7:$O$80,5))</f>
      </c>
      <c r="E66" s="96"/>
      <c r="F66" s="284">
        <f>UPPER(IF($E66="","",VLOOKUP($E66,'F14 elo'!$A$7:$O$80,2)))</f>
      </c>
      <c r="G66" s="284">
        <f>IF($E66="","",VLOOKUP($E66,'F14 elo'!$A$7:$O$80,3))</f>
      </c>
      <c r="H66" s="284"/>
      <c r="I66" s="284">
        <f>IF($E66="","",VLOOKUP($E66,'F14 elo'!$A$7:$O$80,4))</f>
      </c>
      <c r="J66" s="185" t="s">
        <v>312</v>
      </c>
      <c r="K66" s="98"/>
      <c r="L66" s="122"/>
      <c r="M66" s="111" t="s">
        <v>0</v>
      </c>
      <c r="N66" s="120" t="s">
        <v>312</v>
      </c>
      <c r="O66" s="113" t="str">
        <f>UPPER(IF(OR(N66="a",N66="as"),M64,IF(OR(N66="b",N66="bs"),M68,)))</f>
        <v>SAVGIRA </v>
      </c>
      <c r="P66" s="130"/>
      <c r="Q66" s="122"/>
      <c r="R66" s="122"/>
      <c r="S66" s="105"/>
    </row>
    <row r="67" spans="1:19" s="33" customFormat="1" ht="9" customHeight="1">
      <c r="A67" s="107" t="s">
        <v>66</v>
      </c>
      <c r="B67" s="229">
        <f>IF($E67="","",VLOOKUP($E67,'F14 elo'!$A$7:$O$80,14))</f>
        <v>0</v>
      </c>
      <c r="C67" s="229">
        <f>IF($E67="","",VLOOKUP($E67,'F14 elo'!$A$7:$O$80,15))</f>
        <v>114</v>
      </c>
      <c r="D67" s="257" t="str">
        <f>IF($E67="","",VLOOKUP($E67,'F14 elo'!$A$7:$O$80,5))</f>
        <v>"0912310</v>
      </c>
      <c r="E67" s="96">
        <v>34</v>
      </c>
      <c r="F67" s="284" t="str">
        <f>UPPER(IF($E67="","",VLOOKUP($E67,'F14 elo'!$A$7:$O$80,2)))</f>
        <v>KOVÁCS </v>
      </c>
      <c r="G67" s="284" t="str">
        <f>IF($E67="","",VLOOKUP($E67,'F14 elo'!$A$7:$O$80,3))</f>
        <v>Hunor</v>
      </c>
      <c r="H67" s="284"/>
      <c r="I67" s="284" t="str">
        <f>IF($E67="","",VLOOKUP($E67,'F14 elo'!$A$7:$O$80,4))</f>
        <v>MTK</v>
      </c>
      <c r="J67" s="183"/>
      <c r="K67" s="113" t="str">
        <f>UPPER(IF(OR(J68="a",J68="as"),F67,IF(OR(J68="b",J68="bs"),F68,)))</f>
        <v>BENEDEK </v>
      </c>
      <c r="L67" s="121"/>
      <c r="M67" s="187"/>
      <c r="N67" s="188"/>
      <c r="O67" s="98" t="s">
        <v>350</v>
      </c>
      <c r="P67" s="122"/>
      <c r="Q67" s="122"/>
      <c r="R67" s="122"/>
      <c r="S67" s="105"/>
    </row>
    <row r="68" spans="1:19" s="33" customFormat="1" ht="9" customHeight="1">
      <c r="A68" s="107" t="s">
        <v>67</v>
      </c>
      <c r="B68" s="229">
        <f>IF($E68="","",VLOOKUP($E68,'F14 elo'!$A$7:$O$80,14))</f>
        <v>0</v>
      </c>
      <c r="C68" s="229">
        <f>IF($E68="","",VLOOKUP($E68,'F14 elo'!$A$7:$O$80,15))</f>
        <v>99</v>
      </c>
      <c r="D68" s="257" t="str">
        <f>IF($E68="","",VLOOKUP($E68,'F14 elo'!$A$7:$O$80,5))</f>
        <v>"090803</v>
      </c>
      <c r="E68" s="96">
        <v>33</v>
      </c>
      <c r="F68" s="284" t="str">
        <f>UPPER(IF($E68="","",VLOOKUP($E68,'F14 elo'!$A$7:$O$80,2)))</f>
        <v>BENEDEK </v>
      </c>
      <c r="G68" s="284" t="str">
        <f>IF($E68="","",VLOOKUP($E68,'F14 elo'!$A$7:$O$80,3))</f>
        <v>Zalán</v>
      </c>
      <c r="H68" s="284"/>
      <c r="I68" s="284" t="str">
        <f>IF($E68="","",VLOOKUP($E68,'F14 elo'!$A$7:$O$80,4))</f>
        <v>Golden Ace</v>
      </c>
      <c r="J68" s="185" t="s">
        <v>313</v>
      </c>
      <c r="K68" s="98" t="s">
        <v>328</v>
      </c>
      <c r="L68" s="112" t="s">
        <v>314</v>
      </c>
      <c r="M68" s="113" t="str">
        <f>UPPER(IF(OR(L68="a",L68="as"),K67,IF(OR(L68="b",L68="bs"),K69,)))</f>
        <v>LACZKOVICH </v>
      </c>
      <c r="N68" s="189"/>
      <c r="O68" s="122"/>
      <c r="P68" s="122"/>
      <c r="Q68" s="122"/>
      <c r="R68" s="122"/>
      <c r="S68" s="105"/>
    </row>
    <row r="69" spans="1:19" s="33" customFormat="1" ht="9" customHeight="1">
      <c r="A69" s="184" t="s">
        <v>68</v>
      </c>
      <c r="B69" s="229">
        <f>IF($E69="","",VLOOKUP($E69,'F14 elo'!$A$7:$O$80,14))</f>
      </c>
      <c r="C69" s="229">
        <f>IF($E69="","",VLOOKUP($E69,'F14 elo'!$A$7:$O$80,15))</f>
      </c>
      <c r="D69" s="257">
        <f>IF($E69="","",VLOOKUP($E69,'F14 elo'!$A$7:$O$80,5))</f>
      </c>
      <c r="E69" s="96"/>
      <c r="F69" s="284">
        <f>UPPER(IF($E69="","",VLOOKUP($E69,'F14 elo'!$A$7:$O$80,2)))</f>
      </c>
      <c r="G69" s="284">
        <f>IF($E69="","",VLOOKUP($E69,'F14 elo'!$A$7:$O$80,3))</f>
      </c>
      <c r="H69" s="284"/>
      <c r="I69" s="284">
        <f>IF($E69="","",VLOOKUP($E69,'F14 elo'!$A$7:$O$80,4))</f>
      </c>
      <c r="J69" s="183"/>
      <c r="K69" s="113" t="str">
        <f>UPPER(IF(OR(J70="a",J70="as"),F69,IF(OR(J70="b",J70="bs"),F70,)))</f>
        <v>LACZKOVICH </v>
      </c>
      <c r="L69" s="130"/>
      <c r="M69" s="98" t="s">
        <v>334</v>
      </c>
      <c r="N69" s="122"/>
      <c r="O69" s="122"/>
      <c r="P69" s="122"/>
      <c r="Q69" s="122"/>
      <c r="R69" s="122"/>
      <c r="S69" s="105"/>
    </row>
    <row r="70" spans="1:19" s="33" customFormat="1" ht="9" customHeight="1">
      <c r="A70" s="132" t="s">
        <v>69</v>
      </c>
      <c r="B70" s="229">
        <f>IF($E70="","",VLOOKUP($E70,'F14 elo'!$A$7:$O$80,14))</f>
        <v>0</v>
      </c>
      <c r="C70" s="229">
        <f>IF($E70="","",VLOOKUP($E70,'F14 elo'!$A$7:$O$80,15))</f>
        <v>15</v>
      </c>
      <c r="D70" s="257" t="str">
        <f>IF($E70="","",VLOOKUP($E70,'F14 elo'!$A$7:$O$80,5))</f>
        <v>"080708</v>
      </c>
      <c r="E70" s="96">
        <v>2</v>
      </c>
      <c r="F70" s="97" t="str">
        <f>UPPER(IF($E70="","",VLOOKUP($E70,'F14 elo'!$A$7:$O$80,2)))</f>
        <v>LACZKOVICH </v>
      </c>
      <c r="G70" s="97" t="str">
        <f>IF($E70="","",VLOOKUP($E70,'F14 elo'!$A$7:$O$80,3))</f>
        <v>Zoltán Bendegúz</v>
      </c>
      <c r="H70" s="97"/>
      <c r="I70" s="97" t="str">
        <f>IF($E70="","",VLOOKUP($E70,'F14 elo'!$A$7:$O$80,4))</f>
        <v>Vasas SC</v>
      </c>
      <c r="J70" s="185" t="s">
        <v>314</v>
      </c>
      <c r="K70" s="98"/>
      <c r="L70" s="122"/>
      <c r="M70" s="122"/>
      <c r="N70" s="190"/>
      <c r="O70" s="122"/>
      <c r="P70" s="122"/>
      <c r="Q70" s="122"/>
      <c r="R70" s="122"/>
      <c r="S70" s="105"/>
    </row>
    <row r="71" spans="1:19" s="33" customFormat="1" ht="6" customHeight="1">
      <c r="A71" s="200"/>
      <c r="B71" s="201"/>
      <c r="C71" s="201"/>
      <c r="D71" s="201"/>
      <c r="E71" s="202"/>
      <c r="F71" s="203"/>
      <c r="G71" s="203"/>
      <c r="H71" s="204"/>
      <c r="I71" s="203"/>
      <c r="J71" s="205"/>
      <c r="K71" s="122"/>
      <c r="L71" s="122"/>
      <c r="M71" s="122"/>
      <c r="N71" s="190"/>
      <c r="O71" s="122"/>
      <c r="P71" s="122"/>
      <c r="Q71" s="122"/>
      <c r="R71" s="122"/>
      <c r="S71" s="105"/>
    </row>
    <row r="72" spans="1:18" s="18" customFormat="1" ht="10.5" customHeight="1">
      <c r="A72" s="144" t="s">
        <v>97</v>
      </c>
      <c r="B72" s="145"/>
      <c r="C72" s="145"/>
      <c r="D72" s="261"/>
      <c r="E72" s="206" t="s">
        <v>5</v>
      </c>
      <c r="F72" s="147" t="s">
        <v>99</v>
      </c>
      <c r="G72" s="206" t="s">
        <v>5</v>
      </c>
      <c r="H72" s="279" t="s">
        <v>99</v>
      </c>
      <c r="I72" s="207"/>
      <c r="J72" s="206" t="s">
        <v>5</v>
      </c>
      <c r="K72" s="147" t="s">
        <v>108</v>
      </c>
      <c r="L72" s="150"/>
      <c r="M72" s="147" t="s">
        <v>109</v>
      </c>
      <c r="N72" s="151"/>
      <c r="O72" s="152" t="s">
        <v>110</v>
      </c>
      <c r="P72" s="152"/>
      <c r="Q72" s="153"/>
      <c r="R72" s="154"/>
    </row>
    <row r="73" spans="1:18" s="18" customFormat="1" ht="9" customHeight="1">
      <c r="A73" s="262" t="s">
        <v>98</v>
      </c>
      <c r="B73" s="263"/>
      <c r="C73" s="264"/>
      <c r="D73" s="265"/>
      <c r="E73" s="156">
        <v>1</v>
      </c>
      <c r="F73" s="208" t="str">
        <f>IF(E73&gt;$R$80,,UPPER(VLOOKUP(E73,'F14 elo'!$A$7:$Q$134,2)))</f>
        <v>SOMOGYI </v>
      </c>
      <c r="G73" s="156">
        <v>9</v>
      </c>
      <c r="H73" s="47" t="str">
        <f>IF(G73&gt;$R$80,,UPPER(VLOOKUP(G73,'F14 elo'!$A$7:$Q$134,2)))</f>
        <v>BAKONYI </v>
      </c>
      <c r="I73" s="46"/>
      <c r="J73" s="158" t="s">
        <v>6</v>
      </c>
      <c r="K73" s="155"/>
      <c r="L73" s="159"/>
      <c r="M73" s="155"/>
      <c r="N73" s="160"/>
      <c r="O73" s="161" t="s">
        <v>100</v>
      </c>
      <c r="P73" s="162"/>
      <c r="Q73" s="162"/>
      <c r="R73" s="163"/>
    </row>
    <row r="74" spans="1:18" s="18" customFormat="1" ht="9" customHeight="1">
      <c r="A74" s="168" t="s">
        <v>107</v>
      </c>
      <c r="B74" s="166"/>
      <c r="C74" s="258"/>
      <c r="D74" s="169"/>
      <c r="E74" s="156">
        <v>2</v>
      </c>
      <c r="F74" s="208" t="str">
        <f>IF(E74&gt;$R$80,,UPPER(VLOOKUP(E74,'F14 elo'!$A$7:$Q$134,2)))</f>
        <v>LACZKOVICH </v>
      </c>
      <c r="G74" s="156">
        <v>10</v>
      </c>
      <c r="H74" s="47" t="str">
        <f>IF(G74&gt;$R$80,,UPPER(VLOOKUP(G74,'F14 elo'!$A$7:$Q$134,2)))</f>
        <v>VÖRÖS </v>
      </c>
      <c r="I74" s="46"/>
      <c r="J74" s="158" t="s">
        <v>7</v>
      </c>
      <c r="K74" s="155"/>
      <c r="L74" s="159"/>
      <c r="M74" s="155"/>
      <c r="N74" s="160"/>
      <c r="O74" s="164"/>
      <c r="P74" s="165"/>
      <c r="Q74" s="166"/>
      <c r="R74" s="167"/>
    </row>
    <row r="75" spans="1:18" s="18" customFormat="1" ht="9" customHeight="1">
      <c r="A75" s="222"/>
      <c r="B75" s="223"/>
      <c r="C75" s="259"/>
      <c r="D75" s="224"/>
      <c r="E75" s="156">
        <v>3</v>
      </c>
      <c r="F75" s="208" t="str">
        <f>IF(E75&gt;$R$80,,UPPER(VLOOKUP(E75,'F14 elo'!$A$7:$Q$134,2)))</f>
        <v>VALKUSZ </v>
      </c>
      <c r="G75" s="156">
        <v>11</v>
      </c>
      <c r="H75" s="47" t="str">
        <f>IF(G75&gt;$R$80,,UPPER(VLOOKUP(G75,'F14 elo'!$A$7:$Q$134,2)))</f>
        <v>POLGÁRDY </v>
      </c>
      <c r="I75" s="46"/>
      <c r="J75" s="158" t="s">
        <v>8</v>
      </c>
      <c r="K75" s="155"/>
      <c r="L75" s="159"/>
      <c r="M75" s="155"/>
      <c r="N75" s="160"/>
      <c r="O75" s="161" t="s">
        <v>101</v>
      </c>
      <c r="P75" s="162"/>
      <c r="Q75" s="162"/>
      <c r="R75" s="163"/>
    </row>
    <row r="76" spans="1:18" s="18" customFormat="1" ht="9" customHeight="1">
      <c r="A76" s="170"/>
      <c r="B76" s="254"/>
      <c r="C76" s="254"/>
      <c r="D76" s="171"/>
      <c r="E76" s="156">
        <v>4</v>
      </c>
      <c r="F76" s="208" t="str">
        <f>IF(E76&gt;$R$80,,UPPER(VLOOKUP(E76,'F14 elo'!$A$7:$Q$134,2)))</f>
        <v>TÖRÖK </v>
      </c>
      <c r="G76" s="156">
        <v>12</v>
      </c>
      <c r="H76" s="47" t="str">
        <f>IF(G76&gt;$R$80,,UPPER(VLOOKUP(G76,'F14 elo'!$A$7:$Q$134,2)))</f>
        <v>SZABÓ </v>
      </c>
      <c r="I76" s="46"/>
      <c r="J76" s="158" t="s">
        <v>9</v>
      </c>
      <c r="K76" s="155"/>
      <c r="L76" s="159"/>
      <c r="M76" s="155"/>
      <c r="N76" s="160"/>
      <c r="O76" s="155"/>
      <c r="P76" s="159"/>
      <c r="Q76" s="155"/>
      <c r="R76" s="160"/>
    </row>
    <row r="77" spans="1:18" s="18" customFormat="1" ht="9" customHeight="1">
      <c r="A77" s="212"/>
      <c r="B77" s="225"/>
      <c r="C77" s="225"/>
      <c r="D77" s="260"/>
      <c r="E77" s="156">
        <v>5</v>
      </c>
      <c r="F77" s="208" t="str">
        <f>IF(E77&gt;$R$80,,UPPER(VLOOKUP(E77,'F14 elo'!$A$7:$Q$134,2)))</f>
        <v>KÖVESLIGETI </v>
      </c>
      <c r="G77" s="156">
        <v>13</v>
      </c>
      <c r="H77" s="47" t="str">
        <f>IF(G77&gt;$R$80,,UPPER(VLOOKUP(G77,'F14 elo'!$A$7:$Q$134,2)))</f>
        <v>FEHÉR </v>
      </c>
      <c r="I77" s="46"/>
      <c r="J77" s="158" t="s">
        <v>10</v>
      </c>
      <c r="K77" s="155"/>
      <c r="L77" s="159"/>
      <c r="M77" s="155"/>
      <c r="N77" s="160"/>
      <c r="O77" s="166"/>
      <c r="P77" s="165"/>
      <c r="Q77" s="166"/>
      <c r="R77" s="167"/>
    </row>
    <row r="78" spans="1:18" s="18" customFormat="1" ht="9" customHeight="1">
      <c r="A78" s="213"/>
      <c r="B78" s="228"/>
      <c r="C78" s="254"/>
      <c r="D78" s="171"/>
      <c r="E78" s="156">
        <v>6</v>
      </c>
      <c r="F78" s="208" t="str">
        <f>IF(E78&gt;$R$80,,UPPER(VLOOKUP(E78,'F14 elo'!$A$7:$Q$134,2)))</f>
        <v>BENKŐ</v>
      </c>
      <c r="G78" s="156">
        <v>14</v>
      </c>
      <c r="H78" s="47" t="str">
        <f>IF(G78&gt;$R$80,,UPPER(VLOOKUP(G78,'F14 elo'!$A$7:$Q$134,2)))</f>
        <v>SAVGIRA </v>
      </c>
      <c r="I78" s="46"/>
      <c r="J78" s="158" t="s">
        <v>11</v>
      </c>
      <c r="K78" s="155"/>
      <c r="L78" s="159"/>
      <c r="M78" s="155"/>
      <c r="N78" s="160"/>
      <c r="O78" s="161" t="s">
        <v>87</v>
      </c>
      <c r="P78" s="162"/>
      <c r="Q78" s="162"/>
      <c r="R78" s="163"/>
    </row>
    <row r="79" spans="1:18" s="18" customFormat="1" ht="9" customHeight="1">
      <c r="A79" s="213"/>
      <c r="B79" s="228"/>
      <c r="C79" s="255"/>
      <c r="D79" s="220"/>
      <c r="E79" s="156">
        <v>7</v>
      </c>
      <c r="F79" s="208" t="str">
        <f>IF(E79&gt;$R$80,,UPPER(VLOOKUP(E79,'F14 elo'!$A$7:$Q$134,2)))</f>
        <v>LIZSICSÁR </v>
      </c>
      <c r="G79" s="156">
        <v>15</v>
      </c>
      <c r="H79" s="47" t="str">
        <f>IF(G79&gt;$R$80,,UPPER(VLOOKUP(G79,'F14 elo'!$A$7:$Q$134,2)))</f>
        <v>SZENES </v>
      </c>
      <c r="I79" s="46"/>
      <c r="J79" s="158" t="s">
        <v>12</v>
      </c>
      <c r="K79" s="155"/>
      <c r="L79" s="159"/>
      <c r="M79" s="155"/>
      <c r="N79" s="160"/>
      <c r="O79" s="155"/>
      <c r="P79" s="159"/>
      <c r="Q79" s="155"/>
      <c r="R79" s="160"/>
    </row>
    <row r="80" spans="1:18" s="18" customFormat="1" ht="9" customHeight="1">
      <c r="A80" s="214"/>
      <c r="B80" s="211"/>
      <c r="C80" s="256"/>
      <c r="D80" s="221"/>
      <c r="E80" s="172">
        <v>8</v>
      </c>
      <c r="F80" s="209" t="str">
        <f>IF(E80&gt;$R$80,,UPPER(VLOOKUP(E80,'F14 elo'!$A$7:$Q$134,2)))</f>
        <v>HAJAS </v>
      </c>
      <c r="G80" s="172">
        <v>16</v>
      </c>
      <c r="H80" s="173" t="str">
        <f>IF(G80&gt;$R$80,,UPPER(VLOOKUP(G80,'F14 elo'!$A$7:$Q$134,2)))</f>
        <v>KURACH </v>
      </c>
      <c r="I80" s="175"/>
      <c r="J80" s="176" t="s">
        <v>13</v>
      </c>
      <c r="K80" s="166"/>
      <c r="L80" s="165"/>
      <c r="M80" s="166"/>
      <c r="N80" s="167"/>
      <c r="O80" s="166" t="str">
        <f>R4</f>
        <v>Droppa Erika</v>
      </c>
      <c r="P80" s="165"/>
      <c r="Q80" s="166"/>
      <c r="R80" s="177">
        <f>MIN(16,'F14 elo'!Q5)</f>
        <v>16</v>
      </c>
    </row>
    <row r="81" ht="15.75" customHeight="1"/>
    <row r="82" ht="9" customHeight="1"/>
  </sheetData>
  <sheetProtection/>
  <mergeCells count="4">
    <mergeCell ref="A4:C4"/>
    <mergeCell ref="Q25:R25"/>
    <mergeCell ref="Q41:R41"/>
    <mergeCell ref="Q57:R57"/>
  </mergeCells>
  <conditionalFormatting sqref="H7:H70">
    <cfRule type="expression" priority="1" dxfId="0" stopIfTrue="1">
      <formula>AND($E7&lt;9,$C7&gt;0)</formula>
    </cfRule>
  </conditionalFormatting>
  <conditionalFormatting sqref="G7:G70 I7:I70">
    <cfRule type="expression" priority="2" dxfId="0" stopIfTrue="1">
      <formula>AND($E7&lt;17,$C7&gt;0)</formula>
    </cfRule>
  </conditionalFormatting>
  <conditionalFormatting sqref="M58 M42 M26 M10 M50 M34 M18 M66 O14 O30 O46 O62 O55 O23 O38">
    <cfRule type="expression" priority="3" dxfId="89" stopIfTrue="1">
      <formula>AND($O$1="CU",M10="Umpire")</formula>
    </cfRule>
    <cfRule type="expression" priority="4" dxfId="88" stopIfTrue="1">
      <formula>AND($O$1="CU",M10&lt;&gt;"Umpire",N10&lt;&gt;"")</formula>
    </cfRule>
    <cfRule type="expression" priority="5" dxfId="87" stopIfTrue="1">
      <formula>AND($O$1="CU",M10&lt;&gt;"Umpire")</formula>
    </cfRule>
  </conditionalFormatting>
  <conditionalFormatting sqref="M8 M12 M16 M20 M24 M28 M32 M36 M40 M44 M48 M52 M56 M60 M64 M68 O18 O26 O34 O42 O50 O58 O66 Q14 Q30 Q46 Q62 O10 Q38">
    <cfRule type="expression" priority="6" dxfId="0" stopIfTrue="1">
      <formula>L8="as"</formula>
    </cfRule>
    <cfRule type="expression" priority="7" dxfId="0" stopIfTrue="1">
      <formula>L8="bs"</formula>
    </cfRule>
  </conditionalFormatting>
  <conditionalFormatting sqref="K7 K9 K11 K13 K15 K17 K19 K21 K23 K25 K27 K29 K31 K33 K35 K37 K39 K41 K43 K45 K47 K49 K51 K53 K55 K57 K59 K61 K63 K65 K67 K69 Q22 Q54">
    <cfRule type="expression" priority="8" dxfId="0" stopIfTrue="1">
      <formula>J8="as"</formula>
    </cfRule>
    <cfRule type="expression" priority="9" dxfId="0"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12" dxfId="79" stopIfTrue="1">
      <formula>$O$1="CU"</formula>
    </cfRule>
  </conditionalFormatting>
  <conditionalFormatting sqref="E7:E70">
    <cfRule type="expression" priority="13" dxfId="78" stopIfTrue="1">
      <formula>$E7&lt;17</formula>
    </cfRule>
  </conditionalFormatting>
  <conditionalFormatting sqref="O37">
    <cfRule type="expression" priority="14" dxfId="0" stopIfTrue="1">
      <formula>P23="as"</formula>
    </cfRule>
    <cfRule type="expression" priority="15" dxfId="0" stopIfTrue="1">
      <formula>P23="bs"</formula>
    </cfRule>
  </conditionalFormatting>
  <conditionalFormatting sqref="O39">
    <cfRule type="expression" priority="16" dxfId="0" stopIfTrue="1">
      <formula>P55="as"</formula>
    </cfRule>
    <cfRule type="expression" priority="17" dxfId="0"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8">
    <tabColor rgb="FFFF0000"/>
    <pageSetUpPr fitToPage="1"/>
  </sheetPr>
  <dimension ref="A1:AO57"/>
  <sheetViews>
    <sheetView showGridLines="0" showZeros="0" zoomScalePageLayoutView="0" workbookViewId="0" topLeftCell="A1">
      <selection activeCell="V18" sqref="V18"/>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 min="35" max="37" width="9.140625" style="288" customWidth="1"/>
  </cols>
  <sheetData>
    <row r="1" spans="1:37" s="80" customFormat="1" ht="21.75" customHeight="1">
      <c r="A1" s="48" t="str">
        <f>Altalanos!$A$6</f>
        <v>Golden Ace Cup</v>
      </c>
      <c r="B1" s="48"/>
      <c r="C1" s="81"/>
      <c r="D1" s="81"/>
      <c r="E1" s="81"/>
      <c r="F1" s="81"/>
      <c r="G1" s="81"/>
      <c r="H1" s="48"/>
      <c r="I1" s="219"/>
      <c r="J1" s="82"/>
      <c r="K1" s="250" t="s">
        <v>106</v>
      </c>
      <c r="L1" s="68"/>
      <c r="M1" s="49"/>
      <c r="N1" s="82"/>
      <c r="O1" s="82" t="s">
        <v>3</v>
      </c>
      <c r="P1" s="82"/>
      <c r="Q1" s="81"/>
      <c r="R1" s="82"/>
      <c r="Y1" s="285"/>
      <c r="Z1" s="285"/>
      <c r="AA1" s="285"/>
      <c r="AB1" s="293" t="e">
        <f>IF($Y$5=1,CONCATENATE(VLOOKUP($Y$3,$AA$2:$AH$14,2)),CONCATENATE(VLOOKUP($Y$3,$AA$16:$AH$25,2)))</f>
        <v>#N/A</v>
      </c>
      <c r="AC1" s="293" t="e">
        <f>IF($Y$5=1,CONCATENATE(VLOOKUP($Y$3,$AA$2:$AH$14,3)),CONCATENATE(VLOOKUP($Y$3,$AA$16:$AH$25,3)))</f>
        <v>#N/A</v>
      </c>
      <c r="AD1" s="293" t="e">
        <f>IF($Y$5=1,CONCATENATE(VLOOKUP($Y$3,$AA$2:$AH$14,4)),CONCATENATE(VLOOKUP($Y$3,$AA$16:$AH$25,4)))</f>
        <v>#N/A</v>
      </c>
      <c r="AE1" s="293" t="e">
        <f>IF($Y$5=1,CONCATENATE(VLOOKUP($Y$3,$AA$2:$AH$14,5)),CONCATENATE(VLOOKUP($Y$3,$AA$16:$AH$25,5)))</f>
        <v>#N/A</v>
      </c>
      <c r="AF1" s="293" t="e">
        <f>IF($Y$5=1,CONCATENATE(VLOOKUP($Y$3,$AA$2:$AH$14,6)),CONCATENATE(VLOOKUP($Y$3,$AA$16:$AH$25,6)))</f>
        <v>#N/A</v>
      </c>
      <c r="AG1" s="293" t="e">
        <f>IF($Y$5=1,CONCATENATE(VLOOKUP($Y$3,$AA$2:$AH$14,7)),CONCATENATE(VLOOKUP($Y$3,$AA$16:$AH$25,7)))</f>
        <v>#N/A</v>
      </c>
      <c r="AH1" s="293" t="e">
        <f>IF($Y$5=1,CONCATENATE(VLOOKUP($Y$3,$AA$2:$AH$14,8)),CONCATENATE(VLOOKUP($Y$3,$AA$16:$AH$25,8)))</f>
        <v>#N/A</v>
      </c>
      <c r="AI1" s="297"/>
      <c r="AJ1" s="297"/>
      <c r="AK1" s="297"/>
    </row>
    <row r="2" spans="1:37" s="60" customFormat="1" ht="12.75">
      <c r="A2" s="278" t="s">
        <v>105</v>
      </c>
      <c r="B2" s="50"/>
      <c r="C2" s="50"/>
      <c r="D2" s="50"/>
      <c r="E2" s="272" t="str">
        <f>Altalanos!$B$8</f>
        <v>L14</v>
      </c>
      <c r="F2" s="50"/>
      <c r="G2" s="83"/>
      <c r="H2" s="61"/>
      <c r="I2" s="61"/>
      <c r="J2" s="84"/>
      <c r="K2" s="68"/>
      <c r="L2" s="68"/>
      <c r="M2" s="68"/>
      <c r="N2" s="84"/>
      <c r="O2" s="61"/>
      <c r="P2" s="84"/>
      <c r="Q2" s="61"/>
      <c r="R2" s="84"/>
      <c r="Y2" s="290"/>
      <c r="Z2" s="289"/>
      <c r="AA2" s="298" t="s">
        <v>119</v>
      </c>
      <c r="AB2" s="299">
        <v>300</v>
      </c>
      <c r="AC2" s="299">
        <v>250</v>
      </c>
      <c r="AD2" s="299">
        <v>200</v>
      </c>
      <c r="AE2" s="299">
        <v>150</v>
      </c>
      <c r="AF2" s="299">
        <v>120</v>
      </c>
      <c r="AG2" s="299">
        <v>90</v>
      </c>
      <c r="AH2" s="299">
        <v>40</v>
      </c>
      <c r="AI2" s="288"/>
      <c r="AJ2" s="288"/>
      <c r="AK2" s="288"/>
    </row>
    <row r="3" spans="1:37" s="19" customFormat="1" ht="11.25" customHeight="1">
      <c r="A3" s="40" t="s">
        <v>80</v>
      </c>
      <c r="B3" s="40"/>
      <c r="C3" s="40"/>
      <c r="D3" s="40"/>
      <c r="E3" s="40"/>
      <c r="F3" s="40"/>
      <c r="G3" s="40" t="s">
        <v>78</v>
      </c>
      <c r="H3" s="40"/>
      <c r="I3" s="40"/>
      <c r="J3" s="85"/>
      <c r="K3" s="40" t="s">
        <v>83</v>
      </c>
      <c r="L3" s="85"/>
      <c r="M3" s="40"/>
      <c r="N3" s="85"/>
      <c r="O3" s="40"/>
      <c r="P3" s="85"/>
      <c r="Q3" s="40"/>
      <c r="R3" s="41" t="s">
        <v>84</v>
      </c>
      <c r="Y3" s="289">
        <f>IF(K4="OB","A",IF(K4="IX","W",IF(K4="","",K4)))</f>
      </c>
      <c r="Z3" s="289"/>
      <c r="AA3" s="298" t="s">
        <v>120</v>
      </c>
      <c r="AB3" s="299">
        <v>280</v>
      </c>
      <c r="AC3" s="299">
        <v>230</v>
      </c>
      <c r="AD3" s="299">
        <v>180</v>
      </c>
      <c r="AE3" s="299">
        <v>140</v>
      </c>
      <c r="AF3" s="299">
        <v>80</v>
      </c>
      <c r="AG3" s="299">
        <v>0</v>
      </c>
      <c r="AH3" s="299">
        <v>0</v>
      </c>
      <c r="AI3" s="288"/>
      <c r="AJ3" s="288"/>
      <c r="AK3" s="288"/>
    </row>
    <row r="4" spans="1:37" s="27" customFormat="1" ht="11.25" customHeight="1" thickBot="1">
      <c r="A4" s="394" t="str">
        <f>Altalanos!$A$10</f>
        <v>2022.04.23-25</v>
      </c>
      <c r="B4" s="394"/>
      <c r="C4" s="394"/>
      <c r="D4" s="244"/>
      <c r="E4" s="86"/>
      <c r="F4" s="86"/>
      <c r="G4" s="86" t="str">
        <f>Altalanos!$C$10</f>
        <v>Budapest</v>
      </c>
      <c r="H4" s="53"/>
      <c r="I4" s="86"/>
      <c r="J4" s="87"/>
      <c r="K4" s="88"/>
      <c r="L4" s="87"/>
      <c r="M4" s="89"/>
      <c r="N4" s="87"/>
      <c r="O4" s="86"/>
      <c r="P4" s="87"/>
      <c r="Q4" s="86"/>
      <c r="R4" s="45" t="str">
        <f>Altalanos!$E$10</f>
        <v>Droppa Erika</v>
      </c>
      <c r="Y4" s="289"/>
      <c r="Z4" s="289"/>
      <c r="AA4" s="298" t="s">
        <v>121</v>
      </c>
      <c r="AB4" s="299">
        <v>250</v>
      </c>
      <c r="AC4" s="299">
        <v>200</v>
      </c>
      <c r="AD4" s="299">
        <v>150</v>
      </c>
      <c r="AE4" s="299">
        <v>120</v>
      </c>
      <c r="AF4" s="299">
        <v>90</v>
      </c>
      <c r="AG4" s="299">
        <v>60</v>
      </c>
      <c r="AH4" s="299">
        <v>25</v>
      </c>
      <c r="AI4" s="288"/>
      <c r="AJ4" s="288"/>
      <c r="AK4" s="288"/>
    </row>
    <row r="5" spans="1:37" s="19" customFormat="1" ht="12.75">
      <c r="A5" s="90"/>
      <c r="B5" s="91" t="s">
        <v>4</v>
      </c>
      <c r="C5" s="269" t="s">
        <v>97</v>
      </c>
      <c r="D5" s="91" t="s">
        <v>96</v>
      </c>
      <c r="E5" s="91" t="s">
        <v>94</v>
      </c>
      <c r="F5" s="92" t="s">
        <v>81</v>
      </c>
      <c r="G5" s="92" t="s">
        <v>82</v>
      </c>
      <c r="H5" s="92"/>
      <c r="I5" s="92" t="s">
        <v>85</v>
      </c>
      <c r="J5" s="92"/>
      <c r="K5" s="91" t="s">
        <v>95</v>
      </c>
      <c r="L5" s="93"/>
      <c r="M5" s="91" t="s">
        <v>113</v>
      </c>
      <c r="N5" s="93"/>
      <c r="O5" s="91" t="s">
        <v>112</v>
      </c>
      <c r="P5" s="93"/>
      <c r="Q5" s="91" t="s">
        <v>111</v>
      </c>
      <c r="R5" s="94"/>
      <c r="Y5" s="289">
        <f>IF(OR(Altalanos!$A$8="F1",Altalanos!$A$8="F2",Altalanos!$A$8="N1",Altalanos!$A$8="N2"),1,2)</f>
        <v>2</v>
      </c>
      <c r="Z5" s="289"/>
      <c r="AA5" s="298" t="s">
        <v>122</v>
      </c>
      <c r="AB5" s="299">
        <v>200</v>
      </c>
      <c r="AC5" s="299">
        <v>150</v>
      </c>
      <c r="AD5" s="299">
        <v>120</v>
      </c>
      <c r="AE5" s="299">
        <v>90</v>
      </c>
      <c r="AF5" s="299">
        <v>60</v>
      </c>
      <c r="AG5" s="299">
        <v>40</v>
      </c>
      <c r="AH5" s="299">
        <v>15</v>
      </c>
      <c r="AI5" s="288"/>
      <c r="AJ5" s="288"/>
      <c r="AK5" s="288"/>
    </row>
    <row r="6" spans="1:37" s="332" customFormat="1" ht="10.5" customHeight="1" thickBot="1">
      <c r="A6" s="331"/>
      <c r="B6" s="334"/>
      <c r="C6" s="334"/>
      <c r="D6" s="334"/>
      <c r="E6" s="334"/>
      <c r="F6" s="333" t="s">
        <v>319</v>
      </c>
      <c r="G6" s="335"/>
      <c r="H6" s="336"/>
      <c r="I6" s="335"/>
      <c r="J6" s="337"/>
      <c r="K6" s="334" t="s">
        <v>318</v>
      </c>
      <c r="L6" s="337"/>
      <c r="M6" s="334" t="s">
        <v>317</v>
      </c>
      <c r="N6" s="337"/>
      <c r="O6" s="334" t="s">
        <v>316</v>
      </c>
      <c r="P6" s="337"/>
      <c r="Q6" s="334" t="s">
        <v>315</v>
      </c>
      <c r="R6" s="338"/>
      <c r="Y6" s="339"/>
      <c r="Z6" s="339"/>
      <c r="AA6" s="339" t="s">
        <v>123</v>
      </c>
      <c r="AB6" s="340">
        <v>150</v>
      </c>
      <c r="AC6" s="340">
        <v>120</v>
      </c>
      <c r="AD6" s="340">
        <v>90</v>
      </c>
      <c r="AE6" s="340">
        <v>60</v>
      </c>
      <c r="AF6" s="340">
        <v>40</v>
      </c>
      <c r="AG6" s="340">
        <v>25</v>
      </c>
      <c r="AH6" s="340">
        <v>10</v>
      </c>
      <c r="AI6" s="341"/>
      <c r="AJ6" s="341"/>
      <c r="AK6" s="341"/>
    </row>
    <row r="7" spans="1:37" s="33" customFormat="1" ht="12.75" customHeight="1">
      <c r="A7" s="95">
        <v>1</v>
      </c>
      <c r="B7" s="229">
        <f>IF($E7="","",VLOOKUP($E7,'L14 elo'!$A$7:$O$22,14))</f>
        <v>0</v>
      </c>
      <c r="C7" s="257">
        <f>IF($E7="","",VLOOKUP($E7,'L14 elo'!$A$7:$O$22,15))</f>
        <v>15</v>
      </c>
      <c r="D7" s="257" t="str">
        <f>IF($E7="","",VLOOKUP($E7,'L14 elo'!$A$7:$O$22,5))</f>
        <v>"080702</v>
      </c>
      <c r="E7" s="96">
        <v>1</v>
      </c>
      <c r="F7" s="97" t="str">
        <f>UPPER(IF($E7="","",VLOOKUP($E7,'L14 elo'!$A$7:$O$22,2)))</f>
        <v>HORVÁTH </v>
      </c>
      <c r="G7" s="97" t="str">
        <f>IF($E7="","",VLOOKUP($E7,'L14 elo'!$A$7:$O$22,3))</f>
        <v>Nóra</v>
      </c>
      <c r="H7" s="97"/>
      <c r="I7" s="97" t="str">
        <f>IF($E7="","",VLOOKUP($E7,'L14 elo'!$A$7:$O$22,4))</f>
        <v>Bebto Team</v>
      </c>
      <c r="J7" s="99"/>
      <c r="K7" s="98"/>
      <c r="L7" s="98"/>
      <c r="M7" s="98"/>
      <c r="N7" s="98"/>
      <c r="O7" s="101"/>
      <c r="P7" s="102"/>
      <c r="Q7" s="103"/>
      <c r="R7" s="104"/>
      <c r="S7" s="105"/>
      <c r="U7" s="106" t="e">
        <f>#REF!</f>
        <v>#REF!</v>
      </c>
      <c r="Y7" s="289"/>
      <c r="Z7" s="289"/>
      <c r="AA7" s="298" t="s">
        <v>124</v>
      </c>
      <c r="AB7" s="299">
        <v>120</v>
      </c>
      <c r="AC7" s="299">
        <v>90</v>
      </c>
      <c r="AD7" s="299">
        <v>60</v>
      </c>
      <c r="AE7" s="299">
        <v>40</v>
      </c>
      <c r="AF7" s="299">
        <v>25</v>
      </c>
      <c r="AG7" s="299">
        <v>10</v>
      </c>
      <c r="AH7" s="299">
        <v>5</v>
      </c>
      <c r="AI7" s="288"/>
      <c r="AJ7" s="288"/>
      <c r="AK7" s="288"/>
    </row>
    <row r="8" spans="1:37" s="33" customFormat="1" ht="12.75" customHeight="1">
      <c r="A8" s="107"/>
      <c r="B8" s="270"/>
      <c r="C8" s="266"/>
      <c r="D8" s="266"/>
      <c r="E8" s="108"/>
      <c r="F8" s="109"/>
      <c r="G8" s="109"/>
      <c r="H8" s="110"/>
      <c r="I8" s="317" t="s">
        <v>0</v>
      </c>
      <c r="J8" s="112" t="s">
        <v>311</v>
      </c>
      <c r="K8" s="113" t="str">
        <f>UPPER(IF(OR(J8="a",J8="as"),F7,IF(OR(J8="b",J8="bs"),F9,)))</f>
        <v>HORVÁTH </v>
      </c>
      <c r="L8" s="113"/>
      <c r="M8" s="98"/>
      <c r="N8" s="98"/>
      <c r="O8" s="101"/>
      <c r="P8" s="102"/>
      <c r="Q8" s="103"/>
      <c r="R8" s="104"/>
      <c r="S8" s="105"/>
      <c r="U8" s="114" t="e">
        <f>#REF!</f>
        <v>#REF!</v>
      </c>
      <c r="Y8" s="289"/>
      <c r="Z8" s="289"/>
      <c r="AA8" s="298" t="s">
        <v>125</v>
      </c>
      <c r="AB8" s="299">
        <v>90</v>
      </c>
      <c r="AC8" s="299">
        <v>60</v>
      </c>
      <c r="AD8" s="299">
        <v>40</v>
      </c>
      <c r="AE8" s="299">
        <v>25</v>
      </c>
      <c r="AF8" s="299">
        <v>10</v>
      </c>
      <c r="AG8" s="299">
        <v>5</v>
      </c>
      <c r="AH8" s="299">
        <v>2</v>
      </c>
      <c r="AI8" s="288"/>
      <c r="AJ8" s="288"/>
      <c r="AK8" s="288"/>
    </row>
    <row r="9" spans="1:37" s="33" customFormat="1" ht="12.75" customHeight="1">
      <c r="A9" s="107">
        <v>2</v>
      </c>
      <c r="B9" s="229">
        <f>IF($E9="","",VLOOKUP($E9,'L14 elo'!$A$7:$O$22,14))</f>
      </c>
      <c r="C9" s="257">
        <f>IF($E9="","",VLOOKUP($E9,'L14 elo'!$A$7:$O$22,15))</f>
      </c>
      <c r="D9" s="257">
        <f>IF($E9="","",VLOOKUP($E9,'L14 elo'!$A$7:$O$22,5))</f>
      </c>
      <c r="E9" s="96"/>
      <c r="F9" s="115">
        <f>UPPER(IF($E9="","",VLOOKUP($E9,'L14 elo'!$A$7:$O$22,2)))</f>
      </c>
      <c r="G9" s="115">
        <f>IF($E9="","",VLOOKUP($E9,'L14 elo'!$A$7:$O$22,3))</f>
      </c>
      <c r="H9" s="115"/>
      <c r="I9" s="97">
        <f>IF($E9="","",VLOOKUP($E9,'L14 elo'!$A$7:$O$22,4))</f>
      </c>
      <c r="J9" s="116"/>
      <c r="K9" s="98"/>
      <c r="L9" s="117"/>
      <c r="M9" s="347" t="s">
        <v>333</v>
      </c>
      <c r="N9" s="98"/>
      <c r="O9" s="101"/>
      <c r="P9" s="102"/>
      <c r="Q9" s="103"/>
      <c r="R9" s="104"/>
      <c r="S9" s="105"/>
      <c r="U9" s="114" t="e">
        <f>#REF!</f>
        <v>#REF!</v>
      </c>
      <c r="Y9" s="289"/>
      <c r="Z9" s="289"/>
      <c r="AA9" s="298" t="s">
        <v>126</v>
      </c>
      <c r="AB9" s="299">
        <v>60</v>
      </c>
      <c r="AC9" s="299">
        <v>40</v>
      </c>
      <c r="AD9" s="299">
        <v>25</v>
      </c>
      <c r="AE9" s="299">
        <v>10</v>
      </c>
      <c r="AF9" s="299">
        <v>5</v>
      </c>
      <c r="AG9" s="299">
        <v>2</v>
      </c>
      <c r="AH9" s="299">
        <v>1</v>
      </c>
      <c r="AI9" s="288"/>
      <c r="AJ9" s="288"/>
      <c r="AK9" s="288"/>
    </row>
    <row r="10" spans="1:37" s="33" customFormat="1" ht="12.75" customHeight="1">
      <c r="A10" s="107"/>
      <c r="B10" s="270"/>
      <c r="C10" s="266"/>
      <c r="D10" s="266"/>
      <c r="E10" s="118"/>
      <c r="F10" s="109"/>
      <c r="G10" s="109"/>
      <c r="H10" s="110"/>
      <c r="I10" s="98"/>
      <c r="J10" s="119"/>
      <c r="K10" s="111" t="s">
        <v>0</v>
      </c>
      <c r="L10" s="120" t="s">
        <v>311</v>
      </c>
      <c r="M10" s="113" t="str">
        <f>UPPER(IF(OR(L10="a",L10="as"),K8,IF(OR(L10="b",L10="bs"),K12,)))</f>
        <v>HORVÁTH </v>
      </c>
      <c r="N10" s="121"/>
      <c r="O10" s="122"/>
      <c r="P10" s="122"/>
      <c r="Q10" s="103"/>
      <c r="R10" s="104"/>
      <c r="S10" s="105"/>
      <c r="U10" s="114" t="e">
        <f>#REF!</f>
        <v>#REF!</v>
      </c>
      <c r="Y10" s="289"/>
      <c r="Z10" s="289"/>
      <c r="AA10" s="298" t="s">
        <v>127</v>
      </c>
      <c r="AB10" s="299">
        <v>40</v>
      </c>
      <c r="AC10" s="299">
        <v>25</v>
      </c>
      <c r="AD10" s="299">
        <v>15</v>
      </c>
      <c r="AE10" s="299">
        <v>7</v>
      </c>
      <c r="AF10" s="299">
        <v>4</v>
      </c>
      <c r="AG10" s="299">
        <v>1</v>
      </c>
      <c r="AH10" s="299">
        <v>0</v>
      </c>
      <c r="AI10" s="288"/>
      <c r="AJ10" s="288"/>
      <c r="AK10" s="288"/>
    </row>
    <row r="11" spans="1:37" s="33" customFormat="1" ht="12.75" customHeight="1">
      <c r="A11" s="107">
        <v>3</v>
      </c>
      <c r="B11" s="229">
        <f>IF($E11="","",VLOOKUP($E11,'L14 elo'!$A$7:$O$22,14))</f>
        <v>0</v>
      </c>
      <c r="C11" s="257">
        <f>IF($E11="","",VLOOKUP($E11,'L14 elo'!$A$7:$O$22,15))</f>
        <v>31</v>
      </c>
      <c r="D11" s="257" t="str">
        <f>IF($E11="","",VLOOKUP($E11,'L14 elo'!$A$7:$O$22,5))</f>
        <v>"0904080</v>
      </c>
      <c r="E11" s="96">
        <v>7</v>
      </c>
      <c r="F11" s="115" t="str">
        <f>UPPER(IF($E11="","",VLOOKUP($E11,'L14 elo'!$A$7:$O$22,2)))</f>
        <v>VUKICS </v>
      </c>
      <c r="G11" s="115" t="str">
        <f>IF($E11="","",VLOOKUP($E11,'L14 elo'!$A$7:$O$22,3))</f>
        <v>Vanda</v>
      </c>
      <c r="H11" s="115"/>
      <c r="I11" s="115" t="str">
        <f>IF($E11="","",VLOOKUP($E11,'L14 elo'!$A$7:$O$22,4))</f>
        <v>Röpte TK</v>
      </c>
      <c r="J11" s="99"/>
      <c r="K11" s="98"/>
      <c r="L11" s="123"/>
      <c r="M11" s="98" t="s">
        <v>348</v>
      </c>
      <c r="N11" s="124"/>
      <c r="O11" s="122"/>
      <c r="P11" s="122"/>
      <c r="Q11" s="103"/>
      <c r="R11" s="104"/>
      <c r="S11" s="105"/>
      <c r="U11" s="114" t="e">
        <f>#REF!</f>
        <v>#REF!</v>
      </c>
      <c r="Y11" s="289"/>
      <c r="Z11" s="289"/>
      <c r="AA11" s="298" t="s">
        <v>128</v>
      </c>
      <c r="AB11" s="299">
        <v>25</v>
      </c>
      <c r="AC11" s="299">
        <v>15</v>
      </c>
      <c r="AD11" s="299">
        <v>10</v>
      </c>
      <c r="AE11" s="299">
        <v>6</v>
      </c>
      <c r="AF11" s="299">
        <v>3</v>
      </c>
      <c r="AG11" s="299">
        <v>1</v>
      </c>
      <c r="AH11" s="299">
        <v>0</v>
      </c>
      <c r="AI11" s="288"/>
      <c r="AJ11" s="288"/>
      <c r="AK11" s="288"/>
    </row>
    <row r="12" spans="1:37" s="33" customFormat="1" ht="12.75" customHeight="1">
      <c r="A12" s="107"/>
      <c r="B12" s="270"/>
      <c r="C12" s="266"/>
      <c r="D12" s="266"/>
      <c r="E12" s="118"/>
      <c r="F12" s="109"/>
      <c r="G12" s="109"/>
      <c r="H12" s="110"/>
      <c r="I12" s="317" t="s">
        <v>0</v>
      </c>
      <c r="J12" s="112" t="s">
        <v>313</v>
      </c>
      <c r="K12" s="113" t="str">
        <f>UPPER(IF(OR(J12="a",J12="as"),F11,IF(OR(J12="b",J12="bs"),F13,)))</f>
        <v>REKEDT-NAGY </v>
      </c>
      <c r="L12" s="125"/>
      <c r="M12" s="98"/>
      <c r="N12" s="124"/>
      <c r="O12" s="122"/>
      <c r="P12" s="122"/>
      <c r="Q12" s="103"/>
      <c r="R12" s="104"/>
      <c r="S12" s="105"/>
      <c r="U12" s="114" t="e">
        <f>#REF!</f>
        <v>#REF!</v>
      </c>
      <c r="Y12" s="289"/>
      <c r="Z12" s="289"/>
      <c r="AA12" s="298" t="s">
        <v>133</v>
      </c>
      <c r="AB12" s="299">
        <v>15</v>
      </c>
      <c r="AC12" s="299">
        <v>10</v>
      </c>
      <c r="AD12" s="299">
        <v>6</v>
      </c>
      <c r="AE12" s="299">
        <v>3</v>
      </c>
      <c r="AF12" s="299">
        <v>1</v>
      </c>
      <c r="AG12" s="299">
        <v>0</v>
      </c>
      <c r="AH12" s="299">
        <v>0</v>
      </c>
      <c r="AI12" s="288"/>
      <c r="AJ12" s="288"/>
      <c r="AK12" s="288"/>
    </row>
    <row r="13" spans="1:37" s="33" customFormat="1" ht="12.75" customHeight="1">
      <c r="A13" s="107">
        <v>4</v>
      </c>
      <c r="B13" s="229">
        <f>IF($E13="","",VLOOKUP($E13,'L14 elo'!$A$7:$O$22,14))</f>
        <v>0</v>
      </c>
      <c r="C13" s="257">
        <f>IF($E13="","",VLOOKUP($E13,'L14 elo'!$A$7:$O$22,15))</f>
        <v>25</v>
      </c>
      <c r="D13" s="257" t="str">
        <f>IF($E13="","",VLOOKUP($E13,'L14 elo'!$A$7:$O$22,5))</f>
        <v>"100329</v>
      </c>
      <c r="E13" s="96">
        <v>5</v>
      </c>
      <c r="F13" s="115" t="str">
        <f>UPPER(IF($E13="","",VLOOKUP($E13,'L14 elo'!$A$7:$O$22,2)))</f>
        <v>REKEDT-NAGY </v>
      </c>
      <c r="G13" s="115" t="str">
        <f>IF($E13="","",VLOOKUP($E13,'L14 elo'!$A$7:$O$22,3))</f>
        <v>Panni</v>
      </c>
      <c r="H13" s="115"/>
      <c r="I13" s="115" t="str">
        <f>IF($E13="","",VLOOKUP($E13,'L14 elo'!$A$7:$O$22,4))</f>
        <v>SVSE</v>
      </c>
      <c r="J13" s="126"/>
      <c r="K13" s="98" t="s">
        <v>329</v>
      </c>
      <c r="L13" s="98"/>
      <c r="M13" s="98"/>
      <c r="N13" s="124"/>
      <c r="O13" s="348" t="s">
        <v>319</v>
      </c>
      <c r="P13" s="122"/>
      <c r="Q13" s="103"/>
      <c r="R13" s="104"/>
      <c r="S13" s="105"/>
      <c r="U13" s="114" t="e">
        <f>#REF!</f>
        <v>#REF!</v>
      </c>
      <c r="Y13" s="289"/>
      <c r="Z13" s="289"/>
      <c r="AA13" s="298" t="s">
        <v>129</v>
      </c>
      <c r="AB13" s="299">
        <v>10</v>
      </c>
      <c r="AC13" s="299">
        <v>6</v>
      </c>
      <c r="AD13" s="299">
        <v>3</v>
      </c>
      <c r="AE13" s="299">
        <v>1</v>
      </c>
      <c r="AF13" s="299">
        <v>0</v>
      </c>
      <c r="AG13" s="299">
        <v>0</v>
      </c>
      <c r="AH13" s="299">
        <v>0</v>
      </c>
      <c r="AI13" s="288"/>
      <c r="AJ13" s="288"/>
      <c r="AK13" s="288"/>
    </row>
    <row r="14" spans="1:37" s="33" customFormat="1" ht="12.75" customHeight="1">
      <c r="A14" s="107"/>
      <c r="B14" s="270"/>
      <c r="C14" s="266"/>
      <c r="D14" s="266"/>
      <c r="E14" s="118"/>
      <c r="F14" s="98"/>
      <c r="G14" s="98"/>
      <c r="H14" s="42"/>
      <c r="I14" s="127"/>
      <c r="J14" s="119"/>
      <c r="K14" s="98"/>
      <c r="L14" s="98"/>
      <c r="M14" s="111" t="s">
        <v>0</v>
      </c>
      <c r="N14" s="120" t="s">
        <v>311</v>
      </c>
      <c r="O14" s="113" t="str">
        <f>UPPER(IF(OR(N14="a",N14="as"),M10,IF(OR(N14="b",N14="bs"),M18,)))</f>
        <v>HORVÁTH </v>
      </c>
      <c r="P14" s="121"/>
      <c r="Q14" s="103"/>
      <c r="R14" s="104"/>
      <c r="S14" s="105"/>
      <c r="U14" s="114" t="e">
        <f>#REF!</f>
        <v>#REF!</v>
      </c>
      <c r="Y14" s="289"/>
      <c r="Z14" s="289"/>
      <c r="AA14" s="298" t="s">
        <v>130</v>
      </c>
      <c r="AB14" s="299">
        <v>3</v>
      </c>
      <c r="AC14" s="299">
        <v>2</v>
      </c>
      <c r="AD14" s="299">
        <v>1</v>
      </c>
      <c r="AE14" s="299">
        <v>0</v>
      </c>
      <c r="AF14" s="299">
        <v>0</v>
      </c>
      <c r="AG14" s="299">
        <v>0</v>
      </c>
      <c r="AH14" s="299">
        <v>0</v>
      </c>
      <c r="AI14" s="288"/>
      <c r="AJ14" s="288"/>
      <c r="AK14" s="288"/>
    </row>
    <row r="15" spans="1:37" s="33" customFormat="1" ht="12.75" customHeight="1">
      <c r="A15" s="95">
        <v>5</v>
      </c>
      <c r="B15" s="229">
        <f>IF($E15="","",VLOOKUP($E15,'L14 elo'!$A$7:$O$22,14))</f>
        <v>0</v>
      </c>
      <c r="C15" s="257">
        <f>IF($E15="","",VLOOKUP($E15,'L14 elo'!$A$7:$O$22,15))</f>
        <v>20</v>
      </c>
      <c r="D15" s="257" t="str">
        <f>IF($E15="","",VLOOKUP($E15,'L14 elo'!$A$7:$O$22,5))</f>
        <v>"090901</v>
      </c>
      <c r="E15" s="96">
        <v>3</v>
      </c>
      <c r="F15" s="97" t="str">
        <f>UPPER(IF($E15="","",VLOOKUP($E15,'L14 elo'!$A$7:$O$22,2)))</f>
        <v>KÁLLAY </v>
      </c>
      <c r="G15" s="97" t="str">
        <f>IF($E15="","",VLOOKUP($E15,'L14 elo'!$A$7:$O$22,3))</f>
        <v>Dorina Nina</v>
      </c>
      <c r="H15" s="97"/>
      <c r="I15" s="97" t="str">
        <f>IF($E15="","",VLOOKUP($E15,'L14 elo'!$A$7:$O$22,4))</f>
        <v>Bebto Team</v>
      </c>
      <c r="J15" s="128"/>
      <c r="K15" s="98"/>
      <c r="L15" s="98"/>
      <c r="M15" s="98"/>
      <c r="N15" s="124"/>
      <c r="O15" s="98" t="s">
        <v>407</v>
      </c>
      <c r="P15" s="124"/>
      <c r="Q15" s="103"/>
      <c r="R15" s="104"/>
      <c r="S15" s="105"/>
      <c r="U15" s="114" t="e">
        <f>#REF!</f>
        <v>#REF!</v>
      </c>
      <c r="Y15" s="289"/>
      <c r="Z15" s="289"/>
      <c r="AA15" s="298"/>
      <c r="AB15" s="298"/>
      <c r="AC15" s="298"/>
      <c r="AD15" s="298"/>
      <c r="AE15" s="298"/>
      <c r="AF15" s="298"/>
      <c r="AG15" s="298"/>
      <c r="AH15" s="298"/>
      <c r="AI15" s="288"/>
      <c r="AJ15" s="288"/>
      <c r="AK15" s="288"/>
    </row>
    <row r="16" spans="1:37" s="33" customFormat="1" ht="12.75" customHeight="1" thickBot="1">
      <c r="A16" s="107"/>
      <c r="B16" s="270"/>
      <c r="C16" s="266"/>
      <c r="D16" s="266"/>
      <c r="E16" s="118"/>
      <c r="F16" s="109"/>
      <c r="G16" s="109"/>
      <c r="H16" s="110"/>
      <c r="I16" s="317" t="s">
        <v>0</v>
      </c>
      <c r="J16" s="112" t="s">
        <v>311</v>
      </c>
      <c r="K16" s="113" t="str">
        <f>UPPER(IF(OR(J16="a",J16="as"),F15,IF(OR(J16="b",J16="bs"),F17,)))</f>
        <v>KÁLLAY </v>
      </c>
      <c r="L16" s="113"/>
      <c r="M16" s="98"/>
      <c r="N16" s="124"/>
      <c r="O16" s="122"/>
      <c r="P16" s="124"/>
      <c r="Q16" s="103"/>
      <c r="R16" s="104"/>
      <c r="S16" s="105"/>
      <c r="U16" s="129" t="e">
        <f>#REF!</f>
        <v>#REF!</v>
      </c>
      <c r="Y16" s="289"/>
      <c r="Z16" s="289"/>
      <c r="AA16" s="298" t="s">
        <v>119</v>
      </c>
      <c r="AB16" s="299">
        <v>150</v>
      </c>
      <c r="AC16" s="299">
        <v>120</v>
      </c>
      <c r="AD16" s="299">
        <v>90</v>
      </c>
      <c r="AE16" s="299">
        <v>60</v>
      </c>
      <c r="AF16" s="299">
        <v>40</v>
      </c>
      <c r="AG16" s="299">
        <v>25</v>
      </c>
      <c r="AH16" s="299">
        <v>15</v>
      </c>
      <c r="AI16" s="288"/>
      <c r="AJ16" s="288"/>
      <c r="AK16" s="288"/>
    </row>
    <row r="17" spans="1:37" s="33" customFormat="1" ht="12.75" customHeight="1">
      <c r="A17" s="107">
        <v>6</v>
      </c>
      <c r="B17" s="229">
        <f>IF($E17="","",VLOOKUP($E17,'L14 elo'!$A$7:$O$22,14))</f>
      </c>
      <c r="C17" s="257">
        <f>IF($E17="","",VLOOKUP($E17,'L14 elo'!$A$7:$O$22,15))</f>
      </c>
      <c r="D17" s="257">
        <f>IF($E17="","",VLOOKUP($E17,'L14 elo'!$A$7:$O$22,5))</f>
      </c>
      <c r="E17" s="96"/>
      <c r="F17" s="115">
        <f>UPPER(IF($E17="","",VLOOKUP($E17,'L14 elo'!$A$7:$O$22,2)))</f>
      </c>
      <c r="G17" s="115">
        <f>IF($E17="","",VLOOKUP($E17,'L14 elo'!$A$7:$O$22,3))</f>
      </c>
      <c r="H17" s="115"/>
      <c r="I17" s="115">
        <f>IF($E17="","",VLOOKUP($E17,'L14 elo'!$A$7:$O$22,4))</f>
      </c>
      <c r="J17" s="116"/>
      <c r="K17" s="98"/>
      <c r="L17" s="117"/>
      <c r="M17" s="98"/>
      <c r="N17" s="124"/>
      <c r="O17" s="122"/>
      <c r="P17" s="124"/>
      <c r="Q17" s="103"/>
      <c r="R17" s="104"/>
      <c r="S17" s="105"/>
      <c r="Y17" s="289"/>
      <c r="Z17" s="289"/>
      <c r="AA17" s="298" t="s">
        <v>121</v>
      </c>
      <c r="AB17" s="299">
        <v>120</v>
      </c>
      <c r="AC17" s="299">
        <v>90</v>
      </c>
      <c r="AD17" s="299">
        <v>60</v>
      </c>
      <c r="AE17" s="299">
        <v>40</v>
      </c>
      <c r="AF17" s="299">
        <v>25</v>
      </c>
      <c r="AG17" s="299">
        <v>15</v>
      </c>
      <c r="AH17" s="299">
        <v>8</v>
      </c>
      <c r="AI17" s="288"/>
      <c r="AJ17" s="288"/>
      <c r="AK17" s="288"/>
    </row>
    <row r="18" spans="1:37" s="33" customFormat="1" ht="12.75" customHeight="1">
      <c r="A18" s="107"/>
      <c r="B18" s="270"/>
      <c r="C18" s="266"/>
      <c r="D18" s="266"/>
      <c r="E18" s="118"/>
      <c r="F18" s="109"/>
      <c r="G18" s="109"/>
      <c r="H18" s="110"/>
      <c r="I18" s="98"/>
      <c r="J18" s="119"/>
      <c r="K18" s="111" t="s">
        <v>0</v>
      </c>
      <c r="L18" s="120" t="s">
        <v>311</v>
      </c>
      <c r="M18" s="113" t="str">
        <f>UPPER(IF(OR(L18="a",L18="as"),K16,IF(OR(L18="b",L18="bs"),K20,)))</f>
        <v>KÁLLAY </v>
      </c>
      <c r="N18" s="130"/>
      <c r="O18" s="122"/>
      <c r="P18" s="124"/>
      <c r="Q18" s="103"/>
      <c r="R18" s="104"/>
      <c r="S18" s="105"/>
      <c r="Y18" s="289"/>
      <c r="Z18" s="289"/>
      <c r="AA18" s="298" t="s">
        <v>122</v>
      </c>
      <c r="AB18" s="299">
        <v>90</v>
      </c>
      <c r="AC18" s="299">
        <v>60</v>
      </c>
      <c r="AD18" s="299">
        <v>40</v>
      </c>
      <c r="AE18" s="299">
        <v>25</v>
      </c>
      <c r="AF18" s="299">
        <v>15</v>
      </c>
      <c r="AG18" s="299">
        <v>8</v>
      </c>
      <c r="AH18" s="299">
        <v>4</v>
      </c>
      <c r="AI18" s="288"/>
      <c r="AJ18" s="288"/>
      <c r="AK18" s="288"/>
    </row>
    <row r="19" spans="1:37" s="33" customFormat="1" ht="12.75" customHeight="1">
      <c r="A19" s="107">
        <v>7</v>
      </c>
      <c r="B19" s="229">
        <f>IF($E19="","",VLOOKUP($E19,'L14 elo'!$A$7:$O$22,14))</f>
        <v>0</v>
      </c>
      <c r="C19" s="257">
        <f>IF($E19="","",VLOOKUP($E19,'L14 elo'!$A$7:$O$22,15))</f>
        <v>51</v>
      </c>
      <c r="D19" s="257" t="str">
        <f>IF($E19="","",VLOOKUP($E19,'L14 elo'!$A$7:$O$22,5))</f>
        <v>"0910240</v>
      </c>
      <c r="E19" s="96">
        <v>11</v>
      </c>
      <c r="F19" s="115" t="str">
        <f>UPPER(IF($E19="","",VLOOKUP($E19,'L14 elo'!$A$7:$O$22,2)))</f>
        <v>GYEPES </v>
      </c>
      <c r="G19" s="115" t="str">
        <f>IF($E19="","",VLOOKUP($E19,'L14 elo'!$A$7:$O$22,3))</f>
        <v>Kira</v>
      </c>
      <c r="H19" s="115"/>
      <c r="I19" s="115" t="str">
        <f>IF($E19="","",VLOOKUP($E19,'L14 elo'!$A$7:$O$22,4))</f>
        <v>SVSE</v>
      </c>
      <c r="J19" s="99"/>
      <c r="K19" s="98"/>
      <c r="L19" s="123"/>
      <c r="M19" s="98" t="s">
        <v>334</v>
      </c>
      <c r="N19" s="122"/>
      <c r="O19" s="122"/>
      <c r="P19" s="124"/>
      <c r="Q19" s="103"/>
      <c r="R19" s="104"/>
      <c r="S19" s="105"/>
      <c r="Y19" s="289"/>
      <c r="Z19" s="289"/>
      <c r="AA19" s="298" t="s">
        <v>123</v>
      </c>
      <c r="AB19" s="299">
        <v>60</v>
      </c>
      <c r="AC19" s="299">
        <v>40</v>
      </c>
      <c r="AD19" s="299">
        <v>25</v>
      </c>
      <c r="AE19" s="299">
        <v>15</v>
      </c>
      <c r="AF19" s="299">
        <v>8</v>
      </c>
      <c r="AG19" s="299">
        <v>4</v>
      </c>
      <c r="AH19" s="299">
        <v>2</v>
      </c>
      <c r="AI19" s="288"/>
      <c r="AJ19" s="288"/>
      <c r="AK19" s="288"/>
    </row>
    <row r="20" spans="1:37" s="33" customFormat="1" ht="12.75" customHeight="1">
      <c r="A20" s="107"/>
      <c r="B20" s="270"/>
      <c r="C20" s="266"/>
      <c r="D20" s="266"/>
      <c r="E20" s="108"/>
      <c r="F20" s="109"/>
      <c r="G20" s="109"/>
      <c r="H20" s="110"/>
      <c r="I20" s="317" t="s">
        <v>0</v>
      </c>
      <c r="J20" s="112" t="s">
        <v>312</v>
      </c>
      <c r="K20" s="113" t="str">
        <f>UPPER(IF(OR(J20="a",J20="as"),F19,IF(OR(J20="b",J20="bs"),F21,)))</f>
        <v>GYEPES </v>
      </c>
      <c r="L20" s="125"/>
      <c r="M20" s="98"/>
      <c r="N20" s="122"/>
      <c r="O20" s="122"/>
      <c r="P20" s="124"/>
      <c r="Q20" s="103"/>
      <c r="R20" s="104"/>
      <c r="S20" s="105"/>
      <c r="Y20" s="289"/>
      <c r="Z20" s="289"/>
      <c r="AA20" s="298" t="s">
        <v>124</v>
      </c>
      <c r="AB20" s="299">
        <v>40</v>
      </c>
      <c r="AC20" s="299">
        <v>25</v>
      </c>
      <c r="AD20" s="299">
        <v>15</v>
      </c>
      <c r="AE20" s="299">
        <v>8</v>
      </c>
      <c r="AF20" s="299">
        <v>4</v>
      </c>
      <c r="AG20" s="299">
        <v>2</v>
      </c>
      <c r="AH20" s="299">
        <v>1</v>
      </c>
      <c r="AI20" s="288"/>
      <c r="AJ20" s="288"/>
      <c r="AK20" s="288"/>
    </row>
    <row r="21" spans="1:37" s="33" customFormat="1" ht="12.75" customHeight="1">
      <c r="A21" s="107">
        <v>8</v>
      </c>
      <c r="B21" s="229">
        <f>IF($E21="","",VLOOKUP($E21,'L14 elo'!$A$7:$O$22,14))</f>
        <v>0</v>
      </c>
      <c r="C21" s="257">
        <f>IF($E21="","",VLOOKUP($E21,'L14 elo'!$A$7:$O$22,15))</f>
        <v>37</v>
      </c>
      <c r="D21" s="257" t="str">
        <f>IF($E21="","",VLOOKUP($E21,'L14 elo'!$A$7:$O$22,5))</f>
        <v>"0805130</v>
      </c>
      <c r="E21" s="96">
        <v>9</v>
      </c>
      <c r="F21" s="115" t="str">
        <f>UPPER(IF($E21="","",VLOOKUP($E21,'L14 elo'!$A$7:$O$22,2)))</f>
        <v>VALICSEK </v>
      </c>
      <c r="G21" s="115" t="str">
        <f>IF($E21="","",VLOOKUP($E21,'L14 elo'!$A$7:$O$22,3))</f>
        <v>Laura</v>
      </c>
      <c r="H21" s="115"/>
      <c r="I21" s="115" t="str">
        <f>IF($E21="","",VLOOKUP($E21,'L14 elo'!$A$7:$O$22,4))</f>
        <v>Future TT</v>
      </c>
      <c r="J21" s="126"/>
      <c r="K21" s="98" t="s">
        <v>338</v>
      </c>
      <c r="L21" s="98"/>
      <c r="M21" s="98"/>
      <c r="N21" s="122"/>
      <c r="O21" s="122"/>
      <c r="P21" s="124"/>
      <c r="Q21" s="393" t="s">
        <v>351</v>
      </c>
      <c r="R21" s="104"/>
      <c r="S21" s="105"/>
      <c r="Y21" s="289"/>
      <c r="Z21" s="289"/>
      <c r="AA21" s="298" t="s">
        <v>125</v>
      </c>
      <c r="AB21" s="299">
        <v>25</v>
      </c>
      <c r="AC21" s="299">
        <v>15</v>
      </c>
      <c r="AD21" s="299">
        <v>10</v>
      </c>
      <c r="AE21" s="299">
        <v>6</v>
      </c>
      <c r="AF21" s="299">
        <v>3</v>
      </c>
      <c r="AG21" s="299">
        <v>1</v>
      </c>
      <c r="AH21" s="299">
        <v>0</v>
      </c>
      <c r="AI21" s="288"/>
      <c r="AJ21" s="288"/>
      <c r="AK21" s="288"/>
    </row>
    <row r="22" spans="1:37" s="33" customFormat="1" ht="12.75" customHeight="1">
      <c r="A22" s="107"/>
      <c r="B22" s="270"/>
      <c r="C22" s="266"/>
      <c r="D22" s="266"/>
      <c r="E22" s="108"/>
      <c r="F22" s="127"/>
      <c r="G22" s="127"/>
      <c r="H22" s="131"/>
      <c r="I22" s="127"/>
      <c r="J22" s="119"/>
      <c r="K22" s="98"/>
      <c r="L22" s="98"/>
      <c r="M22" s="98"/>
      <c r="N22" s="122"/>
      <c r="O22" s="111" t="s">
        <v>0</v>
      </c>
      <c r="P22" s="120" t="s">
        <v>313</v>
      </c>
      <c r="Q22" s="113" t="str">
        <f>UPPER(IF(OR(P22="a",P22="as"),O14,IF(OR(P22="b",P22="bs"),O30,)))</f>
        <v>SERKÉDI </v>
      </c>
      <c r="R22" s="121"/>
      <c r="S22" s="105"/>
      <c r="Y22" s="289"/>
      <c r="Z22" s="289"/>
      <c r="AA22" s="298" t="s">
        <v>126</v>
      </c>
      <c r="AB22" s="299">
        <v>15</v>
      </c>
      <c r="AC22" s="299">
        <v>10</v>
      </c>
      <c r="AD22" s="299">
        <v>6</v>
      </c>
      <c r="AE22" s="299">
        <v>3</v>
      </c>
      <c r="AF22" s="299">
        <v>1</v>
      </c>
      <c r="AG22" s="299">
        <v>0</v>
      </c>
      <c r="AH22" s="299">
        <v>0</v>
      </c>
      <c r="AI22" s="288"/>
      <c r="AJ22" s="288"/>
      <c r="AK22" s="288"/>
    </row>
    <row r="23" spans="1:37" s="33" customFormat="1" ht="12.75" customHeight="1">
      <c r="A23" s="107">
        <v>9</v>
      </c>
      <c r="B23" s="229">
        <f>IF($E23="","",VLOOKUP($E23,'L14 elo'!$A$7:$O$22,14))</f>
        <v>0</v>
      </c>
      <c r="C23" s="257">
        <f>IF($E23="","",VLOOKUP($E23,'L14 elo'!$A$7:$O$22,15))</f>
        <v>33</v>
      </c>
      <c r="D23" s="257" t="str">
        <f>IF($E23="","",VLOOKUP($E23,'L14 elo'!$A$7:$O$22,5))</f>
        <v>"100119</v>
      </c>
      <c r="E23" s="96">
        <v>8</v>
      </c>
      <c r="F23" s="115" t="str">
        <f>UPPER(IF($E23="","",VLOOKUP($E23,'L14 elo'!$A$7:$O$22,2)))</f>
        <v>FIZEL </v>
      </c>
      <c r="G23" s="115" t="str">
        <f>IF($E23="","",VLOOKUP($E23,'L14 elo'!$A$7:$O$22,3))</f>
        <v>Laura Liza</v>
      </c>
      <c r="H23" s="115"/>
      <c r="I23" s="115" t="str">
        <f>IF($E23="","",VLOOKUP($E23,'L14 elo'!$A$7:$O$22,4))</f>
        <v>SVSE</v>
      </c>
      <c r="J23" s="99"/>
      <c r="K23" s="98"/>
      <c r="L23" s="98"/>
      <c r="M23" s="98"/>
      <c r="N23" s="122"/>
      <c r="O23" s="98"/>
      <c r="P23" s="124"/>
      <c r="Q23" s="98" t="s">
        <v>410</v>
      </c>
      <c r="R23" s="122"/>
      <c r="S23" s="105"/>
      <c r="Y23" s="289"/>
      <c r="Z23" s="289"/>
      <c r="AA23" s="298" t="s">
        <v>127</v>
      </c>
      <c r="AB23" s="299">
        <v>10</v>
      </c>
      <c r="AC23" s="299">
        <v>6</v>
      </c>
      <c r="AD23" s="299">
        <v>3</v>
      </c>
      <c r="AE23" s="299">
        <v>1</v>
      </c>
      <c r="AF23" s="299">
        <v>0</v>
      </c>
      <c r="AG23" s="299">
        <v>0</v>
      </c>
      <c r="AH23" s="299">
        <v>0</v>
      </c>
      <c r="AI23" s="288"/>
      <c r="AJ23" s="288"/>
      <c r="AK23" s="288"/>
    </row>
    <row r="24" spans="1:37" s="33" customFormat="1" ht="12.75" customHeight="1">
      <c r="A24" s="107"/>
      <c r="B24" s="270"/>
      <c r="C24" s="266"/>
      <c r="D24" s="266"/>
      <c r="E24" s="108"/>
      <c r="F24" s="109"/>
      <c r="G24" s="109"/>
      <c r="H24" s="110"/>
      <c r="I24" s="317" t="s">
        <v>0</v>
      </c>
      <c r="J24" s="112" t="s">
        <v>312</v>
      </c>
      <c r="K24" s="113" t="str">
        <f>UPPER(IF(OR(J24="a",J24="as"),F23,IF(OR(J24="b",J24="bs"),F25,)))</f>
        <v>FIZEL </v>
      </c>
      <c r="L24" s="113"/>
      <c r="M24" s="98"/>
      <c r="N24" s="122"/>
      <c r="O24" s="122"/>
      <c r="P24" s="124"/>
      <c r="Q24" s="103"/>
      <c r="R24" s="104"/>
      <c r="S24" s="105"/>
      <c r="Y24" s="289"/>
      <c r="Z24" s="289"/>
      <c r="AA24" s="298" t="s">
        <v>128</v>
      </c>
      <c r="AB24" s="299">
        <v>6</v>
      </c>
      <c r="AC24" s="299">
        <v>3</v>
      </c>
      <c r="AD24" s="299">
        <v>1</v>
      </c>
      <c r="AE24" s="299">
        <v>0</v>
      </c>
      <c r="AF24" s="299">
        <v>0</v>
      </c>
      <c r="AG24" s="299">
        <v>0</v>
      </c>
      <c r="AH24" s="299">
        <v>0</v>
      </c>
      <c r="AI24" s="288"/>
      <c r="AJ24" s="288"/>
      <c r="AK24" s="288"/>
    </row>
    <row r="25" spans="1:37" s="33" customFormat="1" ht="12.75" customHeight="1">
      <c r="A25" s="107">
        <v>10</v>
      </c>
      <c r="B25" s="229">
        <f>IF($E25="","",VLOOKUP($E25,'L14 elo'!$A$7:$O$22,14))</f>
        <v>0</v>
      </c>
      <c r="C25" s="257">
        <f>IF($E25="","",VLOOKUP($E25,'L14 elo'!$A$7:$O$22,15))</f>
        <v>0</v>
      </c>
      <c r="D25" s="257">
        <f>IF($E25="","",VLOOKUP($E25,'L14 elo'!$A$7:$O$22,5))</f>
        <v>0</v>
      </c>
      <c r="E25" s="96">
        <v>12</v>
      </c>
      <c r="F25" s="115" t="str">
        <f>UPPER(IF($E25="","",VLOOKUP($E25,'L14 elo'!$A$7:$O$22,2)))</f>
        <v>X</v>
      </c>
      <c r="G25" s="115">
        <f>IF($E25="","",VLOOKUP($E25,'L14 elo'!$A$7:$O$22,3))</f>
        <v>0</v>
      </c>
      <c r="H25" s="115"/>
      <c r="I25" s="115">
        <f>IF($E25="","",VLOOKUP($E25,'L14 elo'!$A$7:$O$22,4))</f>
        <v>0</v>
      </c>
      <c r="J25" s="116"/>
      <c r="K25" s="98"/>
      <c r="L25" s="117"/>
      <c r="M25" s="347" t="s">
        <v>333</v>
      </c>
      <c r="N25" s="122"/>
      <c r="O25" s="122"/>
      <c r="P25" s="124"/>
      <c r="Q25" s="103"/>
      <c r="R25" s="104"/>
      <c r="S25" s="105"/>
      <c r="Y25" s="289"/>
      <c r="Z25" s="289"/>
      <c r="AA25" s="298" t="s">
        <v>133</v>
      </c>
      <c r="AB25" s="299">
        <v>3</v>
      </c>
      <c r="AC25" s="299">
        <v>2</v>
      </c>
      <c r="AD25" s="299">
        <v>1</v>
      </c>
      <c r="AE25" s="299">
        <v>0</v>
      </c>
      <c r="AF25" s="299">
        <v>0</v>
      </c>
      <c r="AG25" s="299">
        <v>0</v>
      </c>
      <c r="AH25" s="299">
        <v>0</v>
      </c>
      <c r="AI25" s="288"/>
      <c r="AJ25" s="288"/>
      <c r="AK25" s="288"/>
    </row>
    <row r="26" spans="1:41" s="33" customFormat="1" ht="12.75" customHeight="1">
      <c r="A26" s="107"/>
      <c r="B26" s="270"/>
      <c r="C26" s="266"/>
      <c r="D26" s="266"/>
      <c r="E26" s="118"/>
      <c r="F26" s="109"/>
      <c r="G26" s="109"/>
      <c r="H26" s="110"/>
      <c r="I26" s="98"/>
      <c r="J26" s="119"/>
      <c r="K26" s="111" t="s">
        <v>0</v>
      </c>
      <c r="L26" s="120" t="s">
        <v>312</v>
      </c>
      <c r="M26" s="113" t="str">
        <f>UPPER(IF(OR(L26="a",L26="as"),K24,IF(OR(L26="b",L26="bs"),K28,)))</f>
        <v>FIZEL </v>
      </c>
      <c r="N26" s="121"/>
      <c r="O26" s="122"/>
      <c r="P26" s="124"/>
      <c r="Q26" s="103"/>
      <c r="R26" s="104"/>
      <c r="S26" s="105"/>
      <c r="Y26" s="288"/>
      <c r="Z26" s="288"/>
      <c r="AA26" s="288"/>
      <c r="AB26" s="288"/>
      <c r="AC26" s="288"/>
      <c r="AD26" s="288"/>
      <c r="AE26" s="288"/>
      <c r="AF26" s="288"/>
      <c r="AG26" s="288"/>
      <c r="AH26" s="288"/>
      <c r="AI26" s="288"/>
      <c r="AJ26" s="288"/>
      <c r="AK26" s="288"/>
      <c r="AL26" s="294"/>
      <c r="AM26" s="294"/>
      <c r="AN26" s="294"/>
      <c r="AO26" s="294"/>
    </row>
    <row r="27" spans="1:41" s="33" customFormat="1" ht="12.75" customHeight="1">
      <c r="A27" s="107">
        <v>11</v>
      </c>
      <c r="B27" s="229">
        <f>IF($E27="","",VLOOKUP($E27,'L14 elo'!$A$7:$O$22,14))</f>
      </c>
      <c r="C27" s="257">
        <f>IF($E27="","",VLOOKUP($E27,'L14 elo'!$A$7:$O$22,15))</f>
      </c>
      <c r="D27" s="257">
        <f>IF($E27="","",VLOOKUP($E27,'L14 elo'!$A$7:$O$22,5))</f>
      </c>
      <c r="E27" s="96"/>
      <c r="F27" s="115">
        <f>UPPER(IF($E27="","",VLOOKUP($E27,'L14 elo'!$A$7:$O$22,2)))</f>
      </c>
      <c r="G27" s="115">
        <f>IF($E27="","",VLOOKUP($E27,'L14 elo'!$A$7:$O$22,3))</f>
      </c>
      <c r="H27" s="115"/>
      <c r="I27" s="115">
        <f>IF($E27="","",VLOOKUP($E27,'L14 elo'!$A$7:$O$22,4))</f>
      </c>
      <c r="J27" s="99"/>
      <c r="K27" s="98"/>
      <c r="L27" s="123"/>
      <c r="M27" s="98" t="s">
        <v>326</v>
      </c>
      <c r="N27" s="124"/>
      <c r="O27" s="122"/>
      <c r="P27" s="124"/>
      <c r="Q27" s="103"/>
      <c r="R27" s="104"/>
      <c r="S27" s="105"/>
      <c r="Y27" s="288"/>
      <c r="Z27" s="288"/>
      <c r="AA27" s="288"/>
      <c r="AB27" s="288"/>
      <c r="AC27" s="288"/>
      <c r="AD27" s="288"/>
      <c r="AE27" s="288"/>
      <c r="AF27" s="288"/>
      <c r="AG27" s="288"/>
      <c r="AH27" s="288"/>
      <c r="AI27" s="288"/>
      <c r="AJ27" s="288"/>
      <c r="AK27" s="288"/>
      <c r="AL27" s="294"/>
      <c r="AM27" s="294"/>
      <c r="AN27" s="294"/>
      <c r="AO27" s="294"/>
    </row>
    <row r="28" spans="1:41" s="33" customFormat="1" ht="12.75" customHeight="1">
      <c r="A28" s="132"/>
      <c r="B28" s="270"/>
      <c r="C28" s="266"/>
      <c r="D28" s="266"/>
      <c r="E28" s="118"/>
      <c r="F28" s="109"/>
      <c r="G28" s="109"/>
      <c r="H28" s="110"/>
      <c r="I28" s="317" t="s">
        <v>0</v>
      </c>
      <c r="J28" s="112" t="s">
        <v>314</v>
      </c>
      <c r="K28" s="113" t="str">
        <f>UPPER(IF(OR(J28="a",J28="as"),F27,IF(OR(J28="b",J28="bs"),F29,)))</f>
        <v>KÁTAI </v>
      </c>
      <c r="L28" s="125"/>
      <c r="M28" s="98"/>
      <c r="N28" s="124"/>
      <c r="O28" s="122"/>
      <c r="P28" s="124"/>
      <c r="Q28" s="103"/>
      <c r="R28" s="104"/>
      <c r="S28" s="105"/>
      <c r="Y28" s="294"/>
      <c r="Z28" s="294"/>
      <c r="AA28" s="294"/>
      <c r="AB28" s="294"/>
      <c r="AC28" s="294"/>
      <c r="AD28" s="294"/>
      <c r="AE28" s="294"/>
      <c r="AF28" s="294"/>
      <c r="AG28" s="294"/>
      <c r="AH28" s="294"/>
      <c r="AI28" s="294"/>
      <c r="AJ28" s="294"/>
      <c r="AK28" s="294"/>
      <c r="AL28" s="294"/>
      <c r="AM28" s="294"/>
      <c r="AN28" s="294"/>
      <c r="AO28" s="294"/>
    </row>
    <row r="29" spans="1:41" s="33" customFormat="1" ht="12.75" customHeight="1">
      <c r="A29" s="95">
        <v>12</v>
      </c>
      <c r="B29" s="229">
        <f>IF($E29="","",VLOOKUP($E29,'L14 elo'!$A$7:$O$22,14))</f>
        <v>0</v>
      </c>
      <c r="C29" s="257">
        <f>IF($E29="","",VLOOKUP($E29,'L14 elo'!$A$7:$O$22,15))</f>
        <v>22</v>
      </c>
      <c r="D29" s="257" t="str">
        <f>IF($E29="","",VLOOKUP($E29,'L14 elo'!$A$7:$O$22,5))</f>
        <v>"090915</v>
      </c>
      <c r="E29" s="96">
        <v>4</v>
      </c>
      <c r="F29" s="97" t="str">
        <f>UPPER(IF($E29="","",VLOOKUP($E29,'L14 elo'!$A$7:$O$22,2)))</f>
        <v>KÁTAI </v>
      </c>
      <c r="G29" s="97" t="str">
        <f>IF($E29="","",VLOOKUP($E29,'L14 elo'!$A$7:$O$22,3))</f>
        <v>Luca Sára</v>
      </c>
      <c r="H29" s="97"/>
      <c r="I29" s="97" t="str">
        <f>IF($E29="","",VLOOKUP($E29,'L14 elo'!$A$7:$O$22,4))</f>
        <v>SVSE</v>
      </c>
      <c r="J29" s="126"/>
      <c r="K29" s="98"/>
      <c r="L29" s="98"/>
      <c r="M29" s="98"/>
      <c r="N29" s="124"/>
      <c r="O29" s="122"/>
      <c r="P29" s="124"/>
      <c r="Q29" s="103"/>
      <c r="R29" s="104"/>
      <c r="S29" s="105"/>
      <c r="Y29" s="294"/>
      <c r="Z29" s="294"/>
      <c r="AA29" s="294"/>
      <c r="AB29" s="294"/>
      <c r="AC29" s="294"/>
      <c r="AD29" s="294"/>
      <c r="AE29" s="294"/>
      <c r="AF29" s="294"/>
      <c r="AG29" s="294"/>
      <c r="AH29" s="294"/>
      <c r="AI29" s="294"/>
      <c r="AJ29" s="294"/>
      <c r="AK29" s="294"/>
      <c r="AL29" s="294"/>
      <c r="AM29" s="294"/>
      <c r="AN29" s="294"/>
      <c r="AO29" s="294"/>
    </row>
    <row r="30" spans="1:37" s="33" customFormat="1" ht="12.75" customHeight="1">
      <c r="A30" s="107"/>
      <c r="B30" s="270"/>
      <c r="C30" s="266"/>
      <c r="D30" s="266"/>
      <c r="E30" s="118"/>
      <c r="F30" s="98"/>
      <c r="G30" s="98"/>
      <c r="H30" s="42"/>
      <c r="I30" s="127"/>
      <c r="J30" s="119"/>
      <c r="K30" s="98"/>
      <c r="L30" s="98"/>
      <c r="M30" s="111" t="s">
        <v>0</v>
      </c>
      <c r="N30" s="120" t="s">
        <v>313</v>
      </c>
      <c r="O30" s="113" t="str">
        <f>UPPER(IF(OR(N30="a",N30="as"),M26,IF(OR(N30="b",N30="bs"),M34,)))</f>
        <v>SERKÉDI </v>
      </c>
      <c r="P30" s="130"/>
      <c r="Q30" s="103"/>
      <c r="R30" s="104"/>
      <c r="S30" s="105"/>
      <c r="AI30" s="294"/>
      <c r="AJ30" s="294"/>
      <c r="AK30" s="294"/>
    </row>
    <row r="31" spans="1:37" s="33" customFormat="1" ht="12.75" customHeight="1">
      <c r="A31" s="107">
        <v>13</v>
      </c>
      <c r="B31" s="229">
        <f>IF($E31="","",VLOOKUP($E31,'L14 elo'!$A$7:$O$22,14))</f>
        <v>0</v>
      </c>
      <c r="C31" s="257">
        <f>IF($E31="","",VLOOKUP($E31,'L14 elo'!$A$7:$O$22,15))</f>
        <v>27</v>
      </c>
      <c r="D31" s="257" t="str">
        <f>IF($E31="","",VLOOKUP($E31,'L14 elo'!$A$7:$O$22,5))</f>
        <v>"090308</v>
      </c>
      <c r="E31" s="96">
        <v>6</v>
      </c>
      <c r="F31" s="115" t="str">
        <f>UPPER(IF($E31="","",VLOOKUP($E31,'L14 elo'!$A$7:$O$22,2)))</f>
        <v>KOLOZÁR </v>
      </c>
      <c r="G31" s="115" t="str">
        <f>IF($E31="","",VLOOKUP($E31,'L14 elo'!$A$7:$O$22,3))</f>
        <v>Lili</v>
      </c>
      <c r="H31" s="115"/>
      <c r="I31" s="115" t="str">
        <f>IF($E31="","",VLOOKUP($E31,'L14 elo'!$A$7:$O$22,4))</f>
        <v>PG Tenisz</v>
      </c>
      <c r="J31" s="128"/>
      <c r="K31" s="347" t="s">
        <v>333</v>
      </c>
      <c r="L31" s="98"/>
      <c r="M31" s="98"/>
      <c r="N31" s="124"/>
      <c r="O31" s="98" t="s">
        <v>408</v>
      </c>
      <c r="P31" s="122"/>
      <c r="Q31" s="103"/>
      <c r="R31" s="104"/>
      <c r="S31" s="105"/>
      <c r="AI31" s="294"/>
      <c r="AJ31" s="294"/>
      <c r="AK31" s="294"/>
    </row>
    <row r="32" spans="1:37" s="33" customFormat="1" ht="12.75" customHeight="1">
      <c r="A32" s="107"/>
      <c r="B32" s="270"/>
      <c r="C32" s="266"/>
      <c r="D32" s="266"/>
      <c r="E32" s="118"/>
      <c r="F32" s="109"/>
      <c r="G32" s="109"/>
      <c r="H32" s="110"/>
      <c r="I32" s="111" t="s">
        <v>0</v>
      </c>
      <c r="J32" s="112" t="s">
        <v>313</v>
      </c>
      <c r="K32" s="113" t="str">
        <f>UPPER(IF(OR(J32="a",J32="as"),F31,IF(OR(J32="b",J32="bs"),F33,)))</f>
        <v>SERKÉDI </v>
      </c>
      <c r="L32" s="113"/>
      <c r="M32" s="98"/>
      <c r="N32" s="124"/>
      <c r="O32" s="122"/>
      <c r="P32" s="122"/>
      <c r="Q32" s="103"/>
      <c r="R32" s="104"/>
      <c r="S32" s="105"/>
      <c r="AI32" s="294"/>
      <c r="AJ32" s="294"/>
      <c r="AK32" s="294"/>
    </row>
    <row r="33" spans="1:37" s="33" customFormat="1" ht="12.75" customHeight="1">
      <c r="A33" s="107">
        <v>14</v>
      </c>
      <c r="B33" s="229">
        <f>IF($E33="","",VLOOKUP($E33,'L14 elo'!$A$7:$O$22,14))</f>
        <v>0</v>
      </c>
      <c r="C33" s="257">
        <f>IF($E33="","",VLOOKUP($E33,'L14 elo'!$A$7:$O$22,15))</f>
        <v>43</v>
      </c>
      <c r="D33" s="257" t="str">
        <f>IF($E33="","",VLOOKUP($E33,'L14 elo'!$A$7:$O$22,5))</f>
        <v>"1004280</v>
      </c>
      <c r="E33" s="96">
        <v>10</v>
      </c>
      <c r="F33" s="115" t="str">
        <f>UPPER(IF($E33="","",VLOOKUP($E33,'L14 elo'!$A$7:$O$22,2)))</f>
        <v>SERKÉDI </v>
      </c>
      <c r="G33" s="115" t="str">
        <f>IF($E33="","",VLOOKUP($E33,'L14 elo'!$A$7:$O$22,3))</f>
        <v>Emese</v>
      </c>
      <c r="H33" s="115"/>
      <c r="I33" s="115" t="str">
        <f>IF($E33="","",VLOOKUP($E33,'L14 elo'!$A$7:$O$22,4))</f>
        <v>BUSC</v>
      </c>
      <c r="J33" s="116"/>
      <c r="K33" s="98" t="s">
        <v>344</v>
      </c>
      <c r="L33" s="117"/>
      <c r="M33" s="347" t="s">
        <v>319</v>
      </c>
      <c r="N33" s="124"/>
      <c r="O33" s="122"/>
      <c r="P33" s="122"/>
      <c r="Q33" s="103"/>
      <c r="R33" s="104"/>
      <c r="S33" s="105"/>
      <c r="AI33" s="294"/>
      <c r="AJ33" s="294"/>
      <c r="AK33" s="294"/>
    </row>
    <row r="34" spans="1:37" s="33" customFormat="1" ht="12.75" customHeight="1">
      <c r="A34" s="107"/>
      <c r="B34" s="270"/>
      <c r="C34" s="266"/>
      <c r="D34" s="266"/>
      <c r="E34" s="118"/>
      <c r="F34" s="109"/>
      <c r="G34" s="109"/>
      <c r="H34" s="110"/>
      <c r="I34" s="98"/>
      <c r="J34" s="119"/>
      <c r="K34" s="111" t="s">
        <v>0</v>
      </c>
      <c r="L34" s="120" t="s">
        <v>312</v>
      </c>
      <c r="M34" s="113" t="str">
        <f>UPPER(IF(OR(L34="a",L34="as"),K32,IF(OR(L34="b",L34="bs"),K36,)))</f>
        <v>SERKÉDI </v>
      </c>
      <c r="N34" s="130"/>
      <c r="O34" s="122"/>
      <c r="P34" s="122"/>
      <c r="Q34" s="103"/>
      <c r="R34" s="104"/>
      <c r="S34" s="105"/>
      <c r="AI34" s="294"/>
      <c r="AJ34" s="294"/>
      <c r="AK34" s="294"/>
    </row>
    <row r="35" spans="1:37" s="33" customFormat="1" ht="12.75" customHeight="1">
      <c r="A35" s="107">
        <v>15</v>
      </c>
      <c r="B35" s="229">
        <f>IF($E35="","",VLOOKUP($E35,'L14 elo'!$A$7:$O$22,14))</f>
      </c>
      <c r="C35" s="257">
        <f>IF($E35="","",VLOOKUP($E35,'L14 elo'!$A$7:$O$22,15))</f>
      </c>
      <c r="D35" s="257">
        <f>IF($E35="","",VLOOKUP($E35,'L14 elo'!$A$7:$O$22,5))</f>
      </c>
      <c r="E35" s="96"/>
      <c r="F35" s="115">
        <f>UPPER(IF($E35="","",VLOOKUP($E35,'L14 elo'!$A$7:$O$22,2)))</f>
      </c>
      <c r="G35" s="115">
        <f>IF($E35="","",VLOOKUP($E35,'L14 elo'!$A$7:$O$22,3))</f>
      </c>
      <c r="H35" s="115"/>
      <c r="I35" s="115">
        <f>IF($E35="","",VLOOKUP($E35,'L14 elo'!$A$7:$O$22,4))</f>
      </c>
      <c r="J35" s="99"/>
      <c r="K35" s="98"/>
      <c r="L35" s="123"/>
      <c r="M35" s="98" t="s">
        <v>349</v>
      </c>
      <c r="N35" s="122"/>
      <c r="O35" s="122"/>
      <c r="P35" s="122"/>
      <c r="Q35" s="103"/>
      <c r="R35" s="104"/>
      <c r="S35" s="105"/>
      <c r="AI35" s="294"/>
      <c r="AJ35" s="294"/>
      <c r="AK35" s="294"/>
    </row>
    <row r="36" spans="1:37" s="33" customFormat="1" ht="12.75" customHeight="1">
      <c r="A36" s="107"/>
      <c r="B36" s="270"/>
      <c r="C36" s="266"/>
      <c r="D36" s="266"/>
      <c r="E36" s="108"/>
      <c r="F36" s="109"/>
      <c r="G36" s="109"/>
      <c r="H36" s="110"/>
      <c r="I36" s="111" t="s">
        <v>0</v>
      </c>
      <c r="J36" s="112" t="s">
        <v>314</v>
      </c>
      <c r="K36" s="113" t="str">
        <f>UPPER(IF(OR(J36="a",J36="as"),F35,IF(OR(J36="b",J36="bs"),F37,)))</f>
        <v>IPACS </v>
      </c>
      <c r="L36" s="125"/>
      <c r="M36" s="98"/>
      <c r="N36" s="122"/>
      <c r="O36" s="122"/>
      <c r="P36" s="122"/>
      <c r="Q36" s="103"/>
      <c r="R36" s="104"/>
      <c r="S36" s="105"/>
      <c r="AI36" s="294"/>
      <c r="AJ36" s="294"/>
      <c r="AK36" s="294"/>
    </row>
    <row r="37" spans="1:37" s="33" customFormat="1" ht="12.75" customHeight="1">
      <c r="A37" s="95">
        <v>16</v>
      </c>
      <c r="B37" s="229">
        <f>IF($E37="","",VLOOKUP($E37,'L14 elo'!$A$7:$O$22,14))</f>
        <v>0</v>
      </c>
      <c r="C37" s="257">
        <f>IF($E37="","",VLOOKUP($E37,'L14 elo'!$A$7:$O$22,15))</f>
        <v>19</v>
      </c>
      <c r="D37" s="257" t="str">
        <f>IF($E37="","",VLOOKUP($E37,'L14 elo'!$A$7:$O$22,5))</f>
        <v>"090113</v>
      </c>
      <c r="E37" s="96">
        <v>2</v>
      </c>
      <c r="F37" s="97" t="str">
        <f>UPPER(IF($E37="","",VLOOKUP($E37,'L14 elo'!$A$7:$O$22,2)))</f>
        <v>IPACS </v>
      </c>
      <c r="G37" s="97" t="str">
        <f>IF($E37="","",VLOOKUP($E37,'L14 elo'!$A$7:$O$22,3))</f>
        <v>Panni</v>
      </c>
      <c r="H37" s="115"/>
      <c r="I37" s="97" t="str">
        <f>IF($E37="","",VLOOKUP($E37,'L14 elo'!$A$7:$O$22,4))</f>
        <v>Bebto Team</v>
      </c>
      <c r="J37" s="126"/>
      <c r="K37" s="98"/>
      <c r="L37" s="98"/>
      <c r="M37" s="98"/>
      <c r="N37" s="122"/>
      <c r="O37" s="122"/>
      <c r="P37" s="122"/>
      <c r="Q37" s="103"/>
      <c r="R37" s="104"/>
      <c r="S37" s="105"/>
      <c r="AI37" s="294"/>
      <c r="AJ37" s="294"/>
      <c r="AK37" s="294"/>
    </row>
    <row r="38" spans="1:37" s="33" customFormat="1" ht="9" customHeight="1">
      <c r="A38" s="133"/>
      <c r="B38" s="108"/>
      <c r="C38" s="108"/>
      <c r="D38" s="108"/>
      <c r="E38" s="108"/>
      <c r="F38" s="127"/>
      <c r="G38" s="127"/>
      <c r="H38" s="131"/>
      <c r="I38" s="98"/>
      <c r="J38" s="119"/>
      <c r="K38" s="98"/>
      <c r="L38" s="98"/>
      <c r="M38" s="98"/>
      <c r="N38" s="122"/>
      <c r="O38" s="122"/>
      <c r="P38" s="122"/>
      <c r="Q38" s="103"/>
      <c r="R38" s="104"/>
      <c r="S38" s="105"/>
      <c r="AI38" s="294"/>
      <c r="AJ38" s="294"/>
      <c r="AK38" s="294"/>
    </row>
    <row r="39" spans="1:37" s="33" customFormat="1" ht="9" customHeight="1">
      <c r="A39" s="134"/>
      <c r="B39" s="100"/>
      <c r="C39" s="100"/>
      <c r="D39" s="100"/>
      <c r="E39" s="108"/>
      <c r="F39" s="100"/>
      <c r="G39" s="100"/>
      <c r="H39" s="100"/>
      <c r="I39" s="100"/>
      <c r="J39" s="108"/>
      <c r="K39" s="100"/>
      <c r="L39" s="100"/>
      <c r="M39" s="100"/>
      <c r="N39" s="135"/>
      <c r="O39" s="135"/>
      <c r="P39" s="135"/>
      <c r="Q39" s="103"/>
      <c r="R39" s="104"/>
      <c r="S39" s="105"/>
      <c r="AI39" s="294"/>
      <c r="AJ39" s="294"/>
      <c r="AK39" s="294"/>
    </row>
    <row r="40" spans="1:37" s="33" customFormat="1" ht="9" customHeight="1">
      <c r="A40" s="133"/>
      <c r="B40" s="108"/>
      <c r="C40" s="108"/>
      <c r="D40" s="108"/>
      <c r="E40" s="108"/>
      <c r="F40" s="100"/>
      <c r="G40" s="100"/>
      <c r="I40" s="100"/>
      <c r="J40" s="108"/>
      <c r="K40" s="100"/>
      <c r="L40" s="100"/>
      <c r="M40" s="136"/>
      <c r="N40" s="108"/>
      <c r="O40" s="100"/>
      <c r="P40" s="135"/>
      <c r="Q40" s="103"/>
      <c r="R40" s="104"/>
      <c r="S40" s="105"/>
      <c r="AI40" s="294"/>
      <c r="AJ40" s="294"/>
      <c r="AK40" s="294"/>
    </row>
    <row r="41" spans="1:37" s="33" customFormat="1" ht="9" customHeight="1">
      <c r="A41" s="133"/>
      <c r="B41" s="100"/>
      <c r="C41" s="100"/>
      <c r="D41" s="100"/>
      <c r="E41" s="108"/>
      <c r="F41" s="100"/>
      <c r="G41" s="100"/>
      <c r="H41" s="100"/>
      <c r="I41" s="100"/>
      <c r="J41" s="108"/>
      <c r="K41" s="100"/>
      <c r="L41" s="100"/>
      <c r="M41" s="100"/>
      <c r="N41" s="135"/>
      <c r="O41" s="100"/>
      <c r="P41" s="135"/>
      <c r="Q41" s="103"/>
      <c r="R41" s="104"/>
      <c r="S41" s="105"/>
      <c r="AI41" s="294"/>
      <c r="AJ41" s="294"/>
      <c r="AK41" s="294"/>
    </row>
    <row r="42" spans="1:37" s="33" customFormat="1" ht="9" customHeight="1">
      <c r="A42" s="133"/>
      <c r="B42" s="108"/>
      <c r="C42" s="108"/>
      <c r="D42" s="108"/>
      <c r="E42" s="108"/>
      <c r="F42" s="100"/>
      <c r="G42" s="100"/>
      <c r="I42" s="136"/>
      <c r="J42" s="108"/>
      <c r="K42" s="100"/>
      <c r="L42" s="100"/>
      <c r="M42" s="100"/>
      <c r="N42" s="135"/>
      <c r="O42" s="135"/>
      <c r="P42" s="135"/>
      <c r="Q42" s="103"/>
      <c r="R42" s="104"/>
      <c r="S42" s="105"/>
      <c r="AI42" s="294"/>
      <c r="AJ42" s="294"/>
      <c r="AK42" s="294"/>
    </row>
    <row r="43" spans="1:37" s="33" customFormat="1" ht="9" customHeight="1">
      <c r="A43" s="133"/>
      <c r="B43" s="100"/>
      <c r="C43" s="100"/>
      <c r="D43" s="100"/>
      <c r="E43" s="108"/>
      <c r="F43" s="100"/>
      <c r="G43" s="100"/>
      <c r="H43" s="100"/>
      <c r="I43" s="100"/>
      <c r="J43" s="108"/>
      <c r="K43" s="100"/>
      <c r="L43" s="137"/>
      <c r="M43" s="100"/>
      <c r="N43" s="135"/>
      <c r="O43" s="135"/>
      <c r="P43" s="135"/>
      <c r="Q43" s="103"/>
      <c r="R43" s="104"/>
      <c r="S43" s="105"/>
      <c r="AI43" s="294"/>
      <c r="AJ43" s="294"/>
      <c r="AK43" s="294"/>
    </row>
    <row r="44" spans="1:37" s="33" customFormat="1" ht="9" customHeight="1">
      <c r="A44" s="133"/>
      <c r="B44" s="108"/>
      <c r="C44" s="108"/>
      <c r="D44" s="108"/>
      <c r="E44" s="108"/>
      <c r="F44" s="100"/>
      <c r="G44" s="100"/>
      <c r="I44" s="100"/>
      <c r="J44" s="108"/>
      <c r="K44" s="136"/>
      <c r="L44" s="108"/>
      <c r="M44" s="100"/>
      <c r="N44" s="135"/>
      <c r="O44" s="135"/>
      <c r="P44" s="135"/>
      <c r="Q44" s="103"/>
      <c r="R44" s="104"/>
      <c r="S44" s="105"/>
      <c r="AI44" s="294"/>
      <c r="AJ44" s="294"/>
      <c r="AK44" s="294"/>
    </row>
    <row r="45" spans="1:37" s="33" customFormat="1" ht="9" customHeight="1">
      <c r="A45" s="133"/>
      <c r="B45" s="100"/>
      <c r="C45" s="100"/>
      <c r="D45" s="100"/>
      <c r="E45" s="108"/>
      <c r="F45" s="100"/>
      <c r="G45" s="100"/>
      <c r="H45" s="100"/>
      <c r="I45" s="100"/>
      <c r="J45" s="108"/>
      <c r="K45" s="100"/>
      <c r="L45" s="100"/>
      <c r="M45" s="100"/>
      <c r="N45" s="135"/>
      <c r="O45" s="135"/>
      <c r="P45" s="135"/>
      <c r="Q45" s="103"/>
      <c r="R45" s="104"/>
      <c r="S45" s="105"/>
      <c r="AI45" s="294"/>
      <c r="AJ45" s="294"/>
      <c r="AK45" s="294"/>
    </row>
    <row r="46" spans="1:37" s="33" customFormat="1" ht="9" customHeight="1">
      <c r="A46" s="133"/>
      <c r="B46" s="108"/>
      <c r="C46" s="108"/>
      <c r="D46" s="108"/>
      <c r="E46" s="108"/>
      <c r="F46" s="100"/>
      <c r="G46" s="100"/>
      <c r="I46" s="136"/>
      <c r="J46" s="108"/>
      <c r="K46" s="100"/>
      <c r="L46" s="100"/>
      <c r="M46" s="100"/>
      <c r="N46" s="135"/>
      <c r="O46" s="135"/>
      <c r="P46" s="135"/>
      <c r="Q46" s="103"/>
      <c r="R46" s="104"/>
      <c r="S46" s="105"/>
      <c r="AI46" s="294"/>
      <c r="AJ46" s="294"/>
      <c r="AK46" s="294"/>
    </row>
    <row r="47" spans="1:37" s="33" customFormat="1" ht="9" customHeight="1">
      <c r="A47" s="134"/>
      <c r="B47" s="100"/>
      <c r="C47" s="100"/>
      <c r="D47" s="100"/>
      <c r="E47" s="108"/>
      <c r="F47" s="100"/>
      <c r="G47" s="100"/>
      <c r="H47" s="100"/>
      <c r="I47" s="100"/>
      <c r="J47" s="108"/>
      <c r="K47" s="100"/>
      <c r="L47" s="100"/>
      <c r="M47" s="100"/>
      <c r="N47" s="100"/>
      <c r="O47" s="101"/>
      <c r="P47" s="101"/>
      <c r="Q47" s="103"/>
      <c r="R47" s="104"/>
      <c r="S47" s="105"/>
      <c r="AI47" s="294"/>
      <c r="AJ47" s="294"/>
      <c r="AK47" s="294"/>
    </row>
    <row r="48" spans="1:37" s="2" customFormat="1" ht="6.75" customHeight="1">
      <c r="A48" s="138"/>
      <c r="B48" s="138"/>
      <c r="C48" s="138"/>
      <c r="D48" s="138"/>
      <c r="E48" s="138"/>
      <c r="F48" s="139"/>
      <c r="G48" s="139"/>
      <c r="H48" s="139"/>
      <c r="I48" s="139"/>
      <c r="J48" s="140"/>
      <c r="K48" s="141"/>
      <c r="L48" s="142"/>
      <c r="M48" s="141"/>
      <c r="N48" s="142"/>
      <c r="O48" s="141"/>
      <c r="P48" s="142"/>
      <c r="Q48" s="141"/>
      <c r="R48" s="142"/>
      <c r="S48" s="143"/>
      <c r="AI48" s="295"/>
      <c r="AJ48" s="295"/>
      <c r="AK48" s="295"/>
    </row>
    <row r="49" spans="1:37" s="18" customFormat="1" ht="10.5" customHeight="1">
      <c r="A49" s="144" t="s">
        <v>97</v>
      </c>
      <c r="B49" s="145"/>
      <c r="C49" s="145"/>
      <c r="D49" s="261"/>
      <c r="E49" s="146" t="s">
        <v>5</v>
      </c>
      <c r="F49" s="147" t="s">
        <v>99</v>
      </c>
      <c r="G49" s="146"/>
      <c r="H49" s="148"/>
      <c r="I49" s="149"/>
      <c r="J49" s="146" t="s">
        <v>5</v>
      </c>
      <c r="K49" s="147" t="s">
        <v>108</v>
      </c>
      <c r="L49" s="150"/>
      <c r="M49" s="147" t="s">
        <v>109</v>
      </c>
      <c r="N49" s="151"/>
      <c r="O49" s="152" t="s">
        <v>110</v>
      </c>
      <c r="P49" s="152"/>
      <c r="Q49" s="153"/>
      <c r="R49" s="154"/>
      <c r="AI49" s="296"/>
      <c r="AJ49" s="296"/>
      <c r="AK49" s="296"/>
    </row>
    <row r="50" spans="1:37" s="18" customFormat="1" ht="9" customHeight="1">
      <c r="A50" s="262" t="s">
        <v>98</v>
      </c>
      <c r="B50" s="263"/>
      <c r="C50" s="264"/>
      <c r="D50" s="265"/>
      <c r="E50" s="156">
        <v>1</v>
      </c>
      <c r="F50" s="47" t="str">
        <f>IF(E50&gt;$R$57,,UPPER(VLOOKUP(E50,'L14 elo'!$A$7:$Q$134,2)))</f>
        <v>HORVÁTH </v>
      </c>
      <c r="G50" s="157"/>
      <c r="H50" s="47"/>
      <c r="I50" s="46"/>
      <c r="J50" s="158" t="s">
        <v>6</v>
      </c>
      <c r="K50" s="155"/>
      <c r="L50" s="159"/>
      <c r="M50" s="155"/>
      <c r="N50" s="160"/>
      <c r="O50" s="161" t="s">
        <v>100</v>
      </c>
      <c r="P50" s="162"/>
      <c r="Q50" s="162"/>
      <c r="R50" s="163"/>
      <c r="AI50" s="296"/>
      <c r="AJ50" s="296"/>
      <c r="AK50" s="296"/>
    </row>
    <row r="51" spans="1:37" s="18" customFormat="1" ht="9" customHeight="1">
      <c r="A51" s="168" t="s">
        <v>107</v>
      </c>
      <c r="B51" s="166"/>
      <c r="C51" s="258"/>
      <c r="D51" s="169"/>
      <c r="E51" s="156">
        <v>2</v>
      </c>
      <c r="F51" s="47" t="str">
        <f>IF(E51&gt;$R$57,,UPPER(VLOOKUP(E51,'L14 elo'!$A$7:$Q$134,2)))</f>
        <v>IPACS </v>
      </c>
      <c r="G51" s="157"/>
      <c r="H51" s="47"/>
      <c r="I51" s="46"/>
      <c r="J51" s="158" t="s">
        <v>7</v>
      </c>
      <c r="K51" s="155"/>
      <c r="L51" s="159"/>
      <c r="M51" s="155"/>
      <c r="N51" s="160"/>
      <c r="O51" s="164"/>
      <c r="P51" s="165"/>
      <c r="Q51" s="166"/>
      <c r="R51" s="167"/>
      <c r="AI51" s="296"/>
      <c r="AJ51" s="296"/>
      <c r="AK51" s="296"/>
    </row>
    <row r="52" spans="1:37" s="18" customFormat="1" ht="9" customHeight="1">
      <c r="A52" s="222"/>
      <c r="B52" s="223"/>
      <c r="C52" s="259"/>
      <c r="D52" s="224"/>
      <c r="E52" s="156">
        <v>3</v>
      </c>
      <c r="F52" s="47" t="str">
        <f>IF(E52&gt;$R$57,,UPPER(VLOOKUP(E52,'L14 elo'!$A$7:$Q$134,2)))</f>
        <v>KÁLLAY </v>
      </c>
      <c r="G52" s="157"/>
      <c r="H52" s="47"/>
      <c r="I52" s="46"/>
      <c r="J52" s="158" t="s">
        <v>8</v>
      </c>
      <c r="K52" s="155"/>
      <c r="L52" s="159"/>
      <c r="M52" s="155"/>
      <c r="N52" s="160"/>
      <c r="O52" s="161" t="s">
        <v>101</v>
      </c>
      <c r="P52" s="162"/>
      <c r="Q52" s="162"/>
      <c r="R52" s="163"/>
      <c r="AI52" s="296"/>
      <c r="AJ52" s="296"/>
      <c r="AK52" s="296"/>
    </row>
    <row r="53" spans="1:37" s="18" customFormat="1" ht="9" customHeight="1">
      <c r="A53" s="170"/>
      <c r="B53" s="254"/>
      <c r="C53" s="254"/>
      <c r="D53" s="171"/>
      <c r="E53" s="156">
        <v>4</v>
      </c>
      <c r="F53" s="47" t="str">
        <f>IF(E53&gt;$R$57,,UPPER(VLOOKUP(E53,'L14 elo'!$A$7:$Q$134,2)))</f>
        <v>KÁTAI </v>
      </c>
      <c r="G53" s="157"/>
      <c r="H53" s="47"/>
      <c r="I53" s="46"/>
      <c r="J53" s="158" t="s">
        <v>9</v>
      </c>
      <c r="K53" s="155"/>
      <c r="L53" s="159"/>
      <c r="M53" s="155"/>
      <c r="N53" s="160"/>
      <c r="O53" s="155"/>
      <c r="P53" s="159"/>
      <c r="Q53" s="155"/>
      <c r="R53" s="160"/>
      <c r="AI53" s="296"/>
      <c r="AJ53" s="296"/>
      <c r="AK53" s="296"/>
    </row>
    <row r="54" spans="1:37" s="18" customFormat="1" ht="9" customHeight="1">
      <c r="A54" s="212"/>
      <c r="B54" s="225"/>
      <c r="C54" s="225"/>
      <c r="D54" s="260"/>
      <c r="E54" s="156"/>
      <c r="F54" s="47"/>
      <c r="G54" s="157"/>
      <c r="H54" s="47"/>
      <c r="I54" s="46"/>
      <c r="J54" s="158" t="s">
        <v>10</v>
      </c>
      <c r="K54" s="155"/>
      <c r="L54" s="159"/>
      <c r="M54" s="155"/>
      <c r="N54" s="160"/>
      <c r="O54" s="166"/>
      <c r="P54" s="165"/>
      <c r="Q54" s="166"/>
      <c r="R54" s="167"/>
      <c r="AI54" s="296"/>
      <c r="AJ54" s="296"/>
      <c r="AK54" s="296"/>
    </row>
    <row r="55" spans="1:37" s="18" customFormat="1" ht="9" customHeight="1">
      <c r="A55" s="213"/>
      <c r="B55" s="228"/>
      <c r="C55" s="254"/>
      <c r="D55" s="171"/>
      <c r="E55" s="156"/>
      <c r="F55" s="47"/>
      <c r="G55" s="157"/>
      <c r="H55" s="47"/>
      <c r="I55" s="46"/>
      <c r="J55" s="158" t="s">
        <v>11</v>
      </c>
      <c r="K55" s="155"/>
      <c r="L55" s="159"/>
      <c r="M55" s="155"/>
      <c r="N55" s="160"/>
      <c r="O55" s="161" t="s">
        <v>87</v>
      </c>
      <c r="P55" s="162"/>
      <c r="Q55" s="162"/>
      <c r="R55" s="163"/>
      <c r="AI55" s="296"/>
      <c r="AJ55" s="296"/>
      <c r="AK55" s="296"/>
    </row>
    <row r="56" spans="1:37" s="18" customFormat="1" ht="9" customHeight="1">
      <c r="A56" s="213"/>
      <c r="B56" s="228"/>
      <c r="C56" s="255"/>
      <c r="D56" s="220"/>
      <c r="E56" s="156"/>
      <c r="F56" s="47"/>
      <c r="G56" s="157"/>
      <c r="H56" s="47"/>
      <c r="I56" s="46"/>
      <c r="J56" s="158" t="s">
        <v>12</v>
      </c>
      <c r="K56" s="155"/>
      <c r="L56" s="159"/>
      <c r="M56" s="155"/>
      <c r="N56" s="160"/>
      <c r="O56" s="155"/>
      <c r="P56" s="159"/>
      <c r="Q56" s="155"/>
      <c r="R56" s="160"/>
      <c r="AI56" s="296"/>
      <c r="AJ56" s="296"/>
      <c r="AK56" s="296"/>
    </row>
    <row r="57" spans="1:37" s="18" customFormat="1" ht="9" customHeight="1">
      <c r="A57" s="214"/>
      <c r="B57" s="211"/>
      <c r="C57" s="256"/>
      <c r="D57" s="221"/>
      <c r="E57" s="172"/>
      <c r="F57" s="173"/>
      <c r="G57" s="174"/>
      <c r="H57" s="173"/>
      <c r="I57" s="175"/>
      <c r="J57" s="176" t="s">
        <v>13</v>
      </c>
      <c r="K57" s="166"/>
      <c r="L57" s="165"/>
      <c r="M57" s="166"/>
      <c r="N57" s="167"/>
      <c r="O57" s="166" t="str">
        <f>R4</f>
        <v>Droppa Erika</v>
      </c>
      <c r="P57" s="165"/>
      <c r="Q57" s="166"/>
      <c r="R57" s="177">
        <f>MIN(4,'L14 elo'!Q5)</f>
        <v>4</v>
      </c>
      <c r="AI57" s="296"/>
      <c r="AJ57" s="296"/>
      <c r="AK57" s="296"/>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89" stopIfTrue="1">
      <formula>AND($O$1="CU",I8="Umpire")</formula>
    </cfRule>
    <cfRule type="expression" priority="12" dxfId="88" stopIfTrue="1">
      <formula>AND($O$1="CU",I8&lt;&gt;"Umpire",J8&lt;&gt;"")</formula>
    </cfRule>
    <cfRule type="expression" priority="13" dxfId="87" stopIfTrue="1">
      <formula>AND($O$1="CU",I8&lt;&gt;"Umpire")</formula>
    </cfRule>
  </conditionalFormatting>
  <conditionalFormatting sqref="E39 E47 E45 E43 E41">
    <cfRule type="expression" priority="10" dxfId="78" stopIfTrue="1">
      <formula>AND($E39&lt;9,$C39&gt;0)</formula>
    </cfRule>
  </conditionalFormatting>
  <conditionalFormatting sqref="F41 F43 F45 F47 F39">
    <cfRule type="cellIs" priority="8" dxfId="77"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80" operator="equal" stopIfTrue="1">
      <formula>"QA"</formula>
    </cfRule>
    <cfRule type="cellIs" priority="5" dxfId="80" operator="equal" stopIfTrue="1">
      <formula>"DA"</formula>
    </cfRule>
  </conditionalFormatting>
  <conditionalFormatting sqref="R57 J8 J12 J16 J20 J24 J28 J32 J36 N30 N14 L10 L34 L18 L26 P22">
    <cfRule type="expression" priority="3" dxfId="79" stopIfTrue="1">
      <formula>$O$1="CU"</formula>
    </cfRule>
  </conditionalFormatting>
  <conditionalFormatting sqref="E9 E7 E11 E13 E15 E17 E19 E21 E23 E25 E27 E29 E31 E33 E35 E37">
    <cfRule type="expression" priority="2" dxfId="78" stopIfTrue="1">
      <formula>$E7&lt;5</formula>
    </cfRule>
  </conditionalFormatting>
  <conditionalFormatting sqref="F35 F37 F25 F33 F31 F29 F27 F23 F19 F21 F9 F17 F15 F13 F11 F7">
    <cfRule type="cellIs" priority="1" dxfId="77"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dimension ref="A2:N33"/>
  <sheetViews>
    <sheetView zoomScalePageLayoutView="0" workbookViewId="0" topLeftCell="A1">
      <selection activeCell="F20" sqref="F20"/>
    </sheetView>
  </sheetViews>
  <sheetFormatPr defaultColWidth="9.140625" defaultRowHeight="12.75"/>
  <cols>
    <col min="1" max="1" width="7.8515625" style="0" customWidth="1"/>
    <col min="2" max="2" width="27.421875" style="0" customWidth="1"/>
    <col min="3" max="3" width="0.13671875" style="0" hidden="1" customWidth="1"/>
    <col min="9" max="9" width="12.7109375" style="0" customWidth="1"/>
    <col min="11" max="11" width="18.28125" style="0" customWidth="1"/>
    <col min="12" max="12" width="4.57421875" style="0" bestFit="1" customWidth="1"/>
    <col min="13" max="13" width="9.140625" style="0" hidden="1" customWidth="1"/>
    <col min="14" max="14" width="0.13671875" style="0" customWidth="1"/>
  </cols>
  <sheetData>
    <row r="1" ht="13.5" thickBot="1"/>
    <row r="2" spans="1:14" ht="21" thickBot="1">
      <c r="A2" s="397" t="s">
        <v>352</v>
      </c>
      <c r="B2" s="398"/>
      <c r="C2" s="398"/>
      <c r="D2" s="398"/>
      <c r="E2" s="398"/>
      <c r="F2" s="398"/>
      <c r="G2" s="398"/>
      <c r="H2" s="398"/>
      <c r="I2" s="398"/>
      <c r="J2" s="398"/>
      <c r="K2" s="398"/>
      <c r="L2" s="398"/>
      <c r="M2" s="398"/>
      <c r="N2" s="399"/>
    </row>
    <row r="3" spans="1:14" ht="17.25">
      <c r="A3" s="350" t="s">
        <v>76</v>
      </c>
      <c r="B3" s="350"/>
      <c r="C3" s="350"/>
      <c r="D3" s="400" t="s">
        <v>353</v>
      </c>
      <c r="E3" s="400"/>
      <c r="F3" s="400"/>
      <c r="G3" s="400"/>
      <c r="H3" s="351"/>
      <c r="I3" s="352"/>
      <c r="J3" s="353"/>
      <c r="K3" s="352"/>
      <c r="L3" s="352"/>
      <c r="M3" s="353"/>
      <c r="N3" s="352"/>
    </row>
    <row r="4" spans="1:14" ht="12.75">
      <c r="A4" s="354"/>
      <c r="B4" s="354"/>
      <c r="C4" s="354"/>
      <c r="D4" s="354"/>
      <c r="E4" s="354"/>
      <c r="F4" s="355"/>
      <c r="G4" s="354" t="s">
        <v>354</v>
      </c>
      <c r="H4" s="401" t="s">
        <v>145</v>
      </c>
      <c r="I4" s="401"/>
      <c r="J4" s="354" t="s">
        <v>355</v>
      </c>
      <c r="K4" s="402" t="s">
        <v>144</v>
      </c>
      <c r="L4" s="402"/>
      <c r="M4" s="354"/>
      <c r="N4" s="356"/>
    </row>
    <row r="5" spans="1:14" ht="13.5" thickBot="1">
      <c r="A5" s="357"/>
      <c r="B5" s="357"/>
      <c r="C5" s="357"/>
      <c r="D5" s="357"/>
      <c r="E5" s="357"/>
      <c r="F5" s="358"/>
      <c r="G5" s="353"/>
      <c r="H5" s="358"/>
      <c r="I5" s="352"/>
      <c r="J5" s="353"/>
      <c r="K5" s="352"/>
      <c r="L5" s="352"/>
      <c r="M5" s="353"/>
      <c r="N5" s="352"/>
    </row>
    <row r="6" spans="1:14" ht="87">
      <c r="A6" s="359"/>
      <c r="B6" s="360" t="s">
        <v>356</v>
      </c>
      <c r="C6" s="361" t="s">
        <v>357</v>
      </c>
      <c r="D6" s="362" t="s">
        <v>358</v>
      </c>
      <c r="E6" s="363" t="s">
        <v>359</v>
      </c>
      <c r="F6" s="360" t="s">
        <v>360</v>
      </c>
      <c r="G6" s="363" t="s">
        <v>361</v>
      </c>
      <c r="H6" s="403" t="s">
        <v>362</v>
      </c>
      <c r="I6" s="404"/>
      <c r="J6" s="364" t="s">
        <v>363</v>
      </c>
      <c r="K6" s="365" t="s">
        <v>364</v>
      </c>
      <c r="L6" s="366"/>
      <c r="M6" s="367"/>
      <c r="N6" s="362"/>
    </row>
    <row r="7" spans="1:14" ht="13.5" thickBot="1">
      <c r="A7" s="368"/>
      <c r="B7" s="369" t="s">
        <v>365</v>
      </c>
      <c r="C7" s="370"/>
      <c r="D7" s="371"/>
      <c r="E7" s="372"/>
      <c r="F7" s="373"/>
      <c r="G7" s="372"/>
      <c r="H7" s="405"/>
      <c r="I7" s="406"/>
      <c r="J7" s="374"/>
      <c r="K7" s="375" t="s">
        <v>366</v>
      </c>
      <c r="L7" s="376"/>
      <c r="M7" s="377"/>
      <c r="N7" s="372"/>
    </row>
    <row r="8" spans="1:14" ht="12.75">
      <c r="A8" s="378">
        <v>1</v>
      </c>
      <c r="B8" s="379" t="s">
        <v>367</v>
      </c>
      <c r="C8" s="380"/>
      <c r="D8" s="58" t="s">
        <v>181</v>
      </c>
      <c r="E8" s="253" t="s">
        <v>182</v>
      </c>
      <c r="F8" s="381"/>
      <c r="G8" s="227"/>
      <c r="H8" s="407" t="s">
        <v>368</v>
      </c>
      <c r="I8" s="408"/>
      <c r="J8" s="382"/>
      <c r="K8" s="409"/>
      <c r="L8" s="410"/>
      <c r="M8" s="410"/>
      <c r="N8" s="411"/>
    </row>
    <row r="9" spans="1:14" ht="12.75">
      <c r="A9" s="378">
        <v>2</v>
      </c>
      <c r="B9" s="379" t="s">
        <v>369</v>
      </c>
      <c r="C9" s="380"/>
      <c r="D9" s="58" t="s">
        <v>251</v>
      </c>
      <c r="E9" s="253" t="s">
        <v>270</v>
      </c>
      <c r="F9" s="381"/>
      <c r="G9" s="227"/>
      <c r="H9" s="407" t="s">
        <v>368</v>
      </c>
      <c r="I9" s="408"/>
      <c r="J9" s="382"/>
      <c r="K9" s="409"/>
      <c r="L9" s="410"/>
      <c r="M9" s="410"/>
      <c r="N9" s="411"/>
    </row>
    <row r="10" spans="1:14" ht="12.75">
      <c r="A10" s="378">
        <v>3</v>
      </c>
      <c r="B10" s="379" t="s">
        <v>370</v>
      </c>
      <c r="C10" s="380"/>
      <c r="D10" s="58" t="s">
        <v>271</v>
      </c>
      <c r="E10" s="253" t="s">
        <v>291</v>
      </c>
      <c r="F10" s="381" t="s">
        <v>371</v>
      </c>
      <c r="G10" s="227">
        <v>4</v>
      </c>
      <c r="H10" s="407" t="s">
        <v>372</v>
      </c>
      <c r="I10" s="408"/>
      <c r="J10" s="382" t="s">
        <v>373</v>
      </c>
      <c r="K10" s="409" t="s">
        <v>374</v>
      </c>
      <c r="L10" s="410"/>
      <c r="M10" s="410"/>
      <c r="N10" s="411"/>
    </row>
    <row r="11" spans="1:14" ht="12.75">
      <c r="A11" s="378">
        <v>4</v>
      </c>
      <c r="B11" s="379" t="s">
        <v>411</v>
      </c>
      <c r="C11" s="380"/>
      <c r="D11" s="58" t="s">
        <v>268</v>
      </c>
      <c r="E11" s="253" t="s">
        <v>269</v>
      </c>
      <c r="F11" s="381" t="s">
        <v>412</v>
      </c>
      <c r="G11" s="227">
        <v>1</v>
      </c>
      <c r="H11" s="407" t="s">
        <v>413</v>
      </c>
      <c r="I11" s="408"/>
      <c r="J11" s="382">
        <v>0.8</v>
      </c>
      <c r="K11" s="409" t="s">
        <v>374</v>
      </c>
      <c r="L11" s="410"/>
      <c r="M11" s="410"/>
      <c r="N11" s="411"/>
    </row>
    <row r="12" spans="1:14" ht="12.75">
      <c r="A12" s="378">
        <v>5</v>
      </c>
      <c r="B12" s="379" t="s">
        <v>413</v>
      </c>
      <c r="C12" s="380"/>
      <c r="D12" s="58" t="s">
        <v>271</v>
      </c>
      <c r="E12" s="253" t="s">
        <v>272</v>
      </c>
      <c r="F12" s="381" t="s">
        <v>412</v>
      </c>
      <c r="G12" s="227">
        <v>1</v>
      </c>
      <c r="H12" s="407" t="s">
        <v>411</v>
      </c>
      <c r="I12" s="408"/>
      <c r="J12" s="382" t="s">
        <v>414</v>
      </c>
      <c r="K12" s="409" t="s">
        <v>374</v>
      </c>
      <c r="L12" s="410"/>
      <c r="M12" s="410"/>
      <c r="N12" s="411"/>
    </row>
    <row r="13" spans="1:14" ht="12.75">
      <c r="A13" s="378">
        <v>6</v>
      </c>
      <c r="B13" s="379"/>
      <c r="C13" s="380"/>
      <c r="D13" s="383"/>
      <c r="E13" s="227"/>
      <c r="F13" s="381"/>
      <c r="G13" s="227"/>
      <c r="H13" s="407"/>
      <c r="I13" s="408"/>
      <c r="J13" s="382"/>
      <c r="K13" s="409"/>
      <c r="L13" s="410"/>
      <c r="M13" s="410"/>
      <c r="N13" s="411"/>
    </row>
    <row r="14" spans="1:14" ht="12.75">
      <c r="A14" s="378">
        <v>7</v>
      </c>
      <c r="B14" s="379"/>
      <c r="C14" s="380"/>
      <c r="D14" s="383"/>
      <c r="E14" s="227"/>
      <c r="F14" s="381"/>
      <c r="G14" s="227"/>
      <c r="H14" s="407"/>
      <c r="I14" s="408"/>
      <c r="J14" s="382"/>
      <c r="K14" s="409"/>
      <c r="L14" s="410"/>
      <c r="M14" s="410"/>
      <c r="N14" s="411"/>
    </row>
    <row r="15" spans="1:14" ht="12.75">
      <c r="A15" s="378">
        <v>8</v>
      </c>
      <c r="B15" s="379"/>
      <c r="C15" s="380"/>
      <c r="D15" s="383"/>
      <c r="E15" s="227"/>
      <c r="F15" s="381"/>
      <c r="G15" s="227"/>
      <c r="H15" s="407"/>
      <c r="I15" s="408"/>
      <c r="J15" s="382"/>
      <c r="K15" s="409"/>
      <c r="L15" s="410"/>
      <c r="M15" s="410"/>
      <c r="N15" s="411"/>
    </row>
    <row r="16" spans="1:14" ht="12.75">
      <c r="A16" s="378">
        <v>9</v>
      </c>
      <c r="B16" s="379"/>
      <c r="C16" s="380"/>
      <c r="D16" s="383"/>
      <c r="E16" s="227"/>
      <c r="F16" s="381"/>
      <c r="G16" s="227"/>
      <c r="H16" s="407"/>
      <c r="I16" s="408"/>
      <c r="J16" s="382"/>
      <c r="K16" s="409"/>
      <c r="L16" s="410"/>
      <c r="M16" s="410"/>
      <c r="N16" s="411"/>
    </row>
    <row r="17" spans="1:14" ht="12.75">
      <c r="A17" s="378">
        <v>10</v>
      </c>
      <c r="B17" s="379"/>
      <c r="C17" s="380"/>
      <c r="D17" s="383"/>
      <c r="E17" s="227"/>
      <c r="F17" s="381"/>
      <c r="G17" s="227"/>
      <c r="H17" s="407"/>
      <c r="I17" s="408"/>
      <c r="J17" s="382"/>
      <c r="K17" s="409"/>
      <c r="L17" s="410"/>
      <c r="M17" s="410"/>
      <c r="N17" s="411"/>
    </row>
    <row r="18" spans="1:14" ht="12.75">
      <c r="A18" s="378">
        <v>11</v>
      </c>
      <c r="B18" s="379"/>
      <c r="C18" s="380"/>
      <c r="D18" s="383"/>
      <c r="E18" s="227"/>
      <c r="F18" s="381"/>
      <c r="G18" s="227"/>
      <c r="H18" s="407"/>
      <c r="I18" s="408"/>
      <c r="J18" s="382"/>
      <c r="K18" s="409"/>
      <c r="L18" s="410"/>
      <c r="M18" s="410"/>
      <c r="N18" s="411"/>
    </row>
    <row r="19" spans="1:14" ht="12.75">
      <c r="A19" s="378">
        <v>12</v>
      </c>
      <c r="B19" s="379"/>
      <c r="C19" s="380"/>
      <c r="D19" s="383"/>
      <c r="E19" s="227"/>
      <c r="F19" s="381"/>
      <c r="G19" s="227"/>
      <c r="H19" s="407"/>
      <c r="I19" s="408"/>
      <c r="J19" s="382"/>
      <c r="K19" s="409"/>
      <c r="L19" s="410"/>
      <c r="M19" s="410"/>
      <c r="N19" s="411"/>
    </row>
    <row r="20" spans="1:14" ht="12.75">
      <c r="A20" s="378">
        <v>13</v>
      </c>
      <c r="B20" s="379"/>
      <c r="C20" s="380"/>
      <c r="D20" s="383"/>
      <c r="E20" s="227"/>
      <c r="F20" s="381"/>
      <c r="G20" s="227"/>
      <c r="H20" s="407"/>
      <c r="I20" s="408"/>
      <c r="J20" s="382"/>
      <c r="K20" s="409"/>
      <c r="L20" s="410"/>
      <c r="M20" s="410"/>
      <c r="N20" s="411"/>
    </row>
    <row r="21" spans="1:14" ht="12.75">
      <c r="A21" s="378">
        <v>14</v>
      </c>
      <c r="B21" s="379"/>
      <c r="C21" s="380"/>
      <c r="D21" s="383"/>
      <c r="E21" s="227"/>
      <c r="F21" s="381"/>
      <c r="G21" s="227"/>
      <c r="H21" s="407"/>
      <c r="I21" s="408"/>
      <c r="J21" s="382"/>
      <c r="K21" s="409"/>
      <c r="L21" s="410"/>
      <c r="M21" s="410"/>
      <c r="N21" s="411"/>
    </row>
    <row r="22" spans="1:14" ht="13.5" thickBot="1">
      <c r="A22" s="378">
        <v>15</v>
      </c>
      <c r="B22" s="384"/>
      <c r="C22" s="385"/>
      <c r="D22" s="386"/>
      <c r="E22" s="387"/>
      <c r="F22" s="388"/>
      <c r="G22" s="387"/>
      <c r="H22" s="412"/>
      <c r="I22" s="413"/>
      <c r="J22" s="389"/>
      <c r="K22" s="414"/>
      <c r="L22" s="415"/>
      <c r="M22" s="415"/>
      <c r="N22" s="416"/>
    </row>
    <row r="24" ht="12.75">
      <c r="A24" s="349" t="s">
        <v>375</v>
      </c>
    </row>
    <row r="26" spans="1:12" ht="12.75">
      <c r="A26" s="390" t="s">
        <v>376</v>
      </c>
      <c r="B26" s="390" t="s">
        <v>377</v>
      </c>
      <c r="D26" s="38" t="s">
        <v>378</v>
      </c>
      <c r="F26" s="390" t="s">
        <v>379</v>
      </c>
      <c r="H26" s="38" t="s">
        <v>380</v>
      </c>
      <c r="I26" s="1"/>
      <c r="J26" t="s">
        <v>381</v>
      </c>
      <c r="L26" s="38" t="s">
        <v>382</v>
      </c>
    </row>
    <row r="27" spans="1:12" ht="12.75">
      <c r="A27" s="390" t="s">
        <v>383</v>
      </c>
      <c r="B27" s="390" t="s">
        <v>384</v>
      </c>
      <c r="D27" s="38" t="s">
        <v>385</v>
      </c>
      <c r="F27" s="391" t="s">
        <v>386</v>
      </c>
      <c r="H27" s="38" t="s">
        <v>387</v>
      </c>
      <c r="I27" s="1"/>
      <c r="J27" t="s">
        <v>388</v>
      </c>
      <c r="L27" s="38" t="s">
        <v>389</v>
      </c>
    </row>
    <row r="28" spans="1:12" ht="12.75">
      <c r="A28" s="390" t="s">
        <v>390</v>
      </c>
      <c r="B28" s="390" t="s">
        <v>391</v>
      </c>
      <c r="D28" s="38" t="s">
        <v>380</v>
      </c>
      <c r="F28" s="390" t="s">
        <v>392</v>
      </c>
      <c r="H28" s="38" t="s">
        <v>387</v>
      </c>
      <c r="I28" s="1"/>
      <c r="J28" t="s">
        <v>393</v>
      </c>
      <c r="L28" s="38" t="s">
        <v>394</v>
      </c>
    </row>
    <row r="29" spans="1:12" ht="12.75">
      <c r="A29" s="390" t="s">
        <v>395</v>
      </c>
      <c r="B29" s="390" t="s">
        <v>396</v>
      </c>
      <c r="D29" s="38" t="s">
        <v>387</v>
      </c>
      <c r="F29" s="390" t="s">
        <v>397</v>
      </c>
      <c r="H29" s="38" t="s">
        <v>389</v>
      </c>
      <c r="I29" s="1"/>
      <c r="J29" t="s">
        <v>398</v>
      </c>
      <c r="L29" s="38" t="s">
        <v>394</v>
      </c>
    </row>
    <row r="30" spans="1:12" ht="12.75">
      <c r="A30" s="390" t="s">
        <v>399</v>
      </c>
      <c r="B30" s="390" t="s">
        <v>400</v>
      </c>
      <c r="D30" s="38" t="s">
        <v>380</v>
      </c>
      <c r="F30" s="390" t="s">
        <v>401</v>
      </c>
      <c r="H30" s="38" t="s">
        <v>389</v>
      </c>
      <c r="I30" s="1"/>
      <c r="J30" t="s">
        <v>402</v>
      </c>
      <c r="L30" s="38" t="s">
        <v>389</v>
      </c>
    </row>
    <row r="31" spans="1:9" ht="12.75">
      <c r="A31" s="390" t="s">
        <v>403</v>
      </c>
      <c r="B31" s="391" t="s">
        <v>404</v>
      </c>
      <c r="D31" s="38" t="s">
        <v>385</v>
      </c>
      <c r="F31" s="390" t="s">
        <v>405</v>
      </c>
      <c r="H31" s="38" t="s">
        <v>382</v>
      </c>
      <c r="I31" s="1"/>
    </row>
    <row r="33" spans="8:12" ht="12.75">
      <c r="H33" s="390" t="s">
        <v>406</v>
      </c>
      <c r="J33" s="392"/>
      <c r="K33" s="392"/>
      <c r="L33" s="392"/>
    </row>
  </sheetData>
  <sheetProtection/>
  <mergeCells count="35">
    <mergeCell ref="H21:I21"/>
    <mergeCell ref="K21:N21"/>
    <mergeCell ref="H22:I22"/>
    <mergeCell ref="K22:N22"/>
    <mergeCell ref="H18:I18"/>
    <mergeCell ref="K18:N18"/>
    <mergeCell ref="H19:I19"/>
    <mergeCell ref="K19:N19"/>
    <mergeCell ref="H20:I20"/>
    <mergeCell ref="K20:N20"/>
    <mergeCell ref="H15:I15"/>
    <mergeCell ref="K15:N15"/>
    <mergeCell ref="H16:I16"/>
    <mergeCell ref="K16:N16"/>
    <mergeCell ref="H17:I17"/>
    <mergeCell ref="K17:N17"/>
    <mergeCell ref="H12:I12"/>
    <mergeCell ref="K12:N12"/>
    <mergeCell ref="H13:I13"/>
    <mergeCell ref="K13:N13"/>
    <mergeCell ref="H14:I14"/>
    <mergeCell ref="K14:N14"/>
    <mergeCell ref="H9:I9"/>
    <mergeCell ref="K9:N9"/>
    <mergeCell ref="H10:I10"/>
    <mergeCell ref="K10:N10"/>
    <mergeCell ref="H11:I11"/>
    <mergeCell ref="K11:N11"/>
    <mergeCell ref="A2:N2"/>
    <mergeCell ref="D3:G3"/>
    <mergeCell ref="H4:I4"/>
    <mergeCell ref="K4:L4"/>
    <mergeCell ref="H6:I7"/>
    <mergeCell ref="H8:I8"/>
    <mergeCell ref="K8:N8"/>
  </mergeCells>
  <conditionalFormatting sqref="L6:L7">
    <cfRule type="cellIs" priority="41" dxfId="3" operator="greaterThanOrEqual" stopIfTrue="1">
      <formula>19</formula>
    </cfRule>
  </conditionalFormatting>
  <conditionalFormatting sqref="E8">
    <cfRule type="expression" priority="38" dxfId="3" stopIfTrue="1">
      <formula>AND(ROUNDDOWN(($A$4-E8)/365.25,0)&lt;=13,G8&lt;&gt;"OK")</formula>
    </cfRule>
    <cfRule type="expression" priority="39" dxfId="2" stopIfTrue="1">
      <formula>AND(ROUNDDOWN(($A$4-E8)/365.25,0)&lt;=14,G8&lt;&gt;"OK")</formula>
    </cfRule>
    <cfRule type="expression" priority="40" dxfId="1" stopIfTrue="1">
      <formula>AND(ROUNDDOWN(($A$4-E8)/365.25,0)&lt;=17,G8&lt;&gt;"OK")</formula>
    </cfRule>
  </conditionalFormatting>
  <conditionalFormatting sqref="D8">
    <cfRule type="expression" priority="37" dxfId="0" stopIfTrue="1">
      <formula>$Q8&gt;=1</formula>
    </cfRule>
  </conditionalFormatting>
  <conditionalFormatting sqref="E8">
    <cfRule type="expression" priority="34" dxfId="3" stopIfTrue="1">
      <formula>AND(ROUNDDOWN(($A$4-E8)/365.25,0)&lt;=13,G8&lt;&gt;"OK")</formula>
    </cfRule>
    <cfRule type="expression" priority="35" dxfId="2" stopIfTrue="1">
      <formula>AND(ROUNDDOWN(($A$4-E8)/365.25,0)&lt;=14,G8&lt;&gt;"OK")</formula>
    </cfRule>
    <cfRule type="expression" priority="36" dxfId="1" stopIfTrue="1">
      <formula>AND(ROUNDDOWN(($A$4-E8)/365.25,0)&lt;=17,G8&lt;&gt;"OK")</formula>
    </cfRule>
  </conditionalFormatting>
  <conditionalFormatting sqref="D8">
    <cfRule type="expression" priority="33" dxfId="0" stopIfTrue="1">
      <formula>$Q8&gt;=1</formula>
    </cfRule>
  </conditionalFormatting>
  <conditionalFormatting sqref="E9">
    <cfRule type="expression" priority="29" dxfId="3" stopIfTrue="1">
      <formula>AND(ROUNDDOWN(($A$4-E9)/365.25,0)&lt;=13,G9&lt;&gt;"OK")</formula>
    </cfRule>
    <cfRule type="expression" priority="30" dxfId="2" stopIfTrue="1">
      <formula>AND(ROUNDDOWN(($A$4-E9)/365.25,0)&lt;=14,G9&lt;&gt;"OK")</formula>
    </cfRule>
    <cfRule type="expression" priority="31" dxfId="1" stopIfTrue="1">
      <formula>AND(ROUNDDOWN(($A$4-E9)/365.25,0)&lt;=17,G9&lt;&gt;"OK")</formula>
    </cfRule>
  </conditionalFormatting>
  <conditionalFormatting sqref="D9">
    <cfRule type="expression" priority="32" dxfId="0" stopIfTrue="1">
      <formula>$Q9&gt;=1</formula>
    </cfRule>
  </conditionalFormatting>
  <conditionalFormatting sqref="E9">
    <cfRule type="expression" priority="26" dxfId="3" stopIfTrue="1">
      <formula>AND(ROUNDDOWN(($A$4-E9)/365.25,0)&lt;=13,G9&lt;&gt;"OK")</formula>
    </cfRule>
    <cfRule type="expression" priority="27" dxfId="2" stopIfTrue="1">
      <formula>AND(ROUNDDOWN(($A$4-E9)/365.25,0)&lt;=14,G9&lt;&gt;"OK")</formula>
    </cfRule>
    <cfRule type="expression" priority="28" dxfId="1" stopIfTrue="1">
      <formula>AND(ROUNDDOWN(($A$4-E9)/365.25,0)&lt;=17,G9&lt;&gt;"OK")</formula>
    </cfRule>
  </conditionalFormatting>
  <conditionalFormatting sqref="D9">
    <cfRule type="expression" priority="25" dxfId="0" stopIfTrue="1">
      <formula>$Q9&gt;=1</formula>
    </cfRule>
  </conditionalFormatting>
  <conditionalFormatting sqref="E10">
    <cfRule type="expression" priority="21" dxfId="3" stopIfTrue="1">
      <formula>AND(ROUNDDOWN(($A$4-E10)/365.25,0)&lt;=13,G10&lt;&gt;"OK")</formula>
    </cfRule>
    <cfRule type="expression" priority="22" dxfId="2" stopIfTrue="1">
      <formula>AND(ROUNDDOWN(($A$4-E10)/365.25,0)&lt;=14,G10&lt;&gt;"OK")</formula>
    </cfRule>
    <cfRule type="expression" priority="23" dxfId="1" stopIfTrue="1">
      <formula>AND(ROUNDDOWN(($A$4-E10)/365.25,0)&lt;=17,G10&lt;&gt;"OK")</formula>
    </cfRule>
  </conditionalFormatting>
  <conditionalFormatting sqref="D10">
    <cfRule type="expression" priority="24" dxfId="0" stopIfTrue="1">
      <formula>$Q10&gt;=1</formula>
    </cfRule>
  </conditionalFormatting>
  <conditionalFormatting sqref="E10">
    <cfRule type="expression" priority="18" dxfId="3" stopIfTrue="1">
      <formula>AND(ROUNDDOWN(($A$4-E10)/365.25,0)&lt;=13,G10&lt;&gt;"OK")</formula>
    </cfRule>
    <cfRule type="expression" priority="19" dxfId="2" stopIfTrue="1">
      <formula>AND(ROUNDDOWN(($A$4-E10)/365.25,0)&lt;=14,G10&lt;&gt;"OK")</formula>
    </cfRule>
    <cfRule type="expression" priority="20" dxfId="1" stopIfTrue="1">
      <formula>AND(ROUNDDOWN(($A$4-E10)/365.25,0)&lt;=17,G10&lt;&gt;"OK")</formula>
    </cfRule>
  </conditionalFormatting>
  <conditionalFormatting sqref="D10">
    <cfRule type="expression" priority="17" dxfId="0" stopIfTrue="1">
      <formula>$Q10&gt;=1</formula>
    </cfRule>
  </conditionalFormatting>
  <conditionalFormatting sqref="E12">
    <cfRule type="expression" priority="13" dxfId="3" stopIfTrue="1">
      <formula>AND(ROUNDDOWN(($A$4-E12)/365.25,0)&lt;=13,G12&lt;&gt;"OK")</formula>
    </cfRule>
    <cfRule type="expression" priority="14" dxfId="2" stopIfTrue="1">
      <formula>AND(ROUNDDOWN(($A$4-E12)/365.25,0)&lt;=14,G12&lt;&gt;"OK")</formula>
    </cfRule>
    <cfRule type="expression" priority="15" dxfId="1" stopIfTrue="1">
      <formula>AND(ROUNDDOWN(($A$4-E12)/365.25,0)&lt;=17,G12&lt;&gt;"OK")</formula>
    </cfRule>
  </conditionalFormatting>
  <conditionalFormatting sqref="D12">
    <cfRule type="expression" priority="16" dxfId="0" stopIfTrue="1">
      <formula>$Q12&gt;=1</formula>
    </cfRule>
  </conditionalFormatting>
  <conditionalFormatting sqref="E12">
    <cfRule type="expression" priority="10" dxfId="3" stopIfTrue="1">
      <formula>AND(ROUNDDOWN(($A$4-E12)/365.25,0)&lt;=13,G12&lt;&gt;"OK")</formula>
    </cfRule>
    <cfRule type="expression" priority="11" dxfId="2" stopIfTrue="1">
      <formula>AND(ROUNDDOWN(($A$4-E12)/365.25,0)&lt;=14,G12&lt;&gt;"OK")</formula>
    </cfRule>
    <cfRule type="expression" priority="12" dxfId="1" stopIfTrue="1">
      <formula>AND(ROUNDDOWN(($A$4-E12)/365.25,0)&lt;=17,G12&lt;&gt;"OK")</formula>
    </cfRule>
  </conditionalFormatting>
  <conditionalFormatting sqref="D12">
    <cfRule type="expression" priority="9" dxfId="0" stopIfTrue="1">
      <formula>$Q12&gt;=1</formula>
    </cfRule>
  </conditionalFormatting>
  <conditionalFormatting sqref="E11">
    <cfRule type="expression" priority="5" dxfId="3" stopIfTrue="1">
      <formula>AND(ROUNDDOWN(($A$4-E11)/365.25,0)&lt;=13,G11&lt;&gt;"OK")</formula>
    </cfRule>
    <cfRule type="expression" priority="6" dxfId="2" stopIfTrue="1">
      <formula>AND(ROUNDDOWN(($A$4-E11)/365.25,0)&lt;=14,G11&lt;&gt;"OK")</formula>
    </cfRule>
    <cfRule type="expression" priority="7" dxfId="1" stopIfTrue="1">
      <formula>AND(ROUNDDOWN(($A$4-E11)/365.25,0)&lt;=17,G11&lt;&gt;"OK")</formula>
    </cfRule>
  </conditionalFormatting>
  <conditionalFormatting sqref="D11">
    <cfRule type="expression" priority="8" dxfId="0" stopIfTrue="1">
      <formula>$Q11&gt;=1</formula>
    </cfRule>
  </conditionalFormatting>
  <conditionalFormatting sqref="E11">
    <cfRule type="expression" priority="2" dxfId="3" stopIfTrue="1">
      <formula>AND(ROUNDDOWN(($A$4-E11)/365.25,0)&lt;=13,G11&lt;&gt;"OK")</formula>
    </cfRule>
    <cfRule type="expression" priority="3" dxfId="2" stopIfTrue="1">
      <formula>AND(ROUNDDOWN(($A$4-E11)/365.25,0)&lt;=14,G11&lt;&gt;"OK")</formula>
    </cfRule>
    <cfRule type="expression" priority="4" dxfId="1" stopIfTrue="1">
      <formula>AND(ROUNDDOWN(($A$4-E11)/365.25,0)&lt;=17,G11&lt;&gt;"OK")</formula>
    </cfRule>
  </conditionalFormatting>
  <conditionalFormatting sqref="D11">
    <cfRule type="expression" priority="1" dxfId="0" stopIfTrue="1">
      <formula>$Q11&gt;=1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130" zoomScaleNormal="130" zoomScalePageLayoutView="0" workbookViewId="0" topLeftCell="A1">
      <pane ySplit="6" topLeftCell="A13" activePane="bottomLeft" state="frozen"/>
      <selection pane="topLeft" activeCell="C12" sqref="C12"/>
      <selection pane="bottomLeft" activeCell="D20" sqref="D20:E20"/>
    </sheetView>
  </sheetViews>
  <sheetFormatPr defaultColWidth="9.140625" defaultRowHeight="12.75"/>
  <cols>
    <col min="1" max="1" width="3.8515625" style="0" customWidth="1"/>
    <col min="2" max="2" width="13.00390625" style="0" customWidth="1"/>
    <col min="3" max="3" width="14.28125" style="0" customWidth="1"/>
    <col min="4" max="4" width="12.00390625" style="38" customWidth="1"/>
    <col min="5" max="5" width="10.57421875" style="318" customWidth="1"/>
    <col min="6" max="6" width="6.140625" style="54" hidden="1" customWidth="1"/>
    <col min="7" max="7" width="28.71093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2" t="str">
        <f>Altalanos!$A$6</f>
        <v>Golden Ace Cup</v>
      </c>
      <c r="B1" s="48"/>
      <c r="C1" s="48"/>
      <c r="D1" s="226"/>
      <c r="E1" s="250" t="s">
        <v>106</v>
      </c>
      <c r="F1" s="239"/>
      <c r="G1" s="240"/>
      <c r="H1" s="241"/>
      <c r="I1" s="241"/>
      <c r="J1" s="242"/>
      <c r="K1" s="242"/>
      <c r="L1" s="242"/>
      <c r="M1" s="242"/>
      <c r="N1" s="242"/>
      <c r="O1" s="242"/>
      <c r="P1" s="242"/>
      <c r="Q1" s="243"/>
    </row>
    <row r="2" spans="2:17" ht="13.5" thickBot="1">
      <c r="B2" s="50" t="s">
        <v>105</v>
      </c>
      <c r="C2" s="50" t="str">
        <f>Altalanos!$A$8</f>
        <v>F14</v>
      </c>
      <c r="D2" s="68"/>
      <c r="E2" s="250" t="s">
        <v>88</v>
      </c>
      <c r="F2" s="55"/>
      <c r="G2" s="55"/>
      <c r="H2" s="309"/>
      <c r="I2" s="309"/>
      <c r="J2" s="49"/>
      <c r="K2" s="49"/>
      <c r="L2" s="49"/>
      <c r="M2" s="49"/>
      <c r="N2" s="62"/>
      <c r="O2" s="43"/>
      <c r="P2" s="43"/>
      <c r="Q2" s="62"/>
    </row>
    <row r="3" spans="1:17" s="2" customFormat="1" ht="13.5" thickBot="1">
      <c r="A3" s="302" t="s">
        <v>104</v>
      </c>
      <c r="B3" s="307"/>
      <c r="C3" s="307"/>
      <c r="D3" s="307"/>
      <c r="E3" s="307"/>
      <c r="F3" s="307"/>
      <c r="G3" s="307"/>
      <c r="H3" s="307"/>
      <c r="I3" s="308"/>
      <c r="J3" s="63"/>
      <c r="K3" s="69"/>
      <c r="L3" s="69"/>
      <c r="M3" s="69"/>
      <c r="N3" s="283" t="s">
        <v>87</v>
      </c>
      <c r="O3" s="64"/>
      <c r="P3" s="70"/>
      <c r="Q3" s="251"/>
    </row>
    <row r="4" spans="1:17" s="2" customFormat="1" ht="12.75">
      <c r="A4" s="40" t="s">
        <v>80</v>
      </c>
      <c r="B4" s="40"/>
      <c r="C4" s="39" t="s">
        <v>78</v>
      </c>
      <c r="D4" s="40" t="s">
        <v>83</v>
      </c>
      <c r="E4" s="44"/>
      <c r="G4" s="71"/>
      <c r="H4" s="320" t="s">
        <v>84</v>
      </c>
      <c r="I4" s="314"/>
      <c r="J4" s="72"/>
      <c r="K4" s="73"/>
      <c r="L4" s="73"/>
      <c r="M4" s="73"/>
      <c r="N4" s="72"/>
      <c r="O4" s="252"/>
      <c r="P4" s="252"/>
      <c r="Q4" s="74"/>
    </row>
    <row r="5" spans="1:17" s="2" customFormat="1" ht="13.5" thickBot="1">
      <c r="A5" s="244" t="str">
        <f>Altalanos!$A$10</f>
        <v>2022.04.23-25</v>
      </c>
      <c r="B5" s="244"/>
      <c r="C5" s="51" t="str">
        <f>Altalanos!$C$10</f>
        <v>Budapest</v>
      </c>
      <c r="D5" s="52" t="str">
        <f>Altalanos!$D$10</f>
        <v>  </v>
      </c>
      <c r="E5" s="52"/>
      <c r="F5" s="52"/>
      <c r="G5" s="52"/>
      <c r="H5" s="277" t="str">
        <f>Altalanos!$E$10</f>
        <v>Droppa Erika</v>
      </c>
      <c r="I5" s="321"/>
      <c r="J5" s="75"/>
      <c r="K5" s="45"/>
      <c r="L5" s="45"/>
      <c r="M5" s="45"/>
      <c r="N5" s="75"/>
      <c r="O5" s="52"/>
      <c r="P5" s="52"/>
      <c r="Q5" s="324"/>
    </row>
    <row r="6" spans="1:17" ht="30" customHeight="1" thickBot="1">
      <c r="A6" s="230" t="s">
        <v>89</v>
      </c>
      <c r="B6" s="65" t="s">
        <v>81</v>
      </c>
      <c r="C6" s="65" t="s">
        <v>82</v>
      </c>
      <c r="D6" s="65" t="s">
        <v>85</v>
      </c>
      <c r="E6" s="66" t="s">
        <v>86</v>
      </c>
      <c r="F6" s="66" t="s">
        <v>90</v>
      </c>
      <c r="G6" s="66" t="s">
        <v>140</v>
      </c>
      <c r="H6" s="310" t="s">
        <v>91</v>
      </c>
      <c r="I6" s="311"/>
      <c r="J6" s="234" t="s">
        <v>73</v>
      </c>
      <c r="K6" s="67" t="s">
        <v>71</v>
      </c>
      <c r="L6" s="236" t="s">
        <v>1</v>
      </c>
      <c r="M6" s="210" t="s">
        <v>72</v>
      </c>
      <c r="N6" s="267" t="s">
        <v>103</v>
      </c>
      <c r="O6" s="248" t="s">
        <v>92</v>
      </c>
      <c r="P6" s="249" t="s">
        <v>2</v>
      </c>
      <c r="Q6" s="66" t="s">
        <v>93</v>
      </c>
    </row>
    <row r="7" spans="1:17" s="11" customFormat="1" ht="18.75" customHeight="1">
      <c r="A7" s="238">
        <v>1</v>
      </c>
      <c r="B7" s="57" t="s">
        <v>186</v>
      </c>
      <c r="C7" s="57" t="s">
        <v>187</v>
      </c>
      <c r="D7" s="58" t="s">
        <v>249</v>
      </c>
      <c r="E7" s="253" t="s">
        <v>250</v>
      </c>
      <c r="F7" s="303"/>
      <c r="G7" s="304"/>
      <c r="H7" s="58"/>
      <c r="I7" s="58"/>
      <c r="J7" s="235"/>
      <c r="K7" s="233"/>
      <c r="L7" s="237"/>
      <c r="M7" s="233"/>
      <c r="N7" s="227"/>
      <c r="O7" s="326">
        <v>8</v>
      </c>
      <c r="P7" s="77"/>
      <c r="Q7" s="59">
        <v>1</v>
      </c>
    </row>
    <row r="8" spans="1:17" s="11" customFormat="1" ht="18.75" customHeight="1">
      <c r="A8" s="238">
        <v>2</v>
      </c>
      <c r="B8" s="57" t="s">
        <v>188</v>
      </c>
      <c r="C8" s="57" t="s">
        <v>189</v>
      </c>
      <c r="D8" s="58" t="s">
        <v>251</v>
      </c>
      <c r="E8" s="253" t="s">
        <v>252</v>
      </c>
      <c r="F8" s="305"/>
      <c r="G8" s="306"/>
      <c r="H8" s="58"/>
      <c r="I8" s="58"/>
      <c r="J8" s="235"/>
      <c r="K8" s="233"/>
      <c r="L8" s="237"/>
      <c r="M8" s="233"/>
      <c r="N8" s="227"/>
      <c r="O8" s="58">
        <v>15</v>
      </c>
      <c r="P8" s="77"/>
      <c r="Q8" s="59">
        <v>2</v>
      </c>
    </row>
    <row r="9" spans="1:17" s="11" customFormat="1" ht="18.75" customHeight="1">
      <c r="A9" s="238">
        <v>3</v>
      </c>
      <c r="B9" s="57" t="s">
        <v>190</v>
      </c>
      <c r="C9" s="57" t="s">
        <v>191</v>
      </c>
      <c r="D9" s="58" t="s">
        <v>253</v>
      </c>
      <c r="E9" s="253" t="s">
        <v>254</v>
      </c>
      <c r="F9" s="305"/>
      <c r="G9" s="306"/>
      <c r="H9" s="58"/>
      <c r="I9" s="58"/>
      <c r="J9" s="235"/>
      <c r="K9" s="233"/>
      <c r="L9" s="237"/>
      <c r="M9" s="233"/>
      <c r="N9" s="227"/>
      <c r="O9" s="58">
        <v>17</v>
      </c>
      <c r="P9" s="316"/>
      <c r="Q9" s="268">
        <v>3</v>
      </c>
    </row>
    <row r="10" spans="1:17" s="11" customFormat="1" ht="18.75" customHeight="1">
      <c r="A10" s="238">
        <v>4</v>
      </c>
      <c r="B10" s="57" t="s">
        <v>192</v>
      </c>
      <c r="C10" s="57" t="s">
        <v>187</v>
      </c>
      <c r="D10" s="58" t="s">
        <v>183</v>
      </c>
      <c r="E10" s="253" t="s">
        <v>255</v>
      </c>
      <c r="F10" s="305"/>
      <c r="G10" s="306"/>
      <c r="H10" s="58"/>
      <c r="I10" s="58"/>
      <c r="J10" s="235"/>
      <c r="K10" s="233"/>
      <c r="L10" s="237"/>
      <c r="M10" s="233"/>
      <c r="N10" s="227"/>
      <c r="O10" s="58">
        <v>22</v>
      </c>
      <c r="P10" s="315"/>
      <c r="Q10" s="312">
        <v>4</v>
      </c>
    </row>
    <row r="11" spans="1:17" s="11" customFormat="1" ht="18.75" customHeight="1">
      <c r="A11" s="238">
        <v>5</v>
      </c>
      <c r="B11" s="57" t="s">
        <v>193</v>
      </c>
      <c r="C11" s="57" t="s">
        <v>194</v>
      </c>
      <c r="D11" s="58" t="s">
        <v>183</v>
      </c>
      <c r="E11" s="253" t="s">
        <v>256</v>
      </c>
      <c r="F11" s="305"/>
      <c r="G11" s="306"/>
      <c r="H11" s="58"/>
      <c r="I11" s="58"/>
      <c r="J11" s="235"/>
      <c r="K11" s="233"/>
      <c r="L11" s="237"/>
      <c r="M11" s="233"/>
      <c r="N11" s="227"/>
      <c r="O11" s="58">
        <v>24</v>
      </c>
      <c r="P11" s="315"/>
      <c r="Q11" s="312">
        <v>5</v>
      </c>
    </row>
    <row r="12" spans="1:17" s="11" customFormat="1" ht="18.75" customHeight="1">
      <c r="A12" s="238">
        <v>6</v>
      </c>
      <c r="B12" s="57" t="s">
        <v>308</v>
      </c>
      <c r="C12" s="57" t="s">
        <v>301</v>
      </c>
      <c r="D12" s="58" t="s">
        <v>257</v>
      </c>
      <c r="E12" s="253" t="s">
        <v>258</v>
      </c>
      <c r="F12" s="305"/>
      <c r="G12" s="306"/>
      <c r="H12" s="58"/>
      <c r="I12" s="58"/>
      <c r="J12" s="235"/>
      <c r="K12" s="233"/>
      <c r="L12" s="237"/>
      <c r="M12" s="233"/>
      <c r="N12" s="227"/>
      <c r="O12" s="58">
        <v>25</v>
      </c>
      <c r="P12" s="315"/>
      <c r="Q12" s="312">
        <v>6</v>
      </c>
    </row>
    <row r="13" spans="1:17" s="11" customFormat="1" ht="18.75" customHeight="1">
      <c r="A13" s="238">
        <v>7</v>
      </c>
      <c r="B13" s="57" t="s">
        <v>195</v>
      </c>
      <c r="C13" s="57" t="s">
        <v>196</v>
      </c>
      <c r="D13" s="58" t="s">
        <v>257</v>
      </c>
      <c r="E13" s="253" t="s">
        <v>259</v>
      </c>
      <c r="F13" s="305"/>
      <c r="G13" s="306"/>
      <c r="H13" s="58"/>
      <c r="I13" s="58"/>
      <c r="J13" s="235"/>
      <c r="K13" s="233"/>
      <c r="L13" s="237"/>
      <c r="M13" s="233"/>
      <c r="N13" s="227"/>
      <c r="O13" s="58">
        <v>26</v>
      </c>
      <c r="P13" s="315"/>
      <c r="Q13" s="312">
        <v>7</v>
      </c>
    </row>
    <row r="14" spans="1:17" s="11" customFormat="1" ht="18.75" customHeight="1">
      <c r="A14" s="238">
        <v>8</v>
      </c>
      <c r="B14" s="57" t="s">
        <v>197</v>
      </c>
      <c r="C14" s="57" t="s">
        <v>198</v>
      </c>
      <c r="D14" s="58" t="s">
        <v>260</v>
      </c>
      <c r="E14" s="253" t="s">
        <v>261</v>
      </c>
      <c r="F14" s="305"/>
      <c r="G14" s="306"/>
      <c r="H14" s="58"/>
      <c r="I14" s="58"/>
      <c r="J14" s="235"/>
      <c r="K14" s="233"/>
      <c r="L14" s="237"/>
      <c r="M14" s="233"/>
      <c r="N14" s="227"/>
      <c r="O14" s="58">
        <v>27</v>
      </c>
      <c r="P14" s="315"/>
      <c r="Q14" s="312">
        <v>8</v>
      </c>
    </row>
    <row r="15" spans="1:17" s="11" customFormat="1" ht="18.75" customHeight="1">
      <c r="A15" s="238">
        <v>9</v>
      </c>
      <c r="B15" s="57" t="s">
        <v>199</v>
      </c>
      <c r="C15" s="57" t="s">
        <v>200</v>
      </c>
      <c r="D15" s="58" t="s">
        <v>169</v>
      </c>
      <c r="E15" s="253" t="s">
        <v>262</v>
      </c>
      <c r="F15" s="76"/>
      <c r="G15" s="76"/>
      <c r="H15" s="58"/>
      <c r="I15" s="58"/>
      <c r="J15" s="235"/>
      <c r="K15" s="233"/>
      <c r="L15" s="237"/>
      <c r="M15" s="273"/>
      <c r="N15" s="227"/>
      <c r="O15" s="58">
        <v>28</v>
      </c>
      <c r="P15" s="59"/>
      <c r="Q15" s="59"/>
    </row>
    <row r="16" spans="1:17" s="11" customFormat="1" ht="18.75" customHeight="1">
      <c r="A16" s="238">
        <v>10</v>
      </c>
      <c r="B16" s="325" t="s">
        <v>201</v>
      </c>
      <c r="C16" s="57" t="s">
        <v>202</v>
      </c>
      <c r="D16" s="58" t="s">
        <v>263</v>
      </c>
      <c r="E16" s="253" t="s">
        <v>264</v>
      </c>
      <c r="F16" s="76"/>
      <c r="G16" s="76"/>
      <c r="H16" s="58"/>
      <c r="I16" s="58"/>
      <c r="J16" s="235"/>
      <c r="K16" s="233"/>
      <c r="L16" s="237"/>
      <c r="M16" s="273"/>
      <c r="N16" s="227"/>
      <c r="O16" s="58">
        <v>31</v>
      </c>
      <c r="P16" s="77"/>
      <c r="Q16" s="59"/>
    </row>
    <row r="17" spans="1:17" s="11" customFormat="1" ht="18.75" customHeight="1">
      <c r="A17" s="238">
        <v>11</v>
      </c>
      <c r="B17" s="57" t="s">
        <v>203</v>
      </c>
      <c r="C17" s="57" t="s">
        <v>204</v>
      </c>
      <c r="D17" s="58" t="s">
        <v>173</v>
      </c>
      <c r="E17" s="253" t="s">
        <v>265</v>
      </c>
      <c r="F17" s="76"/>
      <c r="G17" s="76"/>
      <c r="H17" s="58"/>
      <c r="I17" s="58"/>
      <c r="J17" s="235"/>
      <c r="K17" s="233"/>
      <c r="L17" s="237"/>
      <c r="M17" s="273"/>
      <c r="N17" s="227"/>
      <c r="O17" s="58">
        <v>33</v>
      </c>
      <c r="P17" s="77"/>
      <c r="Q17" s="59"/>
    </row>
    <row r="18" spans="1:17" s="11" customFormat="1" ht="18.75" customHeight="1">
      <c r="A18" s="238">
        <v>12</v>
      </c>
      <c r="B18" s="57" t="s">
        <v>205</v>
      </c>
      <c r="C18" s="57" t="s">
        <v>196</v>
      </c>
      <c r="D18" s="58" t="s">
        <v>173</v>
      </c>
      <c r="E18" s="253" t="s">
        <v>266</v>
      </c>
      <c r="F18" s="76"/>
      <c r="G18" s="76"/>
      <c r="H18" s="58"/>
      <c r="I18" s="58"/>
      <c r="J18" s="235"/>
      <c r="K18" s="233"/>
      <c r="L18" s="237"/>
      <c r="M18" s="273"/>
      <c r="N18" s="227"/>
      <c r="O18" s="58">
        <v>34</v>
      </c>
      <c r="P18" s="77"/>
      <c r="Q18" s="59"/>
    </row>
    <row r="19" spans="1:17" s="11" customFormat="1" ht="18.75" customHeight="1">
      <c r="A19" s="238">
        <v>13</v>
      </c>
      <c r="B19" s="57" t="s">
        <v>206</v>
      </c>
      <c r="C19" s="57" t="s">
        <v>207</v>
      </c>
      <c r="D19" s="58" t="s">
        <v>176</v>
      </c>
      <c r="E19" s="253" t="s">
        <v>267</v>
      </c>
      <c r="F19" s="76"/>
      <c r="G19" s="76"/>
      <c r="H19" s="58"/>
      <c r="I19" s="58"/>
      <c r="J19" s="235"/>
      <c r="K19" s="233"/>
      <c r="L19" s="237"/>
      <c r="M19" s="273"/>
      <c r="N19" s="227"/>
      <c r="O19" s="58">
        <v>35</v>
      </c>
      <c r="P19" s="77"/>
      <c r="Q19" s="59"/>
    </row>
    <row r="20" spans="1:17" s="11" customFormat="1" ht="18.75" customHeight="1">
      <c r="A20" s="238">
        <v>14</v>
      </c>
      <c r="B20" s="57" t="s">
        <v>302</v>
      </c>
      <c r="C20" s="57" t="s">
        <v>303</v>
      </c>
      <c r="D20" s="58" t="s">
        <v>268</v>
      </c>
      <c r="E20" s="253" t="s">
        <v>269</v>
      </c>
      <c r="F20" s="76"/>
      <c r="G20" s="76"/>
      <c r="H20" s="58"/>
      <c r="I20" s="58"/>
      <c r="J20" s="235"/>
      <c r="K20" s="233"/>
      <c r="L20" s="237"/>
      <c r="M20" s="273"/>
      <c r="N20" s="227"/>
      <c r="O20" s="58">
        <v>36</v>
      </c>
      <c r="P20" s="77"/>
      <c r="Q20" s="59"/>
    </row>
    <row r="21" spans="1:17" s="11" customFormat="1" ht="18.75" customHeight="1">
      <c r="A21" s="238">
        <v>15</v>
      </c>
      <c r="B21" s="57" t="s">
        <v>208</v>
      </c>
      <c r="C21" s="57" t="s">
        <v>209</v>
      </c>
      <c r="D21" s="58" t="s">
        <v>251</v>
      </c>
      <c r="E21" s="253" t="s">
        <v>270</v>
      </c>
      <c r="F21" s="76"/>
      <c r="G21" s="76"/>
      <c r="H21" s="58"/>
      <c r="I21" s="58"/>
      <c r="J21" s="235"/>
      <c r="K21" s="233"/>
      <c r="L21" s="237"/>
      <c r="M21" s="273"/>
      <c r="N21" s="227"/>
      <c r="O21" s="58">
        <v>38</v>
      </c>
      <c r="P21" s="77"/>
      <c r="Q21" s="59"/>
    </row>
    <row r="22" spans="1:17" s="11" customFormat="1" ht="18.75" customHeight="1">
      <c r="A22" s="238">
        <v>16</v>
      </c>
      <c r="B22" s="57" t="s">
        <v>210</v>
      </c>
      <c r="C22" s="57" t="s">
        <v>211</v>
      </c>
      <c r="D22" s="58" t="s">
        <v>271</v>
      </c>
      <c r="E22" s="253" t="s">
        <v>272</v>
      </c>
      <c r="F22" s="76"/>
      <c r="G22" s="76"/>
      <c r="H22" s="58"/>
      <c r="I22" s="58"/>
      <c r="J22" s="235"/>
      <c r="K22" s="233"/>
      <c r="L22" s="237"/>
      <c r="M22" s="273"/>
      <c r="N22" s="227"/>
      <c r="O22" s="58">
        <v>45</v>
      </c>
      <c r="P22" s="77"/>
      <c r="Q22" s="59"/>
    </row>
    <row r="23" spans="1:17" s="11" customFormat="1" ht="18.75" customHeight="1">
      <c r="A23" s="238">
        <v>17</v>
      </c>
      <c r="B23" s="57" t="s">
        <v>212</v>
      </c>
      <c r="C23" s="57" t="s">
        <v>213</v>
      </c>
      <c r="D23" s="58" t="s">
        <v>273</v>
      </c>
      <c r="E23" s="253" t="s">
        <v>274</v>
      </c>
      <c r="F23" s="76"/>
      <c r="G23" s="76"/>
      <c r="H23" s="58"/>
      <c r="I23" s="58"/>
      <c r="J23" s="235"/>
      <c r="K23" s="233"/>
      <c r="L23" s="237"/>
      <c r="M23" s="273"/>
      <c r="N23" s="227"/>
      <c r="O23" s="58">
        <v>46</v>
      </c>
      <c r="P23" s="77"/>
      <c r="Q23" s="59"/>
    </row>
    <row r="24" spans="1:17" s="11" customFormat="1" ht="18.75" customHeight="1">
      <c r="A24" s="238">
        <v>18</v>
      </c>
      <c r="B24" s="57" t="s">
        <v>304</v>
      </c>
      <c r="C24" s="57" t="s">
        <v>214</v>
      </c>
      <c r="D24" s="58" t="s">
        <v>275</v>
      </c>
      <c r="E24" s="253" t="s">
        <v>276</v>
      </c>
      <c r="F24" s="76"/>
      <c r="G24" s="76"/>
      <c r="H24" s="58"/>
      <c r="I24" s="58"/>
      <c r="J24" s="235"/>
      <c r="K24" s="233"/>
      <c r="L24" s="237"/>
      <c r="M24" s="273"/>
      <c r="N24" s="227"/>
      <c r="O24" s="58">
        <v>53</v>
      </c>
      <c r="P24" s="77"/>
      <c r="Q24" s="59"/>
    </row>
    <row r="25" spans="1:17" s="11" customFormat="1" ht="18.75" customHeight="1">
      <c r="A25" s="238">
        <v>19</v>
      </c>
      <c r="B25" s="57" t="s">
        <v>309</v>
      </c>
      <c r="C25" s="57" t="s">
        <v>215</v>
      </c>
      <c r="D25" s="58" t="s">
        <v>275</v>
      </c>
      <c r="E25" s="253" t="s">
        <v>277</v>
      </c>
      <c r="F25" s="76"/>
      <c r="G25" s="76"/>
      <c r="H25" s="58"/>
      <c r="I25" s="58"/>
      <c r="J25" s="235"/>
      <c r="K25" s="233"/>
      <c r="L25" s="237"/>
      <c r="M25" s="273"/>
      <c r="N25" s="227"/>
      <c r="O25" s="58">
        <v>55</v>
      </c>
      <c r="P25" s="77"/>
      <c r="Q25" s="59"/>
    </row>
    <row r="26" spans="1:17" s="11" customFormat="1" ht="18.75" customHeight="1">
      <c r="A26" s="238">
        <v>20</v>
      </c>
      <c r="B26" s="57" t="s">
        <v>216</v>
      </c>
      <c r="C26" s="57" t="s">
        <v>217</v>
      </c>
      <c r="D26" s="58" t="s">
        <v>260</v>
      </c>
      <c r="E26" s="253" t="s">
        <v>278</v>
      </c>
      <c r="F26" s="76"/>
      <c r="G26" s="76"/>
      <c r="H26" s="58"/>
      <c r="I26" s="58"/>
      <c r="J26" s="235"/>
      <c r="K26" s="233"/>
      <c r="L26" s="237"/>
      <c r="M26" s="273"/>
      <c r="N26" s="227"/>
      <c r="O26" s="58">
        <v>61</v>
      </c>
      <c r="P26" s="77"/>
      <c r="Q26" s="59"/>
    </row>
    <row r="27" spans="1:17" s="11" customFormat="1" ht="18.75" customHeight="1">
      <c r="A27" s="238">
        <v>21</v>
      </c>
      <c r="B27" s="57" t="s">
        <v>218</v>
      </c>
      <c r="C27" s="57" t="s">
        <v>219</v>
      </c>
      <c r="D27" s="58" t="s">
        <v>307</v>
      </c>
      <c r="E27" s="253" t="s">
        <v>279</v>
      </c>
      <c r="F27" s="76"/>
      <c r="G27" s="76"/>
      <c r="H27" s="58"/>
      <c r="I27" s="58"/>
      <c r="J27" s="235"/>
      <c r="K27" s="233"/>
      <c r="L27" s="237"/>
      <c r="M27" s="273"/>
      <c r="N27" s="227"/>
      <c r="O27" s="58">
        <v>65</v>
      </c>
      <c r="P27" s="77"/>
      <c r="Q27" s="59"/>
    </row>
    <row r="28" spans="1:17" s="11" customFormat="1" ht="18.75" customHeight="1">
      <c r="A28" s="238">
        <v>22</v>
      </c>
      <c r="B28" s="57" t="s">
        <v>220</v>
      </c>
      <c r="C28" s="57" t="s">
        <v>221</v>
      </c>
      <c r="D28" s="58" t="s">
        <v>307</v>
      </c>
      <c r="E28" s="327" t="s">
        <v>280</v>
      </c>
      <c r="F28" s="322"/>
      <c r="G28" s="323"/>
      <c r="H28" s="58"/>
      <c r="I28" s="58"/>
      <c r="J28" s="235"/>
      <c r="K28" s="233"/>
      <c r="L28" s="237"/>
      <c r="M28" s="273"/>
      <c r="N28" s="227"/>
      <c r="O28" s="58">
        <v>68</v>
      </c>
      <c r="P28" s="77"/>
      <c r="Q28" s="59"/>
    </row>
    <row r="29" spans="1:17" s="11" customFormat="1" ht="18.75" customHeight="1">
      <c r="A29" s="238">
        <v>23</v>
      </c>
      <c r="B29" s="57" t="s">
        <v>222</v>
      </c>
      <c r="C29" s="57" t="s">
        <v>223</v>
      </c>
      <c r="D29" s="58" t="s">
        <v>169</v>
      </c>
      <c r="E29" s="328" t="s">
        <v>281</v>
      </c>
      <c r="F29" s="76"/>
      <c r="G29" s="76"/>
      <c r="H29" s="58"/>
      <c r="I29" s="58"/>
      <c r="J29" s="235"/>
      <c r="K29" s="233"/>
      <c r="L29" s="237"/>
      <c r="M29" s="273"/>
      <c r="N29" s="227"/>
      <c r="O29" s="58">
        <v>70</v>
      </c>
      <c r="P29" s="77"/>
      <c r="Q29" s="59"/>
    </row>
    <row r="30" spans="1:17" s="11" customFormat="1" ht="18.75" customHeight="1">
      <c r="A30" s="238">
        <v>24</v>
      </c>
      <c r="B30" s="57" t="s">
        <v>224</v>
      </c>
      <c r="C30" s="57" t="s">
        <v>225</v>
      </c>
      <c r="D30" s="58" t="s">
        <v>173</v>
      </c>
      <c r="E30" s="253" t="s">
        <v>282</v>
      </c>
      <c r="F30" s="76"/>
      <c r="G30" s="76"/>
      <c r="H30" s="58"/>
      <c r="I30" s="58"/>
      <c r="J30" s="235"/>
      <c r="K30" s="233"/>
      <c r="L30" s="237"/>
      <c r="M30" s="273"/>
      <c r="N30" s="227"/>
      <c r="O30" s="58">
        <v>75</v>
      </c>
      <c r="P30" s="77"/>
      <c r="Q30" s="59"/>
    </row>
    <row r="31" spans="1:17" s="11" customFormat="1" ht="18.75" customHeight="1">
      <c r="A31" s="238">
        <v>25</v>
      </c>
      <c r="B31" s="57" t="s">
        <v>226</v>
      </c>
      <c r="C31" s="57" t="s">
        <v>227</v>
      </c>
      <c r="D31" s="58" t="s">
        <v>268</v>
      </c>
      <c r="E31" s="253" t="s">
        <v>283</v>
      </c>
      <c r="F31" s="76"/>
      <c r="G31" s="76"/>
      <c r="H31" s="58"/>
      <c r="I31" s="58"/>
      <c r="J31" s="235"/>
      <c r="K31" s="233"/>
      <c r="L31" s="237"/>
      <c r="M31" s="273"/>
      <c r="N31" s="227"/>
      <c r="O31" s="58">
        <v>82</v>
      </c>
      <c r="P31" s="77"/>
      <c r="Q31" s="59"/>
    </row>
    <row r="32" spans="1:17" s="11" customFormat="1" ht="18.75" customHeight="1">
      <c r="A32" s="238">
        <v>26</v>
      </c>
      <c r="B32" s="57" t="s">
        <v>222</v>
      </c>
      <c r="C32" s="57" t="s">
        <v>228</v>
      </c>
      <c r="D32" s="58" t="s">
        <v>169</v>
      </c>
      <c r="E32" s="319" t="s">
        <v>284</v>
      </c>
      <c r="F32" s="76"/>
      <c r="G32" s="76"/>
      <c r="H32" s="58"/>
      <c r="I32" s="58"/>
      <c r="J32" s="235"/>
      <c r="K32" s="233"/>
      <c r="L32" s="237"/>
      <c r="M32" s="273"/>
      <c r="N32" s="227"/>
      <c r="O32" s="58">
        <v>87</v>
      </c>
      <c r="P32" s="77"/>
      <c r="Q32" s="59"/>
    </row>
    <row r="33" spans="1:17" s="11" customFormat="1" ht="18.75" customHeight="1">
      <c r="A33" s="238">
        <v>27</v>
      </c>
      <c r="B33" s="57" t="s">
        <v>229</v>
      </c>
      <c r="C33" s="57" t="s">
        <v>230</v>
      </c>
      <c r="D33" s="58" t="s">
        <v>285</v>
      </c>
      <c r="E33" s="253" t="s">
        <v>286</v>
      </c>
      <c r="F33" s="76"/>
      <c r="G33" s="76"/>
      <c r="H33" s="58"/>
      <c r="I33" s="58"/>
      <c r="J33" s="235"/>
      <c r="K33" s="233"/>
      <c r="L33" s="237"/>
      <c r="M33" s="273"/>
      <c r="N33" s="227"/>
      <c r="O33" s="58">
        <v>88</v>
      </c>
      <c r="P33" s="77"/>
      <c r="Q33" s="59"/>
    </row>
    <row r="34" spans="1:17" s="11" customFormat="1" ht="18.75" customHeight="1">
      <c r="A34" s="238">
        <v>28</v>
      </c>
      <c r="B34" s="57" t="s">
        <v>231</v>
      </c>
      <c r="C34" s="57" t="s">
        <v>232</v>
      </c>
      <c r="D34" s="58" t="s">
        <v>287</v>
      </c>
      <c r="E34" s="253" t="s">
        <v>288</v>
      </c>
      <c r="F34" s="76"/>
      <c r="G34" s="76"/>
      <c r="H34" s="58"/>
      <c r="I34" s="58"/>
      <c r="J34" s="235"/>
      <c r="K34" s="233"/>
      <c r="L34" s="237"/>
      <c r="M34" s="273"/>
      <c r="N34" s="227"/>
      <c r="O34" s="58">
        <v>89</v>
      </c>
      <c r="P34" s="77"/>
      <c r="Q34" s="59"/>
    </row>
    <row r="35" spans="1:17" s="11" customFormat="1" ht="18.75" customHeight="1">
      <c r="A35" s="238">
        <v>29</v>
      </c>
      <c r="B35" s="57" t="s">
        <v>233</v>
      </c>
      <c r="C35" s="57" t="s">
        <v>234</v>
      </c>
      <c r="D35" s="58" t="s">
        <v>260</v>
      </c>
      <c r="E35" s="253" t="s">
        <v>289</v>
      </c>
      <c r="F35" s="76"/>
      <c r="G35" s="76"/>
      <c r="H35" s="58"/>
      <c r="I35" s="58"/>
      <c r="J35" s="235"/>
      <c r="K35" s="233"/>
      <c r="L35" s="237"/>
      <c r="M35" s="273"/>
      <c r="N35" s="227"/>
      <c r="O35" s="58">
        <v>92</v>
      </c>
      <c r="P35" s="77"/>
      <c r="Q35" s="59"/>
    </row>
    <row r="36" spans="1:17" s="11" customFormat="1" ht="18.75" customHeight="1">
      <c r="A36" s="238">
        <v>30</v>
      </c>
      <c r="B36" s="57" t="s">
        <v>310</v>
      </c>
      <c r="C36" s="57" t="s">
        <v>198</v>
      </c>
      <c r="D36" s="58" t="s">
        <v>176</v>
      </c>
      <c r="E36" s="253" t="s">
        <v>290</v>
      </c>
      <c r="F36" s="76"/>
      <c r="G36" s="76"/>
      <c r="H36" s="58"/>
      <c r="I36" s="58"/>
      <c r="J36" s="235"/>
      <c r="K36" s="233"/>
      <c r="L36" s="237"/>
      <c r="M36" s="273"/>
      <c r="N36" s="227"/>
      <c r="O36" s="58">
        <v>94</v>
      </c>
      <c r="P36" s="77"/>
      <c r="Q36" s="59"/>
    </row>
    <row r="37" spans="1:17" s="11" customFormat="1" ht="18.75" customHeight="1">
      <c r="A37" s="238">
        <v>31</v>
      </c>
      <c r="B37" s="57" t="s">
        <v>235</v>
      </c>
      <c r="C37" s="57" t="s">
        <v>236</v>
      </c>
      <c r="D37" s="58" t="s">
        <v>271</v>
      </c>
      <c r="E37" s="253" t="s">
        <v>291</v>
      </c>
      <c r="F37" s="76"/>
      <c r="G37" s="76"/>
      <c r="H37" s="58"/>
      <c r="I37" s="58"/>
      <c r="J37" s="235"/>
      <c r="K37" s="233"/>
      <c r="L37" s="237"/>
      <c r="M37" s="273"/>
      <c r="N37" s="227"/>
      <c r="O37" s="58">
        <v>99</v>
      </c>
      <c r="P37" s="77"/>
      <c r="Q37" s="59"/>
    </row>
    <row r="38" spans="1:17" s="11" customFormat="1" ht="18.75" customHeight="1">
      <c r="A38" s="238">
        <v>32</v>
      </c>
      <c r="B38" s="57" t="s">
        <v>237</v>
      </c>
      <c r="C38" s="57" t="s">
        <v>238</v>
      </c>
      <c r="D38" s="58" t="s">
        <v>292</v>
      </c>
      <c r="E38" s="253" t="s">
        <v>293</v>
      </c>
      <c r="F38" s="76"/>
      <c r="G38" s="76"/>
      <c r="H38" s="313"/>
      <c r="I38" s="276"/>
      <c r="J38" s="235"/>
      <c r="K38" s="233"/>
      <c r="L38" s="237"/>
      <c r="M38" s="273"/>
      <c r="N38" s="227"/>
      <c r="O38" s="59">
        <v>99</v>
      </c>
      <c r="P38" s="77"/>
      <c r="Q38" s="59"/>
    </row>
    <row r="39" spans="1:17" s="11" customFormat="1" ht="18.75" customHeight="1">
      <c r="A39" s="238">
        <v>33</v>
      </c>
      <c r="B39" s="57" t="s">
        <v>239</v>
      </c>
      <c r="C39" s="57" t="s">
        <v>238</v>
      </c>
      <c r="D39" s="58" t="s">
        <v>253</v>
      </c>
      <c r="E39" s="253" t="s">
        <v>294</v>
      </c>
      <c r="F39" s="76"/>
      <c r="G39" s="76"/>
      <c r="H39" s="313"/>
      <c r="I39" s="276"/>
      <c r="J39" s="235"/>
      <c r="K39" s="233"/>
      <c r="L39" s="237"/>
      <c r="M39" s="273"/>
      <c r="N39" s="268"/>
      <c r="O39" s="231">
        <v>99</v>
      </c>
      <c r="P39" s="77"/>
      <c r="Q39" s="59"/>
    </row>
    <row r="40" spans="1:17" s="11" customFormat="1" ht="18.75" customHeight="1">
      <c r="A40" s="238">
        <v>34</v>
      </c>
      <c r="B40" s="57" t="s">
        <v>240</v>
      </c>
      <c r="C40" s="57" t="s">
        <v>241</v>
      </c>
      <c r="D40" s="58" t="s">
        <v>268</v>
      </c>
      <c r="E40" s="253" t="s">
        <v>295</v>
      </c>
      <c r="F40" s="76"/>
      <c r="G40" s="76"/>
      <c r="H40" s="313"/>
      <c r="I40" s="276"/>
      <c r="J40" s="235" t="e">
        <f>IF(AND(Q40="",#REF!&gt;0,#REF!&lt;5),K40,)</f>
        <v>#REF!</v>
      </c>
      <c r="K40" s="233" t="e">
        <f>IF(D40="","ZZZ9",IF(AND(#REF!&gt;0,#REF!&lt;5),D40&amp;#REF!,D40&amp;"9"))</f>
        <v>#REF!</v>
      </c>
      <c r="L40" s="237">
        <f aca="true" t="shared" si="0" ref="L40:L71">IF(Q40="",999,Q40)</f>
        <v>999</v>
      </c>
      <c r="M40" s="273">
        <f aca="true" t="shared" si="1" ref="M40:M71">IF(P40=999,999,1)</f>
        <v>999</v>
      </c>
      <c r="N40" s="268"/>
      <c r="O40" s="231">
        <v>114</v>
      </c>
      <c r="P40" s="77">
        <f aca="true" t="shared" si="2" ref="P40:P71">IF(N40="DA",1,IF(N40="WC",2,IF(N40="SE",3,IF(N40="Q",4,IF(N40="LL",5,999)))))</f>
        <v>999</v>
      </c>
      <c r="Q40" s="59"/>
    </row>
    <row r="41" spans="1:17" s="11" customFormat="1" ht="18.75" customHeight="1">
      <c r="A41" s="238">
        <v>35</v>
      </c>
      <c r="B41" s="57" t="s">
        <v>242</v>
      </c>
      <c r="C41" s="57" t="s">
        <v>243</v>
      </c>
      <c r="D41" s="58" t="s">
        <v>296</v>
      </c>
      <c r="E41" s="253" t="s">
        <v>297</v>
      </c>
      <c r="F41" s="76"/>
      <c r="G41" s="76"/>
      <c r="H41" s="313"/>
      <c r="I41" s="276"/>
      <c r="J41" s="235" t="e">
        <f>IF(AND(Q41="",#REF!&gt;0,#REF!&lt;5),K41,)</f>
        <v>#REF!</v>
      </c>
      <c r="K41" s="233" t="e">
        <f>IF(D41="","ZZZ9",IF(AND(#REF!&gt;0,#REF!&lt;5),D41&amp;#REF!,D41&amp;"9"))</f>
        <v>#REF!</v>
      </c>
      <c r="L41" s="237">
        <f t="shared" si="0"/>
        <v>999</v>
      </c>
      <c r="M41" s="273">
        <f t="shared" si="1"/>
        <v>999</v>
      </c>
      <c r="N41" s="268"/>
      <c r="O41" s="231" t="s">
        <v>300</v>
      </c>
      <c r="P41" s="77">
        <f t="shared" si="2"/>
        <v>999</v>
      </c>
      <c r="Q41" s="59"/>
    </row>
    <row r="42" spans="1:17" s="11" customFormat="1" ht="18.75" customHeight="1">
      <c r="A42" s="238">
        <v>36</v>
      </c>
      <c r="B42" s="57" t="s">
        <v>244</v>
      </c>
      <c r="C42" s="57" t="s">
        <v>234</v>
      </c>
      <c r="D42" s="58" t="s">
        <v>260</v>
      </c>
      <c r="E42" s="253" t="s">
        <v>298</v>
      </c>
      <c r="F42" s="76"/>
      <c r="G42" s="76"/>
      <c r="H42" s="313"/>
      <c r="I42" s="276"/>
      <c r="J42" s="235" t="e">
        <f>IF(AND(Q42="",#REF!&gt;0,#REF!&lt;5),K42,)</f>
        <v>#REF!</v>
      </c>
      <c r="K42" s="233" t="e">
        <f>IF(D42="","ZZZ9",IF(AND(#REF!&gt;0,#REF!&lt;5),D42&amp;#REF!,D42&amp;"9"))</f>
        <v>#REF!</v>
      </c>
      <c r="L42" s="237">
        <f t="shared" si="0"/>
        <v>999</v>
      </c>
      <c r="M42" s="273">
        <f t="shared" si="1"/>
        <v>999</v>
      </c>
      <c r="N42" s="268"/>
      <c r="O42" s="231" t="s">
        <v>300</v>
      </c>
      <c r="P42" s="77">
        <f t="shared" si="2"/>
        <v>999</v>
      </c>
      <c r="Q42" s="59"/>
    </row>
    <row r="43" spans="1:17" s="11" customFormat="1" ht="18.75" customHeight="1">
      <c r="A43" s="238">
        <v>37</v>
      </c>
      <c r="B43" s="57" t="s">
        <v>245</v>
      </c>
      <c r="C43" s="57" t="s">
        <v>246</v>
      </c>
      <c r="D43" s="58" t="s">
        <v>169</v>
      </c>
      <c r="E43" s="253" t="s">
        <v>305</v>
      </c>
      <c r="F43" s="76"/>
      <c r="G43" s="76"/>
      <c r="H43" s="313"/>
      <c r="I43" s="276"/>
      <c r="J43" s="235" t="e">
        <f>IF(AND(Q43="",#REF!&gt;0,#REF!&lt;5),K43,)</f>
        <v>#REF!</v>
      </c>
      <c r="K43" s="233" t="e">
        <f>IF(D43="","ZZZ9",IF(AND(#REF!&gt;0,#REF!&lt;5),D43&amp;#REF!,D43&amp;"9"))</f>
        <v>#REF!</v>
      </c>
      <c r="L43" s="237">
        <f t="shared" si="0"/>
        <v>999</v>
      </c>
      <c r="M43" s="273">
        <f t="shared" si="1"/>
        <v>999</v>
      </c>
      <c r="N43" s="268"/>
      <c r="O43" s="231" t="s">
        <v>300</v>
      </c>
      <c r="P43" s="77">
        <f t="shared" si="2"/>
        <v>999</v>
      </c>
      <c r="Q43" s="59"/>
    </row>
    <row r="44" spans="1:17" s="11" customFormat="1" ht="18.75" customHeight="1">
      <c r="A44" s="238">
        <v>38</v>
      </c>
      <c r="B44" s="57" t="s">
        <v>247</v>
      </c>
      <c r="C44" s="57" t="s">
        <v>248</v>
      </c>
      <c r="D44" s="58" t="s">
        <v>306</v>
      </c>
      <c r="E44" s="253" t="s">
        <v>299</v>
      </c>
      <c r="F44" s="76"/>
      <c r="G44" s="76"/>
      <c r="H44" s="313"/>
      <c r="I44" s="276"/>
      <c r="J44" s="235" t="e">
        <f>IF(AND(Q44="",#REF!&gt;0,#REF!&lt;5),K44,)</f>
        <v>#REF!</v>
      </c>
      <c r="K44" s="233" t="e">
        <f>IF(D44="","ZZZ9",IF(AND(#REF!&gt;0,#REF!&lt;5),D44&amp;#REF!,D44&amp;"9"))</f>
        <v>#REF!</v>
      </c>
      <c r="L44" s="237">
        <f t="shared" si="0"/>
        <v>999</v>
      </c>
      <c r="M44" s="273">
        <f t="shared" si="1"/>
        <v>999</v>
      </c>
      <c r="N44" s="268"/>
      <c r="O44" s="231" t="s">
        <v>300</v>
      </c>
      <c r="P44" s="77">
        <f t="shared" si="2"/>
        <v>999</v>
      </c>
      <c r="Q44" s="59"/>
    </row>
    <row r="45" spans="1:17" s="11" customFormat="1" ht="18.75" customHeight="1">
      <c r="A45" s="238">
        <v>39</v>
      </c>
      <c r="B45" s="57"/>
      <c r="C45" s="57"/>
      <c r="D45" s="58"/>
      <c r="E45" s="253"/>
      <c r="F45" s="76"/>
      <c r="G45" s="76"/>
      <c r="H45" s="313"/>
      <c r="I45" s="276"/>
      <c r="J45" s="235" t="e">
        <f>IF(AND(Q45="",#REF!&gt;0,#REF!&lt;5),K45,)</f>
        <v>#REF!</v>
      </c>
      <c r="K45" s="233" t="str">
        <f>IF(D45="","ZZZ9",IF(AND(#REF!&gt;0,#REF!&lt;5),D45&amp;#REF!,D45&amp;"9"))</f>
        <v>ZZZ9</v>
      </c>
      <c r="L45" s="237">
        <f t="shared" si="0"/>
        <v>999</v>
      </c>
      <c r="M45" s="273">
        <f t="shared" si="1"/>
        <v>999</v>
      </c>
      <c r="N45" s="268"/>
      <c r="O45" s="231"/>
      <c r="P45" s="77">
        <f t="shared" si="2"/>
        <v>999</v>
      </c>
      <c r="Q45" s="59"/>
    </row>
    <row r="46" spans="1:17" s="11" customFormat="1" ht="18.75" customHeight="1">
      <c r="A46" s="238">
        <v>40</v>
      </c>
      <c r="B46" s="57"/>
      <c r="C46" s="57"/>
      <c r="D46" s="58"/>
      <c r="E46" s="253"/>
      <c r="F46" s="76"/>
      <c r="G46" s="76"/>
      <c r="H46" s="313"/>
      <c r="I46" s="276"/>
      <c r="J46" s="235" t="e">
        <f>IF(AND(Q46="",#REF!&gt;0,#REF!&lt;5),K46,)</f>
        <v>#REF!</v>
      </c>
      <c r="K46" s="233" t="str">
        <f>IF(D46="","ZZZ9",IF(AND(#REF!&gt;0,#REF!&lt;5),D46&amp;#REF!,D46&amp;"9"))</f>
        <v>ZZZ9</v>
      </c>
      <c r="L46" s="237">
        <f t="shared" si="0"/>
        <v>999</v>
      </c>
      <c r="M46" s="273">
        <f t="shared" si="1"/>
        <v>999</v>
      </c>
      <c r="N46" s="268"/>
      <c r="O46" s="231"/>
      <c r="P46" s="77">
        <f t="shared" si="2"/>
        <v>999</v>
      </c>
      <c r="Q46" s="59"/>
    </row>
    <row r="47" spans="1:17" s="11" customFormat="1" ht="18.75" customHeight="1">
      <c r="A47" s="238">
        <v>41</v>
      </c>
      <c r="B47" s="57"/>
      <c r="C47" s="57"/>
      <c r="D47" s="58"/>
      <c r="E47" s="253"/>
      <c r="F47" s="76"/>
      <c r="G47" s="76"/>
      <c r="H47" s="313"/>
      <c r="I47" s="276"/>
      <c r="J47" s="235" t="e">
        <f>IF(AND(Q47="",#REF!&gt;0,#REF!&lt;5),K47,)</f>
        <v>#REF!</v>
      </c>
      <c r="K47" s="233" t="str">
        <f>IF(D47="","ZZZ9",IF(AND(#REF!&gt;0,#REF!&lt;5),D47&amp;#REF!,D47&amp;"9"))</f>
        <v>ZZZ9</v>
      </c>
      <c r="L47" s="237">
        <f t="shared" si="0"/>
        <v>999</v>
      </c>
      <c r="M47" s="273">
        <f t="shared" si="1"/>
        <v>999</v>
      </c>
      <c r="N47" s="268"/>
      <c r="O47" s="231"/>
      <c r="P47" s="77">
        <f t="shared" si="2"/>
        <v>999</v>
      </c>
      <c r="Q47" s="59"/>
    </row>
    <row r="48" spans="1:17" s="11" customFormat="1" ht="18.75" customHeight="1">
      <c r="A48" s="238">
        <v>42</v>
      </c>
      <c r="B48" s="57"/>
      <c r="C48" s="57"/>
      <c r="D48" s="58"/>
      <c r="E48" s="253"/>
      <c r="F48" s="76"/>
      <c r="G48" s="76"/>
      <c r="H48" s="313"/>
      <c r="I48" s="276"/>
      <c r="J48" s="235" t="e">
        <f>IF(AND(Q48="",#REF!&gt;0,#REF!&lt;5),K48,)</f>
        <v>#REF!</v>
      </c>
      <c r="K48" s="233" t="str">
        <f>IF(D48="","ZZZ9",IF(AND(#REF!&gt;0,#REF!&lt;5),D48&amp;#REF!,D48&amp;"9"))</f>
        <v>ZZZ9</v>
      </c>
      <c r="L48" s="237">
        <f t="shared" si="0"/>
        <v>999</v>
      </c>
      <c r="M48" s="273">
        <f t="shared" si="1"/>
        <v>999</v>
      </c>
      <c r="N48" s="268"/>
      <c r="O48" s="231"/>
      <c r="P48" s="77">
        <f t="shared" si="2"/>
        <v>999</v>
      </c>
      <c r="Q48" s="59"/>
    </row>
    <row r="49" spans="1:17" s="11" customFormat="1" ht="18.75" customHeight="1">
      <c r="A49" s="238">
        <v>43</v>
      </c>
      <c r="B49" s="57"/>
      <c r="C49" s="57"/>
      <c r="D49" s="58"/>
      <c r="E49" s="253"/>
      <c r="F49" s="76"/>
      <c r="G49" s="76"/>
      <c r="H49" s="313"/>
      <c r="I49" s="276"/>
      <c r="J49" s="235" t="e">
        <f>IF(AND(Q49="",#REF!&gt;0,#REF!&lt;5),K49,)</f>
        <v>#REF!</v>
      </c>
      <c r="K49" s="233" t="str">
        <f>IF(D49="","ZZZ9",IF(AND(#REF!&gt;0,#REF!&lt;5),D49&amp;#REF!,D49&amp;"9"))</f>
        <v>ZZZ9</v>
      </c>
      <c r="L49" s="237">
        <f t="shared" si="0"/>
        <v>999</v>
      </c>
      <c r="M49" s="273">
        <f t="shared" si="1"/>
        <v>999</v>
      </c>
      <c r="N49" s="268"/>
      <c r="O49" s="231"/>
      <c r="P49" s="77">
        <f t="shared" si="2"/>
        <v>999</v>
      </c>
      <c r="Q49" s="59"/>
    </row>
    <row r="50" spans="1:17" s="11" customFormat="1" ht="18.75" customHeight="1">
      <c r="A50" s="238">
        <v>44</v>
      </c>
      <c r="B50" s="57"/>
      <c r="C50" s="57"/>
      <c r="D50" s="58"/>
      <c r="E50" s="253"/>
      <c r="F50" s="76"/>
      <c r="G50" s="76"/>
      <c r="H50" s="313"/>
      <c r="I50" s="276"/>
      <c r="J50" s="235" t="e">
        <f>IF(AND(Q50="",#REF!&gt;0,#REF!&lt;5),K50,)</f>
        <v>#REF!</v>
      </c>
      <c r="K50" s="233" t="str">
        <f>IF(D50="","ZZZ9",IF(AND(#REF!&gt;0,#REF!&lt;5),D50&amp;#REF!,D50&amp;"9"))</f>
        <v>ZZZ9</v>
      </c>
      <c r="L50" s="237">
        <f t="shared" si="0"/>
        <v>999</v>
      </c>
      <c r="M50" s="273">
        <f t="shared" si="1"/>
        <v>999</v>
      </c>
      <c r="N50" s="268"/>
      <c r="O50" s="231"/>
      <c r="P50" s="77">
        <f t="shared" si="2"/>
        <v>999</v>
      </c>
      <c r="Q50" s="59"/>
    </row>
    <row r="51" spans="1:17" s="11" customFormat="1" ht="18.75" customHeight="1">
      <c r="A51" s="238">
        <v>45</v>
      </c>
      <c r="B51" s="57"/>
      <c r="C51" s="57"/>
      <c r="D51" s="58"/>
      <c r="E51" s="253"/>
      <c r="F51" s="76"/>
      <c r="G51" s="76"/>
      <c r="H51" s="313"/>
      <c r="I51" s="276"/>
      <c r="J51" s="235" t="e">
        <f>IF(AND(Q51="",#REF!&gt;0,#REF!&lt;5),K51,)</f>
        <v>#REF!</v>
      </c>
      <c r="K51" s="233" t="str">
        <f>IF(D51="","ZZZ9",IF(AND(#REF!&gt;0,#REF!&lt;5),D51&amp;#REF!,D51&amp;"9"))</f>
        <v>ZZZ9</v>
      </c>
      <c r="L51" s="237">
        <f t="shared" si="0"/>
        <v>999</v>
      </c>
      <c r="M51" s="273">
        <f t="shared" si="1"/>
        <v>999</v>
      </c>
      <c r="N51" s="268"/>
      <c r="O51" s="231"/>
      <c r="P51" s="77">
        <f t="shared" si="2"/>
        <v>999</v>
      </c>
      <c r="Q51" s="59"/>
    </row>
    <row r="52" spans="1:17" s="11" customFormat="1" ht="18.75" customHeight="1">
      <c r="A52" s="238">
        <v>46</v>
      </c>
      <c r="B52" s="57"/>
      <c r="C52" s="57"/>
      <c r="D52" s="58"/>
      <c r="E52" s="253"/>
      <c r="F52" s="76"/>
      <c r="G52" s="76"/>
      <c r="H52" s="313"/>
      <c r="I52" s="276"/>
      <c r="J52" s="235" t="e">
        <f>IF(AND(Q52="",#REF!&gt;0,#REF!&lt;5),K52,)</f>
        <v>#REF!</v>
      </c>
      <c r="K52" s="233" t="str">
        <f>IF(D52="","ZZZ9",IF(AND(#REF!&gt;0,#REF!&lt;5),D52&amp;#REF!,D52&amp;"9"))</f>
        <v>ZZZ9</v>
      </c>
      <c r="L52" s="237">
        <f t="shared" si="0"/>
        <v>999</v>
      </c>
      <c r="M52" s="273">
        <f t="shared" si="1"/>
        <v>999</v>
      </c>
      <c r="N52" s="268"/>
      <c r="O52" s="231"/>
      <c r="P52" s="77">
        <f t="shared" si="2"/>
        <v>999</v>
      </c>
      <c r="Q52" s="59"/>
    </row>
    <row r="53" spans="1:17" s="11" customFormat="1" ht="18.75" customHeight="1">
      <c r="A53" s="238">
        <v>47</v>
      </c>
      <c r="B53" s="57"/>
      <c r="C53" s="57"/>
      <c r="D53" s="58"/>
      <c r="E53" s="253"/>
      <c r="F53" s="76"/>
      <c r="G53" s="76"/>
      <c r="H53" s="313"/>
      <c r="I53" s="276"/>
      <c r="J53" s="235" t="e">
        <f>IF(AND(Q53="",#REF!&gt;0,#REF!&lt;5),K53,)</f>
        <v>#REF!</v>
      </c>
      <c r="K53" s="233" t="str">
        <f>IF(D53="","ZZZ9",IF(AND(#REF!&gt;0,#REF!&lt;5),D53&amp;#REF!,D53&amp;"9"))</f>
        <v>ZZZ9</v>
      </c>
      <c r="L53" s="237">
        <f t="shared" si="0"/>
        <v>999</v>
      </c>
      <c r="M53" s="273">
        <f t="shared" si="1"/>
        <v>999</v>
      </c>
      <c r="N53" s="268"/>
      <c r="O53" s="231"/>
      <c r="P53" s="77">
        <f t="shared" si="2"/>
        <v>999</v>
      </c>
      <c r="Q53" s="59"/>
    </row>
    <row r="54" spans="1:17" s="11" customFormat="1" ht="18.75" customHeight="1">
      <c r="A54" s="238">
        <v>48</v>
      </c>
      <c r="B54" s="57"/>
      <c r="C54" s="57"/>
      <c r="D54" s="58"/>
      <c r="E54" s="253"/>
      <c r="F54" s="76"/>
      <c r="G54" s="76"/>
      <c r="H54" s="313"/>
      <c r="I54" s="276"/>
      <c r="J54" s="235" t="e">
        <f>IF(AND(Q54="",#REF!&gt;0,#REF!&lt;5),K54,)</f>
        <v>#REF!</v>
      </c>
      <c r="K54" s="233" t="str">
        <f>IF(D54="","ZZZ9",IF(AND(#REF!&gt;0,#REF!&lt;5),D54&amp;#REF!,D54&amp;"9"))</f>
        <v>ZZZ9</v>
      </c>
      <c r="L54" s="237">
        <f t="shared" si="0"/>
        <v>999</v>
      </c>
      <c r="M54" s="273">
        <f t="shared" si="1"/>
        <v>999</v>
      </c>
      <c r="N54" s="268"/>
      <c r="O54" s="231"/>
      <c r="P54" s="77">
        <f t="shared" si="2"/>
        <v>999</v>
      </c>
      <c r="Q54" s="59"/>
    </row>
    <row r="55" spans="1:17" s="11" customFormat="1" ht="18.75" customHeight="1">
      <c r="A55" s="238">
        <v>49</v>
      </c>
      <c r="B55" s="57"/>
      <c r="C55" s="57"/>
      <c r="D55" s="58"/>
      <c r="E55" s="253"/>
      <c r="F55" s="76"/>
      <c r="G55" s="76"/>
      <c r="H55" s="313"/>
      <c r="I55" s="276"/>
      <c r="J55" s="235" t="e">
        <f>IF(AND(Q55="",#REF!&gt;0,#REF!&lt;5),K55,)</f>
        <v>#REF!</v>
      </c>
      <c r="K55" s="233" t="str">
        <f>IF(D55="","ZZZ9",IF(AND(#REF!&gt;0,#REF!&lt;5),D55&amp;#REF!,D55&amp;"9"))</f>
        <v>ZZZ9</v>
      </c>
      <c r="L55" s="237">
        <f t="shared" si="0"/>
        <v>999</v>
      </c>
      <c r="M55" s="273">
        <f t="shared" si="1"/>
        <v>999</v>
      </c>
      <c r="N55" s="268"/>
      <c r="O55" s="231"/>
      <c r="P55" s="77">
        <f t="shared" si="2"/>
        <v>999</v>
      </c>
      <c r="Q55" s="59"/>
    </row>
    <row r="56" spans="1:17" s="11" customFormat="1" ht="18.75" customHeight="1">
      <c r="A56" s="238">
        <v>50</v>
      </c>
      <c r="B56" s="57"/>
      <c r="C56" s="57"/>
      <c r="D56" s="58"/>
      <c r="E56" s="253"/>
      <c r="F56" s="76"/>
      <c r="G56" s="76"/>
      <c r="H56" s="313"/>
      <c r="I56" s="276"/>
      <c r="J56" s="235" t="e">
        <f>IF(AND(Q56="",#REF!&gt;0,#REF!&lt;5),K56,)</f>
        <v>#REF!</v>
      </c>
      <c r="K56" s="233" t="str">
        <f>IF(D56="","ZZZ9",IF(AND(#REF!&gt;0,#REF!&lt;5),D56&amp;#REF!,D56&amp;"9"))</f>
        <v>ZZZ9</v>
      </c>
      <c r="L56" s="237">
        <f t="shared" si="0"/>
        <v>999</v>
      </c>
      <c r="M56" s="273">
        <f t="shared" si="1"/>
        <v>999</v>
      </c>
      <c r="N56" s="268"/>
      <c r="O56" s="231"/>
      <c r="P56" s="77">
        <f t="shared" si="2"/>
        <v>999</v>
      </c>
      <c r="Q56" s="59"/>
    </row>
    <row r="57" spans="1:17" s="11" customFormat="1" ht="18.75" customHeight="1">
      <c r="A57" s="238">
        <v>51</v>
      </c>
      <c r="B57" s="57"/>
      <c r="C57" s="57"/>
      <c r="D57" s="58"/>
      <c r="E57" s="253"/>
      <c r="F57" s="76"/>
      <c r="G57" s="76"/>
      <c r="H57" s="313"/>
      <c r="I57" s="276"/>
      <c r="J57" s="235" t="e">
        <f>IF(AND(Q57="",#REF!&gt;0,#REF!&lt;5),K57,)</f>
        <v>#REF!</v>
      </c>
      <c r="K57" s="233" t="str">
        <f>IF(D57="","ZZZ9",IF(AND(#REF!&gt;0,#REF!&lt;5),D57&amp;#REF!,D57&amp;"9"))</f>
        <v>ZZZ9</v>
      </c>
      <c r="L57" s="237">
        <f t="shared" si="0"/>
        <v>999</v>
      </c>
      <c r="M57" s="273">
        <f t="shared" si="1"/>
        <v>999</v>
      </c>
      <c r="N57" s="268"/>
      <c r="O57" s="231"/>
      <c r="P57" s="77">
        <f t="shared" si="2"/>
        <v>999</v>
      </c>
      <c r="Q57" s="59"/>
    </row>
    <row r="58" spans="1:17" s="11" customFormat="1" ht="18.75" customHeight="1">
      <c r="A58" s="238">
        <v>52</v>
      </c>
      <c r="B58" s="57"/>
      <c r="C58" s="57"/>
      <c r="D58" s="58"/>
      <c r="E58" s="253"/>
      <c r="F58" s="76"/>
      <c r="G58" s="76"/>
      <c r="H58" s="313"/>
      <c r="I58" s="276"/>
      <c r="J58" s="235" t="e">
        <f>IF(AND(Q58="",#REF!&gt;0,#REF!&lt;5),K58,)</f>
        <v>#REF!</v>
      </c>
      <c r="K58" s="233" t="str">
        <f>IF(D58="","ZZZ9",IF(AND(#REF!&gt;0,#REF!&lt;5),D58&amp;#REF!,D58&amp;"9"))</f>
        <v>ZZZ9</v>
      </c>
      <c r="L58" s="237">
        <f t="shared" si="0"/>
        <v>999</v>
      </c>
      <c r="M58" s="273">
        <f t="shared" si="1"/>
        <v>999</v>
      </c>
      <c r="N58" s="268"/>
      <c r="O58" s="231"/>
      <c r="P58" s="77">
        <f t="shared" si="2"/>
        <v>999</v>
      </c>
      <c r="Q58" s="59"/>
    </row>
    <row r="59" spans="1:17" s="11" customFormat="1" ht="18.75" customHeight="1">
      <c r="A59" s="238">
        <v>53</v>
      </c>
      <c r="B59" s="57"/>
      <c r="C59" s="57"/>
      <c r="D59" s="58"/>
      <c r="E59" s="253"/>
      <c r="F59" s="76"/>
      <c r="G59" s="76"/>
      <c r="H59" s="313"/>
      <c r="I59" s="276"/>
      <c r="J59" s="235" t="e">
        <f>IF(AND(Q59="",#REF!&gt;0,#REF!&lt;5),K59,)</f>
        <v>#REF!</v>
      </c>
      <c r="K59" s="233" t="str">
        <f>IF(D59="","ZZZ9",IF(AND(#REF!&gt;0,#REF!&lt;5),D59&amp;#REF!,D59&amp;"9"))</f>
        <v>ZZZ9</v>
      </c>
      <c r="L59" s="237">
        <f t="shared" si="0"/>
        <v>999</v>
      </c>
      <c r="M59" s="273">
        <f t="shared" si="1"/>
        <v>999</v>
      </c>
      <c r="N59" s="268"/>
      <c r="O59" s="231"/>
      <c r="P59" s="77">
        <f t="shared" si="2"/>
        <v>999</v>
      </c>
      <c r="Q59" s="59"/>
    </row>
    <row r="60" spans="1:17" s="11" customFormat="1" ht="18.75" customHeight="1">
      <c r="A60" s="238">
        <v>54</v>
      </c>
      <c r="B60" s="57"/>
      <c r="C60" s="57"/>
      <c r="D60" s="58"/>
      <c r="E60" s="253"/>
      <c r="F60" s="76"/>
      <c r="G60" s="76"/>
      <c r="H60" s="313"/>
      <c r="I60" s="276"/>
      <c r="J60" s="235" t="e">
        <f>IF(AND(Q60="",#REF!&gt;0,#REF!&lt;5),K60,)</f>
        <v>#REF!</v>
      </c>
      <c r="K60" s="233" t="str">
        <f>IF(D60="","ZZZ9",IF(AND(#REF!&gt;0,#REF!&lt;5),D60&amp;#REF!,D60&amp;"9"))</f>
        <v>ZZZ9</v>
      </c>
      <c r="L60" s="237">
        <f t="shared" si="0"/>
        <v>999</v>
      </c>
      <c r="M60" s="273">
        <f t="shared" si="1"/>
        <v>999</v>
      </c>
      <c r="N60" s="268"/>
      <c r="O60" s="231"/>
      <c r="P60" s="77">
        <f t="shared" si="2"/>
        <v>999</v>
      </c>
      <c r="Q60" s="59"/>
    </row>
    <row r="61" spans="1:17" s="11" customFormat="1" ht="18.75" customHeight="1">
      <c r="A61" s="238">
        <v>55</v>
      </c>
      <c r="B61" s="57"/>
      <c r="C61" s="57"/>
      <c r="D61" s="58"/>
      <c r="E61" s="253"/>
      <c r="F61" s="76"/>
      <c r="G61" s="76"/>
      <c r="H61" s="313"/>
      <c r="I61" s="276"/>
      <c r="J61" s="235" t="e">
        <f>IF(AND(Q61="",#REF!&gt;0,#REF!&lt;5),K61,)</f>
        <v>#REF!</v>
      </c>
      <c r="K61" s="233" t="str">
        <f>IF(D61="","ZZZ9",IF(AND(#REF!&gt;0,#REF!&lt;5),D61&amp;#REF!,D61&amp;"9"))</f>
        <v>ZZZ9</v>
      </c>
      <c r="L61" s="237">
        <f t="shared" si="0"/>
        <v>999</v>
      </c>
      <c r="M61" s="273">
        <f t="shared" si="1"/>
        <v>999</v>
      </c>
      <c r="N61" s="268"/>
      <c r="O61" s="231"/>
      <c r="P61" s="77">
        <f t="shared" si="2"/>
        <v>999</v>
      </c>
      <c r="Q61" s="59"/>
    </row>
    <row r="62" spans="1:17" s="11" customFormat="1" ht="18.75" customHeight="1">
      <c r="A62" s="238">
        <v>56</v>
      </c>
      <c r="B62" s="57"/>
      <c r="C62" s="57"/>
      <c r="D62" s="58"/>
      <c r="E62" s="253"/>
      <c r="F62" s="76"/>
      <c r="G62" s="76"/>
      <c r="H62" s="313"/>
      <c r="I62" s="276"/>
      <c r="J62" s="235" t="e">
        <f>IF(AND(Q62="",#REF!&gt;0,#REF!&lt;5),K62,)</f>
        <v>#REF!</v>
      </c>
      <c r="K62" s="233" t="str">
        <f>IF(D62="","ZZZ9",IF(AND(#REF!&gt;0,#REF!&lt;5),D62&amp;#REF!,D62&amp;"9"))</f>
        <v>ZZZ9</v>
      </c>
      <c r="L62" s="237">
        <f t="shared" si="0"/>
        <v>999</v>
      </c>
      <c r="M62" s="273">
        <f t="shared" si="1"/>
        <v>999</v>
      </c>
      <c r="N62" s="268"/>
      <c r="O62" s="231"/>
      <c r="P62" s="77">
        <f t="shared" si="2"/>
        <v>999</v>
      </c>
      <c r="Q62" s="59"/>
    </row>
    <row r="63" spans="1:17" s="11" customFormat="1" ht="18.75" customHeight="1">
      <c r="A63" s="238">
        <v>57</v>
      </c>
      <c r="B63" s="57"/>
      <c r="C63" s="57"/>
      <c r="D63" s="58"/>
      <c r="E63" s="253"/>
      <c r="F63" s="76"/>
      <c r="G63" s="76"/>
      <c r="H63" s="313"/>
      <c r="I63" s="276"/>
      <c r="J63" s="235" t="e">
        <f>IF(AND(Q63="",#REF!&gt;0,#REF!&lt;5),K63,)</f>
        <v>#REF!</v>
      </c>
      <c r="K63" s="233" t="str">
        <f>IF(D63="","ZZZ9",IF(AND(#REF!&gt;0,#REF!&lt;5),D63&amp;#REF!,D63&amp;"9"))</f>
        <v>ZZZ9</v>
      </c>
      <c r="L63" s="237">
        <f t="shared" si="0"/>
        <v>999</v>
      </c>
      <c r="M63" s="273">
        <f t="shared" si="1"/>
        <v>999</v>
      </c>
      <c r="N63" s="268"/>
      <c r="O63" s="231"/>
      <c r="P63" s="77">
        <f t="shared" si="2"/>
        <v>999</v>
      </c>
      <c r="Q63" s="59"/>
    </row>
    <row r="64" spans="1:17" s="11" customFormat="1" ht="18.75" customHeight="1">
      <c r="A64" s="238">
        <v>58</v>
      </c>
      <c r="B64" s="57"/>
      <c r="C64" s="57"/>
      <c r="D64" s="58"/>
      <c r="E64" s="253"/>
      <c r="F64" s="76"/>
      <c r="G64" s="76"/>
      <c r="H64" s="313"/>
      <c r="I64" s="276"/>
      <c r="J64" s="235" t="e">
        <f>IF(AND(Q64="",#REF!&gt;0,#REF!&lt;5),K64,)</f>
        <v>#REF!</v>
      </c>
      <c r="K64" s="233" t="str">
        <f>IF(D64="","ZZZ9",IF(AND(#REF!&gt;0,#REF!&lt;5),D64&amp;#REF!,D64&amp;"9"))</f>
        <v>ZZZ9</v>
      </c>
      <c r="L64" s="237">
        <f t="shared" si="0"/>
        <v>999</v>
      </c>
      <c r="M64" s="273">
        <f t="shared" si="1"/>
        <v>999</v>
      </c>
      <c r="N64" s="268"/>
      <c r="O64" s="231"/>
      <c r="P64" s="77">
        <f t="shared" si="2"/>
        <v>999</v>
      </c>
      <c r="Q64" s="59"/>
    </row>
    <row r="65" spans="1:17" s="11" customFormat="1" ht="18.75" customHeight="1">
      <c r="A65" s="238">
        <v>59</v>
      </c>
      <c r="B65" s="57"/>
      <c r="C65" s="57"/>
      <c r="D65" s="58"/>
      <c r="E65" s="253"/>
      <c r="F65" s="76"/>
      <c r="G65" s="76"/>
      <c r="H65" s="313"/>
      <c r="I65" s="276"/>
      <c r="J65" s="235" t="e">
        <f>IF(AND(Q65="",#REF!&gt;0,#REF!&lt;5),K65,)</f>
        <v>#REF!</v>
      </c>
      <c r="K65" s="233" t="str">
        <f>IF(D65="","ZZZ9",IF(AND(#REF!&gt;0,#REF!&lt;5),D65&amp;#REF!,D65&amp;"9"))</f>
        <v>ZZZ9</v>
      </c>
      <c r="L65" s="237">
        <f t="shared" si="0"/>
        <v>999</v>
      </c>
      <c r="M65" s="273">
        <f t="shared" si="1"/>
        <v>999</v>
      </c>
      <c r="N65" s="268"/>
      <c r="O65" s="231"/>
      <c r="P65" s="77">
        <f t="shared" si="2"/>
        <v>999</v>
      </c>
      <c r="Q65" s="59"/>
    </row>
    <row r="66" spans="1:17" s="11" customFormat="1" ht="18.75" customHeight="1">
      <c r="A66" s="238">
        <v>60</v>
      </c>
      <c r="B66" s="57"/>
      <c r="C66" s="57"/>
      <c r="D66" s="58"/>
      <c r="E66" s="253"/>
      <c r="F66" s="76"/>
      <c r="G66" s="76"/>
      <c r="H66" s="313"/>
      <c r="I66" s="276"/>
      <c r="J66" s="235" t="e">
        <f>IF(AND(Q66="",#REF!&gt;0,#REF!&lt;5),K66,)</f>
        <v>#REF!</v>
      </c>
      <c r="K66" s="233" t="str">
        <f>IF(D66="","ZZZ9",IF(AND(#REF!&gt;0,#REF!&lt;5),D66&amp;#REF!,D66&amp;"9"))</f>
        <v>ZZZ9</v>
      </c>
      <c r="L66" s="237">
        <f t="shared" si="0"/>
        <v>999</v>
      </c>
      <c r="M66" s="273">
        <f t="shared" si="1"/>
        <v>999</v>
      </c>
      <c r="N66" s="268"/>
      <c r="O66" s="231"/>
      <c r="P66" s="77">
        <f t="shared" si="2"/>
        <v>999</v>
      </c>
      <c r="Q66" s="59"/>
    </row>
    <row r="67" spans="1:17" s="11" customFormat="1" ht="18.75" customHeight="1">
      <c r="A67" s="238">
        <v>61</v>
      </c>
      <c r="B67" s="57"/>
      <c r="C67" s="57"/>
      <c r="D67" s="58"/>
      <c r="E67" s="253"/>
      <c r="F67" s="76"/>
      <c r="G67" s="76"/>
      <c r="H67" s="313"/>
      <c r="I67" s="276"/>
      <c r="J67" s="235" t="e">
        <f>IF(AND(Q67="",#REF!&gt;0,#REF!&lt;5),K67,)</f>
        <v>#REF!</v>
      </c>
      <c r="K67" s="233" t="str">
        <f>IF(D67="","ZZZ9",IF(AND(#REF!&gt;0,#REF!&lt;5),D67&amp;#REF!,D67&amp;"9"))</f>
        <v>ZZZ9</v>
      </c>
      <c r="L67" s="237">
        <f t="shared" si="0"/>
        <v>999</v>
      </c>
      <c r="M67" s="273">
        <f t="shared" si="1"/>
        <v>999</v>
      </c>
      <c r="N67" s="268"/>
      <c r="O67" s="231"/>
      <c r="P67" s="77">
        <f t="shared" si="2"/>
        <v>999</v>
      </c>
      <c r="Q67" s="59"/>
    </row>
    <row r="68" spans="1:17" s="11" customFormat="1" ht="18.75" customHeight="1">
      <c r="A68" s="238">
        <v>62</v>
      </c>
      <c r="B68" s="57"/>
      <c r="C68" s="57"/>
      <c r="D68" s="58"/>
      <c r="E68" s="253"/>
      <c r="F68" s="76"/>
      <c r="G68" s="76"/>
      <c r="H68" s="313"/>
      <c r="I68" s="276"/>
      <c r="J68" s="235" t="e">
        <f>IF(AND(Q68="",#REF!&gt;0,#REF!&lt;5),K68,)</f>
        <v>#REF!</v>
      </c>
      <c r="K68" s="233" t="str">
        <f>IF(D68="","ZZZ9",IF(AND(#REF!&gt;0,#REF!&lt;5),D68&amp;#REF!,D68&amp;"9"))</f>
        <v>ZZZ9</v>
      </c>
      <c r="L68" s="237">
        <f t="shared" si="0"/>
        <v>999</v>
      </c>
      <c r="M68" s="273">
        <f t="shared" si="1"/>
        <v>999</v>
      </c>
      <c r="N68" s="268"/>
      <c r="O68" s="231"/>
      <c r="P68" s="77">
        <f t="shared" si="2"/>
        <v>999</v>
      </c>
      <c r="Q68" s="59"/>
    </row>
    <row r="69" spans="1:17" s="11" customFormat="1" ht="18.75" customHeight="1">
      <c r="A69" s="238">
        <v>63</v>
      </c>
      <c r="B69" s="57"/>
      <c r="C69" s="57"/>
      <c r="D69" s="58"/>
      <c r="E69" s="253"/>
      <c r="F69" s="76"/>
      <c r="G69" s="76"/>
      <c r="H69" s="313"/>
      <c r="I69" s="276"/>
      <c r="J69" s="235" t="e">
        <f>IF(AND(Q69="",#REF!&gt;0,#REF!&lt;5),K69,)</f>
        <v>#REF!</v>
      </c>
      <c r="K69" s="233" t="str">
        <f>IF(D69="","ZZZ9",IF(AND(#REF!&gt;0,#REF!&lt;5),D69&amp;#REF!,D69&amp;"9"))</f>
        <v>ZZZ9</v>
      </c>
      <c r="L69" s="237">
        <f t="shared" si="0"/>
        <v>999</v>
      </c>
      <c r="M69" s="273">
        <f t="shared" si="1"/>
        <v>999</v>
      </c>
      <c r="N69" s="268"/>
      <c r="O69" s="231"/>
      <c r="P69" s="77">
        <f t="shared" si="2"/>
        <v>999</v>
      </c>
      <c r="Q69" s="59"/>
    </row>
    <row r="70" spans="1:17" s="11" customFormat="1" ht="18.75" customHeight="1">
      <c r="A70" s="238">
        <v>64</v>
      </c>
      <c r="B70" s="57"/>
      <c r="C70" s="57"/>
      <c r="D70" s="58"/>
      <c r="E70" s="253"/>
      <c r="F70" s="76"/>
      <c r="G70" s="76"/>
      <c r="H70" s="313"/>
      <c r="I70" s="276"/>
      <c r="J70" s="235" t="e">
        <f>IF(AND(Q70="",#REF!&gt;0,#REF!&lt;5),K70,)</f>
        <v>#REF!</v>
      </c>
      <c r="K70" s="233" t="str">
        <f>IF(D70="","ZZZ9",IF(AND(#REF!&gt;0,#REF!&lt;5),D70&amp;#REF!,D70&amp;"9"))</f>
        <v>ZZZ9</v>
      </c>
      <c r="L70" s="237">
        <f t="shared" si="0"/>
        <v>999</v>
      </c>
      <c r="M70" s="273">
        <f t="shared" si="1"/>
        <v>999</v>
      </c>
      <c r="N70" s="268"/>
      <c r="O70" s="231"/>
      <c r="P70" s="77">
        <f t="shared" si="2"/>
        <v>999</v>
      </c>
      <c r="Q70" s="59"/>
    </row>
    <row r="71" spans="1:17" s="11" customFormat="1" ht="18.75" customHeight="1">
      <c r="A71" s="238">
        <v>65</v>
      </c>
      <c r="B71" s="57"/>
      <c r="C71" s="57"/>
      <c r="D71" s="58"/>
      <c r="E71" s="253"/>
      <c r="F71" s="76"/>
      <c r="G71" s="76"/>
      <c r="H71" s="313"/>
      <c r="I71" s="276"/>
      <c r="J71" s="235" t="e">
        <f>IF(AND(Q71="",#REF!&gt;0,#REF!&lt;5),K71,)</f>
        <v>#REF!</v>
      </c>
      <c r="K71" s="233" t="str">
        <f>IF(D71="","ZZZ9",IF(AND(#REF!&gt;0,#REF!&lt;5),D71&amp;#REF!,D71&amp;"9"))</f>
        <v>ZZZ9</v>
      </c>
      <c r="L71" s="237">
        <f t="shared" si="0"/>
        <v>999</v>
      </c>
      <c r="M71" s="273">
        <f t="shared" si="1"/>
        <v>999</v>
      </c>
      <c r="N71" s="268"/>
      <c r="O71" s="231"/>
      <c r="P71" s="77">
        <f t="shared" si="2"/>
        <v>999</v>
      </c>
      <c r="Q71" s="59"/>
    </row>
    <row r="72" spans="1:17" s="11" customFormat="1" ht="18.75" customHeight="1">
      <c r="A72" s="238">
        <v>66</v>
      </c>
      <c r="B72" s="57"/>
      <c r="C72" s="57"/>
      <c r="D72" s="58"/>
      <c r="E72" s="253"/>
      <c r="F72" s="76"/>
      <c r="G72" s="76"/>
      <c r="H72" s="313"/>
      <c r="I72" s="276"/>
      <c r="J72" s="235" t="e">
        <f>IF(AND(Q72="",#REF!&gt;0,#REF!&lt;5),K72,)</f>
        <v>#REF!</v>
      </c>
      <c r="K72" s="233" t="str">
        <f>IF(D72="","ZZZ9",IF(AND(#REF!&gt;0,#REF!&lt;5),D72&amp;#REF!,D72&amp;"9"))</f>
        <v>ZZZ9</v>
      </c>
      <c r="L72" s="237">
        <f aca="true" t="shared" si="3" ref="L72:L100">IF(Q72="",999,Q72)</f>
        <v>999</v>
      </c>
      <c r="M72" s="273">
        <f aca="true" t="shared" si="4" ref="M72:M100">IF(P72=999,999,1)</f>
        <v>999</v>
      </c>
      <c r="N72" s="268"/>
      <c r="O72" s="231"/>
      <c r="P72" s="77">
        <f aca="true" t="shared" si="5" ref="P72:P100">IF(N72="DA",1,IF(N72="WC",2,IF(N72="SE",3,IF(N72="Q",4,IF(N72="LL",5,999)))))</f>
        <v>999</v>
      </c>
      <c r="Q72" s="59"/>
    </row>
    <row r="73" spans="1:17" s="11" customFormat="1" ht="18.75" customHeight="1">
      <c r="A73" s="238">
        <v>67</v>
      </c>
      <c r="B73" s="57"/>
      <c r="C73" s="57"/>
      <c r="D73" s="58"/>
      <c r="E73" s="253"/>
      <c r="F73" s="76"/>
      <c r="G73" s="76"/>
      <c r="H73" s="313"/>
      <c r="I73" s="276"/>
      <c r="J73" s="235" t="e">
        <f>IF(AND(Q73="",#REF!&gt;0,#REF!&lt;5),K73,)</f>
        <v>#REF!</v>
      </c>
      <c r="K73" s="233" t="str">
        <f>IF(D73="","ZZZ9",IF(AND(#REF!&gt;0,#REF!&lt;5),D73&amp;#REF!,D73&amp;"9"))</f>
        <v>ZZZ9</v>
      </c>
      <c r="L73" s="237">
        <f t="shared" si="3"/>
        <v>999</v>
      </c>
      <c r="M73" s="273">
        <f t="shared" si="4"/>
        <v>999</v>
      </c>
      <c r="N73" s="268"/>
      <c r="O73" s="231"/>
      <c r="P73" s="77">
        <f t="shared" si="5"/>
        <v>999</v>
      </c>
      <c r="Q73" s="59"/>
    </row>
    <row r="74" spans="1:17" s="11" customFormat="1" ht="18.75" customHeight="1">
      <c r="A74" s="238">
        <v>68</v>
      </c>
      <c r="B74" s="57"/>
      <c r="C74" s="57"/>
      <c r="D74" s="58"/>
      <c r="E74" s="253"/>
      <c r="F74" s="76"/>
      <c r="G74" s="76"/>
      <c r="H74" s="313"/>
      <c r="I74" s="276"/>
      <c r="J74" s="235" t="e">
        <f>IF(AND(Q74="",#REF!&gt;0,#REF!&lt;5),K74,)</f>
        <v>#REF!</v>
      </c>
      <c r="K74" s="233" t="str">
        <f>IF(D74="","ZZZ9",IF(AND(#REF!&gt;0,#REF!&lt;5),D74&amp;#REF!,D74&amp;"9"))</f>
        <v>ZZZ9</v>
      </c>
      <c r="L74" s="237">
        <f t="shared" si="3"/>
        <v>999</v>
      </c>
      <c r="M74" s="273">
        <f t="shared" si="4"/>
        <v>999</v>
      </c>
      <c r="N74" s="268"/>
      <c r="O74" s="231"/>
      <c r="P74" s="77">
        <f t="shared" si="5"/>
        <v>999</v>
      </c>
      <c r="Q74" s="59"/>
    </row>
    <row r="75" spans="1:17" s="11" customFormat="1" ht="18.75" customHeight="1">
      <c r="A75" s="238">
        <v>69</v>
      </c>
      <c r="B75" s="57"/>
      <c r="C75" s="57"/>
      <c r="D75" s="58"/>
      <c r="E75" s="253"/>
      <c r="F75" s="76"/>
      <c r="G75" s="76"/>
      <c r="H75" s="313"/>
      <c r="I75" s="276"/>
      <c r="J75" s="235" t="e">
        <f>IF(AND(Q75="",#REF!&gt;0,#REF!&lt;5),K75,)</f>
        <v>#REF!</v>
      </c>
      <c r="K75" s="233" t="str">
        <f>IF(D75="","ZZZ9",IF(AND(#REF!&gt;0,#REF!&lt;5),D75&amp;#REF!,D75&amp;"9"))</f>
        <v>ZZZ9</v>
      </c>
      <c r="L75" s="237">
        <f t="shared" si="3"/>
        <v>999</v>
      </c>
      <c r="M75" s="273">
        <f t="shared" si="4"/>
        <v>999</v>
      </c>
      <c r="N75" s="268"/>
      <c r="O75" s="231"/>
      <c r="P75" s="77">
        <f t="shared" si="5"/>
        <v>999</v>
      </c>
      <c r="Q75" s="59"/>
    </row>
    <row r="76" spans="1:17" s="11" customFormat="1" ht="18.75" customHeight="1">
      <c r="A76" s="238">
        <v>70</v>
      </c>
      <c r="B76" s="57"/>
      <c r="C76" s="57"/>
      <c r="D76" s="58"/>
      <c r="E76" s="253"/>
      <c r="F76" s="76"/>
      <c r="G76" s="76"/>
      <c r="H76" s="313"/>
      <c r="I76" s="276"/>
      <c r="J76" s="235" t="e">
        <f>IF(AND(Q76="",#REF!&gt;0,#REF!&lt;5),K76,)</f>
        <v>#REF!</v>
      </c>
      <c r="K76" s="233" t="str">
        <f>IF(D76="","ZZZ9",IF(AND(#REF!&gt;0,#REF!&lt;5),D76&amp;#REF!,D76&amp;"9"))</f>
        <v>ZZZ9</v>
      </c>
      <c r="L76" s="237">
        <f t="shared" si="3"/>
        <v>999</v>
      </c>
      <c r="M76" s="273">
        <f t="shared" si="4"/>
        <v>999</v>
      </c>
      <c r="N76" s="268"/>
      <c r="O76" s="231"/>
      <c r="P76" s="77">
        <f t="shared" si="5"/>
        <v>999</v>
      </c>
      <c r="Q76" s="59"/>
    </row>
    <row r="77" spans="1:17" s="11" customFormat="1" ht="18.75" customHeight="1">
      <c r="A77" s="238">
        <v>71</v>
      </c>
      <c r="B77" s="57"/>
      <c r="C77" s="57"/>
      <c r="D77" s="58"/>
      <c r="E77" s="253"/>
      <c r="F77" s="76"/>
      <c r="G77" s="76"/>
      <c r="H77" s="313"/>
      <c r="I77" s="276"/>
      <c r="J77" s="235" t="e">
        <f>IF(AND(Q77="",#REF!&gt;0,#REF!&lt;5),K77,)</f>
        <v>#REF!</v>
      </c>
      <c r="K77" s="233" t="str">
        <f>IF(D77="","ZZZ9",IF(AND(#REF!&gt;0,#REF!&lt;5),D77&amp;#REF!,D77&amp;"9"))</f>
        <v>ZZZ9</v>
      </c>
      <c r="L77" s="237">
        <f t="shared" si="3"/>
        <v>999</v>
      </c>
      <c r="M77" s="273">
        <f t="shared" si="4"/>
        <v>999</v>
      </c>
      <c r="N77" s="268"/>
      <c r="O77" s="231"/>
      <c r="P77" s="77">
        <f t="shared" si="5"/>
        <v>999</v>
      </c>
      <c r="Q77" s="59"/>
    </row>
    <row r="78" spans="1:17" s="11" customFormat="1" ht="18.75" customHeight="1">
      <c r="A78" s="238">
        <v>72</v>
      </c>
      <c r="B78" s="57"/>
      <c r="C78" s="57"/>
      <c r="D78" s="58"/>
      <c r="E78" s="253"/>
      <c r="F78" s="76"/>
      <c r="G78" s="76"/>
      <c r="H78" s="313"/>
      <c r="I78" s="276"/>
      <c r="J78" s="235" t="e">
        <f>IF(AND(Q78="",#REF!&gt;0,#REF!&lt;5),K78,)</f>
        <v>#REF!</v>
      </c>
      <c r="K78" s="233" t="str">
        <f>IF(D78="","ZZZ9",IF(AND(#REF!&gt;0,#REF!&lt;5),D78&amp;#REF!,D78&amp;"9"))</f>
        <v>ZZZ9</v>
      </c>
      <c r="L78" s="237">
        <f t="shared" si="3"/>
        <v>999</v>
      </c>
      <c r="M78" s="273">
        <f t="shared" si="4"/>
        <v>999</v>
      </c>
      <c r="N78" s="268"/>
      <c r="O78" s="231"/>
      <c r="P78" s="77">
        <f t="shared" si="5"/>
        <v>999</v>
      </c>
      <c r="Q78" s="59"/>
    </row>
    <row r="79" spans="1:17" s="11" customFormat="1" ht="18.75" customHeight="1">
      <c r="A79" s="238">
        <v>73</v>
      </c>
      <c r="B79" s="57"/>
      <c r="C79" s="57"/>
      <c r="D79" s="58"/>
      <c r="E79" s="253"/>
      <c r="F79" s="76"/>
      <c r="G79" s="76"/>
      <c r="H79" s="313"/>
      <c r="I79" s="276"/>
      <c r="J79" s="235" t="e">
        <f>IF(AND(Q79="",#REF!&gt;0,#REF!&lt;5),K79,)</f>
        <v>#REF!</v>
      </c>
      <c r="K79" s="233" t="str">
        <f>IF(D79="","ZZZ9",IF(AND(#REF!&gt;0,#REF!&lt;5),D79&amp;#REF!,D79&amp;"9"))</f>
        <v>ZZZ9</v>
      </c>
      <c r="L79" s="237">
        <f t="shared" si="3"/>
        <v>999</v>
      </c>
      <c r="M79" s="273">
        <f t="shared" si="4"/>
        <v>999</v>
      </c>
      <c r="N79" s="268"/>
      <c r="O79" s="231"/>
      <c r="P79" s="77">
        <f t="shared" si="5"/>
        <v>999</v>
      </c>
      <c r="Q79" s="59"/>
    </row>
    <row r="80" spans="1:17" s="11" customFormat="1" ht="18.75" customHeight="1">
      <c r="A80" s="238">
        <v>74</v>
      </c>
      <c r="B80" s="57"/>
      <c r="C80" s="57"/>
      <c r="D80" s="58"/>
      <c r="E80" s="253"/>
      <c r="F80" s="76"/>
      <c r="G80" s="76"/>
      <c r="H80" s="313"/>
      <c r="I80" s="276"/>
      <c r="J80" s="235" t="e">
        <f>IF(AND(Q80="",#REF!&gt;0,#REF!&lt;5),K80,)</f>
        <v>#REF!</v>
      </c>
      <c r="K80" s="233" t="str">
        <f>IF(D80="","ZZZ9",IF(AND(#REF!&gt;0,#REF!&lt;5),D80&amp;#REF!,D80&amp;"9"))</f>
        <v>ZZZ9</v>
      </c>
      <c r="L80" s="237">
        <f t="shared" si="3"/>
        <v>999</v>
      </c>
      <c r="M80" s="273">
        <f t="shared" si="4"/>
        <v>999</v>
      </c>
      <c r="N80" s="268"/>
      <c r="O80" s="231"/>
      <c r="P80" s="77">
        <f t="shared" si="5"/>
        <v>999</v>
      </c>
      <c r="Q80" s="59"/>
    </row>
    <row r="81" spans="1:17" s="11" customFormat="1" ht="18.75" customHeight="1">
      <c r="A81" s="238">
        <v>75</v>
      </c>
      <c r="B81" s="57"/>
      <c r="C81" s="57"/>
      <c r="D81" s="58"/>
      <c r="E81" s="253"/>
      <c r="F81" s="76"/>
      <c r="G81" s="76"/>
      <c r="H81" s="313"/>
      <c r="I81" s="276"/>
      <c r="J81" s="235" t="e">
        <f>IF(AND(Q81="",#REF!&gt;0,#REF!&lt;5),K81,)</f>
        <v>#REF!</v>
      </c>
      <c r="K81" s="233" t="str">
        <f>IF(D81="","ZZZ9",IF(AND(#REF!&gt;0,#REF!&lt;5),D81&amp;#REF!,D81&amp;"9"))</f>
        <v>ZZZ9</v>
      </c>
      <c r="L81" s="237">
        <f t="shared" si="3"/>
        <v>999</v>
      </c>
      <c r="M81" s="273">
        <f t="shared" si="4"/>
        <v>999</v>
      </c>
      <c r="N81" s="268"/>
      <c r="O81" s="231"/>
      <c r="P81" s="77">
        <f t="shared" si="5"/>
        <v>999</v>
      </c>
      <c r="Q81" s="59"/>
    </row>
    <row r="82" spans="1:17" s="11" customFormat="1" ht="18.75" customHeight="1">
      <c r="A82" s="238">
        <v>76</v>
      </c>
      <c r="B82" s="57"/>
      <c r="C82" s="57"/>
      <c r="D82" s="58"/>
      <c r="E82" s="253"/>
      <c r="F82" s="76"/>
      <c r="G82" s="76"/>
      <c r="H82" s="313"/>
      <c r="I82" s="276"/>
      <c r="J82" s="235" t="e">
        <f>IF(AND(Q82="",#REF!&gt;0,#REF!&lt;5),K82,)</f>
        <v>#REF!</v>
      </c>
      <c r="K82" s="233" t="str">
        <f>IF(D82="","ZZZ9",IF(AND(#REF!&gt;0,#REF!&lt;5),D82&amp;#REF!,D82&amp;"9"))</f>
        <v>ZZZ9</v>
      </c>
      <c r="L82" s="237">
        <f t="shared" si="3"/>
        <v>999</v>
      </c>
      <c r="M82" s="273">
        <f t="shared" si="4"/>
        <v>999</v>
      </c>
      <c r="N82" s="268"/>
      <c r="O82" s="231"/>
      <c r="P82" s="77">
        <f t="shared" si="5"/>
        <v>999</v>
      </c>
      <c r="Q82" s="59"/>
    </row>
    <row r="83" spans="1:17" s="11" customFormat="1" ht="18.75" customHeight="1">
      <c r="A83" s="238">
        <v>77</v>
      </c>
      <c r="B83" s="57"/>
      <c r="C83" s="57"/>
      <c r="D83" s="58"/>
      <c r="E83" s="253"/>
      <c r="F83" s="76"/>
      <c r="G83" s="76"/>
      <c r="H83" s="313"/>
      <c r="I83" s="276"/>
      <c r="J83" s="235" t="e">
        <f>IF(AND(Q83="",#REF!&gt;0,#REF!&lt;5),K83,)</f>
        <v>#REF!</v>
      </c>
      <c r="K83" s="233" t="str">
        <f>IF(D83="","ZZZ9",IF(AND(#REF!&gt;0,#REF!&lt;5),D83&amp;#REF!,D83&amp;"9"))</f>
        <v>ZZZ9</v>
      </c>
      <c r="L83" s="237">
        <f t="shared" si="3"/>
        <v>999</v>
      </c>
      <c r="M83" s="273">
        <f t="shared" si="4"/>
        <v>999</v>
      </c>
      <c r="N83" s="268"/>
      <c r="O83" s="231"/>
      <c r="P83" s="77">
        <f t="shared" si="5"/>
        <v>999</v>
      </c>
      <c r="Q83" s="59"/>
    </row>
    <row r="84" spans="1:17" s="11" customFormat="1" ht="18.75" customHeight="1">
      <c r="A84" s="238">
        <v>78</v>
      </c>
      <c r="B84" s="57"/>
      <c r="C84" s="57"/>
      <c r="D84" s="58"/>
      <c r="E84" s="253"/>
      <c r="F84" s="76"/>
      <c r="G84" s="76"/>
      <c r="H84" s="313"/>
      <c r="I84" s="276"/>
      <c r="J84" s="235" t="e">
        <f>IF(AND(Q84="",#REF!&gt;0,#REF!&lt;5),K84,)</f>
        <v>#REF!</v>
      </c>
      <c r="K84" s="233" t="str">
        <f>IF(D84="","ZZZ9",IF(AND(#REF!&gt;0,#REF!&lt;5),D84&amp;#REF!,D84&amp;"9"))</f>
        <v>ZZZ9</v>
      </c>
      <c r="L84" s="237">
        <f t="shared" si="3"/>
        <v>999</v>
      </c>
      <c r="M84" s="273">
        <f t="shared" si="4"/>
        <v>999</v>
      </c>
      <c r="N84" s="268"/>
      <c r="O84" s="231"/>
      <c r="P84" s="77">
        <f t="shared" si="5"/>
        <v>999</v>
      </c>
      <c r="Q84" s="59"/>
    </row>
    <row r="85" spans="1:17" s="11" customFormat="1" ht="18.75" customHeight="1">
      <c r="A85" s="238">
        <v>79</v>
      </c>
      <c r="B85" s="57"/>
      <c r="C85" s="57"/>
      <c r="D85" s="58"/>
      <c r="E85" s="253"/>
      <c r="F85" s="76"/>
      <c r="G85" s="76"/>
      <c r="H85" s="313"/>
      <c r="I85" s="276"/>
      <c r="J85" s="235" t="e">
        <f>IF(AND(Q85="",#REF!&gt;0,#REF!&lt;5),K85,)</f>
        <v>#REF!</v>
      </c>
      <c r="K85" s="233" t="str">
        <f>IF(D85="","ZZZ9",IF(AND(#REF!&gt;0,#REF!&lt;5),D85&amp;#REF!,D85&amp;"9"))</f>
        <v>ZZZ9</v>
      </c>
      <c r="L85" s="237">
        <f t="shared" si="3"/>
        <v>999</v>
      </c>
      <c r="M85" s="273">
        <f t="shared" si="4"/>
        <v>999</v>
      </c>
      <c r="N85" s="268"/>
      <c r="O85" s="231"/>
      <c r="P85" s="77">
        <f t="shared" si="5"/>
        <v>999</v>
      </c>
      <c r="Q85" s="59"/>
    </row>
    <row r="86" spans="1:17" s="11" customFormat="1" ht="18.75" customHeight="1">
      <c r="A86" s="238">
        <v>80</v>
      </c>
      <c r="B86" s="57"/>
      <c r="C86" s="57"/>
      <c r="D86" s="58"/>
      <c r="E86" s="253"/>
      <c r="F86" s="76"/>
      <c r="G86" s="76"/>
      <c r="H86" s="313"/>
      <c r="I86" s="276"/>
      <c r="J86" s="235" t="e">
        <f>IF(AND(Q86="",#REF!&gt;0,#REF!&lt;5),K86,)</f>
        <v>#REF!</v>
      </c>
      <c r="K86" s="233" t="str">
        <f>IF(D86="","ZZZ9",IF(AND(#REF!&gt;0,#REF!&lt;5),D86&amp;#REF!,D86&amp;"9"))</f>
        <v>ZZZ9</v>
      </c>
      <c r="L86" s="237">
        <f t="shared" si="3"/>
        <v>999</v>
      </c>
      <c r="M86" s="273">
        <f t="shared" si="4"/>
        <v>999</v>
      </c>
      <c r="N86" s="268"/>
      <c r="O86" s="231"/>
      <c r="P86" s="77">
        <f t="shared" si="5"/>
        <v>999</v>
      </c>
      <c r="Q86" s="59"/>
    </row>
    <row r="87" spans="1:17" s="11" customFormat="1" ht="18.75" customHeight="1">
      <c r="A87" s="238">
        <v>81</v>
      </c>
      <c r="B87" s="57"/>
      <c r="C87" s="57"/>
      <c r="D87" s="58"/>
      <c r="E87" s="253"/>
      <c r="F87" s="76"/>
      <c r="G87" s="76"/>
      <c r="H87" s="313"/>
      <c r="I87" s="276"/>
      <c r="J87" s="235" t="e">
        <f>IF(AND(Q87="",#REF!&gt;0,#REF!&lt;5),K87,)</f>
        <v>#REF!</v>
      </c>
      <c r="K87" s="233" t="str">
        <f>IF(D87="","ZZZ9",IF(AND(#REF!&gt;0,#REF!&lt;5),D87&amp;#REF!,D87&amp;"9"))</f>
        <v>ZZZ9</v>
      </c>
      <c r="L87" s="237">
        <f t="shared" si="3"/>
        <v>999</v>
      </c>
      <c r="M87" s="273">
        <f t="shared" si="4"/>
        <v>999</v>
      </c>
      <c r="N87" s="268"/>
      <c r="O87" s="231"/>
      <c r="P87" s="77">
        <f t="shared" si="5"/>
        <v>999</v>
      </c>
      <c r="Q87" s="59"/>
    </row>
    <row r="88" spans="1:17" s="11" customFormat="1" ht="18.75" customHeight="1">
      <c r="A88" s="238">
        <v>82</v>
      </c>
      <c r="B88" s="57"/>
      <c r="C88" s="57"/>
      <c r="D88" s="58"/>
      <c r="E88" s="253"/>
      <c r="F88" s="76"/>
      <c r="G88" s="76"/>
      <c r="H88" s="313"/>
      <c r="I88" s="276"/>
      <c r="J88" s="235" t="e">
        <f>IF(AND(Q88="",#REF!&gt;0,#REF!&lt;5),K88,)</f>
        <v>#REF!</v>
      </c>
      <c r="K88" s="233" t="str">
        <f>IF(D88="","ZZZ9",IF(AND(#REF!&gt;0,#REF!&lt;5),D88&amp;#REF!,D88&amp;"9"))</f>
        <v>ZZZ9</v>
      </c>
      <c r="L88" s="237">
        <f t="shared" si="3"/>
        <v>999</v>
      </c>
      <c r="M88" s="273">
        <f t="shared" si="4"/>
        <v>999</v>
      </c>
      <c r="N88" s="268"/>
      <c r="O88" s="231"/>
      <c r="P88" s="77">
        <f t="shared" si="5"/>
        <v>999</v>
      </c>
      <c r="Q88" s="59"/>
    </row>
    <row r="89" spans="1:17" s="11" customFormat="1" ht="18.75" customHeight="1">
      <c r="A89" s="238">
        <v>83</v>
      </c>
      <c r="B89" s="57"/>
      <c r="C89" s="57"/>
      <c r="D89" s="58"/>
      <c r="E89" s="253"/>
      <c r="F89" s="76"/>
      <c r="G89" s="76"/>
      <c r="H89" s="313"/>
      <c r="I89" s="276"/>
      <c r="J89" s="235" t="e">
        <f>IF(AND(Q89="",#REF!&gt;0,#REF!&lt;5),K89,)</f>
        <v>#REF!</v>
      </c>
      <c r="K89" s="233" t="str">
        <f>IF(D89="","ZZZ9",IF(AND(#REF!&gt;0,#REF!&lt;5),D89&amp;#REF!,D89&amp;"9"))</f>
        <v>ZZZ9</v>
      </c>
      <c r="L89" s="237">
        <f t="shared" si="3"/>
        <v>999</v>
      </c>
      <c r="M89" s="273">
        <f t="shared" si="4"/>
        <v>999</v>
      </c>
      <c r="N89" s="268"/>
      <c r="O89" s="231"/>
      <c r="P89" s="77">
        <f t="shared" si="5"/>
        <v>999</v>
      </c>
      <c r="Q89" s="59"/>
    </row>
    <row r="90" spans="1:17" s="11" customFormat="1" ht="18.75" customHeight="1">
      <c r="A90" s="238">
        <v>84</v>
      </c>
      <c r="B90" s="57"/>
      <c r="C90" s="57"/>
      <c r="D90" s="58"/>
      <c r="E90" s="253"/>
      <c r="F90" s="76"/>
      <c r="G90" s="76"/>
      <c r="H90" s="313"/>
      <c r="I90" s="276"/>
      <c r="J90" s="235" t="e">
        <f>IF(AND(Q90="",#REF!&gt;0,#REF!&lt;5),K90,)</f>
        <v>#REF!</v>
      </c>
      <c r="K90" s="233" t="str">
        <f>IF(D90="","ZZZ9",IF(AND(#REF!&gt;0,#REF!&lt;5),D90&amp;#REF!,D90&amp;"9"))</f>
        <v>ZZZ9</v>
      </c>
      <c r="L90" s="237">
        <f t="shared" si="3"/>
        <v>999</v>
      </c>
      <c r="M90" s="273">
        <f t="shared" si="4"/>
        <v>999</v>
      </c>
      <c r="N90" s="268"/>
      <c r="O90" s="231"/>
      <c r="P90" s="77">
        <f t="shared" si="5"/>
        <v>999</v>
      </c>
      <c r="Q90" s="59"/>
    </row>
    <row r="91" spans="1:17" s="11" customFormat="1" ht="18.75" customHeight="1">
      <c r="A91" s="238">
        <v>85</v>
      </c>
      <c r="B91" s="57"/>
      <c r="C91" s="57"/>
      <c r="D91" s="58"/>
      <c r="E91" s="253"/>
      <c r="F91" s="76"/>
      <c r="G91" s="76"/>
      <c r="H91" s="313"/>
      <c r="I91" s="276"/>
      <c r="J91" s="235" t="e">
        <f>IF(AND(Q91="",#REF!&gt;0,#REF!&lt;5),K91,)</f>
        <v>#REF!</v>
      </c>
      <c r="K91" s="233" t="str">
        <f>IF(D91="","ZZZ9",IF(AND(#REF!&gt;0,#REF!&lt;5),D91&amp;#REF!,D91&amp;"9"))</f>
        <v>ZZZ9</v>
      </c>
      <c r="L91" s="237">
        <f t="shared" si="3"/>
        <v>999</v>
      </c>
      <c r="M91" s="273">
        <f t="shared" si="4"/>
        <v>999</v>
      </c>
      <c r="N91" s="268"/>
      <c r="O91" s="231"/>
      <c r="P91" s="77">
        <f t="shared" si="5"/>
        <v>999</v>
      </c>
      <c r="Q91" s="59"/>
    </row>
    <row r="92" spans="1:17" s="11" customFormat="1" ht="18.75" customHeight="1">
      <c r="A92" s="238">
        <v>86</v>
      </c>
      <c r="B92" s="57"/>
      <c r="C92" s="57"/>
      <c r="D92" s="58"/>
      <c r="E92" s="253"/>
      <c r="F92" s="76"/>
      <c r="G92" s="76"/>
      <c r="H92" s="313"/>
      <c r="I92" s="276"/>
      <c r="J92" s="235" t="e">
        <f>IF(AND(Q92="",#REF!&gt;0,#REF!&lt;5),K92,)</f>
        <v>#REF!</v>
      </c>
      <c r="K92" s="233" t="str">
        <f>IF(D92="","ZZZ9",IF(AND(#REF!&gt;0,#REF!&lt;5),D92&amp;#REF!,D92&amp;"9"))</f>
        <v>ZZZ9</v>
      </c>
      <c r="L92" s="237">
        <f t="shared" si="3"/>
        <v>999</v>
      </c>
      <c r="M92" s="273">
        <f t="shared" si="4"/>
        <v>999</v>
      </c>
      <c r="N92" s="268"/>
      <c r="O92" s="231"/>
      <c r="P92" s="77">
        <f t="shared" si="5"/>
        <v>999</v>
      </c>
      <c r="Q92" s="59"/>
    </row>
    <row r="93" spans="1:17" s="11" customFormat="1" ht="18.75" customHeight="1">
      <c r="A93" s="238">
        <v>87</v>
      </c>
      <c r="B93" s="57"/>
      <c r="C93" s="57"/>
      <c r="D93" s="58"/>
      <c r="E93" s="253"/>
      <c r="F93" s="76"/>
      <c r="G93" s="76"/>
      <c r="H93" s="313"/>
      <c r="I93" s="276"/>
      <c r="J93" s="235" t="e">
        <f>IF(AND(Q93="",#REF!&gt;0,#REF!&lt;5),K93,)</f>
        <v>#REF!</v>
      </c>
      <c r="K93" s="233" t="str">
        <f>IF(D93="","ZZZ9",IF(AND(#REF!&gt;0,#REF!&lt;5),D93&amp;#REF!,D93&amp;"9"))</f>
        <v>ZZZ9</v>
      </c>
      <c r="L93" s="237">
        <f t="shared" si="3"/>
        <v>999</v>
      </c>
      <c r="M93" s="273">
        <f t="shared" si="4"/>
        <v>999</v>
      </c>
      <c r="N93" s="268"/>
      <c r="O93" s="231"/>
      <c r="P93" s="77">
        <f t="shared" si="5"/>
        <v>999</v>
      </c>
      <c r="Q93" s="59"/>
    </row>
    <row r="94" spans="1:17" s="11" customFormat="1" ht="18.75" customHeight="1">
      <c r="A94" s="238">
        <v>88</v>
      </c>
      <c r="B94" s="57"/>
      <c r="C94" s="57"/>
      <c r="D94" s="58"/>
      <c r="E94" s="253"/>
      <c r="F94" s="76"/>
      <c r="G94" s="76"/>
      <c r="H94" s="313"/>
      <c r="I94" s="276"/>
      <c r="J94" s="235" t="e">
        <f>IF(AND(Q94="",#REF!&gt;0,#REF!&lt;5),K94,)</f>
        <v>#REF!</v>
      </c>
      <c r="K94" s="233" t="str">
        <f>IF(D94="","ZZZ9",IF(AND(#REF!&gt;0,#REF!&lt;5),D94&amp;#REF!,D94&amp;"9"))</f>
        <v>ZZZ9</v>
      </c>
      <c r="L94" s="237">
        <f t="shared" si="3"/>
        <v>999</v>
      </c>
      <c r="M94" s="273">
        <f t="shared" si="4"/>
        <v>999</v>
      </c>
      <c r="N94" s="268"/>
      <c r="O94" s="231"/>
      <c r="P94" s="77">
        <f t="shared" si="5"/>
        <v>999</v>
      </c>
      <c r="Q94" s="59"/>
    </row>
    <row r="95" spans="1:17" s="11" customFormat="1" ht="18.75" customHeight="1">
      <c r="A95" s="238">
        <v>89</v>
      </c>
      <c r="B95" s="57"/>
      <c r="C95" s="57"/>
      <c r="D95" s="58"/>
      <c r="E95" s="253"/>
      <c r="F95" s="76"/>
      <c r="G95" s="76"/>
      <c r="H95" s="313"/>
      <c r="I95" s="276"/>
      <c r="J95" s="235" t="e">
        <f>IF(AND(Q95="",#REF!&gt;0,#REF!&lt;5),K95,)</f>
        <v>#REF!</v>
      </c>
      <c r="K95" s="233" t="str">
        <f>IF(D95="","ZZZ9",IF(AND(#REF!&gt;0,#REF!&lt;5),D95&amp;#REF!,D95&amp;"9"))</f>
        <v>ZZZ9</v>
      </c>
      <c r="L95" s="237">
        <f t="shared" si="3"/>
        <v>999</v>
      </c>
      <c r="M95" s="273">
        <f t="shared" si="4"/>
        <v>999</v>
      </c>
      <c r="N95" s="268"/>
      <c r="O95" s="231"/>
      <c r="P95" s="77">
        <f t="shared" si="5"/>
        <v>999</v>
      </c>
      <c r="Q95" s="59"/>
    </row>
    <row r="96" spans="1:17" s="11" customFormat="1" ht="18.75" customHeight="1">
      <c r="A96" s="238">
        <v>90</v>
      </c>
      <c r="B96" s="57"/>
      <c r="C96" s="57"/>
      <c r="D96" s="58"/>
      <c r="E96" s="253"/>
      <c r="F96" s="76"/>
      <c r="G96" s="76"/>
      <c r="H96" s="313"/>
      <c r="I96" s="276"/>
      <c r="J96" s="235" t="e">
        <f>IF(AND(Q96="",#REF!&gt;0,#REF!&lt;5),K96,)</f>
        <v>#REF!</v>
      </c>
      <c r="K96" s="233" t="str">
        <f>IF(D96="","ZZZ9",IF(AND(#REF!&gt;0,#REF!&lt;5),D96&amp;#REF!,D96&amp;"9"))</f>
        <v>ZZZ9</v>
      </c>
      <c r="L96" s="237">
        <f t="shared" si="3"/>
        <v>999</v>
      </c>
      <c r="M96" s="273">
        <f t="shared" si="4"/>
        <v>999</v>
      </c>
      <c r="N96" s="268"/>
      <c r="O96" s="231"/>
      <c r="P96" s="77">
        <f t="shared" si="5"/>
        <v>999</v>
      </c>
      <c r="Q96" s="59"/>
    </row>
    <row r="97" spans="1:17" s="11" customFormat="1" ht="18.75" customHeight="1">
      <c r="A97" s="238">
        <v>91</v>
      </c>
      <c r="B97" s="57"/>
      <c r="C97" s="57"/>
      <c r="D97" s="58"/>
      <c r="E97" s="253"/>
      <c r="F97" s="76"/>
      <c r="G97" s="76"/>
      <c r="H97" s="313"/>
      <c r="I97" s="276"/>
      <c r="J97" s="235" t="e">
        <f>IF(AND(Q97="",#REF!&gt;0,#REF!&lt;5),K97,)</f>
        <v>#REF!</v>
      </c>
      <c r="K97" s="233" t="str">
        <f>IF(D97="","ZZZ9",IF(AND(#REF!&gt;0,#REF!&lt;5),D97&amp;#REF!,D97&amp;"9"))</f>
        <v>ZZZ9</v>
      </c>
      <c r="L97" s="237">
        <f t="shared" si="3"/>
        <v>999</v>
      </c>
      <c r="M97" s="273">
        <f t="shared" si="4"/>
        <v>999</v>
      </c>
      <c r="N97" s="268"/>
      <c r="O97" s="231"/>
      <c r="P97" s="77">
        <f t="shared" si="5"/>
        <v>999</v>
      </c>
      <c r="Q97" s="59"/>
    </row>
    <row r="98" spans="1:17" s="11" customFormat="1" ht="18.75" customHeight="1">
      <c r="A98" s="238">
        <v>92</v>
      </c>
      <c r="B98" s="57"/>
      <c r="C98" s="57"/>
      <c r="D98" s="58"/>
      <c r="E98" s="253"/>
      <c r="F98" s="76"/>
      <c r="G98" s="76"/>
      <c r="H98" s="313"/>
      <c r="I98" s="276"/>
      <c r="J98" s="235" t="e">
        <f>IF(AND(Q98="",#REF!&gt;0,#REF!&lt;5),K98,)</f>
        <v>#REF!</v>
      </c>
      <c r="K98" s="233" t="str">
        <f>IF(D98="","ZZZ9",IF(AND(#REF!&gt;0,#REF!&lt;5),D98&amp;#REF!,D98&amp;"9"))</f>
        <v>ZZZ9</v>
      </c>
      <c r="L98" s="237">
        <f t="shared" si="3"/>
        <v>999</v>
      </c>
      <c r="M98" s="273">
        <f t="shared" si="4"/>
        <v>999</v>
      </c>
      <c r="N98" s="268"/>
      <c r="O98" s="231"/>
      <c r="P98" s="77">
        <f t="shared" si="5"/>
        <v>999</v>
      </c>
      <c r="Q98" s="59"/>
    </row>
    <row r="99" spans="1:17" s="11" customFormat="1" ht="18.75" customHeight="1">
      <c r="A99" s="238">
        <v>93</v>
      </c>
      <c r="B99" s="57"/>
      <c r="C99" s="57"/>
      <c r="D99" s="58"/>
      <c r="E99" s="253"/>
      <c r="F99" s="76"/>
      <c r="G99" s="76"/>
      <c r="H99" s="313"/>
      <c r="I99" s="276"/>
      <c r="J99" s="235" t="e">
        <f>IF(AND(Q99="",#REF!&gt;0,#REF!&lt;5),K99,)</f>
        <v>#REF!</v>
      </c>
      <c r="K99" s="233" t="str">
        <f>IF(D99="","ZZZ9",IF(AND(#REF!&gt;0,#REF!&lt;5),D99&amp;#REF!,D99&amp;"9"))</f>
        <v>ZZZ9</v>
      </c>
      <c r="L99" s="237">
        <f t="shared" si="3"/>
        <v>999</v>
      </c>
      <c r="M99" s="273">
        <f t="shared" si="4"/>
        <v>999</v>
      </c>
      <c r="N99" s="268"/>
      <c r="O99" s="231"/>
      <c r="P99" s="77">
        <f t="shared" si="5"/>
        <v>999</v>
      </c>
      <c r="Q99" s="59"/>
    </row>
    <row r="100" spans="1:17" s="11" customFormat="1" ht="18.75" customHeight="1">
      <c r="A100" s="238">
        <v>94</v>
      </c>
      <c r="B100" s="57"/>
      <c r="C100" s="57"/>
      <c r="D100" s="58"/>
      <c r="E100" s="253"/>
      <c r="F100" s="76"/>
      <c r="G100" s="76"/>
      <c r="H100" s="313"/>
      <c r="I100" s="276"/>
      <c r="J100" s="235" t="e">
        <f>IF(AND(Q100="",#REF!&gt;0,#REF!&lt;5),K100,)</f>
        <v>#REF!</v>
      </c>
      <c r="K100" s="233" t="str">
        <f>IF(D100="","ZZZ9",IF(AND(#REF!&gt;0,#REF!&lt;5),D100&amp;#REF!,D100&amp;"9"))</f>
        <v>ZZZ9</v>
      </c>
      <c r="L100" s="237">
        <f t="shared" si="3"/>
        <v>999</v>
      </c>
      <c r="M100" s="273">
        <f t="shared" si="4"/>
        <v>999</v>
      </c>
      <c r="N100" s="268"/>
      <c r="O100" s="231"/>
      <c r="P100" s="77">
        <f t="shared" si="5"/>
        <v>999</v>
      </c>
      <c r="Q100" s="59"/>
    </row>
    <row r="101" spans="1:17" s="11" customFormat="1" ht="18.75" customHeight="1">
      <c r="A101" s="238">
        <v>95</v>
      </c>
      <c r="B101" s="57"/>
      <c r="C101" s="57"/>
      <c r="D101" s="58"/>
      <c r="E101" s="253"/>
      <c r="F101" s="76"/>
      <c r="G101" s="76"/>
      <c r="H101" s="313"/>
      <c r="I101" s="276"/>
      <c r="J101" s="235" t="e">
        <f>IF(AND(Q101="",#REF!&gt;0,#REF!&lt;5),K101,)</f>
        <v>#REF!</v>
      </c>
      <c r="K101" s="233" t="str">
        <f>IF(D101="","ZZZ9",IF(AND(#REF!&gt;0,#REF!&lt;5),D101&amp;#REF!,D101&amp;"9"))</f>
        <v>ZZZ9</v>
      </c>
      <c r="L101" s="237">
        <f aca="true" t="shared" si="6" ref="L101:L134">IF(Q101="",999,Q101)</f>
        <v>999</v>
      </c>
      <c r="M101" s="273">
        <f aca="true" t="shared" si="7" ref="M101:M134">IF(P101=999,999,1)</f>
        <v>999</v>
      </c>
      <c r="N101" s="268"/>
      <c r="O101" s="231"/>
      <c r="P101" s="77">
        <f aca="true" t="shared" si="8" ref="P101:P134">IF(N101="DA",1,IF(N101="WC",2,IF(N101="SE",3,IF(N101="Q",4,IF(N101="LL",5,999)))))</f>
        <v>999</v>
      </c>
      <c r="Q101" s="59"/>
    </row>
    <row r="102" spans="1:17" s="11" customFormat="1" ht="18.75" customHeight="1">
      <c r="A102" s="238">
        <v>96</v>
      </c>
      <c r="B102" s="57"/>
      <c r="C102" s="57"/>
      <c r="D102" s="58"/>
      <c r="E102" s="253"/>
      <c r="F102" s="76"/>
      <c r="G102" s="76"/>
      <c r="H102" s="313"/>
      <c r="I102" s="276"/>
      <c r="J102" s="235" t="e">
        <f>IF(AND(Q102="",#REF!&gt;0,#REF!&lt;5),K102,)</f>
        <v>#REF!</v>
      </c>
      <c r="K102" s="233" t="str">
        <f>IF(D102="","ZZZ9",IF(AND(#REF!&gt;0,#REF!&lt;5),D102&amp;#REF!,D102&amp;"9"))</f>
        <v>ZZZ9</v>
      </c>
      <c r="L102" s="237">
        <f t="shared" si="6"/>
        <v>999</v>
      </c>
      <c r="M102" s="273">
        <f t="shared" si="7"/>
        <v>999</v>
      </c>
      <c r="N102" s="268"/>
      <c r="O102" s="231"/>
      <c r="P102" s="77">
        <f t="shared" si="8"/>
        <v>999</v>
      </c>
      <c r="Q102" s="59"/>
    </row>
    <row r="103" spans="1:17" s="11" customFormat="1" ht="18.75" customHeight="1">
      <c r="A103" s="238">
        <v>97</v>
      </c>
      <c r="B103" s="57"/>
      <c r="C103" s="57"/>
      <c r="D103" s="58"/>
      <c r="E103" s="253"/>
      <c r="F103" s="76"/>
      <c r="G103" s="76"/>
      <c r="H103" s="313"/>
      <c r="I103" s="276"/>
      <c r="J103" s="235" t="e">
        <f>IF(AND(Q103="",#REF!&gt;0,#REF!&lt;5),K103,)</f>
        <v>#REF!</v>
      </c>
      <c r="K103" s="233" t="str">
        <f>IF(D103="","ZZZ9",IF(AND(#REF!&gt;0,#REF!&lt;5),D103&amp;#REF!,D103&amp;"9"))</f>
        <v>ZZZ9</v>
      </c>
      <c r="L103" s="237">
        <f t="shared" si="6"/>
        <v>999</v>
      </c>
      <c r="M103" s="273">
        <f t="shared" si="7"/>
        <v>999</v>
      </c>
      <c r="N103" s="268"/>
      <c r="O103" s="231"/>
      <c r="P103" s="77">
        <f t="shared" si="8"/>
        <v>999</v>
      </c>
      <c r="Q103" s="59"/>
    </row>
    <row r="104" spans="1:17" s="11" customFormat="1" ht="18.75" customHeight="1">
      <c r="A104" s="238">
        <v>98</v>
      </c>
      <c r="B104" s="57"/>
      <c r="C104" s="57"/>
      <c r="D104" s="58"/>
      <c r="E104" s="253"/>
      <c r="F104" s="76"/>
      <c r="G104" s="76"/>
      <c r="H104" s="313"/>
      <c r="I104" s="276"/>
      <c r="J104" s="235" t="e">
        <f>IF(AND(Q104="",#REF!&gt;0,#REF!&lt;5),K104,)</f>
        <v>#REF!</v>
      </c>
      <c r="K104" s="233" t="str">
        <f>IF(D104="","ZZZ9",IF(AND(#REF!&gt;0,#REF!&lt;5),D104&amp;#REF!,D104&amp;"9"))</f>
        <v>ZZZ9</v>
      </c>
      <c r="L104" s="237">
        <f t="shared" si="6"/>
        <v>999</v>
      </c>
      <c r="M104" s="273">
        <f t="shared" si="7"/>
        <v>999</v>
      </c>
      <c r="N104" s="268"/>
      <c r="O104" s="231"/>
      <c r="P104" s="77">
        <f t="shared" si="8"/>
        <v>999</v>
      </c>
      <c r="Q104" s="59"/>
    </row>
    <row r="105" spans="1:17" s="11" customFormat="1" ht="18.75" customHeight="1">
      <c r="A105" s="238">
        <v>99</v>
      </c>
      <c r="B105" s="57"/>
      <c r="C105" s="57"/>
      <c r="D105" s="58"/>
      <c r="E105" s="253"/>
      <c r="F105" s="76"/>
      <c r="G105" s="76"/>
      <c r="H105" s="313"/>
      <c r="I105" s="276"/>
      <c r="J105" s="235" t="e">
        <f>IF(AND(Q105="",#REF!&gt;0,#REF!&lt;5),K105,)</f>
        <v>#REF!</v>
      </c>
      <c r="K105" s="233" t="str">
        <f>IF(D105="","ZZZ9",IF(AND(#REF!&gt;0,#REF!&lt;5),D105&amp;#REF!,D105&amp;"9"))</f>
        <v>ZZZ9</v>
      </c>
      <c r="L105" s="237">
        <f t="shared" si="6"/>
        <v>999</v>
      </c>
      <c r="M105" s="273">
        <f t="shared" si="7"/>
        <v>999</v>
      </c>
      <c r="N105" s="268"/>
      <c r="O105" s="231"/>
      <c r="P105" s="77">
        <f t="shared" si="8"/>
        <v>999</v>
      </c>
      <c r="Q105" s="59"/>
    </row>
    <row r="106" spans="1:17" s="11" customFormat="1" ht="18.75" customHeight="1">
      <c r="A106" s="238">
        <v>100</v>
      </c>
      <c r="B106" s="57"/>
      <c r="C106" s="57"/>
      <c r="D106" s="58"/>
      <c r="E106" s="253"/>
      <c r="F106" s="76"/>
      <c r="G106" s="76"/>
      <c r="H106" s="313"/>
      <c r="I106" s="276"/>
      <c r="J106" s="235" t="e">
        <f>IF(AND(Q106="",#REF!&gt;0,#REF!&lt;5),K106,)</f>
        <v>#REF!</v>
      </c>
      <c r="K106" s="233" t="str">
        <f>IF(D106="","ZZZ9",IF(AND(#REF!&gt;0,#REF!&lt;5),D106&amp;#REF!,D106&amp;"9"))</f>
        <v>ZZZ9</v>
      </c>
      <c r="L106" s="237">
        <f t="shared" si="6"/>
        <v>999</v>
      </c>
      <c r="M106" s="273">
        <f t="shared" si="7"/>
        <v>999</v>
      </c>
      <c r="N106" s="268"/>
      <c r="O106" s="231"/>
      <c r="P106" s="77">
        <f t="shared" si="8"/>
        <v>999</v>
      </c>
      <c r="Q106" s="59"/>
    </row>
    <row r="107" spans="1:17" s="11" customFormat="1" ht="18.75" customHeight="1">
      <c r="A107" s="238">
        <v>101</v>
      </c>
      <c r="B107" s="57"/>
      <c r="C107" s="57"/>
      <c r="D107" s="58"/>
      <c r="E107" s="253"/>
      <c r="F107" s="76"/>
      <c r="G107" s="76"/>
      <c r="H107" s="313"/>
      <c r="I107" s="276"/>
      <c r="J107" s="235" t="e">
        <f>IF(AND(Q107="",#REF!&gt;0,#REF!&lt;5),K107,)</f>
        <v>#REF!</v>
      </c>
      <c r="K107" s="233" t="str">
        <f>IF(D107="","ZZZ9",IF(AND(#REF!&gt;0,#REF!&lt;5),D107&amp;#REF!,D107&amp;"9"))</f>
        <v>ZZZ9</v>
      </c>
      <c r="L107" s="237">
        <f t="shared" si="6"/>
        <v>999</v>
      </c>
      <c r="M107" s="273">
        <f t="shared" si="7"/>
        <v>999</v>
      </c>
      <c r="N107" s="268"/>
      <c r="O107" s="231"/>
      <c r="P107" s="77">
        <f t="shared" si="8"/>
        <v>999</v>
      </c>
      <c r="Q107" s="59"/>
    </row>
    <row r="108" spans="1:17" s="11" customFormat="1" ht="18.75" customHeight="1">
      <c r="A108" s="238">
        <v>102</v>
      </c>
      <c r="B108" s="57"/>
      <c r="C108" s="57"/>
      <c r="D108" s="58"/>
      <c r="E108" s="253"/>
      <c r="F108" s="76"/>
      <c r="G108" s="76"/>
      <c r="H108" s="313"/>
      <c r="I108" s="276"/>
      <c r="J108" s="235" t="e">
        <f>IF(AND(Q108="",#REF!&gt;0,#REF!&lt;5),K108,)</f>
        <v>#REF!</v>
      </c>
      <c r="K108" s="233" t="str">
        <f>IF(D108="","ZZZ9",IF(AND(#REF!&gt;0,#REF!&lt;5),D108&amp;#REF!,D108&amp;"9"))</f>
        <v>ZZZ9</v>
      </c>
      <c r="L108" s="237">
        <f t="shared" si="6"/>
        <v>999</v>
      </c>
      <c r="M108" s="273">
        <f t="shared" si="7"/>
        <v>999</v>
      </c>
      <c r="N108" s="268"/>
      <c r="O108" s="231"/>
      <c r="P108" s="77">
        <f t="shared" si="8"/>
        <v>999</v>
      </c>
      <c r="Q108" s="59"/>
    </row>
    <row r="109" spans="1:17" s="11" customFormat="1" ht="18.75" customHeight="1">
      <c r="A109" s="238">
        <v>103</v>
      </c>
      <c r="B109" s="57"/>
      <c r="C109" s="57"/>
      <c r="D109" s="58"/>
      <c r="E109" s="253"/>
      <c r="F109" s="76"/>
      <c r="G109" s="76"/>
      <c r="H109" s="313"/>
      <c r="I109" s="276"/>
      <c r="J109" s="235" t="e">
        <f>IF(AND(Q109="",#REF!&gt;0,#REF!&lt;5),K109,)</f>
        <v>#REF!</v>
      </c>
      <c r="K109" s="233" t="str">
        <f>IF(D109="","ZZZ9",IF(AND(#REF!&gt;0,#REF!&lt;5),D109&amp;#REF!,D109&amp;"9"))</f>
        <v>ZZZ9</v>
      </c>
      <c r="L109" s="237">
        <f t="shared" si="6"/>
        <v>999</v>
      </c>
      <c r="M109" s="273">
        <f t="shared" si="7"/>
        <v>999</v>
      </c>
      <c r="N109" s="268"/>
      <c r="O109" s="231"/>
      <c r="P109" s="77">
        <f t="shared" si="8"/>
        <v>999</v>
      </c>
      <c r="Q109" s="59"/>
    </row>
    <row r="110" spans="1:17" s="11" customFormat="1" ht="18.75" customHeight="1">
      <c r="A110" s="238">
        <v>104</v>
      </c>
      <c r="B110" s="57"/>
      <c r="C110" s="57"/>
      <c r="D110" s="58"/>
      <c r="E110" s="253"/>
      <c r="F110" s="76"/>
      <c r="G110" s="76"/>
      <c r="H110" s="313"/>
      <c r="I110" s="276"/>
      <c r="J110" s="235" t="e">
        <f>IF(AND(Q110="",#REF!&gt;0,#REF!&lt;5),K110,)</f>
        <v>#REF!</v>
      </c>
      <c r="K110" s="233" t="str">
        <f>IF(D110="","ZZZ9",IF(AND(#REF!&gt;0,#REF!&lt;5),D110&amp;#REF!,D110&amp;"9"))</f>
        <v>ZZZ9</v>
      </c>
      <c r="L110" s="237">
        <f t="shared" si="6"/>
        <v>999</v>
      </c>
      <c r="M110" s="273">
        <f t="shared" si="7"/>
        <v>999</v>
      </c>
      <c r="N110" s="268"/>
      <c r="O110" s="231"/>
      <c r="P110" s="77">
        <f t="shared" si="8"/>
        <v>999</v>
      </c>
      <c r="Q110" s="59"/>
    </row>
    <row r="111" spans="1:17" s="11" customFormat="1" ht="18.75" customHeight="1">
      <c r="A111" s="238">
        <v>105</v>
      </c>
      <c r="B111" s="57"/>
      <c r="C111" s="57"/>
      <c r="D111" s="58"/>
      <c r="E111" s="253"/>
      <c r="F111" s="76"/>
      <c r="G111" s="76"/>
      <c r="H111" s="313"/>
      <c r="I111" s="276"/>
      <c r="J111" s="235" t="e">
        <f>IF(AND(Q111="",#REF!&gt;0,#REF!&lt;5),K111,)</f>
        <v>#REF!</v>
      </c>
      <c r="K111" s="233" t="str">
        <f>IF(D111="","ZZZ9",IF(AND(#REF!&gt;0,#REF!&lt;5),D111&amp;#REF!,D111&amp;"9"))</f>
        <v>ZZZ9</v>
      </c>
      <c r="L111" s="237">
        <f t="shared" si="6"/>
        <v>999</v>
      </c>
      <c r="M111" s="273">
        <f t="shared" si="7"/>
        <v>999</v>
      </c>
      <c r="N111" s="268"/>
      <c r="O111" s="231"/>
      <c r="P111" s="77">
        <f t="shared" si="8"/>
        <v>999</v>
      </c>
      <c r="Q111" s="59"/>
    </row>
    <row r="112" spans="1:17" s="11" customFormat="1" ht="18.75" customHeight="1">
      <c r="A112" s="238">
        <v>106</v>
      </c>
      <c r="B112" s="57"/>
      <c r="C112" s="57"/>
      <c r="D112" s="58"/>
      <c r="E112" s="253"/>
      <c r="F112" s="76"/>
      <c r="G112" s="76"/>
      <c r="H112" s="313"/>
      <c r="I112" s="276"/>
      <c r="J112" s="235" t="e">
        <f>IF(AND(Q112="",#REF!&gt;0,#REF!&lt;5),K112,)</f>
        <v>#REF!</v>
      </c>
      <c r="K112" s="233" t="str">
        <f>IF(D112="","ZZZ9",IF(AND(#REF!&gt;0,#REF!&lt;5),D112&amp;#REF!,D112&amp;"9"))</f>
        <v>ZZZ9</v>
      </c>
      <c r="L112" s="237">
        <f t="shared" si="6"/>
        <v>999</v>
      </c>
      <c r="M112" s="273">
        <f t="shared" si="7"/>
        <v>999</v>
      </c>
      <c r="N112" s="268"/>
      <c r="O112" s="231"/>
      <c r="P112" s="77">
        <f t="shared" si="8"/>
        <v>999</v>
      </c>
      <c r="Q112" s="59"/>
    </row>
    <row r="113" spans="1:17" s="11" customFormat="1" ht="18.75" customHeight="1">
      <c r="A113" s="238">
        <v>107</v>
      </c>
      <c r="B113" s="57"/>
      <c r="C113" s="57"/>
      <c r="D113" s="58"/>
      <c r="E113" s="253"/>
      <c r="F113" s="76"/>
      <c r="G113" s="76"/>
      <c r="H113" s="313"/>
      <c r="I113" s="276"/>
      <c r="J113" s="235" t="e">
        <f>IF(AND(Q113="",#REF!&gt;0,#REF!&lt;5),K113,)</f>
        <v>#REF!</v>
      </c>
      <c r="K113" s="233" t="str">
        <f>IF(D113="","ZZZ9",IF(AND(#REF!&gt;0,#REF!&lt;5),D113&amp;#REF!,D113&amp;"9"))</f>
        <v>ZZZ9</v>
      </c>
      <c r="L113" s="237">
        <f t="shared" si="6"/>
        <v>999</v>
      </c>
      <c r="M113" s="273">
        <f t="shared" si="7"/>
        <v>999</v>
      </c>
      <c r="N113" s="268"/>
      <c r="O113" s="231"/>
      <c r="P113" s="77">
        <f t="shared" si="8"/>
        <v>999</v>
      </c>
      <c r="Q113" s="59"/>
    </row>
    <row r="114" spans="1:17" s="11" customFormat="1" ht="18.75" customHeight="1">
      <c r="A114" s="238">
        <v>108</v>
      </c>
      <c r="B114" s="57"/>
      <c r="C114" s="57"/>
      <c r="D114" s="58"/>
      <c r="E114" s="253"/>
      <c r="F114" s="76"/>
      <c r="G114" s="76"/>
      <c r="H114" s="313"/>
      <c r="I114" s="276"/>
      <c r="J114" s="235" t="e">
        <f>IF(AND(Q114="",#REF!&gt;0,#REF!&lt;5),K114,)</f>
        <v>#REF!</v>
      </c>
      <c r="K114" s="233" t="str">
        <f>IF(D114="","ZZZ9",IF(AND(#REF!&gt;0,#REF!&lt;5),D114&amp;#REF!,D114&amp;"9"))</f>
        <v>ZZZ9</v>
      </c>
      <c r="L114" s="237">
        <f t="shared" si="6"/>
        <v>999</v>
      </c>
      <c r="M114" s="273">
        <f t="shared" si="7"/>
        <v>999</v>
      </c>
      <c r="N114" s="268"/>
      <c r="O114" s="231"/>
      <c r="P114" s="77">
        <f t="shared" si="8"/>
        <v>999</v>
      </c>
      <c r="Q114" s="59"/>
    </row>
    <row r="115" spans="1:17" s="11" customFormat="1" ht="18.75" customHeight="1">
      <c r="A115" s="238">
        <v>109</v>
      </c>
      <c r="B115" s="57"/>
      <c r="C115" s="57"/>
      <c r="D115" s="58"/>
      <c r="E115" s="253"/>
      <c r="F115" s="76"/>
      <c r="G115" s="76"/>
      <c r="H115" s="313"/>
      <c r="I115" s="276"/>
      <c r="J115" s="235" t="e">
        <f>IF(AND(Q115="",#REF!&gt;0,#REF!&lt;5),K115,)</f>
        <v>#REF!</v>
      </c>
      <c r="K115" s="233" t="str">
        <f>IF(D115="","ZZZ9",IF(AND(#REF!&gt;0,#REF!&lt;5),D115&amp;#REF!,D115&amp;"9"))</f>
        <v>ZZZ9</v>
      </c>
      <c r="L115" s="237">
        <f t="shared" si="6"/>
        <v>999</v>
      </c>
      <c r="M115" s="273">
        <f t="shared" si="7"/>
        <v>999</v>
      </c>
      <c r="N115" s="268"/>
      <c r="O115" s="231"/>
      <c r="P115" s="77">
        <f t="shared" si="8"/>
        <v>999</v>
      </c>
      <c r="Q115" s="59"/>
    </row>
    <row r="116" spans="1:17" s="11" customFormat="1" ht="18.75" customHeight="1">
      <c r="A116" s="238">
        <v>110</v>
      </c>
      <c r="B116" s="57"/>
      <c r="C116" s="57"/>
      <c r="D116" s="58"/>
      <c r="E116" s="253"/>
      <c r="F116" s="76"/>
      <c r="G116" s="76"/>
      <c r="H116" s="313"/>
      <c r="I116" s="276"/>
      <c r="J116" s="235" t="e">
        <f>IF(AND(Q116="",#REF!&gt;0,#REF!&lt;5),K116,)</f>
        <v>#REF!</v>
      </c>
      <c r="K116" s="233" t="str">
        <f>IF(D116="","ZZZ9",IF(AND(#REF!&gt;0,#REF!&lt;5),D116&amp;#REF!,D116&amp;"9"))</f>
        <v>ZZZ9</v>
      </c>
      <c r="L116" s="237">
        <f t="shared" si="6"/>
        <v>999</v>
      </c>
      <c r="M116" s="273">
        <f t="shared" si="7"/>
        <v>999</v>
      </c>
      <c r="N116" s="268"/>
      <c r="O116" s="231"/>
      <c r="P116" s="77">
        <f t="shared" si="8"/>
        <v>999</v>
      </c>
      <c r="Q116" s="59"/>
    </row>
    <row r="117" spans="1:17" s="11" customFormat="1" ht="18.75" customHeight="1">
      <c r="A117" s="238">
        <v>111</v>
      </c>
      <c r="B117" s="57"/>
      <c r="C117" s="57"/>
      <c r="D117" s="58"/>
      <c r="E117" s="253"/>
      <c r="F117" s="76"/>
      <c r="G117" s="76"/>
      <c r="H117" s="313"/>
      <c r="I117" s="276"/>
      <c r="J117" s="235" t="e">
        <f>IF(AND(Q117="",#REF!&gt;0,#REF!&lt;5),K117,)</f>
        <v>#REF!</v>
      </c>
      <c r="K117" s="233" t="str">
        <f>IF(D117="","ZZZ9",IF(AND(#REF!&gt;0,#REF!&lt;5),D117&amp;#REF!,D117&amp;"9"))</f>
        <v>ZZZ9</v>
      </c>
      <c r="L117" s="237">
        <f t="shared" si="6"/>
        <v>999</v>
      </c>
      <c r="M117" s="273">
        <f t="shared" si="7"/>
        <v>999</v>
      </c>
      <c r="N117" s="268"/>
      <c r="O117" s="231"/>
      <c r="P117" s="77">
        <f t="shared" si="8"/>
        <v>999</v>
      </c>
      <c r="Q117" s="59"/>
    </row>
    <row r="118" spans="1:17" s="11" customFormat="1" ht="18.75" customHeight="1">
      <c r="A118" s="238">
        <v>112</v>
      </c>
      <c r="B118" s="57"/>
      <c r="C118" s="57"/>
      <c r="D118" s="58"/>
      <c r="E118" s="253"/>
      <c r="F118" s="76"/>
      <c r="G118" s="76"/>
      <c r="H118" s="313"/>
      <c r="I118" s="276"/>
      <c r="J118" s="235" t="e">
        <f>IF(AND(Q118="",#REF!&gt;0,#REF!&lt;5),K118,)</f>
        <v>#REF!</v>
      </c>
      <c r="K118" s="233" t="str">
        <f>IF(D118="","ZZZ9",IF(AND(#REF!&gt;0,#REF!&lt;5),D118&amp;#REF!,D118&amp;"9"))</f>
        <v>ZZZ9</v>
      </c>
      <c r="L118" s="237">
        <f t="shared" si="6"/>
        <v>999</v>
      </c>
      <c r="M118" s="273">
        <f t="shared" si="7"/>
        <v>999</v>
      </c>
      <c r="N118" s="268"/>
      <c r="O118" s="231"/>
      <c r="P118" s="77">
        <f t="shared" si="8"/>
        <v>999</v>
      </c>
      <c r="Q118" s="59"/>
    </row>
    <row r="119" spans="1:17" s="11" customFormat="1" ht="18.75" customHeight="1">
      <c r="A119" s="238">
        <v>113</v>
      </c>
      <c r="B119" s="57"/>
      <c r="C119" s="57"/>
      <c r="D119" s="58"/>
      <c r="E119" s="253"/>
      <c r="F119" s="76"/>
      <c r="G119" s="76"/>
      <c r="H119" s="313"/>
      <c r="I119" s="276"/>
      <c r="J119" s="235" t="e">
        <f>IF(AND(Q119="",#REF!&gt;0,#REF!&lt;5),K119,)</f>
        <v>#REF!</v>
      </c>
      <c r="K119" s="233" t="str">
        <f>IF(D119="","ZZZ9",IF(AND(#REF!&gt;0,#REF!&lt;5),D119&amp;#REF!,D119&amp;"9"))</f>
        <v>ZZZ9</v>
      </c>
      <c r="L119" s="237">
        <f t="shared" si="6"/>
        <v>999</v>
      </c>
      <c r="M119" s="273">
        <f t="shared" si="7"/>
        <v>999</v>
      </c>
      <c r="N119" s="268"/>
      <c r="O119" s="231"/>
      <c r="P119" s="77">
        <f t="shared" si="8"/>
        <v>999</v>
      </c>
      <c r="Q119" s="59"/>
    </row>
    <row r="120" spans="1:17" s="11" customFormat="1" ht="18.75" customHeight="1">
      <c r="A120" s="238">
        <v>114</v>
      </c>
      <c r="B120" s="57"/>
      <c r="C120" s="57"/>
      <c r="D120" s="58"/>
      <c r="E120" s="253"/>
      <c r="F120" s="76"/>
      <c r="G120" s="76"/>
      <c r="H120" s="313"/>
      <c r="I120" s="276"/>
      <c r="J120" s="235" t="e">
        <f>IF(AND(Q120="",#REF!&gt;0,#REF!&lt;5),K120,)</f>
        <v>#REF!</v>
      </c>
      <c r="K120" s="233" t="str">
        <f>IF(D120="","ZZZ9",IF(AND(#REF!&gt;0,#REF!&lt;5),D120&amp;#REF!,D120&amp;"9"))</f>
        <v>ZZZ9</v>
      </c>
      <c r="L120" s="237">
        <f t="shared" si="6"/>
        <v>999</v>
      </c>
      <c r="M120" s="273">
        <f t="shared" si="7"/>
        <v>999</v>
      </c>
      <c r="N120" s="268"/>
      <c r="O120" s="231"/>
      <c r="P120" s="77">
        <f t="shared" si="8"/>
        <v>999</v>
      </c>
      <c r="Q120" s="59"/>
    </row>
    <row r="121" spans="1:17" s="11" customFormat="1" ht="18.75" customHeight="1">
      <c r="A121" s="238">
        <v>115</v>
      </c>
      <c r="B121" s="57"/>
      <c r="C121" s="57"/>
      <c r="D121" s="58"/>
      <c r="E121" s="253"/>
      <c r="F121" s="76"/>
      <c r="G121" s="76"/>
      <c r="H121" s="313"/>
      <c r="I121" s="276"/>
      <c r="J121" s="235" t="e">
        <f>IF(AND(Q121="",#REF!&gt;0,#REF!&lt;5),K121,)</f>
        <v>#REF!</v>
      </c>
      <c r="K121" s="233" t="str">
        <f>IF(D121="","ZZZ9",IF(AND(#REF!&gt;0,#REF!&lt;5),D121&amp;#REF!,D121&amp;"9"))</f>
        <v>ZZZ9</v>
      </c>
      <c r="L121" s="237">
        <f t="shared" si="6"/>
        <v>999</v>
      </c>
      <c r="M121" s="273">
        <f t="shared" si="7"/>
        <v>999</v>
      </c>
      <c r="N121" s="268"/>
      <c r="O121" s="231"/>
      <c r="P121" s="77">
        <f t="shared" si="8"/>
        <v>999</v>
      </c>
      <c r="Q121" s="59"/>
    </row>
    <row r="122" spans="1:17" s="11" customFormat="1" ht="18.75" customHeight="1">
      <c r="A122" s="238">
        <v>116</v>
      </c>
      <c r="B122" s="57"/>
      <c r="C122" s="57"/>
      <c r="D122" s="58"/>
      <c r="E122" s="253"/>
      <c r="F122" s="76"/>
      <c r="G122" s="76"/>
      <c r="H122" s="313"/>
      <c r="I122" s="276"/>
      <c r="J122" s="235" t="e">
        <f>IF(AND(Q122="",#REF!&gt;0,#REF!&lt;5),K122,)</f>
        <v>#REF!</v>
      </c>
      <c r="K122" s="233" t="str">
        <f>IF(D122="","ZZZ9",IF(AND(#REF!&gt;0,#REF!&lt;5),D122&amp;#REF!,D122&amp;"9"))</f>
        <v>ZZZ9</v>
      </c>
      <c r="L122" s="237">
        <f t="shared" si="6"/>
        <v>999</v>
      </c>
      <c r="M122" s="273">
        <f t="shared" si="7"/>
        <v>999</v>
      </c>
      <c r="N122" s="268"/>
      <c r="O122" s="231"/>
      <c r="P122" s="77">
        <f t="shared" si="8"/>
        <v>999</v>
      </c>
      <c r="Q122" s="59"/>
    </row>
    <row r="123" spans="1:17" s="11" customFormat="1" ht="18.75" customHeight="1">
      <c r="A123" s="238">
        <v>117</v>
      </c>
      <c r="B123" s="57"/>
      <c r="C123" s="57"/>
      <c r="D123" s="58"/>
      <c r="E123" s="253"/>
      <c r="F123" s="76"/>
      <c r="G123" s="76"/>
      <c r="H123" s="313"/>
      <c r="I123" s="276"/>
      <c r="J123" s="235" t="e">
        <f>IF(AND(Q123="",#REF!&gt;0,#REF!&lt;5),K123,)</f>
        <v>#REF!</v>
      </c>
      <c r="K123" s="233" t="str">
        <f>IF(D123="","ZZZ9",IF(AND(#REF!&gt;0,#REF!&lt;5),D123&amp;#REF!,D123&amp;"9"))</f>
        <v>ZZZ9</v>
      </c>
      <c r="L123" s="237">
        <f t="shared" si="6"/>
        <v>999</v>
      </c>
      <c r="M123" s="273">
        <f t="shared" si="7"/>
        <v>999</v>
      </c>
      <c r="N123" s="268"/>
      <c r="O123" s="231"/>
      <c r="P123" s="77">
        <f t="shared" si="8"/>
        <v>999</v>
      </c>
      <c r="Q123" s="59"/>
    </row>
    <row r="124" spans="1:17" s="11" customFormat="1" ht="18.75" customHeight="1">
      <c r="A124" s="238">
        <v>118</v>
      </c>
      <c r="B124" s="57"/>
      <c r="C124" s="57"/>
      <c r="D124" s="58"/>
      <c r="E124" s="253"/>
      <c r="F124" s="76"/>
      <c r="G124" s="76"/>
      <c r="H124" s="313"/>
      <c r="I124" s="276"/>
      <c r="J124" s="235" t="e">
        <f>IF(AND(Q124="",#REF!&gt;0,#REF!&lt;5),K124,)</f>
        <v>#REF!</v>
      </c>
      <c r="K124" s="233" t="str">
        <f>IF(D124="","ZZZ9",IF(AND(#REF!&gt;0,#REF!&lt;5),D124&amp;#REF!,D124&amp;"9"))</f>
        <v>ZZZ9</v>
      </c>
      <c r="L124" s="237">
        <f t="shared" si="6"/>
        <v>999</v>
      </c>
      <c r="M124" s="273">
        <f t="shared" si="7"/>
        <v>999</v>
      </c>
      <c r="N124" s="268"/>
      <c r="O124" s="231"/>
      <c r="P124" s="77">
        <f t="shared" si="8"/>
        <v>999</v>
      </c>
      <c r="Q124" s="59"/>
    </row>
    <row r="125" spans="1:17" s="11" customFormat="1" ht="18.75" customHeight="1">
      <c r="A125" s="238">
        <v>119</v>
      </c>
      <c r="B125" s="57"/>
      <c r="C125" s="57"/>
      <c r="D125" s="58"/>
      <c r="E125" s="253"/>
      <c r="F125" s="76"/>
      <c r="G125" s="76"/>
      <c r="H125" s="313"/>
      <c r="I125" s="276"/>
      <c r="J125" s="235" t="e">
        <f>IF(AND(Q125="",#REF!&gt;0,#REF!&lt;5),K125,)</f>
        <v>#REF!</v>
      </c>
      <c r="K125" s="233" t="str">
        <f>IF(D125="","ZZZ9",IF(AND(#REF!&gt;0,#REF!&lt;5),D125&amp;#REF!,D125&amp;"9"))</f>
        <v>ZZZ9</v>
      </c>
      <c r="L125" s="237">
        <f t="shared" si="6"/>
        <v>999</v>
      </c>
      <c r="M125" s="273">
        <f t="shared" si="7"/>
        <v>999</v>
      </c>
      <c r="N125" s="268"/>
      <c r="O125" s="231"/>
      <c r="P125" s="77">
        <f t="shared" si="8"/>
        <v>999</v>
      </c>
      <c r="Q125" s="59"/>
    </row>
    <row r="126" spans="1:17" s="11" customFormat="1" ht="18.75" customHeight="1">
      <c r="A126" s="238">
        <v>120</v>
      </c>
      <c r="B126" s="57"/>
      <c r="C126" s="57"/>
      <c r="D126" s="58"/>
      <c r="E126" s="253"/>
      <c r="F126" s="76"/>
      <c r="G126" s="76"/>
      <c r="H126" s="313"/>
      <c r="I126" s="276"/>
      <c r="J126" s="235" t="e">
        <f>IF(AND(Q126="",#REF!&gt;0,#REF!&lt;5),K126,)</f>
        <v>#REF!</v>
      </c>
      <c r="K126" s="233" t="str">
        <f>IF(D126="","ZZZ9",IF(AND(#REF!&gt;0,#REF!&lt;5),D126&amp;#REF!,D126&amp;"9"))</f>
        <v>ZZZ9</v>
      </c>
      <c r="L126" s="237">
        <f t="shared" si="6"/>
        <v>999</v>
      </c>
      <c r="M126" s="273">
        <f t="shared" si="7"/>
        <v>999</v>
      </c>
      <c r="N126" s="268"/>
      <c r="O126" s="231"/>
      <c r="P126" s="77">
        <f t="shared" si="8"/>
        <v>999</v>
      </c>
      <c r="Q126" s="59"/>
    </row>
    <row r="127" spans="1:17" s="11" customFormat="1" ht="18.75" customHeight="1">
      <c r="A127" s="238">
        <v>121</v>
      </c>
      <c r="B127" s="57"/>
      <c r="C127" s="57"/>
      <c r="D127" s="58"/>
      <c r="E127" s="253"/>
      <c r="F127" s="76"/>
      <c r="G127" s="76"/>
      <c r="H127" s="313"/>
      <c r="I127" s="276"/>
      <c r="J127" s="235" t="e">
        <f>IF(AND(Q127="",#REF!&gt;0,#REF!&lt;5),K127,)</f>
        <v>#REF!</v>
      </c>
      <c r="K127" s="233" t="str">
        <f>IF(D127="","ZZZ9",IF(AND(#REF!&gt;0,#REF!&lt;5),D127&amp;#REF!,D127&amp;"9"))</f>
        <v>ZZZ9</v>
      </c>
      <c r="L127" s="237">
        <f t="shared" si="6"/>
        <v>999</v>
      </c>
      <c r="M127" s="273">
        <f t="shared" si="7"/>
        <v>999</v>
      </c>
      <c r="N127" s="268"/>
      <c r="O127" s="231"/>
      <c r="P127" s="77">
        <f t="shared" si="8"/>
        <v>999</v>
      </c>
      <c r="Q127" s="59"/>
    </row>
    <row r="128" spans="1:17" s="11" customFormat="1" ht="18.75" customHeight="1">
      <c r="A128" s="238">
        <v>122</v>
      </c>
      <c r="B128" s="57"/>
      <c r="C128" s="57"/>
      <c r="D128" s="58"/>
      <c r="E128" s="253"/>
      <c r="F128" s="76"/>
      <c r="G128" s="76"/>
      <c r="H128" s="313"/>
      <c r="I128" s="276"/>
      <c r="J128" s="235" t="e">
        <f>IF(AND(Q128="",#REF!&gt;0,#REF!&lt;5),K128,)</f>
        <v>#REF!</v>
      </c>
      <c r="K128" s="233" t="str">
        <f>IF(D128="","ZZZ9",IF(AND(#REF!&gt;0,#REF!&lt;5),D128&amp;#REF!,D128&amp;"9"))</f>
        <v>ZZZ9</v>
      </c>
      <c r="L128" s="237">
        <f t="shared" si="6"/>
        <v>999</v>
      </c>
      <c r="M128" s="273">
        <f t="shared" si="7"/>
        <v>999</v>
      </c>
      <c r="N128" s="268"/>
      <c r="O128" s="231"/>
      <c r="P128" s="77">
        <f t="shared" si="8"/>
        <v>999</v>
      </c>
      <c r="Q128" s="59"/>
    </row>
    <row r="129" spans="1:17" s="11" customFormat="1" ht="18.75" customHeight="1">
      <c r="A129" s="238">
        <v>123</v>
      </c>
      <c r="B129" s="57"/>
      <c r="C129" s="57"/>
      <c r="D129" s="58"/>
      <c r="E129" s="253"/>
      <c r="F129" s="76"/>
      <c r="G129" s="76"/>
      <c r="H129" s="313"/>
      <c r="I129" s="276"/>
      <c r="J129" s="235" t="e">
        <f>IF(AND(Q129="",#REF!&gt;0,#REF!&lt;5),K129,)</f>
        <v>#REF!</v>
      </c>
      <c r="K129" s="233" t="str">
        <f>IF(D129="","ZZZ9",IF(AND(#REF!&gt;0,#REF!&lt;5),D129&amp;#REF!,D129&amp;"9"))</f>
        <v>ZZZ9</v>
      </c>
      <c r="L129" s="237">
        <f t="shared" si="6"/>
        <v>999</v>
      </c>
      <c r="M129" s="273">
        <f t="shared" si="7"/>
        <v>999</v>
      </c>
      <c r="N129" s="268"/>
      <c r="O129" s="231"/>
      <c r="P129" s="77">
        <f t="shared" si="8"/>
        <v>999</v>
      </c>
      <c r="Q129" s="59"/>
    </row>
    <row r="130" spans="1:17" s="11" customFormat="1" ht="18.75" customHeight="1">
      <c r="A130" s="238">
        <v>124</v>
      </c>
      <c r="B130" s="57"/>
      <c r="C130" s="57"/>
      <c r="D130" s="58"/>
      <c r="E130" s="253"/>
      <c r="F130" s="76"/>
      <c r="G130" s="76"/>
      <c r="H130" s="313"/>
      <c r="I130" s="276"/>
      <c r="J130" s="235" t="e">
        <f>IF(AND(Q130="",#REF!&gt;0,#REF!&lt;5),K130,)</f>
        <v>#REF!</v>
      </c>
      <c r="K130" s="233" t="str">
        <f>IF(D130="","ZZZ9",IF(AND(#REF!&gt;0,#REF!&lt;5),D130&amp;#REF!,D130&amp;"9"))</f>
        <v>ZZZ9</v>
      </c>
      <c r="L130" s="237">
        <f t="shared" si="6"/>
        <v>999</v>
      </c>
      <c r="M130" s="273">
        <f t="shared" si="7"/>
        <v>999</v>
      </c>
      <c r="N130" s="268"/>
      <c r="O130" s="231"/>
      <c r="P130" s="77">
        <f t="shared" si="8"/>
        <v>999</v>
      </c>
      <c r="Q130" s="59"/>
    </row>
    <row r="131" spans="1:17" s="11" customFormat="1" ht="18.75" customHeight="1">
      <c r="A131" s="238">
        <v>125</v>
      </c>
      <c r="B131" s="57"/>
      <c r="C131" s="57"/>
      <c r="D131" s="58"/>
      <c r="E131" s="253"/>
      <c r="F131" s="76"/>
      <c r="G131" s="76"/>
      <c r="H131" s="313"/>
      <c r="I131" s="276"/>
      <c r="J131" s="235" t="e">
        <f>IF(AND(Q131="",#REF!&gt;0,#REF!&lt;5),K131,)</f>
        <v>#REF!</v>
      </c>
      <c r="K131" s="233" t="str">
        <f>IF(D131="","ZZZ9",IF(AND(#REF!&gt;0,#REF!&lt;5),D131&amp;#REF!,D131&amp;"9"))</f>
        <v>ZZZ9</v>
      </c>
      <c r="L131" s="237">
        <f t="shared" si="6"/>
        <v>999</v>
      </c>
      <c r="M131" s="273">
        <f t="shared" si="7"/>
        <v>999</v>
      </c>
      <c r="N131" s="268"/>
      <c r="O131" s="231"/>
      <c r="P131" s="77">
        <f t="shared" si="8"/>
        <v>999</v>
      </c>
      <c r="Q131" s="59"/>
    </row>
    <row r="132" spans="1:17" s="11" customFormat="1" ht="18.75" customHeight="1">
      <c r="A132" s="238">
        <v>126</v>
      </c>
      <c r="B132" s="57"/>
      <c r="C132" s="57"/>
      <c r="D132" s="58"/>
      <c r="E132" s="253"/>
      <c r="F132" s="76"/>
      <c r="G132" s="76"/>
      <c r="H132" s="313"/>
      <c r="I132" s="276"/>
      <c r="J132" s="235" t="e">
        <f>IF(AND(Q132="",#REF!&gt;0,#REF!&lt;5),K132,)</f>
        <v>#REF!</v>
      </c>
      <c r="K132" s="233" t="str">
        <f>IF(D132="","ZZZ9",IF(AND(#REF!&gt;0,#REF!&lt;5),D132&amp;#REF!,D132&amp;"9"))</f>
        <v>ZZZ9</v>
      </c>
      <c r="L132" s="237">
        <f t="shared" si="6"/>
        <v>999</v>
      </c>
      <c r="M132" s="273">
        <f t="shared" si="7"/>
        <v>999</v>
      </c>
      <c r="N132" s="268"/>
      <c r="O132" s="231"/>
      <c r="P132" s="77">
        <f t="shared" si="8"/>
        <v>999</v>
      </c>
      <c r="Q132" s="59"/>
    </row>
    <row r="133" spans="1:17" s="11" customFormat="1" ht="18.75" customHeight="1">
      <c r="A133" s="238">
        <v>127</v>
      </c>
      <c r="B133" s="57"/>
      <c r="C133" s="57"/>
      <c r="D133" s="58"/>
      <c r="E133" s="253"/>
      <c r="F133" s="76"/>
      <c r="G133" s="76"/>
      <c r="H133" s="313"/>
      <c r="I133" s="276"/>
      <c r="J133" s="235" t="e">
        <f>IF(AND(Q133="",#REF!&gt;0,#REF!&lt;5),K133,)</f>
        <v>#REF!</v>
      </c>
      <c r="K133" s="233" t="str">
        <f>IF(D133="","ZZZ9",IF(AND(#REF!&gt;0,#REF!&lt;5),D133&amp;#REF!,D133&amp;"9"))</f>
        <v>ZZZ9</v>
      </c>
      <c r="L133" s="237">
        <f t="shared" si="6"/>
        <v>999</v>
      </c>
      <c r="M133" s="273">
        <f t="shared" si="7"/>
        <v>999</v>
      </c>
      <c r="N133" s="268"/>
      <c r="O133" s="231"/>
      <c r="P133" s="77">
        <f t="shared" si="8"/>
        <v>999</v>
      </c>
      <c r="Q133" s="59"/>
    </row>
    <row r="134" spans="1:17" s="11" customFormat="1" ht="18.75" customHeight="1">
      <c r="A134" s="238">
        <v>128</v>
      </c>
      <c r="B134" s="57"/>
      <c r="C134" s="57"/>
      <c r="D134" s="58"/>
      <c r="E134" s="253"/>
      <c r="F134" s="76"/>
      <c r="G134" s="76"/>
      <c r="H134" s="313"/>
      <c r="I134" s="276"/>
      <c r="J134" s="235" t="e">
        <f>IF(AND(Q134="",#REF!&gt;0,#REF!&lt;5),K134,)</f>
        <v>#REF!</v>
      </c>
      <c r="K134" s="233" t="str">
        <f>IF(D134="","ZZZ9",IF(AND(#REF!&gt;0,#REF!&lt;5),D134&amp;#REF!,D134&amp;"9"))</f>
        <v>ZZZ9</v>
      </c>
      <c r="L134" s="237">
        <f t="shared" si="6"/>
        <v>999</v>
      </c>
      <c r="M134" s="273">
        <f t="shared" si="7"/>
        <v>999</v>
      </c>
      <c r="N134" s="268"/>
      <c r="O134" s="274"/>
      <c r="P134" s="275">
        <f t="shared" si="8"/>
        <v>999</v>
      </c>
      <c r="Q134" s="276"/>
    </row>
    <row r="135" spans="1:17" ht="12.75">
      <c r="A135" s="238">
        <v>129</v>
      </c>
      <c r="B135" s="57"/>
      <c r="C135" s="57"/>
      <c r="D135" s="58"/>
      <c r="E135" s="253"/>
      <c r="F135" s="76"/>
      <c r="G135" s="76"/>
      <c r="H135" s="313"/>
      <c r="I135" s="276"/>
      <c r="J135" s="235" t="e">
        <f>IF(AND(Q135="",#REF!&gt;0,#REF!&lt;5),K135,)</f>
        <v>#REF!</v>
      </c>
      <c r="K135" s="233" t="str">
        <f>IF(D135="","ZZZ9",IF(AND(#REF!&gt;0,#REF!&lt;5),D135&amp;#REF!,D135&amp;"9"))</f>
        <v>ZZZ9</v>
      </c>
      <c r="L135" s="237">
        <f aca="true" t="shared" si="9" ref="L135:L156">IF(Q135="",999,Q135)</f>
        <v>999</v>
      </c>
      <c r="M135" s="273">
        <f aca="true" t="shared" si="10" ref="M135:M156">IF(P135=999,999,1)</f>
        <v>999</v>
      </c>
      <c r="N135" s="268"/>
      <c r="O135" s="231"/>
      <c r="P135" s="77">
        <f aca="true" t="shared" si="11" ref="P135:P156">IF(N135="DA",1,IF(N135="WC",2,IF(N135="SE",3,IF(N135="Q",4,IF(N135="LL",5,999)))))</f>
        <v>999</v>
      </c>
      <c r="Q135" s="59"/>
    </row>
    <row r="136" spans="1:17" ht="12.75">
      <c r="A136" s="238">
        <v>130</v>
      </c>
      <c r="B136" s="57"/>
      <c r="C136" s="57"/>
      <c r="D136" s="58"/>
      <c r="E136" s="253"/>
      <c r="F136" s="76"/>
      <c r="G136" s="76"/>
      <c r="H136" s="313"/>
      <c r="I136" s="276"/>
      <c r="J136" s="235" t="e">
        <f>IF(AND(Q136="",#REF!&gt;0,#REF!&lt;5),K136,)</f>
        <v>#REF!</v>
      </c>
      <c r="K136" s="233" t="str">
        <f>IF(D136="","ZZZ9",IF(AND(#REF!&gt;0,#REF!&lt;5),D136&amp;#REF!,D136&amp;"9"))</f>
        <v>ZZZ9</v>
      </c>
      <c r="L136" s="237">
        <f t="shared" si="9"/>
        <v>999</v>
      </c>
      <c r="M136" s="273">
        <f t="shared" si="10"/>
        <v>999</v>
      </c>
      <c r="N136" s="268"/>
      <c r="O136" s="231"/>
      <c r="P136" s="77">
        <f t="shared" si="11"/>
        <v>999</v>
      </c>
      <c r="Q136" s="59"/>
    </row>
    <row r="137" spans="1:17" ht="12.75">
      <c r="A137" s="238">
        <v>131</v>
      </c>
      <c r="B137" s="57"/>
      <c r="C137" s="57"/>
      <c r="D137" s="58"/>
      <c r="E137" s="253"/>
      <c r="F137" s="76"/>
      <c r="G137" s="76"/>
      <c r="H137" s="313"/>
      <c r="I137" s="276"/>
      <c r="J137" s="235" t="e">
        <f>IF(AND(Q137="",#REF!&gt;0,#REF!&lt;5),K137,)</f>
        <v>#REF!</v>
      </c>
      <c r="K137" s="233" t="str">
        <f>IF(D137="","ZZZ9",IF(AND(#REF!&gt;0,#REF!&lt;5),D137&amp;#REF!,D137&amp;"9"))</f>
        <v>ZZZ9</v>
      </c>
      <c r="L137" s="237">
        <f t="shared" si="9"/>
        <v>999</v>
      </c>
      <c r="M137" s="273">
        <f t="shared" si="10"/>
        <v>999</v>
      </c>
      <c r="N137" s="268"/>
      <c r="O137" s="231"/>
      <c r="P137" s="77">
        <f t="shared" si="11"/>
        <v>999</v>
      </c>
      <c r="Q137" s="59"/>
    </row>
    <row r="138" spans="1:17" ht="12.75">
      <c r="A138" s="238">
        <v>132</v>
      </c>
      <c r="B138" s="57"/>
      <c r="C138" s="57"/>
      <c r="D138" s="58"/>
      <c r="E138" s="253"/>
      <c r="F138" s="76"/>
      <c r="G138" s="76"/>
      <c r="H138" s="313"/>
      <c r="I138" s="276"/>
      <c r="J138" s="235" t="e">
        <f>IF(AND(Q138="",#REF!&gt;0,#REF!&lt;5),K138,)</f>
        <v>#REF!</v>
      </c>
      <c r="K138" s="233" t="str">
        <f>IF(D138="","ZZZ9",IF(AND(#REF!&gt;0,#REF!&lt;5),D138&amp;#REF!,D138&amp;"9"))</f>
        <v>ZZZ9</v>
      </c>
      <c r="L138" s="237">
        <f t="shared" si="9"/>
        <v>999</v>
      </c>
      <c r="M138" s="273">
        <f t="shared" si="10"/>
        <v>999</v>
      </c>
      <c r="N138" s="268"/>
      <c r="O138" s="231"/>
      <c r="P138" s="77">
        <f t="shared" si="11"/>
        <v>999</v>
      </c>
      <c r="Q138" s="59"/>
    </row>
    <row r="139" spans="1:17" ht="12.75">
      <c r="A139" s="238">
        <v>133</v>
      </c>
      <c r="B139" s="57"/>
      <c r="C139" s="57"/>
      <c r="D139" s="58"/>
      <c r="E139" s="253"/>
      <c r="F139" s="76"/>
      <c r="G139" s="76"/>
      <c r="H139" s="313"/>
      <c r="I139" s="276"/>
      <c r="J139" s="235" t="e">
        <f>IF(AND(Q139="",#REF!&gt;0,#REF!&lt;5),K139,)</f>
        <v>#REF!</v>
      </c>
      <c r="K139" s="233" t="str">
        <f>IF(D139="","ZZZ9",IF(AND(#REF!&gt;0,#REF!&lt;5),D139&amp;#REF!,D139&amp;"9"))</f>
        <v>ZZZ9</v>
      </c>
      <c r="L139" s="237">
        <f t="shared" si="9"/>
        <v>999</v>
      </c>
      <c r="M139" s="273">
        <f t="shared" si="10"/>
        <v>999</v>
      </c>
      <c r="N139" s="268"/>
      <c r="O139" s="231"/>
      <c r="P139" s="77">
        <f t="shared" si="11"/>
        <v>999</v>
      </c>
      <c r="Q139" s="59"/>
    </row>
    <row r="140" spans="1:17" ht="12.75">
      <c r="A140" s="238">
        <v>134</v>
      </c>
      <c r="B140" s="57"/>
      <c r="C140" s="57"/>
      <c r="D140" s="58"/>
      <c r="E140" s="253"/>
      <c r="F140" s="76"/>
      <c r="G140" s="76"/>
      <c r="H140" s="313"/>
      <c r="I140" s="276"/>
      <c r="J140" s="235" t="e">
        <f>IF(AND(Q140="",#REF!&gt;0,#REF!&lt;5),K140,)</f>
        <v>#REF!</v>
      </c>
      <c r="K140" s="233" t="str">
        <f>IF(D140="","ZZZ9",IF(AND(#REF!&gt;0,#REF!&lt;5),D140&amp;#REF!,D140&amp;"9"))</f>
        <v>ZZZ9</v>
      </c>
      <c r="L140" s="237">
        <f t="shared" si="9"/>
        <v>999</v>
      </c>
      <c r="M140" s="273">
        <f t="shared" si="10"/>
        <v>999</v>
      </c>
      <c r="N140" s="268"/>
      <c r="O140" s="231"/>
      <c r="P140" s="77">
        <f t="shared" si="11"/>
        <v>999</v>
      </c>
      <c r="Q140" s="59"/>
    </row>
    <row r="141" spans="1:17" ht="12.75">
      <c r="A141" s="238">
        <v>135</v>
      </c>
      <c r="B141" s="57"/>
      <c r="C141" s="57"/>
      <c r="D141" s="58"/>
      <c r="E141" s="253"/>
      <c r="F141" s="76"/>
      <c r="G141" s="76"/>
      <c r="H141" s="313"/>
      <c r="I141" s="276"/>
      <c r="J141" s="235" t="e">
        <f>IF(AND(Q141="",#REF!&gt;0,#REF!&lt;5),K141,)</f>
        <v>#REF!</v>
      </c>
      <c r="K141" s="233" t="str">
        <f>IF(D141="","ZZZ9",IF(AND(#REF!&gt;0,#REF!&lt;5),D141&amp;#REF!,D141&amp;"9"))</f>
        <v>ZZZ9</v>
      </c>
      <c r="L141" s="237">
        <f t="shared" si="9"/>
        <v>999</v>
      </c>
      <c r="M141" s="273">
        <f t="shared" si="10"/>
        <v>999</v>
      </c>
      <c r="N141" s="268"/>
      <c r="O141" s="274"/>
      <c r="P141" s="275">
        <f t="shared" si="11"/>
        <v>999</v>
      </c>
      <c r="Q141" s="276"/>
    </row>
    <row r="142" spans="1:17" ht="12.75">
      <c r="A142" s="238">
        <v>136</v>
      </c>
      <c r="B142" s="57"/>
      <c r="C142" s="57"/>
      <c r="D142" s="58"/>
      <c r="E142" s="253"/>
      <c r="F142" s="76"/>
      <c r="G142" s="76"/>
      <c r="H142" s="313"/>
      <c r="I142" s="276"/>
      <c r="J142" s="235" t="e">
        <f>IF(AND(Q142="",#REF!&gt;0,#REF!&lt;5),K142,)</f>
        <v>#REF!</v>
      </c>
      <c r="K142" s="233" t="str">
        <f>IF(D142="","ZZZ9",IF(AND(#REF!&gt;0,#REF!&lt;5),D142&amp;#REF!,D142&amp;"9"))</f>
        <v>ZZZ9</v>
      </c>
      <c r="L142" s="237">
        <f t="shared" si="9"/>
        <v>999</v>
      </c>
      <c r="M142" s="273">
        <f t="shared" si="10"/>
        <v>999</v>
      </c>
      <c r="N142" s="268"/>
      <c r="O142" s="231"/>
      <c r="P142" s="77">
        <f t="shared" si="11"/>
        <v>999</v>
      </c>
      <c r="Q142" s="59"/>
    </row>
    <row r="143" spans="1:17" ht="12.75">
      <c r="A143" s="238">
        <v>137</v>
      </c>
      <c r="B143" s="57"/>
      <c r="C143" s="57"/>
      <c r="D143" s="58"/>
      <c r="E143" s="253"/>
      <c r="F143" s="76"/>
      <c r="G143" s="76"/>
      <c r="H143" s="313"/>
      <c r="I143" s="276"/>
      <c r="J143" s="235" t="e">
        <f>IF(AND(Q143="",#REF!&gt;0,#REF!&lt;5),K143,)</f>
        <v>#REF!</v>
      </c>
      <c r="K143" s="233" t="str">
        <f>IF(D143="","ZZZ9",IF(AND(#REF!&gt;0,#REF!&lt;5),D143&amp;#REF!,D143&amp;"9"))</f>
        <v>ZZZ9</v>
      </c>
      <c r="L143" s="237">
        <f t="shared" si="9"/>
        <v>999</v>
      </c>
      <c r="M143" s="273">
        <f t="shared" si="10"/>
        <v>999</v>
      </c>
      <c r="N143" s="268"/>
      <c r="O143" s="231"/>
      <c r="P143" s="77">
        <f t="shared" si="11"/>
        <v>999</v>
      </c>
      <c r="Q143" s="59"/>
    </row>
    <row r="144" spans="1:17" ht="12.75">
      <c r="A144" s="238">
        <v>138</v>
      </c>
      <c r="B144" s="57"/>
      <c r="C144" s="57"/>
      <c r="D144" s="58"/>
      <c r="E144" s="253"/>
      <c r="F144" s="76"/>
      <c r="G144" s="76"/>
      <c r="H144" s="313"/>
      <c r="I144" s="276"/>
      <c r="J144" s="235" t="e">
        <f>IF(AND(Q144="",#REF!&gt;0,#REF!&lt;5),K144,)</f>
        <v>#REF!</v>
      </c>
      <c r="K144" s="233" t="str">
        <f>IF(D144="","ZZZ9",IF(AND(#REF!&gt;0,#REF!&lt;5),D144&amp;#REF!,D144&amp;"9"))</f>
        <v>ZZZ9</v>
      </c>
      <c r="L144" s="237">
        <f t="shared" si="9"/>
        <v>999</v>
      </c>
      <c r="M144" s="273">
        <f t="shared" si="10"/>
        <v>999</v>
      </c>
      <c r="N144" s="268"/>
      <c r="O144" s="231"/>
      <c r="P144" s="77">
        <f t="shared" si="11"/>
        <v>999</v>
      </c>
      <c r="Q144" s="59"/>
    </row>
    <row r="145" spans="1:17" ht="12.75">
      <c r="A145" s="238">
        <v>139</v>
      </c>
      <c r="B145" s="57"/>
      <c r="C145" s="57"/>
      <c r="D145" s="58"/>
      <c r="E145" s="253"/>
      <c r="F145" s="76"/>
      <c r="G145" s="76"/>
      <c r="H145" s="313"/>
      <c r="I145" s="276"/>
      <c r="J145" s="235" t="e">
        <f>IF(AND(Q145="",#REF!&gt;0,#REF!&lt;5),K145,)</f>
        <v>#REF!</v>
      </c>
      <c r="K145" s="233" t="str">
        <f>IF(D145="","ZZZ9",IF(AND(#REF!&gt;0,#REF!&lt;5),D145&amp;#REF!,D145&amp;"9"))</f>
        <v>ZZZ9</v>
      </c>
      <c r="L145" s="237">
        <f t="shared" si="9"/>
        <v>999</v>
      </c>
      <c r="M145" s="273">
        <f t="shared" si="10"/>
        <v>999</v>
      </c>
      <c r="N145" s="268"/>
      <c r="O145" s="231"/>
      <c r="P145" s="77">
        <f t="shared" si="11"/>
        <v>999</v>
      </c>
      <c r="Q145" s="59"/>
    </row>
    <row r="146" spans="1:17" ht="12.75">
      <c r="A146" s="238">
        <v>140</v>
      </c>
      <c r="B146" s="57"/>
      <c r="C146" s="57"/>
      <c r="D146" s="58"/>
      <c r="E146" s="253"/>
      <c r="F146" s="76"/>
      <c r="G146" s="76"/>
      <c r="H146" s="313"/>
      <c r="I146" s="276"/>
      <c r="J146" s="235" t="e">
        <f>IF(AND(Q146="",#REF!&gt;0,#REF!&lt;5),K146,)</f>
        <v>#REF!</v>
      </c>
      <c r="K146" s="233" t="str">
        <f>IF(D146="","ZZZ9",IF(AND(#REF!&gt;0,#REF!&lt;5),D146&amp;#REF!,D146&amp;"9"))</f>
        <v>ZZZ9</v>
      </c>
      <c r="L146" s="237">
        <f t="shared" si="9"/>
        <v>999</v>
      </c>
      <c r="M146" s="273">
        <f t="shared" si="10"/>
        <v>999</v>
      </c>
      <c r="N146" s="268"/>
      <c r="O146" s="231"/>
      <c r="P146" s="77">
        <f t="shared" si="11"/>
        <v>999</v>
      </c>
      <c r="Q146" s="59"/>
    </row>
    <row r="147" spans="1:17" ht="12.75">
      <c r="A147" s="238">
        <v>141</v>
      </c>
      <c r="B147" s="57"/>
      <c r="C147" s="57"/>
      <c r="D147" s="58"/>
      <c r="E147" s="253"/>
      <c r="F147" s="76"/>
      <c r="G147" s="76"/>
      <c r="H147" s="313"/>
      <c r="I147" s="276"/>
      <c r="J147" s="235" t="e">
        <f>IF(AND(Q147="",#REF!&gt;0,#REF!&lt;5),K147,)</f>
        <v>#REF!</v>
      </c>
      <c r="K147" s="233" t="str">
        <f>IF(D147="","ZZZ9",IF(AND(#REF!&gt;0,#REF!&lt;5),D147&amp;#REF!,D147&amp;"9"))</f>
        <v>ZZZ9</v>
      </c>
      <c r="L147" s="237">
        <f t="shared" si="9"/>
        <v>999</v>
      </c>
      <c r="M147" s="273">
        <f t="shared" si="10"/>
        <v>999</v>
      </c>
      <c r="N147" s="268"/>
      <c r="O147" s="231"/>
      <c r="P147" s="77">
        <f t="shared" si="11"/>
        <v>999</v>
      </c>
      <c r="Q147" s="59"/>
    </row>
    <row r="148" spans="1:17" ht="12.75">
      <c r="A148" s="238">
        <v>142</v>
      </c>
      <c r="B148" s="57"/>
      <c r="C148" s="57"/>
      <c r="D148" s="58"/>
      <c r="E148" s="253"/>
      <c r="F148" s="76"/>
      <c r="G148" s="76"/>
      <c r="H148" s="313"/>
      <c r="I148" s="276"/>
      <c r="J148" s="235" t="e">
        <f>IF(AND(Q148="",#REF!&gt;0,#REF!&lt;5),K148,)</f>
        <v>#REF!</v>
      </c>
      <c r="K148" s="233" t="str">
        <f>IF(D148="","ZZZ9",IF(AND(#REF!&gt;0,#REF!&lt;5),D148&amp;#REF!,D148&amp;"9"))</f>
        <v>ZZZ9</v>
      </c>
      <c r="L148" s="237">
        <f t="shared" si="9"/>
        <v>999</v>
      </c>
      <c r="M148" s="273">
        <f t="shared" si="10"/>
        <v>999</v>
      </c>
      <c r="N148" s="268"/>
      <c r="O148" s="274"/>
      <c r="P148" s="275">
        <f t="shared" si="11"/>
        <v>999</v>
      </c>
      <c r="Q148" s="276"/>
    </row>
    <row r="149" spans="1:17" ht="12.75">
      <c r="A149" s="238">
        <v>143</v>
      </c>
      <c r="B149" s="57"/>
      <c r="C149" s="57"/>
      <c r="D149" s="58"/>
      <c r="E149" s="253"/>
      <c r="F149" s="76"/>
      <c r="G149" s="76"/>
      <c r="H149" s="313"/>
      <c r="I149" s="276"/>
      <c r="J149" s="235" t="e">
        <f>IF(AND(Q149="",#REF!&gt;0,#REF!&lt;5),K149,)</f>
        <v>#REF!</v>
      </c>
      <c r="K149" s="233" t="str">
        <f>IF(D149="","ZZZ9",IF(AND(#REF!&gt;0,#REF!&lt;5),D149&amp;#REF!,D149&amp;"9"))</f>
        <v>ZZZ9</v>
      </c>
      <c r="L149" s="237">
        <f t="shared" si="9"/>
        <v>999</v>
      </c>
      <c r="M149" s="273">
        <f t="shared" si="10"/>
        <v>999</v>
      </c>
      <c r="N149" s="268"/>
      <c r="O149" s="231"/>
      <c r="P149" s="77">
        <f t="shared" si="11"/>
        <v>999</v>
      </c>
      <c r="Q149" s="59"/>
    </row>
    <row r="150" spans="1:17" ht="12.75">
      <c r="A150" s="238">
        <v>144</v>
      </c>
      <c r="B150" s="57"/>
      <c r="C150" s="57"/>
      <c r="D150" s="58"/>
      <c r="E150" s="253"/>
      <c r="F150" s="76"/>
      <c r="G150" s="76"/>
      <c r="H150" s="313"/>
      <c r="I150" s="276"/>
      <c r="J150" s="235" t="e">
        <f>IF(AND(Q150="",#REF!&gt;0,#REF!&lt;5),K150,)</f>
        <v>#REF!</v>
      </c>
      <c r="K150" s="233" t="str">
        <f>IF(D150="","ZZZ9",IF(AND(#REF!&gt;0,#REF!&lt;5),D150&amp;#REF!,D150&amp;"9"))</f>
        <v>ZZZ9</v>
      </c>
      <c r="L150" s="237">
        <f t="shared" si="9"/>
        <v>999</v>
      </c>
      <c r="M150" s="273">
        <f t="shared" si="10"/>
        <v>999</v>
      </c>
      <c r="N150" s="268"/>
      <c r="O150" s="231"/>
      <c r="P150" s="77">
        <f t="shared" si="11"/>
        <v>999</v>
      </c>
      <c r="Q150" s="59"/>
    </row>
    <row r="151" spans="1:17" ht="12.75">
      <c r="A151" s="238">
        <v>145</v>
      </c>
      <c r="B151" s="57"/>
      <c r="C151" s="57"/>
      <c r="D151" s="58"/>
      <c r="E151" s="253"/>
      <c r="F151" s="76"/>
      <c r="G151" s="76"/>
      <c r="H151" s="313"/>
      <c r="I151" s="276"/>
      <c r="J151" s="235" t="e">
        <f>IF(AND(Q151="",#REF!&gt;0,#REF!&lt;5),K151,)</f>
        <v>#REF!</v>
      </c>
      <c r="K151" s="233" t="str">
        <f>IF(D151="","ZZZ9",IF(AND(#REF!&gt;0,#REF!&lt;5),D151&amp;#REF!,D151&amp;"9"))</f>
        <v>ZZZ9</v>
      </c>
      <c r="L151" s="237">
        <f t="shared" si="9"/>
        <v>999</v>
      </c>
      <c r="M151" s="273">
        <f t="shared" si="10"/>
        <v>999</v>
      </c>
      <c r="N151" s="268"/>
      <c r="O151" s="231"/>
      <c r="P151" s="77">
        <f t="shared" si="11"/>
        <v>999</v>
      </c>
      <c r="Q151" s="59"/>
    </row>
    <row r="152" spans="1:17" ht="12.75">
      <c r="A152" s="238">
        <v>146</v>
      </c>
      <c r="B152" s="57"/>
      <c r="C152" s="57"/>
      <c r="D152" s="58"/>
      <c r="E152" s="253"/>
      <c r="F152" s="76"/>
      <c r="G152" s="76"/>
      <c r="H152" s="313"/>
      <c r="I152" s="276"/>
      <c r="J152" s="235" t="e">
        <f>IF(AND(Q152="",#REF!&gt;0,#REF!&lt;5),K152,)</f>
        <v>#REF!</v>
      </c>
      <c r="K152" s="233" t="str">
        <f>IF(D152="","ZZZ9",IF(AND(#REF!&gt;0,#REF!&lt;5),D152&amp;#REF!,D152&amp;"9"))</f>
        <v>ZZZ9</v>
      </c>
      <c r="L152" s="237">
        <f t="shared" si="9"/>
        <v>999</v>
      </c>
      <c r="M152" s="273">
        <f t="shared" si="10"/>
        <v>999</v>
      </c>
      <c r="N152" s="268"/>
      <c r="O152" s="231"/>
      <c r="P152" s="77">
        <f t="shared" si="11"/>
        <v>999</v>
      </c>
      <c r="Q152" s="59"/>
    </row>
    <row r="153" spans="1:17" ht="12.75">
      <c r="A153" s="238">
        <v>147</v>
      </c>
      <c r="B153" s="57"/>
      <c r="C153" s="57"/>
      <c r="D153" s="58"/>
      <c r="E153" s="253"/>
      <c r="F153" s="76"/>
      <c r="G153" s="76"/>
      <c r="H153" s="313"/>
      <c r="I153" s="276"/>
      <c r="J153" s="235" t="e">
        <f>IF(AND(Q153="",#REF!&gt;0,#REF!&lt;5),K153,)</f>
        <v>#REF!</v>
      </c>
      <c r="K153" s="233" t="str">
        <f>IF(D153="","ZZZ9",IF(AND(#REF!&gt;0,#REF!&lt;5),D153&amp;#REF!,D153&amp;"9"))</f>
        <v>ZZZ9</v>
      </c>
      <c r="L153" s="237">
        <f t="shared" si="9"/>
        <v>999</v>
      </c>
      <c r="M153" s="273">
        <f t="shared" si="10"/>
        <v>999</v>
      </c>
      <c r="N153" s="268"/>
      <c r="O153" s="231"/>
      <c r="P153" s="77">
        <f t="shared" si="11"/>
        <v>999</v>
      </c>
      <c r="Q153" s="59"/>
    </row>
    <row r="154" spans="1:17" ht="12.75">
      <c r="A154" s="238">
        <v>148</v>
      </c>
      <c r="B154" s="57"/>
      <c r="C154" s="57"/>
      <c r="D154" s="58"/>
      <c r="E154" s="253"/>
      <c r="F154" s="76"/>
      <c r="G154" s="76"/>
      <c r="H154" s="313"/>
      <c r="I154" s="276"/>
      <c r="J154" s="235" t="e">
        <f>IF(AND(Q154="",#REF!&gt;0,#REF!&lt;5),K154,)</f>
        <v>#REF!</v>
      </c>
      <c r="K154" s="233" t="str">
        <f>IF(D154="","ZZZ9",IF(AND(#REF!&gt;0,#REF!&lt;5),D154&amp;#REF!,D154&amp;"9"))</f>
        <v>ZZZ9</v>
      </c>
      <c r="L154" s="237">
        <f t="shared" si="9"/>
        <v>999</v>
      </c>
      <c r="M154" s="273">
        <f t="shared" si="10"/>
        <v>999</v>
      </c>
      <c r="N154" s="268"/>
      <c r="O154" s="231"/>
      <c r="P154" s="77">
        <f t="shared" si="11"/>
        <v>999</v>
      </c>
      <c r="Q154" s="59"/>
    </row>
    <row r="155" spans="1:17" ht="12.75">
      <c r="A155" s="238">
        <v>149</v>
      </c>
      <c r="B155" s="57"/>
      <c r="C155" s="57"/>
      <c r="D155" s="58"/>
      <c r="E155" s="253"/>
      <c r="F155" s="76"/>
      <c r="G155" s="76"/>
      <c r="H155" s="313"/>
      <c r="I155" s="276"/>
      <c r="J155" s="235" t="e">
        <f>IF(AND(Q155="",#REF!&gt;0,#REF!&lt;5),K155,)</f>
        <v>#REF!</v>
      </c>
      <c r="K155" s="233" t="str">
        <f>IF(D155="","ZZZ9",IF(AND(#REF!&gt;0,#REF!&lt;5),D155&amp;#REF!,D155&amp;"9"))</f>
        <v>ZZZ9</v>
      </c>
      <c r="L155" s="237">
        <f t="shared" si="9"/>
        <v>999</v>
      </c>
      <c r="M155" s="273">
        <f t="shared" si="10"/>
        <v>999</v>
      </c>
      <c r="N155" s="268"/>
      <c r="O155" s="231"/>
      <c r="P155" s="77">
        <f t="shared" si="11"/>
        <v>999</v>
      </c>
      <c r="Q155" s="59"/>
    </row>
    <row r="156" spans="1:17" ht="12.75">
      <c r="A156" s="238">
        <v>150</v>
      </c>
      <c r="B156" s="57"/>
      <c r="C156" s="57"/>
      <c r="D156" s="58"/>
      <c r="E156" s="253"/>
      <c r="F156" s="76"/>
      <c r="G156" s="76"/>
      <c r="H156" s="313"/>
      <c r="I156" s="276"/>
      <c r="J156" s="235" t="e">
        <f>IF(AND(Q156="",#REF!&gt;0,#REF!&lt;5),K156,)</f>
        <v>#REF!</v>
      </c>
      <c r="K156" s="233" t="str">
        <f>IF(D156="","ZZZ9",IF(AND(#REF!&gt;0,#REF!&lt;5),D156&amp;#REF!,D156&amp;"9"))</f>
        <v>ZZZ9</v>
      </c>
      <c r="L156" s="237">
        <f t="shared" si="9"/>
        <v>999</v>
      </c>
      <c r="M156" s="273">
        <f t="shared" si="10"/>
        <v>999</v>
      </c>
      <c r="N156" s="268"/>
      <c r="O156" s="231"/>
      <c r="P156" s="77">
        <f t="shared" si="11"/>
        <v>999</v>
      </c>
      <c r="Q156" s="59"/>
    </row>
  </sheetData>
  <sheetProtection/>
  <conditionalFormatting sqref="E7:E156">
    <cfRule type="expression" priority="14" dxfId="3" stopIfTrue="1">
      <formula>AND(ROUNDDOWN(($A$4-E7)/365.25,0)&lt;=13,G7&lt;&gt;"OK")</formula>
    </cfRule>
    <cfRule type="expression" priority="15" dxfId="2" stopIfTrue="1">
      <formula>AND(ROUNDDOWN(($A$4-E7)/365.25,0)&lt;=14,G7&lt;&gt;"OK")</formula>
    </cfRule>
    <cfRule type="expression" priority="16" dxfId="1" stopIfTrue="1">
      <formula>AND(ROUNDDOWN(($A$4-E7)/365.25,0)&lt;=17,G7&lt;&gt;"OK")</formula>
    </cfRule>
  </conditionalFormatting>
  <conditionalFormatting sqref="J7:J156">
    <cfRule type="cellIs" priority="17" dxfId="9" operator="equal" stopIfTrue="1">
      <formula>"Z"</formula>
    </cfRule>
  </conditionalFormatting>
  <conditionalFormatting sqref="A7:D156">
    <cfRule type="expression" priority="18"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120" zoomScaleNormal="120" zoomScalePageLayoutView="0" workbookViewId="0" topLeftCell="A1">
      <pane ySplit="6" topLeftCell="A7" activePane="bottomLeft" state="frozen"/>
      <selection pane="topLeft" activeCell="B7" sqref="B7:O29"/>
      <selection pane="bottomLeft" activeCell="D15" sqref="D15:E15"/>
    </sheetView>
  </sheetViews>
  <sheetFormatPr defaultColWidth="9.140625" defaultRowHeight="12.75"/>
  <cols>
    <col min="1" max="1" width="3.8515625" style="0" customWidth="1"/>
    <col min="2" max="2" width="13.28125" style="0" customWidth="1"/>
    <col min="3" max="3" width="11.8515625" style="0" customWidth="1"/>
    <col min="4" max="4" width="11.8515625" style="38" customWidth="1"/>
    <col min="5" max="5" width="10.7109375" style="318" customWidth="1"/>
    <col min="6" max="6" width="6.140625" style="54" hidden="1" customWidth="1"/>
    <col min="7" max="7" width="35.00390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2" t="str">
        <f>Altalanos!$A$6</f>
        <v>Golden Ace Cup</v>
      </c>
      <c r="B1" s="48"/>
      <c r="C1" s="48"/>
      <c r="D1" s="226"/>
      <c r="E1" s="250" t="s">
        <v>106</v>
      </c>
      <c r="F1" s="239"/>
      <c r="G1" s="240"/>
      <c r="H1" s="241"/>
      <c r="I1" s="241"/>
      <c r="J1" s="242"/>
      <c r="K1" s="242"/>
      <c r="L1" s="242"/>
      <c r="M1" s="242"/>
      <c r="N1" s="242"/>
      <c r="O1" s="242"/>
      <c r="P1" s="242"/>
      <c r="Q1" s="243"/>
    </row>
    <row r="2" spans="2:17" ht="13.5" thickBot="1">
      <c r="B2" s="50" t="s">
        <v>105</v>
      </c>
      <c r="C2" s="329" t="str">
        <f>Altalanos!$B$8</f>
        <v>L14</v>
      </c>
      <c r="D2" s="68"/>
      <c r="E2" s="250" t="s">
        <v>88</v>
      </c>
      <c r="F2" s="55"/>
      <c r="G2" s="55"/>
      <c r="H2" s="309"/>
      <c r="I2" s="309"/>
      <c r="J2" s="49"/>
      <c r="K2" s="49"/>
      <c r="L2" s="49"/>
      <c r="M2" s="49"/>
      <c r="N2" s="62"/>
      <c r="O2" s="43"/>
      <c r="P2" s="43"/>
      <c r="Q2" s="62"/>
    </row>
    <row r="3" spans="1:17" s="2" customFormat="1" ht="13.5" thickBot="1">
      <c r="A3" s="302" t="s">
        <v>104</v>
      </c>
      <c r="B3" s="307"/>
      <c r="C3" s="307"/>
      <c r="D3" s="307"/>
      <c r="E3" s="307"/>
      <c r="F3" s="307"/>
      <c r="G3" s="307"/>
      <c r="H3" s="307"/>
      <c r="I3" s="308"/>
      <c r="J3" s="63"/>
      <c r="K3" s="69"/>
      <c r="L3" s="69"/>
      <c r="M3" s="69"/>
      <c r="N3" s="283" t="s">
        <v>87</v>
      </c>
      <c r="O3" s="64"/>
      <c r="P3" s="70"/>
      <c r="Q3" s="251"/>
    </row>
    <row r="4" spans="1:17" s="2" customFormat="1" ht="12.75">
      <c r="A4" s="40" t="s">
        <v>80</v>
      </c>
      <c r="B4" s="40"/>
      <c r="C4" s="39" t="s">
        <v>78</v>
      </c>
      <c r="D4" s="40" t="s">
        <v>83</v>
      </c>
      <c r="E4" s="44"/>
      <c r="G4" s="71"/>
      <c r="H4" s="320" t="s">
        <v>84</v>
      </c>
      <c r="I4" s="314"/>
      <c r="J4" s="72"/>
      <c r="K4" s="73"/>
      <c r="L4" s="73"/>
      <c r="M4" s="73"/>
      <c r="N4" s="72"/>
      <c r="O4" s="252"/>
      <c r="P4" s="252"/>
      <c r="Q4" s="74"/>
    </row>
    <row r="5" spans="1:17" s="2" customFormat="1" ht="13.5" thickBot="1">
      <c r="A5" s="244" t="str">
        <f>Altalanos!$A$10</f>
        <v>2022.04.23-25</v>
      </c>
      <c r="B5" s="244"/>
      <c r="C5" s="51" t="str">
        <f>Altalanos!$C$10</f>
        <v>Budapest</v>
      </c>
      <c r="D5" s="52" t="str">
        <f>Altalanos!$D$10</f>
        <v>  </v>
      </c>
      <c r="E5" s="52"/>
      <c r="F5" s="52"/>
      <c r="G5" s="52"/>
      <c r="H5" s="277" t="str">
        <f>Altalanos!$E$10</f>
        <v>Droppa Erika</v>
      </c>
      <c r="I5" s="321"/>
      <c r="J5" s="75"/>
      <c r="K5" s="45"/>
      <c r="L5" s="45"/>
      <c r="M5" s="45"/>
      <c r="N5" s="75"/>
      <c r="O5" s="52"/>
      <c r="P5" s="52"/>
      <c r="Q5" s="324"/>
    </row>
    <row r="6" spans="1:17" ht="30" customHeight="1" thickBot="1">
      <c r="A6" s="230" t="s">
        <v>89</v>
      </c>
      <c r="B6" s="65" t="s">
        <v>81</v>
      </c>
      <c r="C6" s="65" t="s">
        <v>82</v>
      </c>
      <c r="D6" s="65" t="s">
        <v>85</v>
      </c>
      <c r="E6" s="66" t="s">
        <v>86</v>
      </c>
      <c r="F6" s="66" t="s">
        <v>90</v>
      </c>
      <c r="G6" s="66" t="s">
        <v>140</v>
      </c>
      <c r="H6" s="310" t="s">
        <v>91</v>
      </c>
      <c r="I6" s="311"/>
      <c r="J6" s="234" t="s">
        <v>73</v>
      </c>
      <c r="K6" s="67" t="s">
        <v>71</v>
      </c>
      <c r="L6" s="236" t="s">
        <v>1</v>
      </c>
      <c r="M6" s="210" t="s">
        <v>72</v>
      </c>
      <c r="N6" s="267" t="s">
        <v>103</v>
      </c>
      <c r="O6" s="248" t="s">
        <v>92</v>
      </c>
      <c r="P6" s="249" t="s">
        <v>2</v>
      </c>
      <c r="Q6" s="66" t="s">
        <v>93</v>
      </c>
    </row>
    <row r="7" spans="1:17" s="11" customFormat="1" ht="18.75" customHeight="1">
      <c r="A7" s="238">
        <v>1</v>
      </c>
      <c r="B7" s="57" t="s">
        <v>148</v>
      </c>
      <c r="C7" s="57" t="s">
        <v>149</v>
      </c>
      <c r="D7" s="58" t="s">
        <v>169</v>
      </c>
      <c r="E7" s="253" t="s">
        <v>170</v>
      </c>
      <c r="F7" s="303"/>
      <c r="G7" s="304"/>
      <c r="H7" s="58"/>
      <c r="I7" s="58"/>
      <c r="J7" s="235"/>
      <c r="K7" s="233"/>
      <c r="L7" s="237"/>
      <c r="M7" s="233"/>
      <c r="N7" s="227"/>
      <c r="O7" s="326">
        <v>15</v>
      </c>
      <c r="P7" s="77"/>
      <c r="Q7" s="59">
        <v>1</v>
      </c>
    </row>
    <row r="8" spans="1:17" s="11" customFormat="1" ht="18.75" customHeight="1">
      <c r="A8" s="238">
        <v>2</v>
      </c>
      <c r="B8" s="57" t="s">
        <v>150</v>
      </c>
      <c r="C8" s="57" t="s">
        <v>151</v>
      </c>
      <c r="D8" s="58" t="s">
        <v>169</v>
      </c>
      <c r="E8" s="253" t="s">
        <v>171</v>
      </c>
      <c r="F8" s="305"/>
      <c r="G8" s="306"/>
      <c r="H8" s="58"/>
      <c r="I8" s="58"/>
      <c r="J8" s="235"/>
      <c r="K8" s="233"/>
      <c r="L8" s="237"/>
      <c r="M8" s="233"/>
      <c r="N8" s="227"/>
      <c r="O8" s="58">
        <v>19</v>
      </c>
      <c r="P8" s="77"/>
      <c r="Q8" s="59">
        <v>2</v>
      </c>
    </row>
    <row r="9" spans="1:17" s="11" customFormat="1" ht="18.75" customHeight="1">
      <c r="A9" s="238">
        <v>3</v>
      </c>
      <c r="B9" s="57" t="s">
        <v>152</v>
      </c>
      <c r="C9" s="57" t="s">
        <v>153</v>
      </c>
      <c r="D9" s="58" t="s">
        <v>169</v>
      </c>
      <c r="E9" s="253" t="s">
        <v>172</v>
      </c>
      <c r="F9" s="305"/>
      <c r="G9" s="306"/>
      <c r="H9" s="58"/>
      <c r="I9" s="58"/>
      <c r="J9" s="235"/>
      <c r="K9" s="233"/>
      <c r="L9" s="237"/>
      <c r="M9" s="233"/>
      <c r="N9" s="227"/>
      <c r="O9" s="58">
        <v>20</v>
      </c>
      <c r="P9" s="316"/>
      <c r="Q9" s="268">
        <v>3</v>
      </c>
    </row>
    <row r="10" spans="1:17" s="11" customFormat="1" ht="18.75" customHeight="1">
      <c r="A10" s="238">
        <v>4</v>
      </c>
      <c r="B10" s="57" t="s">
        <v>154</v>
      </c>
      <c r="C10" s="57" t="s">
        <v>155</v>
      </c>
      <c r="D10" s="58" t="s">
        <v>173</v>
      </c>
      <c r="E10" s="253" t="s">
        <v>174</v>
      </c>
      <c r="F10" s="305"/>
      <c r="G10" s="306"/>
      <c r="H10" s="58"/>
      <c r="I10" s="58"/>
      <c r="J10" s="235"/>
      <c r="K10" s="233"/>
      <c r="L10" s="237"/>
      <c r="M10" s="233"/>
      <c r="N10" s="227"/>
      <c r="O10" s="58">
        <v>22</v>
      </c>
      <c r="P10" s="315"/>
      <c r="Q10" s="312">
        <v>4</v>
      </c>
    </row>
    <row r="11" spans="1:17" s="11" customFormat="1" ht="18.75" customHeight="1">
      <c r="A11" s="238">
        <v>5</v>
      </c>
      <c r="B11" s="57" t="s">
        <v>156</v>
      </c>
      <c r="C11" s="57" t="s">
        <v>151</v>
      </c>
      <c r="D11" s="58" t="s">
        <v>173</v>
      </c>
      <c r="E11" s="253" t="s">
        <v>175</v>
      </c>
      <c r="F11" s="305"/>
      <c r="G11" s="306"/>
      <c r="H11" s="58"/>
      <c r="I11" s="58"/>
      <c r="J11" s="235"/>
      <c r="K11" s="233"/>
      <c r="L11" s="237"/>
      <c r="M11" s="233"/>
      <c r="N11" s="227"/>
      <c r="O11" s="58">
        <v>25</v>
      </c>
      <c r="P11" s="315"/>
      <c r="Q11" s="312"/>
    </row>
    <row r="12" spans="1:17" s="11" customFormat="1" ht="18.75" customHeight="1">
      <c r="A12" s="238">
        <v>6</v>
      </c>
      <c r="B12" s="57" t="s">
        <v>157</v>
      </c>
      <c r="C12" s="57" t="s">
        <v>158</v>
      </c>
      <c r="D12" s="58" t="s">
        <v>176</v>
      </c>
      <c r="E12" s="253" t="s">
        <v>177</v>
      </c>
      <c r="F12" s="305"/>
      <c r="G12" s="306"/>
      <c r="H12" s="58"/>
      <c r="I12" s="58"/>
      <c r="J12" s="235"/>
      <c r="K12" s="233"/>
      <c r="L12" s="237"/>
      <c r="M12" s="233"/>
      <c r="N12" s="227"/>
      <c r="O12" s="58">
        <v>27</v>
      </c>
      <c r="P12" s="315"/>
      <c r="Q12" s="312"/>
    </row>
    <row r="13" spans="1:17" s="11" customFormat="1" ht="18.75" customHeight="1">
      <c r="A13" s="238">
        <v>7</v>
      </c>
      <c r="B13" s="57" t="s">
        <v>159</v>
      </c>
      <c r="C13" s="57" t="s">
        <v>160</v>
      </c>
      <c r="D13" s="58" t="s">
        <v>178</v>
      </c>
      <c r="E13" s="253" t="s">
        <v>179</v>
      </c>
      <c r="F13" s="305"/>
      <c r="G13" s="306"/>
      <c r="H13" s="58"/>
      <c r="I13" s="58"/>
      <c r="J13" s="235"/>
      <c r="K13" s="233"/>
      <c r="L13" s="237"/>
      <c r="M13" s="233"/>
      <c r="N13" s="227"/>
      <c r="O13" s="58">
        <v>31</v>
      </c>
      <c r="P13" s="315"/>
      <c r="Q13" s="312"/>
    </row>
    <row r="14" spans="1:17" s="11" customFormat="1" ht="18.75" customHeight="1">
      <c r="A14" s="238">
        <v>8</v>
      </c>
      <c r="B14" s="57" t="s">
        <v>161</v>
      </c>
      <c r="C14" s="57" t="s">
        <v>162</v>
      </c>
      <c r="D14" s="58" t="s">
        <v>173</v>
      </c>
      <c r="E14" s="253" t="s">
        <v>180</v>
      </c>
      <c r="F14" s="305"/>
      <c r="G14" s="306"/>
      <c r="H14" s="58"/>
      <c r="I14" s="58"/>
      <c r="J14" s="235"/>
      <c r="K14" s="233"/>
      <c r="L14" s="237"/>
      <c r="M14" s="233"/>
      <c r="N14" s="227"/>
      <c r="O14" s="58">
        <v>33</v>
      </c>
      <c r="P14" s="315"/>
      <c r="Q14" s="312"/>
    </row>
    <row r="15" spans="1:17" s="11" customFormat="1" ht="18.75" customHeight="1">
      <c r="A15" s="238">
        <v>9</v>
      </c>
      <c r="B15" s="57" t="s">
        <v>163</v>
      </c>
      <c r="C15" s="57" t="s">
        <v>164</v>
      </c>
      <c r="D15" s="58" t="s">
        <v>181</v>
      </c>
      <c r="E15" s="253" t="s">
        <v>182</v>
      </c>
      <c r="F15" s="76"/>
      <c r="G15" s="76"/>
      <c r="H15" s="58"/>
      <c r="I15" s="58"/>
      <c r="J15" s="235"/>
      <c r="K15" s="233"/>
      <c r="L15" s="237"/>
      <c r="M15" s="273"/>
      <c r="N15" s="227"/>
      <c r="O15" s="58">
        <v>37</v>
      </c>
      <c r="P15" s="59"/>
      <c r="Q15" s="59"/>
    </row>
    <row r="16" spans="1:17" s="11" customFormat="1" ht="18.75" customHeight="1">
      <c r="A16" s="238">
        <v>10</v>
      </c>
      <c r="B16" s="325" t="s">
        <v>165</v>
      </c>
      <c r="C16" s="57" t="s">
        <v>166</v>
      </c>
      <c r="D16" s="58" t="s">
        <v>183</v>
      </c>
      <c r="E16" s="253" t="s">
        <v>184</v>
      </c>
      <c r="F16" s="76"/>
      <c r="G16" s="76"/>
      <c r="H16" s="58"/>
      <c r="I16" s="58"/>
      <c r="J16" s="235"/>
      <c r="K16" s="233"/>
      <c r="L16" s="237"/>
      <c r="M16" s="273"/>
      <c r="N16" s="227"/>
      <c r="O16" s="58">
        <v>43</v>
      </c>
      <c r="P16" s="77"/>
      <c r="Q16" s="59"/>
    </row>
    <row r="17" spans="1:17" s="11" customFormat="1" ht="18.75" customHeight="1">
      <c r="A17" s="238">
        <v>11</v>
      </c>
      <c r="B17" s="57" t="s">
        <v>167</v>
      </c>
      <c r="C17" s="57" t="s">
        <v>168</v>
      </c>
      <c r="D17" s="58" t="s">
        <v>173</v>
      </c>
      <c r="E17" s="253" t="s">
        <v>185</v>
      </c>
      <c r="F17" s="76"/>
      <c r="G17" s="76"/>
      <c r="H17" s="58"/>
      <c r="I17" s="58"/>
      <c r="J17" s="235"/>
      <c r="K17" s="233"/>
      <c r="L17" s="237"/>
      <c r="M17" s="273"/>
      <c r="N17" s="227"/>
      <c r="O17" s="58">
        <v>51</v>
      </c>
      <c r="P17" s="77"/>
      <c r="Q17" s="59"/>
    </row>
    <row r="18" spans="1:17" s="11" customFormat="1" ht="18.75" customHeight="1">
      <c r="A18" s="238">
        <v>12</v>
      </c>
      <c r="B18" s="57" t="s">
        <v>129</v>
      </c>
      <c r="C18" s="57"/>
      <c r="D18" s="58"/>
      <c r="E18" s="253"/>
      <c r="F18" s="76"/>
      <c r="G18" s="76"/>
      <c r="H18" s="58"/>
      <c r="I18" s="58"/>
      <c r="J18" s="235"/>
      <c r="K18" s="233"/>
      <c r="L18" s="237"/>
      <c r="M18" s="273"/>
      <c r="N18" s="227"/>
      <c r="O18" s="58"/>
      <c r="P18" s="77"/>
      <c r="Q18" s="59"/>
    </row>
    <row r="19" spans="1:17" s="11" customFormat="1" ht="18.75" customHeight="1">
      <c r="A19" s="238">
        <v>13</v>
      </c>
      <c r="B19" s="57"/>
      <c r="C19" s="57"/>
      <c r="D19" s="58"/>
      <c r="E19" s="253"/>
      <c r="F19" s="76"/>
      <c r="G19" s="76"/>
      <c r="H19" s="58"/>
      <c r="I19" s="58"/>
      <c r="J19" s="235"/>
      <c r="K19" s="233"/>
      <c r="L19" s="237"/>
      <c r="M19" s="273"/>
      <c r="N19" s="227"/>
      <c r="O19" s="58"/>
      <c r="P19" s="77"/>
      <c r="Q19" s="59"/>
    </row>
    <row r="20" spans="1:17" s="11" customFormat="1" ht="18.75" customHeight="1">
      <c r="A20" s="238">
        <v>14</v>
      </c>
      <c r="B20" s="57"/>
      <c r="C20" s="57"/>
      <c r="D20" s="58"/>
      <c r="E20" s="253"/>
      <c r="F20" s="76"/>
      <c r="G20" s="76"/>
      <c r="H20" s="58"/>
      <c r="I20" s="58"/>
      <c r="J20" s="235"/>
      <c r="K20" s="233"/>
      <c r="L20" s="237"/>
      <c r="M20" s="273"/>
      <c r="N20" s="227"/>
      <c r="O20" s="58"/>
      <c r="P20" s="77"/>
      <c r="Q20" s="59"/>
    </row>
    <row r="21" spans="1:17" s="11" customFormat="1" ht="18.75" customHeight="1">
      <c r="A21" s="238">
        <v>15</v>
      </c>
      <c r="B21" s="57"/>
      <c r="C21" s="57"/>
      <c r="D21" s="58"/>
      <c r="E21" s="253"/>
      <c r="F21" s="76"/>
      <c r="G21" s="76"/>
      <c r="H21" s="58"/>
      <c r="I21" s="58"/>
      <c r="J21" s="235"/>
      <c r="K21" s="233"/>
      <c r="L21" s="237"/>
      <c r="M21" s="273"/>
      <c r="N21" s="227"/>
      <c r="O21" s="58"/>
      <c r="P21" s="77"/>
      <c r="Q21" s="59"/>
    </row>
    <row r="22" spans="1:17" s="11" customFormat="1" ht="18.75" customHeight="1">
      <c r="A22" s="238">
        <v>16</v>
      </c>
      <c r="B22" s="57"/>
      <c r="C22" s="57"/>
      <c r="D22" s="58"/>
      <c r="E22" s="253"/>
      <c r="F22" s="76"/>
      <c r="G22" s="76"/>
      <c r="H22" s="58"/>
      <c r="I22" s="58"/>
      <c r="J22" s="235"/>
      <c r="K22" s="233"/>
      <c r="L22" s="237"/>
      <c r="M22" s="273"/>
      <c r="N22" s="227"/>
      <c r="O22" s="58"/>
      <c r="P22" s="77"/>
      <c r="Q22" s="59"/>
    </row>
    <row r="23" spans="1:17" s="11" customFormat="1" ht="18.75" customHeight="1">
      <c r="A23" s="238">
        <v>17</v>
      </c>
      <c r="B23" s="57"/>
      <c r="C23" s="57"/>
      <c r="D23" s="58"/>
      <c r="E23" s="253"/>
      <c r="F23" s="76"/>
      <c r="G23" s="76"/>
      <c r="H23" s="58"/>
      <c r="I23" s="58"/>
      <c r="J23" s="235"/>
      <c r="K23" s="233"/>
      <c r="L23" s="237"/>
      <c r="M23" s="273"/>
      <c r="N23" s="227"/>
      <c r="O23" s="58"/>
      <c r="P23" s="77"/>
      <c r="Q23" s="59"/>
    </row>
    <row r="24" spans="1:17" s="11" customFormat="1" ht="18.75" customHeight="1">
      <c r="A24" s="238">
        <v>18</v>
      </c>
      <c r="B24" s="57"/>
      <c r="C24" s="57"/>
      <c r="D24" s="58"/>
      <c r="E24" s="253"/>
      <c r="F24" s="76"/>
      <c r="G24" s="76"/>
      <c r="H24" s="58"/>
      <c r="I24" s="58"/>
      <c r="J24" s="235"/>
      <c r="K24" s="233"/>
      <c r="L24" s="237"/>
      <c r="M24" s="273"/>
      <c r="N24" s="227"/>
      <c r="O24" s="58"/>
      <c r="P24" s="77"/>
      <c r="Q24" s="59"/>
    </row>
    <row r="25" spans="1:17" s="11" customFormat="1" ht="18.75" customHeight="1">
      <c r="A25" s="238">
        <v>19</v>
      </c>
      <c r="B25" s="57"/>
      <c r="C25" s="57"/>
      <c r="D25" s="58"/>
      <c r="E25" s="253"/>
      <c r="F25" s="76"/>
      <c r="G25" s="76"/>
      <c r="H25" s="58"/>
      <c r="I25" s="58"/>
      <c r="J25" s="235"/>
      <c r="K25" s="233"/>
      <c r="L25" s="237"/>
      <c r="M25" s="273"/>
      <c r="N25" s="227"/>
      <c r="O25" s="58"/>
      <c r="P25" s="77"/>
      <c r="Q25" s="59"/>
    </row>
    <row r="26" spans="1:17" s="11" customFormat="1" ht="18.75" customHeight="1">
      <c r="A26" s="238">
        <v>20</v>
      </c>
      <c r="B26" s="57"/>
      <c r="C26" s="57"/>
      <c r="D26" s="58"/>
      <c r="E26" s="253"/>
      <c r="F26" s="76"/>
      <c r="G26" s="76"/>
      <c r="H26" s="58"/>
      <c r="I26" s="58"/>
      <c r="J26" s="235"/>
      <c r="K26" s="233"/>
      <c r="L26" s="237"/>
      <c r="M26" s="273"/>
      <c r="N26" s="227"/>
      <c r="O26" s="58"/>
      <c r="P26" s="77"/>
      <c r="Q26" s="59"/>
    </row>
    <row r="27" spans="1:17" s="11" customFormat="1" ht="18.75" customHeight="1">
      <c r="A27" s="238">
        <v>21</v>
      </c>
      <c r="B27" s="57"/>
      <c r="C27" s="57"/>
      <c r="D27" s="58"/>
      <c r="E27" s="253"/>
      <c r="F27" s="76"/>
      <c r="G27" s="76"/>
      <c r="H27" s="58"/>
      <c r="I27" s="58"/>
      <c r="J27" s="235"/>
      <c r="K27" s="233"/>
      <c r="L27" s="237"/>
      <c r="M27" s="273"/>
      <c r="N27" s="227"/>
      <c r="O27" s="58"/>
      <c r="P27" s="77"/>
      <c r="Q27" s="59"/>
    </row>
    <row r="28" spans="1:17" s="11" customFormat="1" ht="18.75" customHeight="1">
      <c r="A28" s="238">
        <v>22</v>
      </c>
      <c r="B28" s="57"/>
      <c r="C28" s="57"/>
      <c r="D28" s="58"/>
      <c r="E28" s="327"/>
      <c r="F28" s="322"/>
      <c r="G28" s="323"/>
      <c r="H28" s="58"/>
      <c r="I28" s="58"/>
      <c r="J28" s="235"/>
      <c r="K28" s="233"/>
      <c r="L28" s="237"/>
      <c r="M28" s="273"/>
      <c r="N28" s="227"/>
      <c r="O28" s="58"/>
      <c r="P28" s="77"/>
      <c r="Q28" s="59"/>
    </row>
    <row r="29" spans="1:17" s="11" customFormat="1" ht="18.75" customHeight="1">
      <c r="A29" s="238">
        <v>23</v>
      </c>
      <c r="B29" s="57"/>
      <c r="C29" s="57"/>
      <c r="D29" s="58"/>
      <c r="E29" s="328"/>
      <c r="F29" s="76"/>
      <c r="G29" s="76"/>
      <c r="H29" s="58"/>
      <c r="I29" s="58"/>
      <c r="J29" s="235"/>
      <c r="K29" s="233"/>
      <c r="L29" s="237"/>
      <c r="M29" s="273"/>
      <c r="N29" s="227"/>
      <c r="O29" s="58"/>
      <c r="P29" s="77"/>
      <c r="Q29" s="59"/>
    </row>
    <row r="30" spans="1:17" s="11" customFormat="1" ht="18.75" customHeight="1">
      <c r="A30" s="238">
        <v>24</v>
      </c>
      <c r="B30" s="57"/>
      <c r="C30" s="57"/>
      <c r="D30" s="58"/>
      <c r="E30" s="253"/>
      <c r="F30" s="76"/>
      <c r="G30" s="76"/>
      <c r="H30" s="58"/>
      <c r="I30" s="58"/>
      <c r="J30" s="235"/>
      <c r="K30" s="233"/>
      <c r="L30" s="237"/>
      <c r="M30" s="273"/>
      <c r="N30" s="227"/>
      <c r="O30" s="58"/>
      <c r="P30" s="77"/>
      <c r="Q30" s="59"/>
    </row>
    <row r="31" spans="1:17" s="11" customFormat="1" ht="18.75" customHeight="1">
      <c r="A31" s="238">
        <v>25</v>
      </c>
      <c r="B31" s="57"/>
      <c r="C31" s="57"/>
      <c r="D31" s="58"/>
      <c r="E31" s="253"/>
      <c r="F31" s="76"/>
      <c r="G31" s="76"/>
      <c r="H31" s="58"/>
      <c r="I31" s="58"/>
      <c r="J31" s="235"/>
      <c r="K31" s="233"/>
      <c r="L31" s="237"/>
      <c r="M31" s="273"/>
      <c r="N31" s="227"/>
      <c r="O31" s="58"/>
      <c r="P31" s="77"/>
      <c r="Q31" s="59"/>
    </row>
    <row r="32" spans="1:17" s="11" customFormat="1" ht="18.75" customHeight="1">
      <c r="A32" s="238">
        <v>26</v>
      </c>
      <c r="B32" s="57"/>
      <c r="C32" s="57"/>
      <c r="D32" s="58"/>
      <c r="E32" s="319"/>
      <c r="F32" s="76"/>
      <c r="G32" s="76"/>
      <c r="H32" s="58"/>
      <c r="I32" s="58"/>
      <c r="J32" s="235"/>
      <c r="K32" s="233"/>
      <c r="L32" s="237"/>
      <c r="M32" s="273"/>
      <c r="N32" s="227"/>
      <c r="O32" s="58"/>
      <c r="P32" s="77"/>
      <c r="Q32" s="59"/>
    </row>
    <row r="33" spans="1:17" s="11" customFormat="1" ht="18.75" customHeight="1">
      <c r="A33" s="238">
        <v>27</v>
      </c>
      <c r="B33" s="57"/>
      <c r="C33" s="57"/>
      <c r="D33" s="58"/>
      <c r="E33" s="253"/>
      <c r="F33" s="76"/>
      <c r="G33" s="76"/>
      <c r="H33" s="58"/>
      <c r="I33" s="58"/>
      <c r="J33" s="235"/>
      <c r="K33" s="233"/>
      <c r="L33" s="237"/>
      <c r="M33" s="273"/>
      <c r="N33" s="227"/>
      <c r="O33" s="58"/>
      <c r="P33" s="77"/>
      <c r="Q33" s="59"/>
    </row>
    <row r="34" spans="1:17" s="11" customFormat="1" ht="18.75" customHeight="1">
      <c r="A34" s="238">
        <v>28</v>
      </c>
      <c r="B34" s="57"/>
      <c r="C34" s="57"/>
      <c r="D34" s="58"/>
      <c r="E34" s="253"/>
      <c r="F34" s="76"/>
      <c r="G34" s="76"/>
      <c r="H34" s="58"/>
      <c r="I34" s="58"/>
      <c r="J34" s="235"/>
      <c r="K34" s="233"/>
      <c r="L34" s="237"/>
      <c r="M34" s="273"/>
      <c r="N34" s="227"/>
      <c r="O34" s="58"/>
      <c r="P34" s="77"/>
      <c r="Q34" s="59"/>
    </row>
    <row r="35" spans="1:17" s="11" customFormat="1" ht="18.75" customHeight="1">
      <c r="A35" s="238">
        <v>29</v>
      </c>
      <c r="B35" s="57"/>
      <c r="C35" s="57"/>
      <c r="D35" s="58"/>
      <c r="E35" s="253"/>
      <c r="F35" s="76"/>
      <c r="G35" s="76"/>
      <c r="H35" s="58"/>
      <c r="I35" s="58"/>
      <c r="J35" s="235"/>
      <c r="K35" s="233"/>
      <c r="L35" s="237"/>
      <c r="M35" s="273"/>
      <c r="N35" s="227"/>
      <c r="O35" s="58"/>
      <c r="P35" s="77"/>
      <c r="Q35" s="59"/>
    </row>
    <row r="36" spans="1:17" s="11" customFormat="1" ht="18.75" customHeight="1">
      <c r="A36" s="238">
        <v>30</v>
      </c>
      <c r="B36" s="57"/>
      <c r="C36" s="57"/>
      <c r="D36" s="58"/>
      <c r="E36" s="253"/>
      <c r="F36" s="76"/>
      <c r="G36" s="76"/>
      <c r="H36" s="58"/>
      <c r="I36" s="58"/>
      <c r="J36" s="235"/>
      <c r="K36" s="233"/>
      <c r="L36" s="237"/>
      <c r="M36" s="273"/>
      <c r="N36" s="227"/>
      <c r="O36" s="58"/>
      <c r="P36" s="77"/>
      <c r="Q36" s="59"/>
    </row>
    <row r="37" spans="1:17" s="11" customFormat="1" ht="18.75" customHeight="1">
      <c r="A37" s="238">
        <v>31</v>
      </c>
      <c r="B37" s="57"/>
      <c r="C37" s="57"/>
      <c r="D37" s="58"/>
      <c r="E37" s="253"/>
      <c r="F37" s="76"/>
      <c r="G37" s="76"/>
      <c r="H37" s="58"/>
      <c r="I37" s="58"/>
      <c r="J37" s="235"/>
      <c r="K37" s="233"/>
      <c r="L37" s="237"/>
      <c r="M37" s="273"/>
      <c r="N37" s="227"/>
      <c r="O37" s="58"/>
      <c r="P37" s="77"/>
      <c r="Q37" s="59"/>
    </row>
    <row r="38" spans="1:17" s="11" customFormat="1" ht="18.75" customHeight="1">
      <c r="A38" s="238">
        <v>32</v>
      </c>
      <c r="B38" s="57"/>
      <c r="C38" s="57"/>
      <c r="D38" s="58"/>
      <c r="E38" s="253"/>
      <c r="F38" s="76"/>
      <c r="G38" s="76"/>
      <c r="H38" s="313"/>
      <c r="I38" s="276"/>
      <c r="J38" s="235"/>
      <c r="K38" s="233"/>
      <c r="L38" s="237"/>
      <c r="M38" s="273"/>
      <c r="N38" s="227"/>
      <c r="O38" s="59"/>
      <c r="P38" s="77"/>
      <c r="Q38" s="59"/>
    </row>
    <row r="39" spans="1:17" s="11" customFormat="1" ht="18.75" customHeight="1">
      <c r="A39" s="238">
        <v>33</v>
      </c>
      <c r="B39" s="57"/>
      <c r="C39" s="57"/>
      <c r="D39" s="58"/>
      <c r="E39" s="253"/>
      <c r="F39" s="76"/>
      <c r="G39" s="76"/>
      <c r="H39" s="313"/>
      <c r="I39" s="276"/>
      <c r="J39" s="235"/>
      <c r="K39" s="233"/>
      <c r="L39" s="237"/>
      <c r="M39" s="273"/>
      <c r="N39" s="268"/>
      <c r="O39" s="231"/>
      <c r="P39" s="77"/>
      <c r="Q39" s="59"/>
    </row>
    <row r="40" spans="1:17" s="11" customFormat="1" ht="18.75" customHeight="1">
      <c r="A40" s="238">
        <v>34</v>
      </c>
      <c r="B40" s="57"/>
      <c r="C40" s="57"/>
      <c r="D40" s="58"/>
      <c r="E40" s="253"/>
      <c r="F40" s="76"/>
      <c r="G40" s="76"/>
      <c r="H40" s="313"/>
      <c r="I40" s="276"/>
      <c r="J40" s="235" t="e">
        <f>IF(AND(Q40="",#REF!&gt;0,#REF!&lt;5),K40,)</f>
        <v>#REF!</v>
      </c>
      <c r="K40" s="233" t="str">
        <f>IF(D40="","ZZZ9",IF(AND(#REF!&gt;0,#REF!&lt;5),D40&amp;#REF!,D40&amp;"9"))</f>
        <v>ZZZ9</v>
      </c>
      <c r="L40" s="237">
        <f aca="true" t="shared" si="0" ref="L40:L103">IF(Q40="",999,Q40)</f>
        <v>999</v>
      </c>
      <c r="M40" s="273">
        <f aca="true" t="shared" si="1" ref="M40:M103">IF(P40=999,999,1)</f>
        <v>999</v>
      </c>
      <c r="N40" s="268"/>
      <c r="O40" s="231"/>
      <c r="P40" s="77">
        <f aca="true" t="shared" si="2" ref="P40:P103">IF(N40="DA",1,IF(N40="WC",2,IF(N40="SE",3,IF(N40="Q",4,IF(N40="LL",5,999)))))</f>
        <v>999</v>
      </c>
      <c r="Q40" s="59"/>
    </row>
    <row r="41" spans="1:17" s="11" customFormat="1" ht="18.75" customHeight="1">
      <c r="A41" s="238">
        <v>35</v>
      </c>
      <c r="B41" s="57"/>
      <c r="C41" s="57"/>
      <c r="D41" s="58"/>
      <c r="E41" s="253"/>
      <c r="F41" s="76"/>
      <c r="G41" s="76"/>
      <c r="H41" s="313"/>
      <c r="I41" s="276"/>
      <c r="J41" s="235" t="e">
        <f>IF(AND(Q41="",#REF!&gt;0,#REF!&lt;5),K41,)</f>
        <v>#REF!</v>
      </c>
      <c r="K41" s="233" t="str">
        <f>IF(D41="","ZZZ9",IF(AND(#REF!&gt;0,#REF!&lt;5),D41&amp;#REF!,D41&amp;"9"))</f>
        <v>ZZZ9</v>
      </c>
      <c r="L41" s="237">
        <f t="shared" si="0"/>
        <v>999</v>
      </c>
      <c r="M41" s="273">
        <f t="shared" si="1"/>
        <v>999</v>
      </c>
      <c r="N41" s="268"/>
      <c r="O41" s="231"/>
      <c r="P41" s="77">
        <f t="shared" si="2"/>
        <v>999</v>
      </c>
      <c r="Q41" s="59"/>
    </row>
    <row r="42" spans="1:17" s="11" customFormat="1" ht="18.75" customHeight="1">
      <c r="A42" s="238">
        <v>36</v>
      </c>
      <c r="B42" s="57"/>
      <c r="C42" s="57"/>
      <c r="D42" s="58"/>
      <c r="E42" s="253"/>
      <c r="F42" s="76"/>
      <c r="G42" s="76"/>
      <c r="H42" s="313"/>
      <c r="I42" s="276"/>
      <c r="J42" s="235" t="e">
        <f>IF(AND(Q42="",#REF!&gt;0,#REF!&lt;5),K42,)</f>
        <v>#REF!</v>
      </c>
      <c r="K42" s="233" t="str">
        <f>IF(D42="","ZZZ9",IF(AND(#REF!&gt;0,#REF!&lt;5),D42&amp;#REF!,D42&amp;"9"))</f>
        <v>ZZZ9</v>
      </c>
      <c r="L42" s="237">
        <f t="shared" si="0"/>
        <v>999</v>
      </c>
      <c r="M42" s="273">
        <f t="shared" si="1"/>
        <v>999</v>
      </c>
      <c r="N42" s="268"/>
      <c r="O42" s="231"/>
      <c r="P42" s="77">
        <f t="shared" si="2"/>
        <v>999</v>
      </c>
      <c r="Q42" s="59"/>
    </row>
    <row r="43" spans="1:17" s="11" customFormat="1" ht="18.75" customHeight="1">
      <c r="A43" s="238">
        <v>37</v>
      </c>
      <c r="B43" s="57"/>
      <c r="C43" s="57"/>
      <c r="D43" s="58"/>
      <c r="E43" s="253"/>
      <c r="F43" s="76"/>
      <c r="G43" s="76"/>
      <c r="H43" s="313"/>
      <c r="I43" s="276"/>
      <c r="J43" s="235" t="e">
        <f>IF(AND(Q43="",#REF!&gt;0,#REF!&lt;5),K43,)</f>
        <v>#REF!</v>
      </c>
      <c r="K43" s="233" t="str">
        <f>IF(D43="","ZZZ9",IF(AND(#REF!&gt;0,#REF!&lt;5),D43&amp;#REF!,D43&amp;"9"))</f>
        <v>ZZZ9</v>
      </c>
      <c r="L43" s="237">
        <f t="shared" si="0"/>
        <v>999</v>
      </c>
      <c r="M43" s="273">
        <f t="shared" si="1"/>
        <v>999</v>
      </c>
      <c r="N43" s="268"/>
      <c r="O43" s="231"/>
      <c r="P43" s="77">
        <f t="shared" si="2"/>
        <v>999</v>
      </c>
      <c r="Q43" s="59"/>
    </row>
    <row r="44" spans="1:17" s="11" customFormat="1" ht="18.75" customHeight="1">
      <c r="A44" s="238">
        <v>38</v>
      </c>
      <c r="B44" s="57"/>
      <c r="C44" s="57"/>
      <c r="D44" s="58"/>
      <c r="E44" s="253"/>
      <c r="F44" s="76"/>
      <c r="G44" s="76"/>
      <c r="H44" s="313"/>
      <c r="I44" s="276"/>
      <c r="J44" s="235" t="e">
        <f>IF(AND(Q44="",#REF!&gt;0,#REF!&lt;5),K44,)</f>
        <v>#REF!</v>
      </c>
      <c r="K44" s="233" t="str">
        <f>IF(D44="","ZZZ9",IF(AND(#REF!&gt;0,#REF!&lt;5),D44&amp;#REF!,D44&amp;"9"))</f>
        <v>ZZZ9</v>
      </c>
      <c r="L44" s="237">
        <f t="shared" si="0"/>
        <v>999</v>
      </c>
      <c r="M44" s="273">
        <f t="shared" si="1"/>
        <v>999</v>
      </c>
      <c r="N44" s="268"/>
      <c r="O44" s="231"/>
      <c r="P44" s="77">
        <f t="shared" si="2"/>
        <v>999</v>
      </c>
      <c r="Q44" s="59"/>
    </row>
    <row r="45" spans="1:17" s="11" customFormat="1" ht="18.75" customHeight="1">
      <c r="A45" s="238">
        <v>39</v>
      </c>
      <c r="B45" s="57"/>
      <c r="C45" s="57"/>
      <c r="D45" s="58"/>
      <c r="E45" s="253"/>
      <c r="F45" s="76"/>
      <c r="G45" s="76"/>
      <c r="H45" s="313"/>
      <c r="I45" s="276"/>
      <c r="J45" s="235" t="e">
        <f>IF(AND(Q45="",#REF!&gt;0,#REF!&lt;5),K45,)</f>
        <v>#REF!</v>
      </c>
      <c r="K45" s="233" t="str">
        <f>IF(D45="","ZZZ9",IF(AND(#REF!&gt;0,#REF!&lt;5),D45&amp;#REF!,D45&amp;"9"))</f>
        <v>ZZZ9</v>
      </c>
      <c r="L45" s="237">
        <f t="shared" si="0"/>
        <v>999</v>
      </c>
      <c r="M45" s="273">
        <f t="shared" si="1"/>
        <v>999</v>
      </c>
      <c r="N45" s="268"/>
      <c r="O45" s="231"/>
      <c r="P45" s="77">
        <f t="shared" si="2"/>
        <v>999</v>
      </c>
      <c r="Q45" s="59"/>
    </row>
    <row r="46" spans="1:17" s="11" customFormat="1" ht="18.75" customHeight="1">
      <c r="A46" s="238">
        <v>40</v>
      </c>
      <c r="B46" s="57"/>
      <c r="C46" s="57"/>
      <c r="D46" s="58"/>
      <c r="E46" s="253"/>
      <c r="F46" s="76"/>
      <c r="G46" s="76"/>
      <c r="H46" s="313"/>
      <c r="I46" s="276"/>
      <c r="J46" s="235" t="e">
        <f>IF(AND(Q46="",#REF!&gt;0,#REF!&lt;5),K46,)</f>
        <v>#REF!</v>
      </c>
      <c r="K46" s="233" t="str">
        <f>IF(D46="","ZZZ9",IF(AND(#REF!&gt;0,#REF!&lt;5),D46&amp;#REF!,D46&amp;"9"))</f>
        <v>ZZZ9</v>
      </c>
      <c r="L46" s="237">
        <f t="shared" si="0"/>
        <v>999</v>
      </c>
      <c r="M46" s="273">
        <f t="shared" si="1"/>
        <v>999</v>
      </c>
      <c r="N46" s="268"/>
      <c r="O46" s="231"/>
      <c r="P46" s="77">
        <f t="shared" si="2"/>
        <v>999</v>
      </c>
      <c r="Q46" s="59"/>
    </row>
    <row r="47" spans="1:17" s="11" customFormat="1" ht="18.75" customHeight="1">
      <c r="A47" s="238">
        <v>41</v>
      </c>
      <c r="B47" s="57"/>
      <c r="C47" s="57"/>
      <c r="D47" s="58"/>
      <c r="E47" s="253"/>
      <c r="F47" s="76"/>
      <c r="G47" s="76"/>
      <c r="H47" s="313"/>
      <c r="I47" s="276"/>
      <c r="J47" s="235" t="e">
        <f>IF(AND(Q47="",#REF!&gt;0,#REF!&lt;5),K47,)</f>
        <v>#REF!</v>
      </c>
      <c r="K47" s="233" t="str">
        <f>IF(D47="","ZZZ9",IF(AND(#REF!&gt;0,#REF!&lt;5),D47&amp;#REF!,D47&amp;"9"))</f>
        <v>ZZZ9</v>
      </c>
      <c r="L47" s="237">
        <f t="shared" si="0"/>
        <v>999</v>
      </c>
      <c r="M47" s="273">
        <f t="shared" si="1"/>
        <v>999</v>
      </c>
      <c r="N47" s="268"/>
      <c r="O47" s="231"/>
      <c r="P47" s="77">
        <f t="shared" si="2"/>
        <v>999</v>
      </c>
      <c r="Q47" s="59"/>
    </row>
    <row r="48" spans="1:17" s="11" customFormat="1" ht="18.75" customHeight="1">
      <c r="A48" s="238">
        <v>42</v>
      </c>
      <c r="B48" s="57"/>
      <c r="C48" s="57"/>
      <c r="D48" s="58"/>
      <c r="E48" s="253"/>
      <c r="F48" s="76"/>
      <c r="G48" s="76"/>
      <c r="H48" s="313"/>
      <c r="I48" s="276"/>
      <c r="J48" s="235" t="e">
        <f>IF(AND(Q48="",#REF!&gt;0,#REF!&lt;5),K48,)</f>
        <v>#REF!</v>
      </c>
      <c r="K48" s="233" t="str">
        <f>IF(D48="","ZZZ9",IF(AND(#REF!&gt;0,#REF!&lt;5),D48&amp;#REF!,D48&amp;"9"))</f>
        <v>ZZZ9</v>
      </c>
      <c r="L48" s="237">
        <f t="shared" si="0"/>
        <v>999</v>
      </c>
      <c r="M48" s="273">
        <f t="shared" si="1"/>
        <v>999</v>
      </c>
      <c r="N48" s="268"/>
      <c r="O48" s="231"/>
      <c r="P48" s="77">
        <f t="shared" si="2"/>
        <v>999</v>
      </c>
      <c r="Q48" s="59"/>
    </row>
    <row r="49" spans="1:17" s="11" customFormat="1" ht="18.75" customHeight="1">
      <c r="A49" s="238">
        <v>43</v>
      </c>
      <c r="B49" s="57"/>
      <c r="C49" s="57"/>
      <c r="D49" s="58"/>
      <c r="E49" s="253"/>
      <c r="F49" s="76"/>
      <c r="G49" s="76"/>
      <c r="H49" s="313"/>
      <c r="I49" s="276"/>
      <c r="J49" s="235" t="e">
        <f>IF(AND(Q49="",#REF!&gt;0,#REF!&lt;5),K49,)</f>
        <v>#REF!</v>
      </c>
      <c r="K49" s="233" t="str">
        <f>IF(D49="","ZZZ9",IF(AND(#REF!&gt;0,#REF!&lt;5),D49&amp;#REF!,D49&amp;"9"))</f>
        <v>ZZZ9</v>
      </c>
      <c r="L49" s="237">
        <f t="shared" si="0"/>
        <v>999</v>
      </c>
      <c r="M49" s="273">
        <f t="shared" si="1"/>
        <v>999</v>
      </c>
      <c r="N49" s="268"/>
      <c r="O49" s="231"/>
      <c r="P49" s="77">
        <f t="shared" si="2"/>
        <v>999</v>
      </c>
      <c r="Q49" s="59"/>
    </row>
    <row r="50" spans="1:17" s="11" customFormat="1" ht="18.75" customHeight="1">
      <c r="A50" s="238">
        <v>44</v>
      </c>
      <c r="B50" s="57"/>
      <c r="C50" s="57"/>
      <c r="D50" s="58"/>
      <c r="E50" s="253"/>
      <c r="F50" s="76"/>
      <c r="G50" s="76"/>
      <c r="H50" s="313"/>
      <c r="I50" s="276"/>
      <c r="J50" s="235" t="e">
        <f>IF(AND(Q50="",#REF!&gt;0,#REF!&lt;5),K50,)</f>
        <v>#REF!</v>
      </c>
      <c r="K50" s="233" t="str">
        <f>IF(D50="","ZZZ9",IF(AND(#REF!&gt;0,#REF!&lt;5),D50&amp;#REF!,D50&amp;"9"))</f>
        <v>ZZZ9</v>
      </c>
      <c r="L50" s="237">
        <f t="shared" si="0"/>
        <v>999</v>
      </c>
      <c r="M50" s="273">
        <f t="shared" si="1"/>
        <v>999</v>
      </c>
      <c r="N50" s="268"/>
      <c r="O50" s="231"/>
      <c r="P50" s="77">
        <f t="shared" si="2"/>
        <v>999</v>
      </c>
      <c r="Q50" s="59"/>
    </row>
    <row r="51" spans="1:17" s="11" customFormat="1" ht="18.75" customHeight="1">
      <c r="A51" s="238">
        <v>45</v>
      </c>
      <c r="B51" s="57"/>
      <c r="C51" s="57"/>
      <c r="D51" s="58"/>
      <c r="E51" s="253"/>
      <c r="F51" s="76"/>
      <c r="G51" s="76"/>
      <c r="H51" s="313"/>
      <c r="I51" s="276"/>
      <c r="J51" s="235" t="e">
        <f>IF(AND(Q51="",#REF!&gt;0,#REF!&lt;5),K51,)</f>
        <v>#REF!</v>
      </c>
      <c r="K51" s="233" t="str">
        <f>IF(D51="","ZZZ9",IF(AND(#REF!&gt;0,#REF!&lt;5),D51&amp;#REF!,D51&amp;"9"))</f>
        <v>ZZZ9</v>
      </c>
      <c r="L51" s="237">
        <f t="shared" si="0"/>
        <v>999</v>
      </c>
      <c r="M51" s="273">
        <f t="shared" si="1"/>
        <v>999</v>
      </c>
      <c r="N51" s="268"/>
      <c r="O51" s="231"/>
      <c r="P51" s="77">
        <f t="shared" si="2"/>
        <v>999</v>
      </c>
      <c r="Q51" s="59"/>
    </row>
    <row r="52" spans="1:17" s="11" customFormat="1" ht="18.75" customHeight="1">
      <c r="A52" s="238">
        <v>46</v>
      </c>
      <c r="B52" s="57"/>
      <c r="C52" s="57"/>
      <c r="D52" s="58"/>
      <c r="E52" s="253"/>
      <c r="F52" s="76"/>
      <c r="G52" s="76"/>
      <c r="H52" s="313"/>
      <c r="I52" s="276"/>
      <c r="J52" s="235" t="e">
        <f>IF(AND(Q52="",#REF!&gt;0,#REF!&lt;5),K52,)</f>
        <v>#REF!</v>
      </c>
      <c r="K52" s="233" t="str">
        <f>IF(D52="","ZZZ9",IF(AND(#REF!&gt;0,#REF!&lt;5),D52&amp;#REF!,D52&amp;"9"))</f>
        <v>ZZZ9</v>
      </c>
      <c r="L52" s="237">
        <f t="shared" si="0"/>
        <v>999</v>
      </c>
      <c r="M52" s="273">
        <f t="shared" si="1"/>
        <v>999</v>
      </c>
      <c r="N52" s="268"/>
      <c r="O52" s="231"/>
      <c r="P52" s="77">
        <f t="shared" si="2"/>
        <v>999</v>
      </c>
      <c r="Q52" s="59"/>
    </row>
    <row r="53" spans="1:17" s="11" customFormat="1" ht="18.75" customHeight="1">
      <c r="A53" s="238">
        <v>47</v>
      </c>
      <c r="B53" s="57"/>
      <c r="C53" s="57"/>
      <c r="D53" s="58"/>
      <c r="E53" s="253"/>
      <c r="F53" s="76"/>
      <c r="G53" s="76"/>
      <c r="H53" s="313"/>
      <c r="I53" s="276"/>
      <c r="J53" s="235" t="e">
        <f>IF(AND(Q53="",#REF!&gt;0,#REF!&lt;5),K53,)</f>
        <v>#REF!</v>
      </c>
      <c r="K53" s="233" t="str">
        <f>IF(D53="","ZZZ9",IF(AND(#REF!&gt;0,#REF!&lt;5),D53&amp;#REF!,D53&amp;"9"))</f>
        <v>ZZZ9</v>
      </c>
      <c r="L53" s="237">
        <f t="shared" si="0"/>
        <v>999</v>
      </c>
      <c r="M53" s="273">
        <f t="shared" si="1"/>
        <v>999</v>
      </c>
      <c r="N53" s="268"/>
      <c r="O53" s="231"/>
      <c r="P53" s="77">
        <f t="shared" si="2"/>
        <v>999</v>
      </c>
      <c r="Q53" s="59"/>
    </row>
    <row r="54" spans="1:17" s="11" customFormat="1" ht="18.75" customHeight="1">
      <c r="A54" s="238">
        <v>48</v>
      </c>
      <c r="B54" s="57"/>
      <c r="C54" s="57"/>
      <c r="D54" s="58"/>
      <c r="E54" s="253"/>
      <c r="F54" s="76"/>
      <c r="G54" s="76"/>
      <c r="H54" s="313"/>
      <c r="I54" s="276"/>
      <c r="J54" s="235" t="e">
        <f>IF(AND(Q54="",#REF!&gt;0,#REF!&lt;5),K54,)</f>
        <v>#REF!</v>
      </c>
      <c r="K54" s="233" t="str">
        <f>IF(D54="","ZZZ9",IF(AND(#REF!&gt;0,#REF!&lt;5),D54&amp;#REF!,D54&amp;"9"))</f>
        <v>ZZZ9</v>
      </c>
      <c r="L54" s="237">
        <f t="shared" si="0"/>
        <v>999</v>
      </c>
      <c r="M54" s="273">
        <f t="shared" si="1"/>
        <v>999</v>
      </c>
      <c r="N54" s="268"/>
      <c r="O54" s="231"/>
      <c r="P54" s="77">
        <f t="shared" si="2"/>
        <v>999</v>
      </c>
      <c r="Q54" s="59"/>
    </row>
    <row r="55" spans="1:17" s="11" customFormat="1" ht="18.75" customHeight="1">
      <c r="A55" s="238">
        <v>49</v>
      </c>
      <c r="B55" s="57"/>
      <c r="C55" s="57"/>
      <c r="D55" s="58"/>
      <c r="E55" s="253"/>
      <c r="F55" s="76"/>
      <c r="G55" s="76"/>
      <c r="H55" s="313"/>
      <c r="I55" s="276"/>
      <c r="J55" s="235" t="e">
        <f>IF(AND(Q55="",#REF!&gt;0,#REF!&lt;5),K55,)</f>
        <v>#REF!</v>
      </c>
      <c r="K55" s="233" t="str">
        <f>IF(D55="","ZZZ9",IF(AND(#REF!&gt;0,#REF!&lt;5),D55&amp;#REF!,D55&amp;"9"))</f>
        <v>ZZZ9</v>
      </c>
      <c r="L55" s="237">
        <f t="shared" si="0"/>
        <v>999</v>
      </c>
      <c r="M55" s="273">
        <f t="shared" si="1"/>
        <v>999</v>
      </c>
      <c r="N55" s="268"/>
      <c r="O55" s="231"/>
      <c r="P55" s="77">
        <f t="shared" si="2"/>
        <v>999</v>
      </c>
      <c r="Q55" s="59"/>
    </row>
    <row r="56" spans="1:17" s="11" customFormat="1" ht="18.75" customHeight="1">
      <c r="A56" s="238">
        <v>50</v>
      </c>
      <c r="B56" s="57"/>
      <c r="C56" s="57"/>
      <c r="D56" s="58"/>
      <c r="E56" s="253"/>
      <c r="F56" s="76"/>
      <c r="G56" s="76"/>
      <c r="H56" s="313"/>
      <c r="I56" s="276"/>
      <c r="J56" s="235" t="e">
        <f>IF(AND(Q56="",#REF!&gt;0,#REF!&lt;5),K56,)</f>
        <v>#REF!</v>
      </c>
      <c r="K56" s="233" t="str">
        <f>IF(D56="","ZZZ9",IF(AND(#REF!&gt;0,#REF!&lt;5),D56&amp;#REF!,D56&amp;"9"))</f>
        <v>ZZZ9</v>
      </c>
      <c r="L56" s="237">
        <f t="shared" si="0"/>
        <v>999</v>
      </c>
      <c r="M56" s="273">
        <f t="shared" si="1"/>
        <v>999</v>
      </c>
      <c r="N56" s="268"/>
      <c r="O56" s="231"/>
      <c r="P56" s="77">
        <f t="shared" si="2"/>
        <v>999</v>
      </c>
      <c r="Q56" s="59"/>
    </row>
    <row r="57" spans="1:17" s="11" customFormat="1" ht="18.75" customHeight="1">
      <c r="A57" s="238">
        <v>51</v>
      </c>
      <c r="B57" s="57"/>
      <c r="C57" s="57"/>
      <c r="D57" s="58"/>
      <c r="E57" s="253"/>
      <c r="F57" s="76"/>
      <c r="G57" s="76"/>
      <c r="H57" s="313"/>
      <c r="I57" s="276"/>
      <c r="J57" s="235" t="e">
        <f>IF(AND(Q57="",#REF!&gt;0,#REF!&lt;5),K57,)</f>
        <v>#REF!</v>
      </c>
      <c r="K57" s="233" t="str">
        <f>IF(D57="","ZZZ9",IF(AND(#REF!&gt;0,#REF!&lt;5),D57&amp;#REF!,D57&amp;"9"))</f>
        <v>ZZZ9</v>
      </c>
      <c r="L57" s="237">
        <f t="shared" si="0"/>
        <v>999</v>
      </c>
      <c r="M57" s="273">
        <f t="shared" si="1"/>
        <v>999</v>
      </c>
      <c r="N57" s="268"/>
      <c r="O57" s="231"/>
      <c r="P57" s="77">
        <f t="shared" si="2"/>
        <v>999</v>
      </c>
      <c r="Q57" s="59"/>
    </row>
    <row r="58" spans="1:17" s="11" customFormat="1" ht="18.75" customHeight="1">
      <c r="A58" s="238">
        <v>52</v>
      </c>
      <c r="B58" s="57"/>
      <c r="C58" s="57"/>
      <c r="D58" s="58"/>
      <c r="E58" s="253"/>
      <c r="F58" s="76"/>
      <c r="G58" s="76"/>
      <c r="H58" s="313"/>
      <c r="I58" s="276"/>
      <c r="J58" s="235" t="e">
        <f>IF(AND(Q58="",#REF!&gt;0,#REF!&lt;5),K58,)</f>
        <v>#REF!</v>
      </c>
      <c r="K58" s="233" t="str">
        <f>IF(D58="","ZZZ9",IF(AND(#REF!&gt;0,#REF!&lt;5),D58&amp;#REF!,D58&amp;"9"))</f>
        <v>ZZZ9</v>
      </c>
      <c r="L58" s="237">
        <f t="shared" si="0"/>
        <v>999</v>
      </c>
      <c r="M58" s="273">
        <f t="shared" si="1"/>
        <v>999</v>
      </c>
      <c r="N58" s="268"/>
      <c r="O58" s="231"/>
      <c r="P58" s="77">
        <f t="shared" si="2"/>
        <v>999</v>
      </c>
      <c r="Q58" s="59"/>
    </row>
    <row r="59" spans="1:17" s="11" customFormat="1" ht="18.75" customHeight="1">
      <c r="A59" s="238">
        <v>53</v>
      </c>
      <c r="B59" s="57"/>
      <c r="C59" s="57"/>
      <c r="D59" s="58"/>
      <c r="E59" s="253"/>
      <c r="F59" s="76"/>
      <c r="G59" s="76"/>
      <c r="H59" s="313"/>
      <c r="I59" s="276"/>
      <c r="J59" s="235" t="e">
        <f>IF(AND(Q59="",#REF!&gt;0,#REF!&lt;5),K59,)</f>
        <v>#REF!</v>
      </c>
      <c r="K59" s="233" t="str">
        <f>IF(D59="","ZZZ9",IF(AND(#REF!&gt;0,#REF!&lt;5),D59&amp;#REF!,D59&amp;"9"))</f>
        <v>ZZZ9</v>
      </c>
      <c r="L59" s="237">
        <f t="shared" si="0"/>
        <v>999</v>
      </c>
      <c r="M59" s="273">
        <f t="shared" si="1"/>
        <v>999</v>
      </c>
      <c r="N59" s="268"/>
      <c r="O59" s="231"/>
      <c r="P59" s="77">
        <f t="shared" si="2"/>
        <v>999</v>
      </c>
      <c r="Q59" s="59"/>
    </row>
    <row r="60" spans="1:17" s="11" customFormat="1" ht="18.75" customHeight="1">
      <c r="A60" s="238">
        <v>54</v>
      </c>
      <c r="B60" s="57"/>
      <c r="C60" s="57"/>
      <c r="D60" s="58"/>
      <c r="E60" s="253"/>
      <c r="F60" s="76"/>
      <c r="G60" s="76"/>
      <c r="H60" s="313"/>
      <c r="I60" s="276"/>
      <c r="J60" s="235" t="e">
        <f>IF(AND(Q60="",#REF!&gt;0,#REF!&lt;5),K60,)</f>
        <v>#REF!</v>
      </c>
      <c r="K60" s="233" t="str">
        <f>IF(D60="","ZZZ9",IF(AND(#REF!&gt;0,#REF!&lt;5),D60&amp;#REF!,D60&amp;"9"))</f>
        <v>ZZZ9</v>
      </c>
      <c r="L60" s="237">
        <f t="shared" si="0"/>
        <v>999</v>
      </c>
      <c r="M60" s="273">
        <f t="shared" si="1"/>
        <v>999</v>
      </c>
      <c r="N60" s="268"/>
      <c r="O60" s="231"/>
      <c r="P60" s="77">
        <f t="shared" si="2"/>
        <v>999</v>
      </c>
      <c r="Q60" s="59"/>
    </row>
    <row r="61" spans="1:17" s="11" customFormat="1" ht="18.75" customHeight="1">
      <c r="A61" s="238">
        <v>55</v>
      </c>
      <c r="B61" s="57"/>
      <c r="C61" s="57"/>
      <c r="D61" s="58"/>
      <c r="E61" s="253"/>
      <c r="F61" s="76"/>
      <c r="G61" s="76"/>
      <c r="H61" s="313"/>
      <c r="I61" s="276"/>
      <c r="J61" s="235" t="e">
        <f>IF(AND(Q61="",#REF!&gt;0,#REF!&lt;5),K61,)</f>
        <v>#REF!</v>
      </c>
      <c r="K61" s="233" t="str">
        <f>IF(D61="","ZZZ9",IF(AND(#REF!&gt;0,#REF!&lt;5),D61&amp;#REF!,D61&amp;"9"))</f>
        <v>ZZZ9</v>
      </c>
      <c r="L61" s="237">
        <f t="shared" si="0"/>
        <v>999</v>
      </c>
      <c r="M61" s="273">
        <f t="shared" si="1"/>
        <v>999</v>
      </c>
      <c r="N61" s="268"/>
      <c r="O61" s="231"/>
      <c r="P61" s="77">
        <f t="shared" si="2"/>
        <v>999</v>
      </c>
      <c r="Q61" s="59"/>
    </row>
    <row r="62" spans="1:17" s="11" customFormat="1" ht="18.75" customHeight="1">
      <c r="A62" s="238">
        <v>56</v>
      </c>
      <c r="B62" s="57"/>
      <c r="C62" s="57"/>
      <c r="D62" s="58"/>
      <c r="E62" s="253"/>
      <c r="F62" s="76"/>
      <c r="G62" s="76"/>
      <c r="H62" s="313"/>
      <c r="I62" s="276"/>
      <c r="J62" s="235" t="e">
        <f>IF(AND(Q62="",#REF!&gt;0,#REF!&lt;5),K62,)</f>
        <v>#REF!</v>
      </c>
      <c r="K62" s="233" t="str">
        <f>IF(D62="","ZZZ9",IF(AND(#REF!&gt;0,#REF!&lt;5),D62&amp;#REF!,D62&amp;"9"))</f>
        <v>ZZZ9</v>
      </c>
      <c r="L62" s="237">
        <f t="shared" si="0"/>
        <v>999</v>
      </c>
      <c r="M62" s="273">
        <f t="shared" si="1"/>
        <v>999</v>
      </c>
      <c r="N62" s="268"/>
      <c r="O62" s="231"/>
      <c r="P62" s="77">
        <f t="shared" si="2"/>
        <v>999</v>
      </c>
      <c r="Q62" s="59"/>
    </row>
    <row r="63" spans="1:17" s="11" customFormat="1" ht="18.75" customHeight="1">
      <c r="A63" s="238">
        <v>57</v>
      </c>
      <c r="B63" s="57"/>
      <c r="C63" s="57"/>
      <c r="D63" s="58"/>
      <c r="E63" s="253"/>
      <c r="F63" s="76"/>
      <c r="G63" s="76"/>
      <c r="H63" s="313"/>
      <c r="I63" s="276"/>
      <c r="J63" s="235" t="e">
        <f>IF(AND(Q63="",#REF!&gt;0,#REF!&lt;5),K63,)</f>
        <v>#REF!</v>
      </c>
      <c r="K63" s="233" t="str">
        <f>IF(D63="","ZZZ9",IF(AND(#REF!&gt;0,#REF!&lt;5),D63&amp;#REF!,D63&amp;"9"))</f>
        <v>ZZZ9</v>
      </c>
      <c r="L63" s="237">
        <f t="shared" si="0"/>
        <v>999</v>
      </c>
      <c r="M63" s="273">
        <f t="shared" si="1"/>
        <v>999</v>
      </c>
      <c r="N63" s="268"/>
      <c r="O63" s="231"/>
      <c r="P63" s="77">
        <f t="shared" si="2"/>
        <v>999</v>
      </c>
      <c r="Q63" s="59"/>
    </row>
    <row r="64" spans="1:17" s="11" customFormat="1" ht="18.75" customHeight="1">
      <c r="A64" s="238">
        <v>58</v>
      </c>
      <c r="B64" s="57"/>
      <c r="C64" s="57"/>
      <c r="D64" s="58"/>
      <c r="E64" s="253"/>
      <c r="F64" s="76"/>
      <c r="G64" s="76"/>
      <c r="H64" s="313"/>
      <c r="I64" s="276"/>
      <c r="J64" s="235" t="e">
        <f>IF(AND(Q64="",#REF!&gt;0,#REF!&lt;5),K64,)</f>
        <v>#REF!</v>
      </c>
      <c r="K64" s="233" t="str">
        <f>IF(D64="","ZZZ9",IF(AND(#REF!&gt;0,#REF!&lt;5),D64&amp;#REF!,D64&amp;"9"))</f>
        <v>ZZZ9</v>
      </c>
      <c r="L64" s="237">
        <f t="shared" si="0"/>
        <v>999</v>
      </c>
      <c r="M64" s="273">
        <f t="shared" si="1"/>
        <v>999</v>
      </c>
      <c r="N64" s="268"/>
      <c r="O64" s="231"/>
      <c r="P64" s="77">
        <f t="shared" si="2"/>
        <v>999</v>
      </c>
      <c r="Q64" s="59"/>
    </row>
    <row r="65" spans="1:17" s="11" customFormat="1" ht="18.75" customHeight="1">
      <c r="A65" s="238">
        <v>59</v>
      </c>
      <c r="B65" s="57"/>
      <c r="C65" s="57"/>
      <c r="D65" s="58"/>
      <c r="E65" s="253"/>
      <c r="F65" s="76"/>
      <c r="G65" s="76"/>
      <c r="H65" s="313"/>
      <c r="I65" s="276"/>
      <c r="J65" s="235" t="e">
        <f>IF(AND(Q65="",#REF!&gt;0,#REF!&lt;5),K65,)</f>
        <v>#REF!</v>
      </c>
      <c r="K65" s="233" t="str">
        <f>IF(D65="","ZZZ9",IF(AND(#REF!&gt;0,#REF!&lt;5),D65&amp;#REF!,D65&amp;"9"))</f>
        <v>ZZZ9</v>
      </c>
      <c r="L65" s="237">
        <f t="shared" si="0"/>
        <v>999</v>
      </c>
      <c r="M65" s="273">
        <f t="shared" si="1"/>
        <v>999</v>
      </c>
      <c r="N65" s="268"/>
      <c r="O65" s="231"/>
      <c r="P65" s="77">
        <f t="shared" si="2"/>
        <v>999</v>
      </c>
      <c r="Q65" s="59"/>
    </row>
    <row r="66" spans="1:17" s="11" customFormat="1" ht="18.75" customHeight="1">
      <c r="A66" s="238">
        <v>60</v>
      </c>
      <c r="B66" s="57"/>
      <c r="C66" s="57"/>
      <c r="D66" s="58"/>
      <c r="E66" s="253"/>
      <c r="F66" s="76"/>
      <c r="G66" s="76"/>
      <c r="H66" s="313"/>
      <c r="I66" s="276"/>
      <c r="J66" s="235" t="e">
        <f>IF(AND(Q66="",#REF!&gt;0,#REF!&lt;5),K66,)</f>
        <v>#REF!</v>
      </c>
      <c r="K66" s="233" t="str">
        <f>IF(D66="","ZZZ9",IF(AND(#REF!&gt;0,#REF!&lt;5),D66&amp;#REF!,D66&amp;"9"))</f>
        <v>ZZZ9</v>
      </c>
      <c r="L66" s="237">
        <f t="shared" si="0"/>
        <v>999</v>
      </c>
      <c r="M66" s="273">
        <f t="shared" si="1"/>
        <v>999</v>
      </c>
      <c r="N66" s="268"/>
      <c r="O66" s="231"/>
      <c r="P66" s="77">
        <f t="shared" si="2"/>
        <v>999</v>
      </c>
      <c r="Q66" s="59"/>
    </row>
    <row r="67" spans="1:17" s="11" customFormat="1" ht="18.75" customHeight="1">
      <c r="A67" s="238">
        <v>61</v>
      </c>
      <c r="B67" s="57"/>
      <c r="C67" s="57"/>
      <c r="D67" s="58"/>
      <c r="E67" s="253"/>
      <c r="F67" s="76"/>
      <c r="G67" s="76"/>
      <c r="H67" s="313"/>
      <c r="I67" s="276"/>
      <c r="J67" s="235" t="e">
        <f>IF(AND(Q67="",#REF!&gt;0,#REF!&lt;5),K67,)</f>
        <v>#REF!</v>
      </c>
      <c r="K67" s="233" t="str">
        <f>IF(D67="","ZZZ9",IF(AND(#REF!&gt;0,#REF!&lt;5),D67&amp;#REF!,D67&amp;"9"))</f>
        <v>ZZZ9</v>
      </c>
      <c r="L67" s="237">
        <f t="shared" si="0"/>
        <v>999</v>
      </c>
      <c r="M67" s="273">
        <f t="shared" si="1"/>
        <v>999</v>
      </c>
      <c r="N67" s="268"/>
      <c r="O67" s="231"/>
      <c r="P67" s="77">
        <f t="shared" si="2"/>
        <v>999</v>
      </c>
      <c r="Q67" s="59"/>
    </row>
    <row r="68" spans="1:17" s="11" customFormat="1" ht="18.75" customHeight="1">
      <c r="A68" s="238">
        <v>62</v>
      </c>
      <c r="B68" s="57"/>
      <c r="C68" s="57"/>
      <c r="D68" s="58"/>
      <c r="E68" s="253"/>
      <c r="F68" s="76"/>
      <c r="G68" s="76"/>
      <c r="H68" s="313"/>
      <c r="I68" s="276"/>
      <c r="J68" s="235" t="e">
        <f>IF(AND(Q68="",#REF!&gt;0,#REF!&lt;5),K68,)</f>
        <v>#REF!</v>
      </c>
      <c r="K68" s="233" t="str">
        <f>IF(D68="","ZZZ9",IF(AND(#REF!&gt;0,#REF!&lt;5),D68&amp;#REF!,D68&amp;"9"))</f>
        <v>ZZZ9</v>
      </c>
      <c r="L68" s="237">
        <f t="shared" si="0"/>
        <v>999</v>
      </c>
      <c r="M68" s="273">
        <f t="shared" si="1"/>
        <v>999</v>
      </c>
      <c r="N68" s="268"/>
      <c r="O68" s="231"/>
      <c r="P68" s="77">
        <f t="shared" si="2"/>
        <v>999</v>
      </c>
      <c r="Q68" s="59"/>
    </row>
    <row r="69" spans="1:17" s="11" customFormat="1" ht="18.75" customHeight="1">
      <c r="A69" s="238">
        <v>63</v>
      </c>
      <c r="B69" s="57"/>
      <c r="C69" s="57"/>
      <c r="D69" s="58"/>
      <c r="E69" s="253"/>
      <c r="F69" s="76"/>
      <c r="G69" s="76"/>
      <c r="H69" s="313"/>
      <c r="I69" s="276"/>
      <c r="J69" s="235" t="e">
        <f>IF(AND(Q69="",#REF!&gt;0,#REF!&lt;5),K69,)</f>
        <v>#REF!</v>
      </c>
      <c r="K69" s="233" t="str">
        <f>IF(D69="","ZZZ9",IF(AND(#REF!&gt;0,#REF!&lt;5),D69&amp;#REF!,D69&amp;"9"))</f>
        <v>ZZZ9</v>
      </c>
      <c r="L69" s="237">
        <f t="shared" si="0"/>
        <v>999</v>
      </c>
      <c r="M69" s="273">
        <f t="shared" si="1"/>
        <v>999</v>
      </c>
      <c r="N69" s="268"/>
      <c r="O69" s="231"/>
      <c r="P69" s="77">
        <f t="shared" si="2"/>
        <v>999</v>
      </c>
      <c r="Q69" s="59"/>
    </row>
    <row r="70" spans="1:17" s="11" customFormat="1" ht="18.75" customHeight="1">
      <c r="A70" s="238">
        <v>64</v>
      </c>
      <c r="B70" s="57"/>
      <c r="C70" s="57"/>
      <c r="D70" s="58"/>
      <c r="E70" s="253"/>
      <c r="F70" s="76"/>
      <c r="G70" s="76"/>
      <c r="H70" s="313"/>
      <c r="I70" s="276"/>
      <c r="J70" s="235" t="e">
        <f>IF(AND(Q70="",#REF!&gt;0,#REF!&lt;5),K70,)</f>
        <v>#REF!</v>
      </c>
      <c r="K70" s="233" t="str">
        <f>IF(D70="","ZZZ9",IF(AND(#REF!&gt;0,#REF!&lt;5),D70&amp;#REF!,D70&amp;"9"))</f>
        <v>ZZZ9</v>
      </c>
      <c r="L70" s="237">
        <f t="shared" si="0"/>
        <v>999</v>
      </c>
      <c r="M70" s="273">
        <f t="shared" si="1"/>
        <v>999</v>
      </c>
      <c r="N70" s="268"/>
      <c r="O70" s="231"/>
      <c r="P70" s="77">
        <f t="shared" si="2"/>
        <v>999</v>
      </c>
      <c r="Q70" s="59"/>
    </row>
    <row r="71" spans="1:17" s="11" customFormat="1" ht="18.75" customHeight="1">
      <c r="A71" s="238">
        <v>65</v>
      </c>
      <c r="B71" s="57"/>
      <c r="C71" s="57"/>
      <c r="D71" s="58"/>
      <c r="E71" s="253"/>
      <c r="F71" s="76"/>
      <c r="G71" s="76"/>
      <c r="H71" s="313"/>
      <c r="I71" s="276"/>
      <c r="J71" s="235" t="e">
        <f>IF(AND(Q71="",#REF!&gt;0,#REF!&lt;5),K71,)</f>
        <v>#REF!</v>
      </c>
      <c r="K71" s="233" t="str">
        <f>IF(D71="","ZZZ9",IF(AND(#REF!&gt;0,#REF!&lt;5),D71&amp;#REF!,D71&amp;"9"))</f>
        <v>ZZZ9</v>
      </c>
      <c r="L71" s="237">
        <f t="shared" si="0"/>
        <v>999</v>
      </c>
      <c r="M71" s="273">
        <f t="shared" si="1"/>
        <v>999</v>
      </c>
      <c r="N71" s="268"/>
      <c r="O71" s="231"/>
      <c r="P71" s="77">
        <f t="shared" si="2"/>
        <v>999</v>
      </c>
      <c r="Q71" s="59"/>
    </row>
    <row r="72" spans="1:17" s="11" customFormat="1" ht="18.75" customHeight="1">
      <c r="A72" s="238">
        <v>66</v>
      </c>
      <c r="B72" s="57"/>
      <c r="C72" s="57"/>
      <c r="D72" s="58"/>
      <c r="E72" s="253"/>
      <c r="F72" s="76"/>
      <c r="G72" s="76"/>
      <c r="H72" s="313"/>
      <c r="I72" s="276"/>
      <c r="J72" s="235" t="e">
        <f>IF(AND(Q72="",#REF!&gt;0,#REF!&lt;5),K72,)</f>
        <v>#REF!</v>
      </c>
      <c r="K72" s="233" t="str">
        <f>IF(D72="","ZZZ9",IF(AND(#REF!&gt;0,#REF!&lt;5),D72&amp;#REF!,D72&amp;"9"))</f>
        <v>ZZZ9</v>
      </c>
      <c r="L72" s="237">
        <f t="shared" si="0"/>
        <v>999</v>
      </c>
      <c r="M72" s="273">
        <f t="shared" si="1"/>
        <v>999</v>
      </c>
      <c r="N72" s="268"/>
      <c r="O72" s="231"/>
      <c r="P72" s="77">
        <f t="shared" si="2"/>
        <v>999</v>
      </c>
      <c r="Q72" s="59"/>
    </row>
    <row r="73" spans="1:17" s="11" customFormat="1" ht="18.75" customHeight="1">
      <c r="A73" s="238">
        <v>67</v>
      </c>
      <c r="B73" s="57"/>
      <c r="C73" s="57"/>
      <c r="D73" s="58"/>
      <c r="E73" s="253"/>
      <c r="F73" s="76"/>
      <c r="G73" s="76"/>
      <c r="H73" s="313"/>
      <c r="I73" s="276"/>
      <c r="J73" s="235" t="e">
        <f>IF(AND(Q73="",#REF!&gt;0,#REF!&lt;5),K73,)</f>
        <v>#REF!</v>
      </c>
      <c r="K73" s="233" t="str">
        <f>IF(D73="","ZZZ9",IF(AND(#REF!&gt;0,#REF!&lt;5),D73&amp;#REF!,D73&amp;"9"))</f>
        <v>ZZZ9</v>
      </c>
      <c r="L73" s="237">
        <f t="shared" si="0"/>
        <v>999</v>
      </c>
      <c r="M73" s="273">
        <f t="shared" si="1"/>
        <v>999</v>
      </c>
      <c r="N73" s="268"/>
      <c r="O73" s="231"/>
      <c r="P73" s="77">
        <f t="shared" si="2"/>
        <v>999</v>
      </c>
      <c r="Q73" s="59"/>
    </row>
    <row r="74" spans="1:17" s="11" customFormat="1" ht="18.75" customHeight="1">
      <c r="A74" s="238">
        <v>68</v>
      </c>
      <c r="B74" s="57"/>
      <c r="C74" s="57"/>
      <c r="D74" s="58"/>
      <c r="E74" s="253"/>
      <c r="F74" s="76"/>
      <c r="G74" s="76"/>
      <c r="H74" s="313"/>
      <c r="I74" s="276"/>
      <c r="J74" s="235" t="e">
        <f>IF(AND(Q74="",#REF!&gt;0,#REF!&lt;5),K74,)</f>
        <v>#REF!</v>
      </c>
      <c r="K74" s="233" t="str">
        <f>IF(D74="","ZZZ9",IF(AND(#REF!&gt;0,#REF!&lt;5),D74&amp;#REF!,D74&amp;"9"))</f>
        <v>ZZZ9</v>
      </c>
      <c r="L74" s="237">
        <f t="shared" si="0"/>
        <v>999</v>
      </c>
      <c r="M74" s="273">
        <f t="shared" si="1"/>
        <v>999</v>
      </c>
      <c r="N74" s="268"/>
      <c r="O74" s="231"/>
      <c r="P74" s="77">
        <f t="shared" si="2"/>
        <v>999</v>
      </c>
      <c r="Q74" s="59"/>
    </row>
    <row r="75" spans="1:17" s="11" customFormat="1" ht="18.75" customHeight="1">
      <c r="A75" s="238">
        <v>69</v>
      </c>
      <c r="B75" s="57"/>
      <c r="C75" s="57"/>
      <c r="D75" s="58"/>
      <c r="E75" s="253"/>
      <c r="F75" s="76"/>
      <c r="G75" s="76"/>
      <c r="H75" s="313"/>
      <c r="I75" s="276"/>
      <c r="J75" s="235" t="e">
        <f>IF(AND(Q75="",#REF!&gt;0,#REF!&lt;5),K75,)</f>
        <v>#REF!</v>
      </c>
      <c r="K75" s="233" t="str">
        <f>IF(D75="","ZZZ9",IF(AND(#REF!&gt;0,#REF!&lt;5),D75&amp;#REF!,D75&amp;"9"))</f>
        <v>ZZZ9</v>
      </c>
      <c r="L75" s="237">
        <f t="shared" si="0"/>
        <v>999</v>
      </c>
      <c r="M75" s="273">
        <f t="shared" si="1"/>
        <v>999</v>
      </c>
      <c r="N75" s="268"/>
      <c r="O75" s="231"/>
      <c r="P75" s="77">
        <f t="shared" si="2"/>
        <v>999</v>
      </c>
      <c r="Q75" s="59"/>
    </row>
    <row r="76" spans="1:17" s="11" customFormat="1" ht="18.75" customHeight="1">
      <c r="A76" s="238">
        <v>70</v>
      </c>
      <c r="B76" s="57"/>
      <c r="C76" s="57"/>
      <c r="D76" s="58"/>
      <c r="E76" s="253"/>
      <c r="F76" s="76"/>
      <c r="G76" s="76"/>
      <c r="H76" s="313"/>
      <c r="I76" s="276"/>
      <c r="J76" s="235" t="e">
        <f>IF(AND(Q76="",#REF!&gt;0,#REF!&lt;5),K76,)</f>
        <v>#REF!</v>
      </c>
      <c r="K76" s="233" t="str">
        <f>IF(D76="","ZZZ9",IF(AND(#REF!&gt;0,#REF!&lt;5),D76&amp;#REF!,D76&amp;"9"))</f>
        <v>ZZZ9</v>
      </c>
      <c r="L76" s="237">
        <f t="shared" si="0"/>
        <v>999</v>
      </c>
      <c r="M76" s="273">
        <f t="shared" si="1"/>
        <v>999</v>
      </c>
      <c r="N76" s="268"/>
      <c r="O76" s="231"/>
      <c r="P76" s="77">
        <f t="shared" si="2"/>
        <v>999</v>
      </c>
      <c r="Q76" s="59"/>
    </row>
    <row r="77" spans="1:17" s="11" customFormat="1" ht="18.75" customHeight="1">
      <c r="A77" s="238">
        <v>71</v>
      </c>
      <c r="B77" s="57"/>
      <c r="C77" s="57"/>
      <c r="D77" s="58"/>
      <c r="E77" s="253"/>
      <c r="F77" s="76"/>
      <c r="G77" s="76"/>
      <c r="H77" s="313"/>
      <c r="I77" s="276"/>
      <c r="J77" s="235" t="e">
        <f>IF(AND(Q77="",#REF!&gt;0,#REF!&lt;5),K77,)</f>
        <v>#REF!</v>
      </c>
      <c r="K77" s="233" t="str">
        <f>IF(D77="","ZZZ9",IF(AND(#REF!&gt;0,#REF!&lt;5),D77&amp;#REF!,D77&amp;"9"))</f>
        <v>ZZZ9</v>
      </c>
      <c r="L77" s="237">
        <f t="shared" si="0"/>
        <v>999</v>
      </c>
      <c r="M77" s="273">
        <f t="shared" si="1"/>
        <v>999</v>
      </c>
      <c r="N77" s="268"/>
      <c r="O77" s="231"/>
      <c r="P77" s="77">
        <f t="shared" si="2"/>
        <v>999</v>
      </c>
      <c r="Q77" s="59"/>
    </row>
    <row r="78" spans="1:17" s="11" customFormat="1" ht="18.75" customHeight="1">
      <c r="A78" s="238">
        <v>72</v>
      </c>
      <c r="B78" s="57"/>
      <c r="C78" s="57"/>
      <c r="D78" s="58"/>
      <c r="E78" s="253"/>
      <c r="F78" s="76"/>
      <c r="G78" s="76"/>
      <c r="H78" s="313"/>
      <c r="I78" s="276"/>
      <c r="J78" s="235" t="e">
        <f>IF(AND(Q78="",#REF!&gt;0,#REF!&lt;5),K78,)</f>
        <v>#REF!</v>
      </c>
      <c r="K78" s="233" t="str">
        <f>IF(D78="","ZZZ9",IF(AND(#REF!&gt;0,#REF!&lt;5),D78&amp;#REF!,D78&amp;"9"))</f>
        <v>ZZZ9</v>
      </c>
      <c r="L78" s="237">
        <f t="shared" si="0"/>
        <v>999</v>
      </c>
      <c r="M78" s="273">
        <f t="shared" si="1"/>
        <v>999</v>
      </c>
      <c r="N78" s="268"/>
      <c r="O78" s="231"/>
      <c r="P78" s="77">
        <f t="shared" si="2"/>
        <v>999</v>
      </c>
      <c r="Q78" s="59"/>
    </row>
    <row r="79" spans="1:17" s="11" customFormat="1" ht="18.75" customHeight="1">
      <c r="A79" s="238">
        <v>73</v>
      </c>
      <c r="B79" s="57"/>
      <c r="C79" s="57"/>
      <c r="D79" s="58"/>
      <c r="E79" s="253"/>
      <c r="F79" s="76"/>
      <c r="G79" s="76"/>
      <c r="H79" s="313"/>
      <c r="I79" s="276"/>
      <c r="J79" s="235" t="e">
        <f>IF(AND(Q79="",#REF!&gt;0,#REF!&lt;5),K79,)</f>
        <v>#REF!</v>
      </c>
      <c r="K79" s="233" t="str">
        <f>IF(D79="","ZZZ9",IF(AND(#REF!&gt;0,#REF!&lt;5),D79&amp;#REF!,D79&amp;"9"))</f>
        <v>ZZZ9</v>
      </c>
      <c r="L79" s="237">
        <f t="shared" si="0"/>
        <v>999</v>
      </c>
      <c r="M79" s="273">
        <f t="shared" si="1"/>
        <v>999</v>
      </c>
      <c r="N79" s="268"/>
      <c r="O79" s="231"/>
      <c r="P79" s="77">
        <f t="shared" si="2"/>
        <v>999</v>
      </c>
      <c r="Q79" s="59"/>
    </row>
    <row r="80" spans="1:17" s="11" customFormat="1" ht="18.75" customHeight="1">
      <c r="A80" s="238">
        <v>74</v>
      </c>
      <c r="B80" s="57"/>
      <c r="C80" s="57"/>
      <c r="D80" s="58"/>
      <c r="E80" s="253"/>
      <c r="F80" s="76"/>
      <c r="G80" s="76"/>
      <c r="H80" s="313"/>
      <c r="I80" s="276"/>
      <c r="J80" s="235" t="e">
        <f>IF(AND(Q80="",#REF!&gt;0,#REF!&lt;5),K80,)</f>
        <v>#REF!</v>
      </c>
      <c r="K80" s="233" t="str">
        <f>IF(D80="","ZZZ9",IF(AND(#REF!&gt;0,#REF!&lt;5),D80&amp;#REF!,D80&amp;"9"))</f>
        <v>ZZZ9</v>
      </c>
      <c r="L80" s="237">
        <f t="shared" si="0"/>
        <v>999</v>
      </c>
      <c r="M80" s="273">
        <f t="shared" si="1"/>
        <v>999</v>
      </c>
      <c r="N80" s="268"/>
      <c r="O80" s="231"/>
      <c r="P80" s="77">
        <f t="shared" si="2"/>
        <v>999</v>
      </c>
      <c r="Q80" s="59"/>
    </row>
    <row r="81" spans="1:17" s="11" customFormat="1" ht="18.75" customHeight="1">
      <c r="A81" s="238">
        <v>75</v>
      </c>
      <c r="B81" s="57"/>
      <c r="C81" s="57"/>
      <c r="D81" s="58"/>
      <c r="E81" s="253"/>
      <c r="F81" s="76"/>
      <c r="G81" s="76"/>
      <c r="H81" s="313"/>
      <c r="I81" s="276"/>
      <c r="J81" s="235" t="e">
        <f>IF(AND(Q81="",#REF!&gt;0,#REF!&lt;5),K81,)</f>
        <v>#REF!</v>
      </c>
      <c r="K81" s="233" t="str">
        <f>IF(D81="","ZZZ9",IF(AND(#REF!&gt;0,#REF!&lt;5),D81&amp;#REF!,D81&amp;"9"))</f>
        <v>ZZZ9</v>
      </c>
      <c r="L81" s="237">
        <f t="shared" si="0"/>
        <v>999</v>
      </c>
      <c r="M81" s="273">
        <f t="shared" si="1"/>
        <v>999</v>
      </c>
      <c r="N81" s="268"/>
      <c r="O81" s="231"/>
      <c r="P81" s="77">
        <f t="shared" si="2"/>
        <v>999</v>
      </c>
      <c r="Q81" s="59"/>
    </row>
    <row r="82" spans="1:17" s="11" customFormat="1" ht="18.75" customHeight="1">
      <c r="A82" s="238">
        <v>76</v>
      </c>
      <c r="B82" s="57"/>
      <c r="C82" s="57"/>
      <c r="D82" s="58"/>
      <c r="E82" s="253"/>
      <c r="F82" s="76"/>
      <c r="G82" s="76"/>
      <c r="H82" s="313"/>
      <c r="I82" s="276"/>
      <c r="J82" s="235" t="e">
        <f>IF(AND(Q82="",#REF!&gt;0,#REF!&lt;5),K82,)</f>
        <v>#REF!</v>
      </c>
      <c r="K82" s="233" t="str">
        <f>IF(D82="","ZZZ9",IF(AND(#REF!&gt;0,#REF!&lt;5),D82&amp;#REF!,D82&amp;"9"))</f>
        <v>ZZZ9</v>
      </c>
      <c r="L82" s="237">
        <f t="shared" si="0"/>
        <v>999</v>
      </c>
      <c r="M82" s="273">
        <f t="shared" si="1"/>
        <v>999</v>
      </c>
      <c r="N82" s="268"/>
      <c r="O82" s="231"/>
      <c r="P82" s="77">
        <f t="shared" si="2"/>
        <v>999</v>
      </c>
      <c r="Q82" s="59"/>
    </row>
    <row r="83" spans="1:17" s="11" customFormat="1" ht="18.75" customHeight="1">
      <c r="A83" s="238">
        <v>77</v>
      </c>
      <c r="B83" s="57"/>
      <c r="C83" s="57"/>
      <c r="D83" s="58"/>
      <c r="E83" s="253"/>
      <c r="F83" s="76"/>
      <c r="G83" s="76"/>
      <c r="H83" s="313"/>
      <c r="I83" s="276"/>
      <c r="J83" s="235" t="e">
        <f>IF(AND(Q83="",#REF!&gt;0,#REF!&lt;5),K83,)</f>
        <v>#REF!</v>
      </c>
      <c r="K83" s="233" t="str">
        <f>IF(D83="","ZZZ9",IF(AND(#REF!&gt;0,#REF!&lt;5),D83&amp;#REF!,D83&amp;"9"))</f>
        <v>ZZZ9</v>
      </c>
      <c r="L83" s="237">
        <f t="shared" si="0"/>
        <v>999</v>
      </c>
      <c r="M83" s="273">
        <f t="shared" si="1"/>
        <v>999</v>
      </c>
      <c r="N83" s="268"/>
      <c r="O83" s="231"/>
      <c r="P83" s="77">
        <f t="shared" si="2"/>
        <v>999</v>
      </c>
      <c r="Q83" s="59"/>
    </row>
    <row r="84" spans="1:17" s="11" customFormat="1" ht="18.75" customHeight="1">
      <c r="A84" s="238">
        <v>78</v>
      </c>
      <c r="B84" s="57"/>
      <c r="C84" s="57"/>
      <c r="D84" s="58"/>
      <c r="E84" s="253"/>
      <c r="F84" s="76"/>
      <c r="G84" s="76"/>
      <c r="H84" s="313"/>
      <c r="I84" s="276"/>
      <c r="J84" s="235" t="e">
        <f>IF(AND(Q84="",#REF!&gt;0,#REF!&lt;5),K84,)</f>
        <v>#REF!</v>
      </c>
      <c r="K84" s="233" t="str">
        <f>IF(D84="","ZZZ9",IF(AND(#REF!&gt;0,#REF!&lt;5),D84&amp;#REF!,D84&amp;"9"))</f>
        <v>ZZZ9</v>
      </c>
      <c r="L84" s="237">
        <f t="shared" si="0"/>
        <v>999</v>
      </c>
      <c r="M84" s="273">
        <f t="shared" si="1"/>
        <v>999</v>
      </c>
      <c r="N84" s="268"/>
      <c r="O84" s="231"/>
      <c r="P84" s="77">
        <f t="shared" si="2"/>
        <v>999</v>
      </c>
      <c r="Q84" s="59"/>
    </row>
    <row r="85" spans="1:17" s="11" customFormat="1" ht="18.75" customHeight="1">
      <c r="A85" s="238">
        <v>79</v>
      </c>
      <c r="B85" s="57"/>
      <c r="C85" s="57"/>
      <c r="D85" s="58"/>
      <c r="E85" s="253"/>
      <c r="F85" s="76"/>
      <c r="G85" s="76"/>
      <c r="H85" s="313"/>
      <c r="I85" s="276"/>
      <c r="J85" s="235" t="e">
        <f>IF(AND(Q85="",#REF!&gt;0,#REF!&lt;5),K85,)</f>
        <v>#REF!</v>
      </c>
      <c r="K85" s="233" t="str">
        <f>IF(D85="","ZZZ9",IF(AND(#REF!&gt;0,#REF!&lt;5),D85&amp;#REF!,D85&amp;"9"))</f>
        <v>ZZZ9</v>
      </c>
      <c r="L85" s="237">
        <f t="shared" si="0"/>
        <v>999</v>
      </c>
      <c r="M85" s="273">
        <f t="shared" si="1"/>
        <v>999</v>
      </c>
      <c r="N85" s="268"/>
      <c r="O85" s="231"/>
      <c r="P85" s="77">
        <f t="shared" si="2"/>
        <v>999</v>
      </c>
      <c r="Q85" s="59"/>
    </row>
    <row r="86" spans="1:17" s="11" customFormat="1" ht="18.75" customHeight="1">
      <c r="A86" s="238">
        <v>80</v>
      </c>
      <c r="B86" s="57"/>
      <c r="C86" s="57"/>
      <c r="D86" s="58"/>
      <c r="E86" s="253"/>
      <c r="F86" s="76"/>
      <c r="G86" s="76"/>
      <c r="H86" s="313"/>
      <c r="I86" s="276"/>
      <c r="J86" s="235" t="e">
        <f>IF(AND(Q86="",#REF!&gt;0,#REF!&lt;5),K86,)</f>
        <v>#REF!</v>
      </c>
      <c r="K86" s="233" t="str">
        <f>IF(D86="","ZZZ9",IF(AND(#REF!&gt;0,#REF!&lt;5),D86&amp;#REF!,D86&amp;"9"))</f>
        <v>ZZZ9</v>
      </c>
      <c r="L86" s="237">
        <f t="shared" si="0"/>
        <v>999</v>
      </c>
      <c r="M86" s="273">
        <f t="shared" si="1"/>
        <v>999</v>
      </c>
      <c r="N86" s="268"/>
      <c r="O86" s="231"/>
      <c r="P86" s="77">
        <f t="shared" si="2"/>
        <v>999</v>
      </c>
      <c r="Q86" s="59"/>
    </row>
    <row r="87" spans="1:17" s="11" customFormat="1" ht="18.75" customHeight="1">
      <c r="A87" s="238">
        <v>81</v>
      </c>
      <c r="B87" s="57"/>
      <c r="C87" s="57"/>
      <c r="D87" s="58"/>
      <c r="E87" s="253"/>
      <c r="F87" s="76"/>
      <c r="G87" s="76"/>
      <c r="H87" s="313"/>
      <c r="I87" s="276"/>
      <c r="J87" s="235" t="e">
        <f>IF(AND(Q87="",#REF!&gt;0,#REF!&lt;5),K87,)</f>
        <v>#REF!</v>
      </c>
      <c r="K87" s="233" t="str">
        <f>IF(D87="","ZZZ9",IF(AND(#REF!&gt;0,#REF!&lt;5),D87&amp;#REF!,D87&amp;"9"))</f>
        <v>ZZZ9</v>
      </c>
      <c r="L87" s="237">
        <f t="shared" si="0"/>
        <v>999</v>
      </c>
      <c r="M87" s="273">
        <f t="shared" si="1"/>
        <v>999</v>
      </c>
      <c r="N87" s="268"/>
      <c r="O87" s="231"/>
      <c r="P87" s="77">
        <f t="shared" si="2"/>
        <v>999</v>
      </c>
      <c r="Q87" s="59"/>
    </row>
    <row r="88" spans="1:17" s="11" customFormat="1" ht="18.75" customHeight="1">
      <c r="A88" s="238">
        <v>82</v>
      </c>
      <c r="B88" s="57"/>
      <c r="C88" s="57"/>
      <c r="D88" s="58"/>
      <c r="E88" s="253"/>
      <c r="F88" s="76"/>
      <c r="G88" s="76"/>
      <c r="H88" s="313"/>
      <c r="I88" s="276"/>
      <c r="J88" s="235" t="e">
        <f>IF(AND(Q88="",#REF!&gt;0,#REF!&lt;5),K88,)</f>
        <v>#REF!</v>
      </c>
      <c r="K88" s="233" t="str">
        <f>IF(D88="","ZZZ9",IF(AND(#REF!&gt;0,#REF!&lt;5),D88&amp;#REF!,D88&amp;"9"))</f>
        <v>ZZZ9</v>
      </c>
      <c r="L88" s="237">
        <f t="shared" si="0"/>
        <v>999</v>
      </c>
      <c r="M88" s="273">
        <f t="shared" si="1"/>
        <v>999</v>
      </c>
      <c r="N88" s="268"/>
      <c r="O88" s="231"/>
      <c r="P88" s="77">
        <f t="shared" si="2"/>
        <v>999</v>
      </c>
      <c r="Q88" s="59"/>
    </row>
    <row r="89" spans="1:17" s="11" customFormat="1" ht="18.75" customHeight="1">
      <c r="A89" s="238">
        <v>83</v>
      </c>
      <c r="B89" s="57"/>
      <c r="C89" s="57"/>
      <c r="D89" s="58"/>
      <c r="E89" s="253"/>
      <c r="F89" s="76"/>
      <c r="G89" s="76"/>
      <c r="H89" s="313"/>
      <c r="I89" s="276"/>
      <c r="J89" s="235" t="e">
        <f>IF(AND(Q89="",#REF!&gt;0,#REF!&lt;5),K89,)</f>
        <v>#REF!</v>
      </c>
      <c r="K89" s="233" t="str">
        <f>IF(D89="","ZZZ9",IF(AND(#REF!&gt;0,#REF!&lt;5),D89&amp;#REF!,D89&amp;"9"))</f>
        <v>ZZZ9</v>
      </c>
      <c r="L89" s="237">
        <f t="shared" si="0"/>
        <v>999</v>
      </c>
      <c r="M89" s="273">
        <f t="shared" si="1"/>
        <v>999</v>
      </c>
      <c r="N89" s="268"/>
      <c r="O89" s="231"/>
      <c r="P89" s="77">
        <f t="shared" si="2"/>
        <v>999</v>
      </c>
      <c r="Q89" s="59"/>
    </row>
    <row r="90" spans="1:17" s="11" customFormat="1" ht="18.75" customHeight="1">
      <c r="A90" s="238">
        <v>84</v>
      </c>
      <c r="B90" s="57"/>
      <c r="C90" s="57"/>
      <c r="D90" s="58"/>
      <c r="E90" s="253"/>
      <c r="F90" s="76"/>
      <c r="G90" s="76"/>
      <c r="H90" s="313"/>
      <c r="I90" s="276"/>
      <c r="J90" s="235" t="e">
        <f>IF(AND(Q90="",#REF!&gt;0,#REF!&lt;5),K90,)</f>
        <v>#REF!</v>
      </c>
      <c r="K90" s="233" t="str">
        <f>IF(D90="","ZZZ9",IF(AND(#REF!&gt;0,#REF!&lt;5),D90&amp;#REF!,D90&amp;"9"))</f>
        <v>ZZZ9</v>
      </c>
      <c r="L90" s="237">
        <f t="shared" si="0"/>
        <v>999</v>
      </c>
      <c r="M90" s="273">
        <f t="shared" si="1"/>
        <v>999</v>
      </c>
      <c r="N90" s="268"/>
      <c r="O90" s="231"/>
      <c r="P90" s="77">
        <f t="shared" si="2"/>
        <v>999</v>
      </c>
      <c r="Q90" s="59"/>
    </row>
    <row r="91" spans="1:17" s="11" customFormat="1" ht="18.75" customHeight="1">
      <c r="A91" s="238">
        <v>85</v>
      </c>
      <c r="B91" s="57"/>
      <c r="C91" s="57"/>
      <c r="D91" s="58"/>
      <c r="E91" s="253"/>
      <c r="F91" s="76"/>
      <c r="G91" s="76"/>
      <c r="H91" s="313"/>
      <c r="I91" s="276"/>
      <c r="J91" s="235" t="e">
        <f>IF(AND(Q91="",#REF!&gt;0,#REF!&lt;5),K91,)</f>
        <v>#REF!</v>
      </c>
      <c r="K91" s="233" t="str">
        <f>IF(D91="","ZZZ9",IF(AND(#REF!&gt;0,#REF!&lt;5),D91&amp;#REF!,D91&amp;"9"))</f>
        <v>ZZZ9</v>
      </c>
      <c r="L91" s="237">
        <f t="shared" si="0"/>
        <v>999</v>
      </c>
      <c r="M91" s="273">
        <f t="shared" si="1"/>
        <v>999</v>
      </c>
      <c r="N91" s="268"/>
      <c r="O91" s="231"/>
      <c r="P91" s="77">
        <f t="shared" si="2"/>
        <v>999</v>
      </c>
      <c r="Q91" s="59"/>
    </row>
    <row r="92" spans="1:17" s="11" customFormat="1" ht="18.75" customHeight="1">
      <c r="A92" s="238">
        <v>86</v>
      </c>
      <c r="B92" s="57"/>
      <c r="C92" s="57"/>
      <c r="D92" s="58"/>
      <c r="E92" s="253"/>
      <c r="F92" s="76"/>
      <c r="G92" s="76"/>
      <c r="H92" s="313"/>
      <c r="I92" s="276"/>
      <c r="J92" s="235" t="e">
        <f>IF(AND(Q92="",#REF!&gt;0,#REF!&lt;5),K92,)</f>
        <v>#REF!</v>
      </c>
      <c r="K92" s="233" t="str">
        <f>IF(D92="","ZZZ9",IF(AND(#REF!&gt;0,#REF!&lt;5),D92&amp;#REF!,D92&amp;"9"))</f>
        <v>ZZZ9</v>
      </c>
      <c r="L92" s="237">
        <f t="shared" si="0"/>
        <v>999</v>
      </c>
      <c r="M92" s="273">
        <f t="shared" si="1"/>
        <v>999</v>
      </c>
      <c r="N92" s="268"/>
      <c r="O92" s="231"/>
      <c r="P92" s="77">
        <f t="shared" si="2"/>
        <v>999</v>
      </c>
      <c r="Q92" s="59"/>
    </row>
    <row r="93" spans="1:17" s="11" customFormat="1" ht="18.75" customHeight="1">
      <c r="A93" s="238">
        <v>87</v>
      </c>
      <c r="B93" s="57"/>
      <c r="C93" s="57"/>
      <c r="D93" s="58"/>
      <c r="E93" s="253"/>
      <c r="F93" s="76"/>
      <c r="G93" s="76"/>
      <c r="H93" s="313"/>
      <c r="I93" s="276"/>
      <c r="J93" s="235" t="e">
        <f>IF(AND(Q93="",#REF!&gt;0,#REF!&lt;5),K93,)</f>
        <v>#REF!</v>
      </c>
      <c r="K93" s="233" t="str">
        <f>IF(D93="","ZZZ9",IF(AND(#REF!&gt;0,#REF!&lt;5),D93&amp;#REF!,D93&amp;"9"))</f>
        <v>ZZZ9</v>
      </c>
      <c r="L93" s="237">
        <f t="shared" si="0"/>
        <v>999</v>
      </c>
      <c r="M93" s="273">
        <f t="shared" si="1"/>
        <v>999</v>
      </c>
      <c r="N93" s="268"/>
      <c r="O93" s="231"/>
      <c r="P93" s="77">
        <f t="shared" si="2"/>
        <v>999</v>
      </c>
      <c r="Q93" s="59"/>
    </row>
    <row r="94" spans="1:17" s="11" customFormat="1" ht="18.75" customHeight="1">
      <c r="A94" s="238">
        <v>88</v>
      </c>
      <c r="B94" s="57"/>
      <c r="C94" s="57"/>
      <c r="D94" s="58"/>
      <c r="E94" s="253"/>
      <c r="F94" s="76"/>
      <c r="G94" s="76"/>
      <c r="H94" s="313"/>
      <c r="I94" s="276"/>
      <c r="J94" s="235" t="e">
        <f>IF(AND(Q94="",#REF!&gt;0,#REF!&lt;5),K94,)</f>
        <v>#REF!</v>
      </c>
      <c r="K94" s="233" t="str">
        <f>IF(D94="","ZZZ9",IF(AND(#REF!&gt;0,#REF!&lt;5),D94&amp;#REF!,D94&amp;"9"))</f>
        <v>ZZZ9</v>
      </c>
      <c r="L94" s="237">
        <f t="shared" si="0"/>
        <v>999</v>
      </c>
      <c r="M94" s="273">
        <f t="shared" si="1"/>
        <v>999</v>
      </c>
      <c r="N94" s="268"/>
      <c r="O94" s="231"/>
      <c r="P94" s="77">
        <f t="shared" si="2"/>
        <v>999</v>
      </c>
      <c r="Q94" s="59"/>
    </row>
    <row r="95" spans="1:17" s="11" customFormat="1" ht="18.75" customHeight="1">
      <c r="A95" s="238">
        <v>89</v>
      </c>
      <c r="B95" s="57"/>
      <c r="C95" s="57"/>
      <c r="D95" s="58"/>
      <c r="E95" s="253"/>
      <c r="F95" s="76"/>
      <c r="G95" s="76"/>
      <c r="H95" s="313"/>
      <c r="I95" s="276"/>
      <c r="J95" s="235" t="e">
        <f>IF(AND(Q95="",#REF!&gt;0,#REF!&lt;5),K95,)</f>
        <v>#REF!</v>
      </c>
      <c r="K95" s="233" t="str">
        <f>IF(D95="","ZZZ9",IF(AND(#REF!&gt;0,#REF!&lt;5),D95&amp;#REF!,D95&amp;"9"))</f>
        <v>ZZZ9</v>
      </c>
      <c r="L95" s="237">
        <f t="shared" si="0"/>
        <v>999</v>
      </c>
      <c r="M95" s="273">
        <f t="shared" si="1"/>
        <v>999</v>
      </c>
      <c r="N95" s="268"/>
      <c r="O95" s="231"/>
      <c r="P95" s="77">
        <f t="shared" si="2"/>
        <v>999</v>
      </c>
      <c r="Q95" s="59"/>
    </row>
    <row r="96" spans="1:17" s="11" customFormat="1" ht="18.75" customHeight="1">
      <c r="A96" s="238">
        <v>90</v>
      </c>
      <c r="B96" s="57"/>
      <c r="C96" s="57"/>
      <c r="D96" s="58"/>
      <c r="E96" s="253"/>
      <c r="F96" s="76"/>
      <c r="G96" s="76"/>
      <c r="H96" s="313"/>
      <c r="I96" s="276"/>
      <c r="J96" s="235" t="e">
        <f>IF(AND(Q96="",#REF!&gt;0,#REF!&lt;5),K96,)</f>
        <v>#REF!</v>
      </c>
      <c r="K96" s="233" t="str">
        <f>IF(D96="","ZZZ9",IF(AND(#REF!&gt;0,#REF!&lt;5),D96&amp;#REF!,D96&amp;"9"))</f>
        <v>ZZZ9</v>
      </c>
      <c r="L96" s="237">
        <f t="shared" si="0"/>
        <v>999</v>
      </c>
      <c r="M96" s="273">
        <f t="shared" si="1"/>
        <v>999</v>
      </c>
      <c r="N96" s="268"/>
      <c r="O96" s="231"/>
      <c r="P96" s="77">
        <f t="shared" si="2"/>
        <v>999</v>
      </c>
      <c r="Q96" s="59"/>
    </row>
    <row r="97" spans="1:17" s="11" customFormat="1" ht="18.75" customHeight="1">
      <c r="A97" s="238">
        <v>91</v>
      </c>
      <c r="B97" s="57"/>
      <c r="C97" s="57"/>
      <c r="D97" s="58"/>
      <c r="E97" s="253"/>
      <c r="F97" s="76"/>
      <c r="G97" s="76"/>
      <c r="H97" s="313"/>
      <c r="I97" s="276"/>
      <c r="J97" s="235" t="e">
        <f>IF(AND(Q97="",#REF!&gt;0,#REF!&lt;5),K97,)</f>
        <v>#REF!</v>
      </c>
      <c r="K97" s="233" t="str">
        <f>IF(D97="","ZZZ9",IF(AND(#REF!&gt;0,#REF!&lt;5),D97&amp;#REF!,D97&amp;"9"))</f>
        <v>ZZZ9</v>
      </c>
      <c r="L97" s="237">
        <f t="shared" si="0"/>
        <v>999</v>
      </c>
      <c r="M97" s="273">
        <f t="shared" si="1"/>
        <v>999</v>
      </c>
      <c r="N97" s="268"/>
      <c r="O97" s="231"/>
      <c r="P97" s="77">
        <f t="shared" si="2"/>
        <v>999</v>
      </c>
      <c r="Q97" s="59"/>
    </row>
    <row r="98" spans="1:17" s="11" customFormat="1" ht="18.75" customHeight="1">
      <c r="A98" s="238">
        <v>92</v>
      </c>
      <c r="B98" s="57"/>
      <c r="C98" s="57"/>
      <c r="D98" s="58"/>
      <c r="E98" s="253"/>
      <c r="F98" s="76"/>
      <c r="G98" s="76"/>
      <c r="H98" s="313"/>
      <c r="I98" s="276"/>
      <c r="J98" s="235" t="e">
        <f>IF(AND(Q98="",#REF!&gt;0,#REF!&lt;5),K98,)</f>
        <v>#REF!</v>
      </c>
      <c r="K98" s="233" t="str">
        <f>IF(D98="","ZZZ9",IF(AND(#REF!&gt;0,#REF!&lt;5),D98&amp;#REF!,D98&amp;"9"))</f>
        <v>ZZZ9</v>
      </c>
      <c r="L98" s="237">
        <f t="shared" si="0"/>
        <v>999</v>
      </c>
      <c r="M98" s="273">
        <f t="shared" si="1"/>
        <v>999</v>
      </c>
      <c r="N98" s="268"/>
      <c r="O98" s="231"/>
      <c r="P98" s="77">
        <f t="shared" si="2"/>
        <v>999</v>
      </c>
      <c r="Q98" s="59"/>
    </row>
    <row r="99" spans="1:17" s="11" customFormat="1" ht="18.75" customHeight="1">
      <c r="A99" s="238">
        <v>93</v>
      </c>
      <c r="B99" s="57"/>
      <c r="C99" s="57"/>
      <c r="D99" s="58"/>
      <c r="E99" s="253"/>
      <c r="F99" s="76"/>
      <c r="G99" s="76"/>
      <c r="H99" s="313"/>
      <c r="I99" s="276"/>
      <c r="J99" s="235" t="e">
        <f>IF(AND(Q99="",#REF!&gt;0,#REF!&lt;5),K99,)</f>
        <v>#REF!</v>
      </c>
      <c r="K99" s="233" t="str">
        <f>IF(D99="","ZZZ9",IF(AND(#REF!&gt;0,#REF!&lt;5),D99&amp;#REF!,D99&amp;"9"))</f>
        <v>ZZZ9</v>
      </c>
      <c r="L99" s="237">
        <f t="shared" si="0"/>
        <v>999</v>
      </c>
      <c r="M99" s="273">
        <f t="shared" si="1"/>
        <v>999</v>
      </c>
      <c r="N99" s="268"/>
      <c r="O99" s="231"/>
      <c r="P99" s="77">
        <f t="shared" si="2"/>
        <v>999</v>
      </c>
      <c r="Q99" s="59"/>
    </row>
    <row r="100" spans="1:17" s="11" customFormat="1" ht="18.75" customHeight="1">
      <c r="A100" s="238">
        <v>94</v>
      </c>
      <c r="B100" s="57"/>
      <c r="C100" s="57"/>
      <c r="D100" s="58"/>
      <c r="E100" s="253"/>
      <c r="F100" s="76"/>
      <c r="G100" s="76"/>
      <c r="H100" s="313"/>
      <c r="I100" s="276"/>
      <c r="J100" s="235" t="e">
        <f>IF(AND(Q100="",#REF!&gt;0,#REF!&lt;5),K100,)</f>
        <v>#REF!</v>
      </c>
      <c r="K100" s="233" t="str">
        <f>IF(D100="","ZZZ9",IF(AND(#REF!&gt;0,#REF!&lt;5),D100&amp;#REF!,D100&amp;"9"))</f>
        <v>ZZZ9</v>
      </c>
      <c r="L100" s="237">
        <f t="shared" si="0"/>
        <v>999</v>
      </c>
      <c r="M100" s="273">
        <f t="shared" si="1"/>
        <v>999</v>
      </c>
      <c r="N100" s="268"/>
      <c r="O100" s="231"/>
      <c r="P100" s="77">
        <f t="shared" si="2"/>
        <v>999</v>
      </c>
      <c r="Q100" s="59"/>
    </row>
    <row r="101" spans="1:17" s="11" customFormat="1" ht="18.75" customHeight="1">
      <c r="A101" s="238">
        <v>95</v>
      </c>
      <c r="B101" s="57"/>
      <c r="C101" s="57"/>
      <c r="D101" s="58"/>
      <c r="E101" s="253"/>
      <c r="F101" s="76"/>
      <c r="G101" s="76"/>
      <c r="H101" s="313"/>
      <c r="I101" s="276"/>
      <c r="J101" s="235" t="e">
        <f>IF(AND(Q101="",#REF!&gt;0,#REF!&lt;5),K101,)</f>
        <v>#REF!</v>
      </c>
      <c r="K101" s="233" t="str">
        <f>IF(D101="","ZZZ9",IF(AND(#REF!&gt;0,#REF!&lt;5),D101&amp;#REF!,D101&amp;"9"))</f>
        <v>ZZZ9</v>
      </c>
      <c r="L101" s="237">
        <f t="shared" si="0"/>
        <v>999</v>
      </c>
      <c r="M101" s="273">
        <f t="shared" si="1"/>
        <v>999</v>
      </c>
      <c r="N101" s="268"/>
      <c r="O101" s="231"/>
      <c r="P101" s="77">
        <f t="shared" si="2"/>
        <v>999</v>
      </c>
      <c r="Q101" s="59"/>
    </row>
    <row r="102" spans="1:17" s="11" customFormat="1" ht="18.75" customHeight="1">
      <c r="A102" s="238">
        <v>96</v>
      </c>
      <c r="B102" s="57"/>
      <c r="C102" s="57"/>
      <c r="D102" s="58"/>
      <c r="E102" s="253"/>
      <c r="F102" s="76"/>
      <c r="G102" s="76"/>
      <c r="H102" s="313"/>
      <c r="I102" s="276"/>
      <c r="J102" s="235" t="e">
        <f>IF(AND(Q102="",#REF!&gt;0,#REF!&lt;5),K102,)</f>
        <v>#REF!</v>
      </c>
      <c r="K102" s="233" t="str">
        <f>IF(D102="","ZZZ9",IF(AND(#REF!&gt;0,#REF!&lt;5),D102&amp;#REF!,D102&amp;"9"))</f>
        <v>ZZZ9</v>
      </c>
      <c r="L102" s="237">
        <f t="shared" si="0"/>
        <v>999</v>
      </c>
      <c r="M102" s="273">
        <f t="shared" si="1"/>
        <v>999</v>
      </c>
      <c r="N102" s="268"/>
      <c r="O102" s="231"/>
      <c r="P102" s="77">
        <f t="shared" si="2"/>
        <v>999</v>
      </c>
      <c r="Q102" s="59"/>
    </row>
    <row r="103" spans="1:17" s="11" customFormat="1" ht="18.75" customHeight="1">
      <c r="A103" s="238">
        <v>97</v>
      </c>
      <c r="B103" s="57"/>
      <c r="C103" s="57"/>
      <c r="D103" s="58"/>
      <c r="E103" s="253"/>
      <c r="F103" s="76"/>
      <c r="G103" s="76"/>
      <c r="H103" s="313"/>
      <c r="I103" s="276"/>
      <c r="J103" s="235" t="e">
        <f>IF(AND(Q103="",#REF!&gt;0,#REF!&lt;5),K103,)</f>
        <v>#REF!</v>
      </c>
      <c r="K103" s="233" t="str">
        <f>IF(D103="","ZZZ9",IF(AND(#REF!&gt;0,#REF!&lt;5),D103&amp;#REF!,D103&amp;"9"))</f>
        <v>ZZZ9</v>
      </c>
      <c r="L103" s="237">
        <f t="shared" si="0"/>
        <v>999</v>
      </c>
      <c r="M103" s="273">
        <f t="shared" si="1"/>
        <v>999</v>
      </c>
      <c r="N103" s="268"/>
      <c r="O103" s="231"/>
      <c r="P103" s="77">
        <f t="shared" si="2"/>
        <v>999</v>
      </c>
      <c r="Q103" s="59"/>
    </row>
    <row r="104" spans="1:17" s="11" customFormat="1" ht="18.75" customHeight="1">
      <c r="A104" s="238">
        <v>98</v>
      </c>
      <c r="B104" s="57"/>
      <c r="C104" s="57"/>
      <c r="D104" s="58"/>
      <c r="E104" s="253"/>
      <c r="F104" s="76"/>
      <c r="G104" s="76"/>
      <c r="H104" s="313"/>
      <c r="I104" s="276"/>
      <c r="J104" s="235" t="e">
        <f>IF(AND(Q104="",#REF!&gt;0,#REF!&lt;5),K104,)</f>
        <v>#REF!</v>
      </c>
      <c r="K104" s="233" t="str">
        <f>IF(D104="","ZZZ9",IF(AND(#REF!&gt;0,#REF!&lt;5),D104&amp;#REF!,D104&amp;"9"))</f>
        <v>ZZZ9</v>
      </c>
      <c r="L104" s="237">
        <f aca="true" t="shared" si="3" ref="L104:L156">IF(Q104="",999,Q104)</f>
        <v>999</v>
      </c>
      <c r="M104" s="273">
        <f aca="true" t="shared" si="4" ref="M104:M156">IF(P104=999,999,1)</f>
        <v>999</v>
      </c>
      <c r="N104" s="268"/>
      <c r="O104" s="231"/>
      <c r="P104" s="77">
        <f aca="true" t="shared" si="5" ref="P104:P156">IF(N104="DA",1,IF(N104="WC",2,IF(N104="SE",3,IF(N104="Q",4,IF(N104="LL",5,999)))))</f>
        <v>999</v>
      </c>
      <c r="Q104" s="59"/>
    </row>
    <row r="105" spans="1:17" s="11" customFormat="1" ht="18.75" customHeight="1">
      <c r="A105" s="238">
        <v>99</v>
      </c>
      <c r="B105" s="57"/>
      <c r="C105" s="57"/>
      <c r="D105" s="58"/>
      <c r="E105" s="253"/>
      <c r="F105" s="76"/>
      <c r="G105" s="76"/>
      <c r="H105" s="313"/>
      <c r="I105" s="276"/>
      <c r="J105" s="235" t="e">
        <f>IF(AND(Q105="",#REF!&gt;0,#REF!&lt;5),K105,)</f>
        <v>#REF!</v>
      </c>
      <c r="K105" s="233" t="str">
        <f>IF(D105="","ZZZ9",IF(AND(#REF!&gt;0,#REF!&lt;5),D105&amp;#REF!,D105&amp;"9"))</f>
        <v>ZZZ9</v>
      </c>
      <c r="L105" s="237">
        <f t="shared" si="3"/>
        <v>999</v>
      </c>
      <c r="M105" s="273">
        <f t="shared" si="4"/>
        <v>999</v>
      </c>
      <c r="N105" s="268"/>
      <c r="O105" s="231"/>
      <c r="P105" s="77">
        <f t="shared" si="5"/>
        <v>999</v>
      </c>
      <c r="Q105" s="59"/>
    </row>
    <row r="106" spans="1:17" s="11" customFormat="1" ht="18.75" customHeight="1">
      <c r="A106" s="238">
        <v>100</v>
      </c>
      <c r="B106" s="57"/>
      <c r="C106" s="57"/>
      <c r="D106" s="58"/>
      <c r="E106" s="253"/>
      <c r="F106" s="76"/>
      <c r="G106" s="76"/>
      <c r="H106" s="313"/>
      <c r="I106" s="276"/>
      <c r="J106" s="235" t="e">
        <f>IF(AND(Q106="",#REF!&gt;0,#REF!&lt;5),K106,)</f>
        <v>#REF!</v>
      </c>
      <c r="K106" s="233" t="str">
        <f>IF(D106="","ZZZ9",IF(AND(#REF!&gt;0,#REF!&lt;5),D106&amp;#REF!,D106&amp;"9"))</f>
        <v>ZZZ9</v>
      </c>
      <c r="L106" s="237">
        <f t="shared" si="3"/>
        <v>999</v>
      </c>
      <c r="M106" s="273">
        <f t="shared" si="4"/>
        <v>999</v>
      </c>
      <c r="N106" s="268"/>
      <c r="O106" s="231"/>
      <c r="P106" s="77">
        <f t="shared" si="5"/>
        <v>999</v>
      </c>
      <c r="Q106" s="59"/>
    </row>
    <row r="107" spans="1:17" s="11" customFormat="1" ht="18.75" customHeight="1">
      <c r="A107" s="238">
        <v>101</v>
      </c>
      <c r="B107" s="57"/>
      <c r="C107" s="57"/>
      <c r="D107" s="58"/>
      <c r="E107" s="253"/>
      <c r="F107" s="76"/>
      <c r="G107" s="76"/>
      <c r="H107" s="313"/>
      <c r="I107" s="276"/>
      <c r="J107" s="235" t="e">
        <f>IF(AND(Q107="",#REF!&gt;0,#REF!&lt;5),K107,)</f>
        <v>#REF!</v>
      </c>
      <c r="K107" s="233" t="str">
        <f>IF(D107="","ZZZ9",IF(AND(#REF!&gt;0,#REF!&lt;5),D107&amp;#REF!,D107&amp;"9"))</f>
        <v>ZZZ9</v>
      </c>
      <c r="L107" s="237">
        <f t="shared" si="3"/>
        <v>999</v>
      </c>
      <c r="M107" s="273">
        <f t="shared" si="4"/>
        <v>999</v>
      </c>
      <c r="N107" s="268"/>
      <c r="O107" s="231"/>
      <c r="P107" s="77">
        <f t="shared" si="5"/>
        <v>999</v>
      </c>
      <c r="Q107" s="59"/>
    </row>
    <row r="108" spans="1:17" s="11" customFormat="1" ht="18.75" customHeight="1">
      <c r="A108" s="238">
        <v>102</v>
      </c>
      <c r="B108" s="57"/>
      <c r="C108" s="57"/>
      <c r="D108" s="58"/>
      <c r="E108" s="253"/>
      <c r="F108" s="76"/>
      <c r="G108" s="76"/>
      <c r="H108" s="313"/>
      <c r="I108" s="276"/>
      <c r="J108" s="235" t="e">
        <f>IF(AND(Q108="",#REF!&gt;0,#REF!&lt;5),K108,)</f>
        <v>#REF!</v>
      </c>
      <c r="K108" s="233" t="str">
        <f>IF(D108="","ZZZ9",IF(AND(#REF!&gt;0,#REF!&lt;5),D108&amp;#REF!,D108&amp;"9"))</f>
        <v>ZZZ9</v>
      </c>
      <c r="L108" s="237">
        <f t="shared" si="3"/>
        <v>999</v>
      </c>
      <c r="M108" s="273">
        <f t="shared" si="4"/>
        <v>999</v>
      </c>
      <c r="N108" s="268"/>
      <c r="O108" s="231"/>
      <c r="P108" s="77">
        <f t="shared" si="5"/>
        <v>999</v>
      </c>
      <c r="Q108" s="59"/>
    </row>
    <row r="109" spans="1:17" s="11" customFormat="1" ht="18.75" customHeight="1">
      <c r="A109" s="238">
        <v>103</v>
      </c>
      <c r="B109" s="57"/>
      <c r="C109" s="57"/>
      <c r="D109" s="58"/>
      <c r="E109" s="253"/>
      <c r="F109" s="76"/>
      <c r="G109" s="76"/>
      <c r="H109" s="313"/>
      <c r="I109" s="276"/>
      <c r="J109" s="235" t="e">
        <f>IF(AND(Q109="",#REF!&gt;0,#REF!&lt;5),K109,)</f>
        <v>#REF!</v>
      </c>
      <c r="K109" s="233" t="str">
        <f>IF(D109="","ZZZ9",IF(AND(#REF!&gt;0,#REF!&lt;5),D109&amp;#REF!,D109&amp;"9"))</f>
        <v>ZZZ9</v>
      </c>
      <c r="L109" s="237">
        <f t="shared" si="3"/>
        <v>999</v>
      </c>
      <c r="M109" s="273">
        <f t="shared" si="4"/>
        <v>999</v>
      </c>
      <c r="N109" s="268"/>
      <c r="O109" s="231"/>
      <c r="P109" s="77">
        <f t="shared" si="5"/>
        <v>999</v>
      </c>
      <c r="Q109" s="59"/>
    </row>
    <row r="110" spans="1:17" s="11" customFormat="1" ht="18.75" customHeight="1">
      <c r="A110" s="238">
        <v>104</v>
      </c>
      <c r="B110" s="57"/>
      <c r="C110" s="57"/>
      <c r="D110" s="58"/>
      <c r="E110" s="253"/>
      <c r="F110" s="76"/>
      <c r="G110" s="76"/>
      <c r="H110" s="313"/>
      <c r="I110" s="276"/>
      <c r="J110" s="235" t="e">
        <f>IF(AND(Q110="",#REF!&gt;0,#REF!&lt;5),K110,)</f>
        <v>#REF!</v>
      </c>
      <c r="K110" s="233" t="str">
        <f>IF(D110="","ZZZ9",IF(AND(#REF!&gt;0,#REF!&lt;5),D110&amp;#REF!,D110&amp;"9"))</f>
        <v>ZZZ9</v>
      </c>
      <c r="L110" s="237">
        <f t="shared" si="3"/>
        <v>999</v>
      </c>
      <c r="M110" s="273">
        <f t="shared" si="4"/>
        <v>999</v>
      </c>
      <c r="N110" s="268"/>
      <c r="O110" s="231"/>
      <c r="P110" s="77">
        <f t="shared" si="5"/>
        <v>999</v>
      </c>
      <c r="Q110" s="59"/>
    </row>
    <row r="111" spans="1:17" s="11" customFormat="1" ht="18.75" customHeight="1">
      <c r="A111" s="238">
        <v>105</v>
      </c>
      <c r="B111" s="57"/>
      <c r="C111" s="57"/>
      <c r="D111" s="58"/>
      <c r="E111" s="253"/>
      <c r="F111" s="76"/>
      <c r="G111" s="76"/>
      <c r="H111" s="313"/>
      <c r="I111" s="276"/>
      <c r="J111" s="235" t="e">
        <f>IF(AND(Q111="",#REF!&gt;0,#REF!&lt;5),K111,)</f>
        <v>#REF!</v>
      </c>
      <c r="K111" s="233" t="str">
        <f>IF(D111="","ZZZ9",IF(AND(#REF!&gt;0,#REF!&lt;5),D111&amp;#REF!,D111&amp;"9"))</f>
        <v>ZZZ9</v>
      </c>
      <c r="L111" s="237">
        <f t="shared" si="3"/>
        <v>999</v>
      </c>
      <c r="M111" s="273">
        <f t="shared" si="4"/>
        <v>999</v>
      </c>
      <c r="N111" s="268"/>
      <c r="O111" s="231"/>
      <c r="P111" s="77">
        <f t="shared" si="5"/>
        <v>999</v>
      </c>
      <c r="Q111" s="59"/>
    </row>
    <row r="112" spans="1:17" s="11" customFormat="1" ht="18.75" customHeight="1">
      <c r="A112" s="238">
        <v>106</v>
      </c>
      <c r="B112" s="57"/>
      <c r="C112" s="57"/>
      <c r="D112" s="58"/>
      <c r="E112" s="253"/>
      <c r="F112" s="76"/>
      <c r="G112" s="76"/>
      <c r="H112" s="313"/>
      <c r="I112" s="276"/>
      <c r="J112" s="235" t="e">
        <f>IF(AND(Q112="",#REF!&gt;0,#REF!&lt;5),K112,)</f>
        <v>#REF!</v>
      </c>
      <c r="K112" s="233" t="str">
        <f>IF(D112="","ZZZ9",IF(AND(#REF!&gt;0,#REF!&lt;5),D112&amp;#REF!,D112&amp;"9"))</f>
        <v>ZZZ9</v>
      </c>
      <c r="L112" s="237">
        <f t="shared" si="3"/>
        <v>999</v>
      </c>
      <c r="M112" s="273">
        <f t="shared" si="4"/>
        <v>999</v>
      </c>
      <c r="N112" s="268"/>
      <c r="O112" s="231"/>
      <c r="P112" s="77">
        <f t="shared" si="5"/>
        <v>999</v>
      </c>
      <c r="Q112" s="59"/>
    </row>
    <row r="113" spans="1:17" s="11" customFormat="1" ht="18.75" customHeight="1">
      <c r="A113" s="238">
        <v>107</v>
      </c>
      <c r="B113" s="57"/>
      <c r="C113" s="57"/>
      <c r="D113" s="58"/>
      <c r="E113" s="253"/>
      <c r="F113" s="76"/>
      <c r="G113" s="76"/>
      <c r="H113" s="313"/>
      <c r="I113" s="276"/>
      <c r="J113" s="235" t="e">
        <f>IF(AND(Q113="",#REF!&gt;0,#REF!&lt;5),K113,)</f>
        <v>#REF!</v>
      </c>
      <c r="K113" s="233" t="str">
        <f>IF(D113="","ZZZ9",IF(AND(#REF!&gt;0,#REF!&lt;5),D113&amp;#REF!,D113&amp;"9"))</f>
        <v>ZZZ9</v>
      </c>
      <c r="L113" s="237">
        <f t="shared" si="3"/>
        <v>999</v>
      </c>
      <c r="M113" s="273">
        <f t="shared" si="4"/>
        <v>999</v>
      </c>
      <c r="N113" s="268"/>
      <c r="O113" s="231"/>
      <c r="P113" s="77">
        <f t="shared" si="5"/>
        <v>999</v>
      </c>
      <c r="Q113" s="59"/>
    </row>
    <row r="114" spans="1:17" s="11" customFormat="1" ht="18.75" customHeight="1">
      <c r="A114" s="238">
        <v>108</v>
      </c>
      <c r="B114" s="57"/>
      <c r="C114" s="57"/>
      <c r="D114" s="58"/>
      <c r="E114" s="253"/>
      <c r="F114" s="76"/>
      <c r="G114" s="76"/>
      <c r="H114" s="313"/>
      <c r="I114" s="276"/>
      <c r="J114" s="235" t="e">
        <f>IF(AND(Q114="",#REF!&gt;0,#REF!&lt;5),K114,)</f>
        <v>#REF!</v>
      </c>
      <c r="K114" s="233" t="str">
        <f>IF(D114="","ZZZ9",IF(AND(#REF!&gt;0,#REF!&lt;5),D114&amp;#REF!,D114&amp;"9"))</f>
        <v>ZZZ9</v>
      </c>
      <c r="L114" s="237">
        <f t="shared" si="3"/>
        <v>999</v>
      </c>
      <c r="M114" s="273">
        <f t="shared" si="4"/>
        <v>999</v>
      </c>
      <c r="N114" s="268"/>
      <c r="O114" s="231"/>
      <c r="P114" s="77">
        <f t="shared" si="5"/>
        <v>999</v>
      </c>
      <c r="Q114" s="59"/>
    </row>
    <row r="115" spans="1:17" s="11" customFormat="1" ht="18.75" customHeight="1">
      <c r="A115" s="238">
        <v>109</v>
      </c>
      <c r="B115" s="57"/>
      <c r="C115" s="57"/>
      <c r="D115" s="58"/>
      <c r="E115" s="253"/>
      <c r="F115" s="76"/>
      <c r="G115" s="76"/>
      <c r="H115" s="313"/>
      <c r="I115" s="276"/>
      <c r="J115" s="235" t="e">
        <f>IF(AND(Q115="",#REF!&gt;0,#REF!&lt;5),K115,)</f>
        <v>#REF!</v>
      </c>
      <c r="K115" s="233" t="str">
        <f>IF(D115="","ZZZ9",IF(AND(#REF!&gt;0,#REF!&lt;5),D115&amp;#REF!,D115&amp;"9"))</f>
        <v>ZZZ9</v>
      </c>
      <c r="L115" s="237">
        <f t="shared" si="3"/>
        <v>999</v>
      </c>
      <c r="M115" s="273">
        <f t="shared" si="4"/>
        <v>999</v>
      </c>
      <c r="N115" s="268"/>
      <c r="O115" s="231"/>
      <c r="P115" s="77">
        <f t="shared" si="5"/>
        <v>999</v>
      </c>
      <c r="Q115" s="59"/>
    </row>
    <row r="116" spans="1:17" s="11" customFormat="1" ht="18.75" customHeight="1">
      <c r="A116" s="238">
        <v>110</v>
      </c>
      <c r="B116" s="57"/>
      <c r="C116" s="57"/>
      <c r="D116" s="58"/>
      <c r="E116" s="253"/>
      <c r="F116" s="76"/>
      <c r="G116" s="76"/>
      <c r="H116" s="313"/>
      <c r="I116" s="276"/>
      <c r="J116" s="235" t="e">
        <f>IF(AND(Q116="",#REF!&gt;0,#REF!&lt;5),K116,)</f>
        <v>#REF!</v>
      </c>
      <c r="K116" s="233" t="str">
        <f>IF(D116="","ZZZ9",IF(AND(#REF!&gt;0,#REF!&lt;5),D116&amp;#REF!,D116&amp;"9"))</f>
        <v>ZZZ9</v>
      </c>
      <c r="L116" s="237">
        <f t="shared" si="3"/>
        <v>999</v>
      </c>
      <c r="M116" s="273">
        <f t="shared" si="4"/>
        <v>999</v>
      </c>
      <c r="N116" s="268"/>
      <c r="O116" s="231"/>
      <c r="P116" s="77">
        <f t="shared" si="5"/>
        <v>999</v>
      </c>
      <c r="Q116" s="59"/>
    </row>
    <row r="117" spans="1:17" s="11" customFormat="1" ht="18.75" customHeight="1">
      <c r="A117" s="238">
        <v>111</v>
      </c>
      <c r="B117" s="57"/>
      <c r="C117" s="57"/>
      <c r="D117" s="58"/>
      <c r="E117" s="253"/>
      <c r="F117" s="76"/>
      <c r="G117" s="76"/>
      <c r="H117" s="313"/>
      <c r="I117" s="276"/>
      <c r="J117" s="235" t="e">
        <f>IF(AND(Q117="",#REF!&gt;0,#REF!&lt;5),K117,)</f>
        <v>#REF!</v>
      </c>
      <c r="K117" s="233" t="str">
        <f>IF(D117="","ZZZ9",IF(AND(#REF!&gt;0,#REF!&lt;5),D117&amp;#REF!,D117&amp;"9"))</f>
        <v>ZZZ9</v>
      </c>
      <c r="L117" s="237">
        <f t="shared" si="3"/>
        <v>999</v>
      </c>
      <c r="M117" s="273">
        <f t="shared" si="4"/>
        <v>999</v>
      </c>
      <c r="N117" s="268"/>
      <c r="O117" s="231"/>
      <c r="P117" s="77">
        <f t="shared" si="5"/>
        <v>999</v>
      </c>
      <c r="Q117" s="59"/>
    </row>
    <row r="118" spans="1:17" s="11" customFormat="1" ht="18.75" customHeight="1">
      <c r="A118" s="238">
        <v>112</v>
      </c>
      <c r="B118" s="57"/>
      <c r="C118" s="57"/>
      <c r="D118" s="58"/>
      <c r="E118" s="253"/>
      <c r="F118" s="76"/>
      <c r="G118" s="76"/>
      <c r="H118" s="313"/>
      <c r="I118" s="276"/>
      <c r="J118" s="235" t="e">
        <f>IF(AND(Q118="",#REF!&gt;0,#REF!&lt;5),K118,)</f>
        <v>#REF!</v>
      </c>
      <c r="K118" s="233" t="str">
        <f>IF(D118="","ZZZ9",IF(AND(#REF!&gt;0,#REF!&lt;5),D118&amp;#REF!,D118&amp;"9"))</f>
        <v>ZZZ9</v>
      </c>
      <c r="L118" s="237">
        <f t="shared" si="3"/>
        <v>999</v>
      </c>
      <c r="M118" s="273">
        <f t="shared" si="4"/>
        <v>999</v>
      </c>
      <c r="N118" s="268"/>
      <c r="O118" s="231"/>
      <c r="P118" s="77">
        <f t="shared" si="5"/>
        <v>999</v>
      </c>
      <c r="Q118" s="59"/>
    </row>
    <row r="119" spans="1:17" s="11" customFormat="1" ht="18.75" customHeight="1">
      <c r="A119" s="238">
        <v>113</v>
      </c>
      <c r="B119" s="57"/>
      <c r="C119" s="57"/>
      <c r="D119" s="58"/>
      <c r="E119" s="253"/>
      <c r="F119" s="76"/>
      <c r="G119" s="76"/>
      <c r="H119" s="313"/>
      <c r="I119" s="276"/>
      <c r="J119" s="235" t="e">
        <f>IF(AND(Q119="",#REF!&gt;0,#REF!&lt;5),K119,)</f>
        <v>#REF!</v>
      </c>
      <c r="K119" s="233" t="str">
        <f>IF(D119="","ZZZ9",IF(AND(#REF!&gt;0,#REF!&lt;5),D119&amp;#REF!,D119&amp;"9"))</f>
        <v>ZZZ9</v>
      </c>
      <c r="L119" s="237">
        <f t="shared" si="3"/>
        <v>999</v>
      </c>
      <c r="M119" s="273">
        <f t="shared" si="4"/>
        <v>999</v>
      </c>
      <c r="N119" s="268"/>
      <c r="O119" s="231"/>
      <c r="P119" s="77">
        <f t="shared" si="5"/>
        <v>999</v>
      </c>
      <c r="Q119" s="59"/>
    </row>
    <row r="120" spans="1:17" s="11" customFormat="1" ht="18.75" customHeight="1">
      <c r="A120" s="238">
        <v>114</v>
      </c>
      <c r="B120" s="57"/>
      <c r="C120" s="57"/>
      <c r="D120" s="58"/>
      <c r="E120" s="253"/>
      <c r="F120" s="76"/>
      <c r="G120" s="76"/>
      <c r="H120" s="313"/>
      <c r="I120" s="276"/>
      <c r="J120" s="235" t="e">
        <f>IF(AND(Q120="",#REF!&gt;0,#REF!&lt;5),K120,)</f>
        <v>#REF!</v>
      </c>
      <c r="K120" s="233" t="str">
        <f>IF(D120="","ZZZ9",IF(AND(#REF!&gt;0,#REF!&lt;5),D120&amp;#REF!,D120&amp;"9"))</f>
        <v>ZZZ9</v>
      </c>
      <c r="L120" s="237">
        <f t="shared" si="3"/>
        <v>999</v>
      </c>
      <c r="M120" s="273">
        <f t="shared" si="4"/>
        <v>999</v>
      </c>
      <c r="N120" s="268"/>
      <c r="O120" s="231"/>
      <c r="P120" s="77">
        <f t="shared" si="5"/>
        <v>999</v>
      </c>
      <c r="Q120" s="59"/>
    </row>
    <row r="121" spans="1:17" s="11" customFormat="1" ht="18.75" customHeight="1">
      <c r="A121" s="238">
        <v>115</v>
      </c>
      <c r="B121" s="57"/>
      <c r="C121" s="57"/>
      <c r="D121" s="58"/>
      <c r="E121" s="253"/>
      <c r="F121" s="76"/>
      <c r="G121" s="76"/>
      <c r="H121" s="313"/>
      <c r="I121" s="276"/>
      <c r="J121" s="235" t="e">
        <f>IF(AND(Q121="",#REF!&gt;0,#REF!&lt;5),K121,)</f>
        <v>#REF!</v>
      </c>
      <c r="K121" s="233" t="str">
        <f>IF(D121="","ZZZ9",IF(AND(#REF!&gt;0,#REF!&lt;5),D121&amp;#REF!,D121&amp;"9"))</f>
        <v>ZZZ9</v>
      </c>
      <c r="L121" s="237">
        <f t="shared" si="3"/>
        <v>999</v>
      </c>
      <c r="M121" s="273">
        <f t="shared" si="4"/>
        <v>999</v>
      </c>
      <c r="N121" s="268"/>
      <c r="O121" s="231"/>
      <c r="P121" s="77">
        <f t="shared" si="5"/>
        <v>999</v>
      </c>
      <c r="Q121" s="59"/>
    </row>
    <row r="122" spans="1:17" s="11" customFormat="1" ht="18.75" customHeight="1">
      <c r="A122" s="238">
        <v>116</v>
      </c>
      <c r="B122" s="57"/>
      <c r="C122" s="57"/>
      <c r="D122" s="58"/>
      <c r="E122" s="253"/>
      <c r="F122" s="76"/>
      <c r="G122" s="76"/>
      <c r="H122" s="313"/>
      <c r="I122" s="276"/>
      <c r="J122" s="235" t="e">
        <f>IF(AND(Q122="",#REF!&gt;0,#REF!&lt;5),K122,)</f>
        <v>#REF!</v>
      </c>
      <c r="K122" s="233" t="str">
        <f>IF(D122="","ZZZ9",IF(AND(#REF!&gt;0,#REF!&lt;5),D122&amp;#REF!,D122&amp;"9"))</f>
        <v>ZZZ9</v>
      </c>
      <c r="L122" s="237">
        <f t="shared" si="3"/>
        <v>999</v>
      </c>
      <c r="M122" s="273">
        <f t="shared" si="4"/>
        <v>999</v>
      </c>
      <c r="N122" s="268"/>
      <c r="O122" s="231"/>
      <c r="P122" s="77">
        <f t="shared" si="5"/>
        <v>999</v>
      </c>
      <c r="Q122" s="59"/>
    </row>
    <row r="123" spans="1:17" s="11" customFormat="1" ht="18.75" customHeight="1">
      <c r="A123" s="238">
        <v>117</v>
      </c>
      <c r="B123" s="57"/>
      <c r="C123" s="57"/>
      <c r="D123" s="58"/>
      <c r="E123" s="253"/>
      <c r="F123" s="76"/>
      <c r="G123" s="76"/>
      <c r="H123" s="313"/>
      <c r="I123" s="276"/>
      <c r="J123" s="235" t="e">
        <f>IF(AND(Q123="",#REF!&gt;0,#REF!&lt;5),K123,)</f>
        <v>#REF!</v>
      </c>
      <c r="K123" s="233" t="str">
        <f>IF(D123="","ZZZ9",IF(AND(#REF!&gt;0,#REF!&lt;5),D123&amp;#REF!,D123&amp;"9"))</f>
        <v>ZZZ9</v>
      </c>
      <c r="L123" s="237">
        <f t="shared" si="3"/>
        <v>999</v>
      </c>
      <c r="M123" s="273">
        <f t="shared" si="4"/>
        <v>999</v>
      </c>
      <c r="N123" s="268"/>
      <c r="O123" s="231"/>
      <c r="P123" s="77">
        <f t="shared" si="5"/>
        <v>999</v>
      </c>
      <c r="Q123" s="59"/>
    </row>
    <row r="124" spans="1:17" s="11" customFormat="1" ht="18.75" customHeight="1">
      <c r="A124" s="238">
        <v>118</v>
      </c>
      <c r="B124" s="57"/>
      <c r="C124" s="57"/>
      <c r="D124" s="58"/>
      <c r="E124" s="253"/>
      <c r="F124" s="76"/>
      <c r="G124" s="76"/>
      <c r="H124" s="313"/>
      <c r="I124" s="276"/>
      <c r="J124" s="235" t="e">
        <f>IF(AND(Q124="",#REF!&gt;0,#REF!&lt;5),K124,)</f>
        <v>#REF!</v>
      </c>
      <c r="K124" s="233" t="str">
        <f>IF(D124="","ZZZ9",IF(AND(#REF!&gt;0,#REF!&lt;5),D124&amp;#REF!,D124&amp;"9"))</f>
        <v>ZZZ9</v>
      </c>
      <c r="L124" s="237">
        <f t="shared" si="3"/>
        <v>999</v>
      </c>
      <c r="M124" s="273">
        <f t="shared" si="4"/>
        <v>999</v>
      </c>
      <c r="N124" s="268"/>
      <c r="O124" s="231"/>
      <c r="P124" s="77">
        <f t="shared" si="5"/>
        <v>999</v>
      </c>
      <c r="Q124" s="59"/>
    </row>
    <row r="125" spans="1:17" s="11" customFormat="1" ht="18.75" customHeight="1">
      <c r="A125" s="238">
        <v>119</v>
      </c>
      <c r="B125" s="57"/>
      <c r="C125" s="57"/>
      <c r="D125" s="58"/>
      <c r="E125" s="253"/>
      <c r="F125" s="76"/>
      <c r="G125" s="76"/>
      <c r="H125" s="313"/>
      <c r="I125" s="276"/>
      <c r="J125" s="235" t="e">
        <f>IF(AND(Q125="",#REF!&gt;0,#REF!&lt;5),K125,)</f>
        <v>#REF!</v>
      </c>
      <c r="K125" s="233" t="str">
        <f>IF(D125="","ZZZ9",IF(AND(#REF!&gt;0,#REF!&lt;5),D125&amp;#REF!,D125&amp;"9"))</f>
        <v>ZZZ9</v>
      </c>
      <c r="L125" s="237">
        <f t="shared" si="3"/>
        <v>999</v>
      </c>
      <c r="M125" s="273">
        <f t="shared" si="4"/>
        <v>999</v>
      </c>
      <c r="N125" s="268"/>
      <c r="O125" s="231"/>
      <c r="P125" s="77">
        <f t="shared" si="5"/>
        <v>999</v>
      </c>
      <c r="Q125" s="59"/>
    </row>
    <row r="126" spans="1:17" s="11" customFormat="1" ht="18.75" customHeight="1">
      <c r="A126" s="238">
        <v>120</v>
      </c>
      <c r="B126" s="57"/>
      <c r="C126" s="57"/>
      <c r="D126" s="58"/>
      <c r="E126" s="253"/>
      <c r="F126" s="76"/>
      <c r="G126" s="76"/>
      <c r="H126" s="313"/>
      <c r="I126" s="276"/>
      <c r="J126" s="235" t="e">
        <f>IF(AND(Q126="",#REF!&gt;0,#REF!&lt;5),K126,)</f>
        <v>#REF!</v>
      </c>
      <c r="K126" s="233" t="str">
        <f>IF(D126="","ZZZ9",IF(AND(#REF!&gt;0,#REF!&lt;5),D126&amp;#REF!,D126&amp;"9"))</f>
        <v>ZZZ9</v>
      </c>
      <c r="L126" s="237">
        <f t="shared" si="3"/>
        <v>999</v>
      </c>
      <c r="M126" s="273">
        <f t="shared" si="4"/>
        <v>999</v>
      </c>
      <c r="N126" s="268"/>
      <c r="O126" s="231"/>
      <c r="P126" s="77">
        <f t="shared" si="5"/>
        <v>999</v>
      </c>
      <c r="Q126" s="59"/>
    </row>
    <row r="127" spans="1:17" s="11" customFormat="1" ht="18.75" customHeight="1">
      <c r="A127" s="238">
        <v>121</v>
      </c>
      <c r="B127" s="57"/>
      <c r="C127" s="57"/>
      <c r="D127" s="58"/>
      <c r="E127" s="253"/>
      <c r="F127" s="76"/>
      <c r="G127" s="76"/>
      <c r="H127" s="313"/>
      <c r="I127" s="276"/>
      <c r="J127" s="235" t="e">
        <f>IF(AND(Q127="",#REF!&gt;0,#REF!&lt;5),K127,)</f>
        <v>#REF!</v>
      </c>
      <c r="K127" s="233" t="str">
        <f>IF(D127="","ZZZ9",IF(AND(#REF!&gt;0,#REF!&lt;5),D127&amp;#REF!,D127&amp;"9"))</f>
        <v>ZZZ9</v>
      </c>
      <c r="L127" s="237">
        <f t="shared" si="3"/>
        <v>999</v>
      </c>
      <c r="M127" s="273">
        <f t="shared" si="4"/>
        <v>999</v>
      </c>
      <c r="N127" s="268"/>
      <c r="O127" s="231"/>
      <c r="P127" s="77">
        <f t="shared" si="5"/>
        <v>999</v>
      </c>
      <c r="Q127" s="59"/>
    </row>
    <row r="128" spans="1:17" s="11" customFormat="1" ht="18.75" customHeight="1">
      <c r="A128" s="238">
        <v>122</v>
      </c>
      <c r="B128" s="57"/>
      <c r="C128" s="57"/>
      <c r="D128" s="58"/>
      <c r="E128" s="253"/>
      <c r="F128" s="76"/>
      <c r="G128" s="76"/>
      <c r="H128" s="313"/>
      <c r="I128" s="276"/>
      <c r="J128" s="235" t="e">
        <f>IF(AND(Q128="",#REF!&gt;0,#REF!&lt;5),K128,)</f>
        <v>#REF!</v>
      </c>
      <c r="K128" s="233" t="str">
        <f>IF(D128="","ZZZ9",IF(AND(#REF!&gt;0,#REF!&lt;5),D128&amp;#REF!,D128&amp;"9"))</f>
        <v>ZZZ9</v>
      </c>
      <c r="L128" s="237">
        <f t="shared" si="3"/>
        <v>999</v>
      </c>
      <c r="M128" s="273">
        <f t="shared" si="4"/>
        <v>999</v>
      </c>
      <c r="N128" s="268"/>
      <c r="O128" s="231"/>
      <c r="P128" s="77">
        <f t="shared" si="5"/>
        <v>999</v>
      </c>
      <c r="Q128" s="59"/>
    </row>
    <row r="129" spans="1:17" s="11" customFormat="1" ht="18.75" customHeight="1">
      <c r="A129" s="238">
        <v>123</v>
      </c>
      <c r="B129" s="57"/>
      <c r="C129" s="57"/>
      <c r="D129" s="58"/>
      <c r="E129" s="253"/>
      <c r="F129" s="76"/>
      <c r="G129" s="76"/>
      <c r="H129" s="313"/>
      <c r="I129" s="276"/>
      <c r="J129" s="235" t="e">
        <f>IF(AND(Q129="",#REF!&gt;0,#REF!&lt;5),K129,)</f>
        <v>#REF!</v>
      </c>
      <c r="K129" s="233" t="str">
        <f>IF(D129="","ZZZ9",IF(AND(#REF!&gt;0,#REF!&lt;5),D129&amp;#REF!,D129&amp;"9"))</f>
        <v>ZZZ9</v>
      </c>
      <c r="L129" s="237">
        <f t="shared" si="3"/>
        <v>999</v>
      </c>
      <c r="M129" s="273">
        <f t="shared" si="4"/>
        <v>999</v>
      </c>
      <c r="N129" s="268"/>
      <c r="O129" s="231"/>
      <c r="P129" s="77">
        <f t="shared" si="5"/>
        <v>999</v>
      </c>
      <c r="Q129" s="59"/>
    </row>
    <row r="130" spans="1:17" s="11" customFormat="1" ht="18.75" customHeight="1">
      <c r="A130" s="238">
        <v>124</v>
      </c>
      <c r="B130" s="57"/>
      <c r="C130" s="57"/>
      <c r="D130" s="58"/>
      <c r="E130" s="253"/>
      <c r="F130" s="76"/>
      <c r="G130" s="76"/>
      <c r="H130" s="313"/>
      <c r="I130" s="276"/>
      <c r="J130" s="235" t="e">
        <f>IF(AND(Q130="",#REF!&gt;0,#REF!&lt;5),K130,)</f>
        <v>#REF!</v>
      </c>
      <c r="K130" s="233" t="str">
        <f>IF(D130="","ZZZ9",IF(AND(#REF!&gt;0,#REF!&lt;5),D130&amp;#REF!,D130&amp;"9"))</f>
        <v>ZZZ9</v>
      </c>
      <c r="L130" s="237">
        <f t="shared" si="3"/>
        <v>999</v>
      </c>
      <c r="M130" s="273">
        <f t="shared" si="4"/>
        <v>999</v>
      </c>
      <c r="N130" s="268"/>
      <c r="O130" s="231"/>
      <c r="P130" s="77">
        <f t="shared" si="5"/>
        <v>999</v>
      </c>
      <c r="Q130" s="59"/>
    </row>
    <row r="131" spans="1:17" s="11" customFormat="1" ht="18.75" customHeight="1">
      <c r="A131" s="238">
        <v>125</v>
      </c>
      <c r="B131" s="57"/>
      <c r="C131" s="57"/>
      <c r="D131" s="58"/>
      <c r="E131" s="253"/>
      <c r="F131" s="76"/>
      <c r="G131" s="76"/>
      <c r="H131" s="313"/>
      <c r="I131" s="276"/>
      <c r="J131" s="235" t="e">
        <f>IF(AND(Q131="",#REF!&gt;0,#REF!&lt;5),K131,)</f>
        <v>#REF!</v>
      </c>
      <c r="K131" s="233" t="str">
        <f>IF(D131="","ZZZ9",IF(AND(#REF!&gt;0,#REF!&lt;5),D131&amp;#REF!,D131&amp;"9"))</f>
        <v>ZZZ9</v>
      </c>
      <c r="L131" s="237">
        <f t="shared" si="3"/>
        <v>999</v>
      </c>
      <c r="M131" s="273">
        <f t="shared" si="4"/>
        <v>999</v>
      </c>
      <c r="N131" s="268"/>
      <c r="O131" s="231"/>
      <c r="P131" s="77">
        <f t="shared" si="5"/>
        <v>999</v>
      </c>
      <c r="Q131" s="59"/>
    </row>
    <row r="132" spans="1:17" s="11" customFormat="1" ht="18.75" customHeight="1">
      <c r="A132" s="238">
        <v>126</v>
      </c>
      <c r="B132" s="57"/>
      <c r="C132" s="57"/>
      <c r="D132" s="58"/>
      <c r="E132" s="253"/>
      <c r="F132" s="76"/>
      <c r="G132" s="76"/>
      <c r="H132" s="313"/>
      <c r="I132" s="276"/>
      <c r="J132" s="235" t="e">
        <f>IF(AND(Q132="",#REF!&gt;0,#REF!&lt;5),K132,)</f>
        <v>#REF!</v>
      </c>
      <c r="K132" s="233" t="str">
        <f>IF(D132="","ZZZ9",IF(AND(#REF!&gt;0,#REF!&lt;5),D132&amp;#REF!,D132&amp;"9"))</f>
        <v>ZZZ9</v>
      </c>
      <c r="L132" s="237">
        <f t="shared" si="3"/>
        <v>999</v>
      </c>
      <c r="M132" s="273">
        <f t="shared" si="4"/>
        <v>999</v>
      </c>
      <c r="N132" s="268"/>
      <c r="O132" s="231"/>
      <c r="P132" s="77">
        <f t="shared" si="5"/>
        <v>999</v>
      </c>
      <c r="Q132" s="59"/>
    </row>
    <row r="133" spans="1:17" s="11" customFormat="1" ht="18.75" customHeight="1">
      <c r="A133" s="238">
        <v>127</v>
      </c>
      <c r="B133" s="57"/>
      <c r="C133" s="57"/>
      <c r="D133" s="58"/>
      <c r="E133" s="253"/>
      <c r="F133" s="76"/>
      <c r="G133" s="76"/>
      <c r="H133" s="313"/>
      <c r="I133" s="276"/>
      <c r="J133" s="235" t="e">
        <f>IF(AND(Q133="",#REF!&gt;0,#REF!&lt;5),K133,)</f>
        <v>#REF!</v>
      </c>
      <c r="K133" s="233" t="str">
        <f>IF(D133="","ZZZ9",IF(AND(#REF!&gt;0,#REF!&lt;5),D133&amp;#REF!,D133&amp;"9"))</f>
        <v>ZZZ9</v>
      </c>
      <c r="L133" s="237">
        <f t="shared" si="3"/>
        <v>999</v>
      </c>
      <c r="M133" s="273">
        <f t="shared" si="4"/>
        <v>999</v>
      </c>
      <c r="N133" s="268"/>
      <c r="O133" s="231"/>
      <c r="P133" s="77">
        <f t="shared" si="5"/>
        <v>999</v>
      </c>
      <c r="Q133" s="59"/>
    </row>
    <row r="134" spans="1:17" s="11" customFormat="1" ht="18.75" customHeight="1">
      <c r="A134" s="238">
        <v>128</v>
      </c>
      <c r="B134" s="57"/>
      <c r="C134" s="57"/>
      <c r="D134" s="58"/>
      <c r="E134" s="253"/>
      <c r="F134" s="76"/>
      <c r="G134" s="76"/>
      <c r="H134" s="313"/>
      <c r="I134" s="276"/>
      <c r="J134" s="235" t="e">
        <f>IF(AND(Q134="",#REF!&gt;0,#REF!&lt;5),K134,)</f>
        <v>#REF!</v>
      </c>
      <c r="K134" s="233" t="str">
        <f>IF(D134="","ZZZ9",IF(AND(#REF!&gt;0,#REF!&lt;5),D134&amp;#REF!,D134&amp;"9"))</f>
        <v>ZZZ9</v>
      </c>
      <c r="L134" s="237">
        <f t="shared" si="3"/>
        <v>999</v>
      </c>
      <c r="M134" s="273">
        <f t="shared" si="4"/>
        <v>999</v>
      </c>
      <c r="N134" s="268"/>
      <c r="O134" s="274"/>
      <c r="P134" s="275">
        <f t="shared" si="5"/>
        <v>999</v>
      </c>
      <c r="Q134" s="276"/>
    </row>
    <row r="135" spans="1:17" ht="12.75">
      <c r="A135" s="238">
        <v>129</v>
      </c>
      <c r="B135" s="57"/>
      <c r="C135" s="57"/>
      <c r="D135" s="58"/>
      <c r="E135" s="253"/>
      <c r="F135" s="76"/>
      <c r="G135" s="76"/>
      <c r="H135" s="313"/>
      <c r="I135" s="276"/>
      <c r="J135" s="235" t="e">
        <f>IF(AND(Q135="",#REF!&gt;0,#REF!&lt;5),K135,)</f>
        <v>#REF!</v>
      </c>
      <c r="K135" s="233" t="str">
        <f>IF(D135="","ZZZ9",IF(AND(#REF!&gt;0,#REF!&lt;5),D135&amp;#REF!,D135&amp;"9"))</f>
        <v>ZZZ9</v>
      </c>
      <c r="L135" s="237">
        <f t="shared" si="3"/>
        <v>999</v>
      </c>
      <c r="M135" s="273">
        <f t="shared" si="4"/>
        <v>999</v>
      </c>
      <c r="N135" s="268"/>
      <c r="O135" s="231"/>
      <c r="P135" s="77">
        <f t="shared" si="5"/>
        <v>999</v>
      </c>
      <c r="Q135" s="59"/>
    </row>
    <row r="136" spans="1:17" ht="12.75">
      <c r="A136" s="238">
        <v>130</v>
      </c>
      <c r="B136" s="57"/>
      <c r="C136" s="57"/>
      <c r="D136" s="58"/>
      <c r="E136" s="253"/>
      <c r="F136" s="76"/>
      <c r="G136" s="76"/>
      <c r="H136" s="313"/>
      <c r="I136" s="276"/>
      <c r="J136" s="235" t="e">
        <f>IF(AND(Q136="",#REF!&gt;0,#REF!&lt;5),K136,)</f>
        <v>#REF!</v>
      </c>
      <c r="K136" s="233" t="str">
        <f>IF(D136="","ZZZ9",IF(AND(#REF!&gt;0,#REF!&lt;5),D136&amp;#REF!,D136&amp;"9"))</f>
        <v>ZZZ9</v>
      </c>
      <c r="L136" s="237">
        <f t="shared" si="3"/>
        <v>999</v>
      </c>
      <c r="M136" s="273">
        <f t="shared" si="4"/>
        <v>999</v>
      </c>
      <c r="N136" s="268"/>
      <c r="O136" s="231"/>
      <c r="P136" s="77">
        <f t="shared" si="5"/>
        <v>999</v>
      </c>
      <c r="Q136" s="59"/>
    </row>
    <row r="137" spans="1:17" ht="12.75">
      <c r="A137" s="238">
        <v>131</v>
      </c>
      <c r="B137" s="57"/>
      <c r="C137" s="57"/>
      <c r="D137" s="58"/>
      <c r="E137" s="253"/>
      <c r="F137" s="76"/>
      <c r="G137" s="76"/>
      <c r="H137" s="313"/>
      <c r="I137" s="276"/>
      <c r="J137" s="235" t="e">
        <f>IF(AND(Q137="",#REF!&gt;0,#REF!&lt;5),K137,)</f>
        <v>#REF!</v>
      </c>
      <c r="K137" s="233" t="str">
        <f>IF(D137="","ZZZ9",IF(AND(#REF!&gt;0,#REF!&lt;5),D137&amp;#REF!,D137&amp;"9"))</f>
        <v>ZZZ9</v>
      </c>
      <c r="L137" s="237">
        <f t="shared" si="3"/>
        <v>999</v>
      </c>
      <c r="M137" s="273">
        <f t="shared" si="4"/>
        <v>999</v>
      </c>
      <c r="N137" s="268"/>
      <c r="O137" s="231"/>
      <c r="P137" s="77">
        <f t="shared" si="5"/>
        <v>999</v>
      </c>
      <c r="Q137" s="59"/>
    </row>
    <row r="138" spans="1:17" ht="12.75">
      <c r="A138" s="238">
        <v>132</v>
      </c>
      <c r="B138" s="57"/>
      <c r="C138" s="57"/>
      <c r="D138" s="58"/>
      <c r="E138" s="253"/>
      <c r="F138" s="76"/>
      <c r="G138" s="76"/>
      <c r="H138" s="313"/>
      <c r="I138" s="276"/>
      <c r="J138" s="235" t="e">
        <f>IF(AND(Q138="",#REF!&gt;0,#REF!&lt;5),K138,)</f>
        <v>#REF!</v>
      </c>
      <c r="K138" s="233" t="str">
        <f>IF(D138="","ZZZ9",IF(AND(#REF!&gt;0,#REF!&lt;5),D138&amp;#REF!,D138&amp;"9"))</f>
        <v>ZZZ9</v>
      </c>
      <c r="L138" s="237">
        <f t="shared" si="3"/>
        <v>999</v>
      </c>
      <c r="M138" s="273">
        <f t="shared" si="4"/>
        <v>999</v>
      </c>
      <c r="N138" s="268"/>
      <c r="O138" s="231"/>
      <c r="P138" s="77">
        <f t="shared" si="5"/>
        <v>999</v>
      </c>
      <c r="Q138" s="59"/>
    </row>
    <row r="139" spans="1:17" ht="12.75">
      <c r="A139" s="238">
        <v>133</v>
      </c>
      <c r="B139" s="57"/>
      <c r="C139" s="57"/>
      <c r="D139" s="58"/>
      <c r="E139" s="253"/>
      <c r="F139" s="76"/>
      <c r="G139" s="76"/>
      <c r="H139" s="313"/>
      <c r="I139" s="276"/>
      <c r="J139" s="235" t="e">
        <f>IF(AND(Q139="",#REF!&gt;0,#REF!&lt;5),K139,)</f>
        <v>#REF!</v>
      </c>
      <c r="K139" s="233" t="str">
        <f>IF(D139="","ZZZ9",IF(AND(#REF!&gt;0,#REF!&lt;5),D139&amp;#REF!,D139&amp;"9"))</f>
        <v>ZZZ9</v>
      </c>
      <c r="L139" s="237">
        <f t="shared" si="3"/>
        <v>999</v>
      </c>
      <c r="M139" s="273">
        <f t="shared" si="4"/>
        <v>999</v>
      </c>
      <c r="N139" s="268"/>
      <c r="O139" s="231"/>
      <c r="P139" s="77">
        <f t="shared" si="5"/>
        <v>999</v>
      </c>
      <c r="Q139" s="59"/>
    </row>
    <row r="140" spans="1:17" ht="12.75">
      <c r="A140" s="238">
        <v>134</v>
      </c>
      <c r="B140" s="57"/>
      <c r="C140" s="57"/>
      <c r="D140" s="58"/>
      <c r="E140" s="253"/>
      <c r="F140" s="76"/>
      <c r="G140" s="76"/>
      <c r="H140" s="313"/>
      <c r="I140" s="276"/>
      <c r="J140" s="235" t="e">
        <f>IF(AND(Q140="",#REF!&gt;0,#REF!&lt;5),K140,)</f>
        <v>#REF!</v>
      </c>
      <c r="K140" s="233" t="str">
        <f>IF(D140="","ZZZ9",IF(AND(#REF!&gt;0,#REF!&lt;5),D140&amp;#REF!,D140&amp;"9"))</f>
        <v>ZZZ9</v>
      </c>
      <c r="L140" s="237">
        <f t="shared" si="3"/>
        <v>999</v>
      </c>
      <c r="M140" s="273">
        <f t="shared" si="4"/>
        <v>999</v>
      </c>
      <c r="N140" s="268"/>
      <c r="O140" s="231"/>
      <c r="P140" s="77">
        <f t="shared" si="5"/>
        <v>999</v>
      </c>
      <c r="Q140" s="59"/>
    </row>
    <row r="141" spans="1:17" ht="12.75">
      <c r="A141" s="238">
        <v>135</v>
      </c>
      <c r="B141" s="57"/>
      <c r="C141" s="57"/>
      <c r="D141" s="58"/>
      <c r="E141" s="253"/>
      <c r="F141" s="76"/>
      <c r="G141" s="76"/>
      <c r="H141" s="313"/>
      <c r="I141" s="276"/>
      <c r="J141" s="235" t="e">
        <f>IF(AND(Q141="",#REF!&gt;0,#REF!&lt;5),K141,)</f>
        <v>#REF!</v>
      </c>
      <c r="K141" s="233" t="str">
        <f>IF(D141="","ZZZ9",IF(AND(#REF!&gt;0,#REF!&lt;5),D141&amp;#REF!,D141&amp;"9"))</f>
        <v>ZZZ9</v>
      </c>
      <c r="L141" s="237">
        <f t="shared" si="3"/>
        <v>999</v>
      </c>
      <c r="M141" s="273">
        <f t="shared" si="4"/>
        <v>999</v>
      </c>
      <c r="N141" s="268"/>
      <c r="O141" s="274"/>
      <c r="P141" s="275">
        <f t="shared" si="5"/>
        <v>999</v>
      </c>
      <c r="Q141" s="276"/>
    </row>
    <row r="142" spans="1:17" ht="12.75">
      <c r="A142" s="238">
        <v>136</v>
      </c>
      <c r="B142" s="57"/>
      <c r="C142" s="57"/>
      <c r="D142" s="58"/>
      <c r="E142" s="253"/>
      <c r="F142" s="76"/>
      <c r="G142" s="76"/>
      <c r="H142" s="313"/>
      <c r="I142" s="276"/>
      <c r="J142" s="235" t="e">
        <f>IF(AND(Q142="",#REF!&gt;0,#REF!&lt;5),K142,)</f>
        <v>#REF!</v>
      </c>
      <c r="K142" s="233" t="str">
        <f>IF(D142="","ZZZ9",IF(AND(#REF!&gt;0,#REF!&lt;5),D142&amp;#REF!,D142&amp;"9"))</f>
        <v>ZZZ9</v>
      </c>
      <c r="L142" s="237">
        <f t="shared" si="3"/>
        <v>999</v>
      </c>
      <c r="M142" s="273">
        <f t="shared" si="4"/>
        <v>999</v>
      </c>
      <c r="N142" s="268"/>
      <c r="O142" s="231"/>
      <c r="P142" s="77">
        <f t="shared" si="5"/>
        <v>999</v>
      </c>
      <c r="Q142" s="59"/>
    </row>
    <row r="143" spans="1:17" ht="12.75">
      <c r="A143" s="238">
        <v>137</v>
      </c>
      <c r="B143" s="57"/>
      <c r="C143" s="57"/>
      <c r="D143" s="58"/>
      <c r="E143" s="253"/>
      <c r="F143" s="76"/>
      <c r="G143" s="76"/>
      <c r="H143" s="313"/>
      <c r="I143" s="276"/>
      <c r="J143" s="235" t="e">
        <f>IF(AND(Q143="",#REF!&gt;0,#REF!&lt;5),K143,)</f>
        <v>#REF!</v>
      </c>
      <c r="K143" s="233" t="str">
        <f>IF(D143="","ZZZ9",IF(AND(#REF!&gt;0,#REF!&lt;5),D143&amp;#REF!,D143&amp;"9"))</f>
        <v>ZZZ9</v>
      </c>
      <c r="L143" s="237">
        <f t="shared" si="3"/>
        <v>999</v>
      </c>
      <c r="M143" s="273">
        <f t="shared" si="4"/>
        <v>999</v>
      </c>
      <c r="N143" s="268"/>
      <c r="O143" s="231"/>
      <c r="P143" s="77">
        <f t="shared" si="5"/>
        <v>999</v>
      </c>
      <c r="Q143" s="59"/>
    </row>
    <row r="144" spans="1:17" ht="12.75">
      <c r="A144" s="238">
        <v>138</v>
      </c>
      <c r="B144" s="57"/>
      <c r="C144" s="57"/>
      <c r="D144" s="58"/>
      <c r="E144" s="253"/>
      <c r="F144" s="76"/>
      <c r="G144" s="76"/>
      <c r="H144" s="313"/>
      <c r="I144" s="276"/>
      <c r="J144" s="235" t="e">
        <f>IF(AND(Q144="",#REF!&gt;0,#REF!&lt;5),K144,)</f>
        <v>#REF!</v>
      </c>
      <c r="K144" s="233" t="str">
        <f>IF(D144="","ZZZ9",IF(AND(#REF!&gt;0,#REF!&lt;5),D144&amp;#REF!,D144&amp;"9"))</f>
        <v>ZZZ9</v>
      </c>
      <c r="L144" s="237">
        <f t="shared" si="3"/>
        <v>999</v>
      </c>
      <c r="M144" s="273">
        <f t="shared" si="4"/>
        <v>999</v>
      </c>
      <c r="N144" s="268"/>
      <c r="O144" s="231"/>
      <c r="P144" s="77">
        <f t="shared" si="5"/>
        <v>999</v>
      </c>
      <c r="Q144" s="59"/>
    </row>
    <row r="145" spans="1:17" ht="12.75">
      <c r="A145" s="238">
        <v>139</v>
      </c>
      <c r="B145" s="57"/>
      <c r="C145" s="57"/>
      <c r="D145" s="58"/>
      <c r="E145" s="253"/>
      <c r="F145" s="76"/>
      <c r="G145" s="76"/>
      <c r="H145" s="313"/>
      <c r="I145" s="276"/>
      <c r="J145" s="235" t="e">
        <f>IF(AND(Q145="",#REF!&gt;0,#REF!&lt;5),K145,)</f>
        <v>#REF!</v>
      </c>
      <c r="K145" s="233" t="str">
        <f>IF(D145="","ZZZ9",IF(AND(#REF!&gt;0,#REF!&lt;5),D145&amp;#REF!,D145&amp;"9"))</f>
        <v>ZZZ9</v>
      </c>
      <c r="L145" s="237">
        <f t="shared" si="3"/>
        <v>999</v>
      </c>
      <c r="M145" s="273">
        <f t="shared" si="4"/>
        <v>999</v>
      </c>
      <c r="N145" s="268"/>
      <c r="O145" s="231"/>
      <c r="P145" s="77">
        <f t="shared" si="5"/>
        <v>999</v>
      </c>
      <c r="Q145" s="59"/>
    </row>
    <row r="146" spans="1:17" ht="12.75">
      <c r="A146" s="238">
        <v>140</v>
      </c>
      <c r="B146" s="57"/>
      <c r="C146" s="57"/>
      <c r="D146" s="58"/>
      <c r="E146" s="253"/>
      <c r="F146" s="76"/>
      <c r="G146" s="76"/>
      <c r="H146" s="313"/>
      <c r="I146" s="276"/>
      <c r="J146" s="235" t="e">
        <f>IF(AND(Q146="",#REF!&gt;0,#REF!&lt;5),K146,)</f>
        <v>#REF!</v>
      </c>
      <c r="K146" s="233" t="str">
        <f>IF(D146="","ZZZ9",IF(AND(#REF!&gt;0,#REF!&lt;5),D146&amp;#REF!,D146&amp;"9"))</f>
        <v>ZZZ9</v>
      </c>
      <c r="L146" s="237">
        <f t="shared" si="3"/>
        <v>999</v>
      </c>
      <c r="M146" s="273">
        <f t="shared" si="4"/>
        <v>999</v>
      </c>
      <c r="N146" s="268"/>
      <c r="O146" s="231"/>
      <c r="P146" s="77">
        <f t="shared" si="5"/>
        <v>999</v>
      </c>
      <c r="Q146" s="59"/>
    </row>
    <row r="147" spans="1:17" ht="12.75">
      <c r="A147" s="238">
        <v>141</v>
      </c>
      <c r="B147" s="57"/>
      <c r="C147" s="57"/>
      <c r="D147" s="58"/>
      <c r="E147" s="253"/>
      <c r="F147" s="76"/>
      <c r="G147" s="76"/>
      <c r="H147" s="313"/>
      <c r="I147" s="276"/>
      <c r="J147" s="235" t="e">
        <f>IF(AND(Q147="",#REF!&gt;0,#REF!&lt;5),K147,)</f>
        <v>#REF!</v>
      </c>
      <c r="K147" s="233" t="str">
        <f>IF(D147="","ZZZ9",IF(AND(#REF!&gt;0,#REF!&lt;5),D147&amp;#REF!,D147&amp;"9"))</f>
        <v>ZZZ9</v>
      </c>
      <c r="L147" s="237">
        <f t="shared" si="3"/>
        <v>999</v>
      </c>
      <c r="M147" s="273">
        <f t="shared" si="4"/>
        <v>999</v>
      </c>
      <c r="N147" s="268"/>
      <c r="O147" s="231"/>
      <c r="P147" s="77">
        <f t="shared" si="5"/>
        <v>999</v>
      </c>
      <c r="Q147" s="59"/>
    </row>
    <row r="148" spans="1:17" ht="12.75">
      <c r="A148" s="238">
        <v>142</v>
      </c>
      <c r="B148" s="57"/>
      <c r="C148" s="57"/>
      <c r="D148" s="58"/>
      <c r="E148" s="253"/>
      <c r="F148" s="76"/>
      <c r="G148" s="76"/>
      <c r="H148" s="313"/>
      <c r="I148" s="276"/>
      <c r="J148" s="235" t="e">
        <f>IF(AND(Q148="",#REF!&gt;0,#REF!&lt;5),K148,)</f>
        <v>#REF!</v>
      </c>
      <c r="K148" s="233" t="str">
        <f>IF(D148="","ZZZ9",IF(AND(#REF!&gt;0,#REF!&lt;5),D148&amp;#REF!,D148&amp;"9"))</f>
        <v>ZZZ9</v>
      </c>
      <c r="L148" s="237">
        <f t="shared" si="3"/>
        <v>999</v>
      </c>
      <c r="M148" s="273">
        <f t="shared" si="4"/>
        <v>999</v>
      </c>
      <c r="N148" s="268"/>
      <c r="O148" s="274"/>
      <c r="P148" s="275">
        <f t="shared" si="5"/>
        <v>999</v>
      </c>
      <c r="Q148" s="276"/>
    </row>
    <row r="149" spans="1:17" ht="12.75">
      <c r="A149" s="238">
        <v>143</v>
      </c>
      <c r="B149" s="57"/>
      <c r="C149" s="57"/>
      <c r="D149" s="58"/>
      <c r="E149" s="253"/>
      <c r="F149" s="76"/>
      <c r="G149" s="76"/>
      <c r="H149" s="313"/>
      <c r="I149" s="276"/>
      <c r="J149" s="235" t="e">
        <f>IF(AND(Q149="",#REF!&gt;0,#REF!&lt;5),K149,)</f>
        <v>#REF!</v>
      </c>
      <c r="K149" s="233" t="str">
        <f>IF(D149="","ZZZ9",IF(AND(#REF!&gt;0,#REF!&lt;5),D149&amp;#REF!,D149&amp;"9"))</f>
        <v>ZZZ9</v>
      </c>
      <c r="L149" s="237">
        <f t="shared" si="3"/>
        <v>999</v>
      </c>
      <c r="M149" s="273">
        <f t="shared" si="4"/>
        <v>999</v>
      </c>
      <c r="N149" s="268"/>
      <c r="O149" s="231"/>
      <c r="P149" s="77">
        <f t="shared" si="5"/>
        <v>999</v>
      </c>
      <c r="Q149" s="59"/>
    </row>
    <row r="150" spans="1:17" ht="12.75">
      <c r="A150" s="238">
        <v>144</v>
      </c>
      <c r="B150" s="57"/>
      <c r="C150" s="57"/>
      <c r="D150" s="58"/>
      <c r="E150" s="253"/>
      <c r="F150" s="76"/>
      <c r="G150" s="76"/>
      <c r="H150" s="313"/>
      <c r="I150" s="276"/>
      <c r="J150" s="235" t="e">
        <f>IF(AND(Q150="",#REF!&gt;0,#REF!&lt;5),K150,)</f>
        <v>#REF!</v>
      </c>
      <c r="K150" s="233" t="str">
        <f>IF(D150="","ZZZ9",IF(AND(#REF!&gt;0,#REF!&lt;5),D150&amp;#REF!,D150&amp;"9"))</f>
        <v>ZZZ9</v>
      </c>
      <c r="L150" s="237">
        <f t="shared" si="3"/>
        <v>999</v>
      </c>
      <c r="M150" s="273">
        <f t="shared" si="4"/>
        <v>999</v>
      </c>
      <c r="N150" s="268"/>
      <c r="O150" s="231"/>
      <c r="P150" s="77">
        <f t="shared" si="5"/>
        <v>999</v>
      </c>
      <c r="Q150" s="59"/>
    </row>
    <row r="151" spans="1:17" ht="12.75">
      <c r="A151" s="238">
        <v>145</v>
      </c>
      <c r="B151" s="57"/>
      <c r="C151" s="57"/>
      <c r="D151" s="58"/>
      <c r="E151" s="253"/>
      <c r="F151" s="76"/>
      <c r="G151" s="76"/>
      <c r="H151" s="313"/>
      <c r="I151" s="276"/>
      <c r="J151" s="235" t="e">
        <f>IF(AND(Q151="",#REF!&gt;0,#REF!&lt;5),K151,)</f>
        <v>#REF!</v>
      </c>
      <c r="K151" s="233" t="str">
        <f>IF(D151="","ZZZ9",IF(AND(#REF!&gt;0,#REF!&lt;5),D151&amp;#REF!,D151&amp;"9"))</f>
        <v>ZZZ9</v>
      </c>
      <c r="L151" s="237">
        <f t="shared" si="3"/>
        <v>999</v>
      </c>
      <c r="M151" s="273">
        <f t="shared" si="4"/>
        <v>999</v>
      </c>
      <c r="N151" s="268"/>
      <c r="O151" s="231"/>
      <c r="P151" s="77">
        <f t="shared" si="5"/>
        <v>999</v>
      </c>
      <c r="Q151" s="59"/>
    </row>
    <row r="152" spans="1:17" ht="12.75">
      <c r="A152" s="238">
        <v>146</v>
      </c>
      <c r="B152" s="57"/>
      <c r="C152" s="57"/>
      <c r="D152" s="58"/>
      <c r="E152" s="253"/>
      <c r="F152" s="76"/>
      <c r="G152" s="76"/>
      <c r="H152" s="313"/>
      <c r="I152" s="276"/>
      <c r="J152" s="235" t="e">
        <f>IF(AND(Q152="",#REF!&gt;0,#REF!&lt;5),K152,)</f>
        <v>#REF!</v>
      </c>
      <c r="K152" s="233" t="str">
        <f>IF(D152="","ZZZ9",IF(AND(#REF!&gt;0,#REF!&lt;5),D152&amp;#REF!,D152&amp;"9"))</f>
        <v>ZZZ9</v>
      </c>
      <c r="L152" s="237">
        <f t="shared" si="3"/>
        <v>999</v>
      </c>
      <c r="M152" s="273">
        <f t="shared" si="4"/>
        <v>999</v>
      </c>
      <c r="N152" s="268"/>
      <c r="O152" s="231"/>
      <c r="P152" s="77">
        <f t="shared" si="5"/>
        <v>999</v>
      </c>
      <c r="Q152" s="59"/>
    </row>
    <row r="153" spans="1:17" ht="12.75">
      <c r="A153" s="238">
        <v>147</v>
      </c>
      <c r="B153" s="57"/>
      <c r="C153" s="57"/>
      <c r="D153" s="58"/>
      <c r="E153" s="253"/>
      <c r="F153" s="76"/>
      <c r="G153" s="76"/>
      <c r="H153" s="313"/>
      <c r="I153" s="276"/>
      <c r="J153" s="235" t="e">
        <f>IF(AND(Q153="",#REF!&gt;0,#REF!&lt;5),K153,)</f>
        <v>#REF!</v>
      </c>
      <c r="K153" s="233" t="str">
        <f>IF(D153="","ZZZ9",IF(AND(#REF!&gt;0,#REF!&lt;5),D153&amp;#REF!,D153&amp;"9"))</f>
        <v>ZZZ9</v>
      </c>
      <c r="L153" s="237">
        <f t="shared" si="3"/>
        <v>999</v>
      </c>
      <c r="M153" s="273">
        <f t="shared" si="4"/>
        <v>999</v>
      </c>
      <c r="N153" s="268"/>
      <c r="O153" s="231"/>
      <c r="P153" s="77">
        <f t="shared" si="5"/>
        <v>999</v>
      </c>
      <c r="Q153" s="59"/>
    </row>
    <row r="154" spans="1:17" ht="12.75">
      <c r="A154" s="238">
        <v>148</v>
      </c>
      <c r="B154" s="57"/>
      <c r="C154" s="57"/>
      <c r="D154" s="58"/>
      <c r="E154" s="253"/>
      <c r="F154" s="76"/>
      <c r="G154" s="76"/>
      <c r="H154" s="313"/>
      <c r="I154" s="276"/>
      <c r="J154" s="235" t="e">
        <f>IF(AND(Q154="",#REF!&gt;0,#REF!&lt;5),K154,)</f>
        <v>#REF!</v>
      </c>
      <c r="K154" s="233" t="str">
        <f>IF(D154="","ZZZ9",IF(AND(#REF!&gt;0,#REF!&lt;5),D154&amp;#REF!,D154&amp;"9"))</f>
        <v>ZZZ9</v>
      </c>
      <c r="L154" s="237">
        <f t="shared" si="3"/>
        <v>999</v>
      </c>
      <c r="M154" s="273">
        <f t="shared" si="4"/>
        <v>999</v>
      </c>
      <c r="N154" s="268"/>
      <c r="O154" s="231"/>
      <c r="P154" s="77">
        <f t="shared" si="5"/>
        <v>999</v>
      </c>
      <c r="Q154" s="59"/>
    </row>
    <row r="155" spans="1:17" ht="12.75">
      <c r="A155" s="238">
        <v>149</v>
      </c>
      <c r="B155" s="57"/>
      <c r="C155" s="57"/>
      <c r="D155" s="58"/>
      <c r="E155" s="253"/>
      <c r="F155" s="76"/>
      <c r="G155" s="76"/>
      <c r="H155" s="313"/>
      <c r="I155" s="276"/>
      <c r="J155" s="235" t="e">
        <f>IF(AND(Q155="",#REF!&gt;0,#REF!&lt;5),K155,)</f>
        <v>#REF!</v>
      </c>
      <c r="K155" s="233" t="str">
        <f>IF(D155="","ZZZ9",IF(AND(#REF!&gt;0,#REF!&lt;5),D155&amp;#REF!,D155&amp;"9"))</f>
        <v>ZZZ9</v>
      </c>
      <c r="L155" s="237">
        <f t="shared" si="3"/>
        <v>999</v>
      </c>
      <c r="M155" s="273">
        <f t="shared" si="4"/>
        <v>999</v>
      </c>
      <c r="N155" s="268"/>
      <c r="O155" s="231"/>
      <c r="P155" s="77">
        <f t="shared" si="5"/>
        <v>999</v>
      </c>
      <c r="Q155" s="59"/>
    </row>
    <row r="156" spans="1:17" ht="12.75">
      <c r="A156" s="238">
        <v>150</v>
      </c>
      <c r="B156" s="57"/>
      <c r="C156" s="57"/>
      <c r="D156" s="58"/>
      <c r="E156" s="253"/>
      <c r="F156" s="76"/>
      <c r="G156" s="76"/>
      <c r="H156" s="313"/>
      <c r="I156" s="276"/>
      <c r="J156" s="235" t="e">
        <f>IF(AND(Q156="",#REF!&gt;0,#REF!&lt;5),K156,)</f>
        <v>#REF!</v>
      </c>
      <c r="K156" s="233" t="str">
        <f>IF(D156="","ZZZ9",IF(AND(#REF!&gt;0,#REF!&lt;5),D156&amp;#REF!,D156&amp;"9"))</f>
        <v>ZZZ9</v>
      </c>
      <c r="L156" s="237">
        <f t="shared" si="3"/>
        <v>999</v>
      </c>
      <c r="M156" s="273">
        <f t="shared" si="4"/>
        <v>999</v>
      </c>
      <c r="N156" s="268"/>
      <c r="O156" s="231"/>
      <c r="P156" s="77">
        <f t="shared" si="5"/>
        <v>999</v>
      </c>
      <c r="Q156" s="59"/>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Windows-felhasználó</cp:lastModifiedBy>
  <cp:lastPrinted>2016-03-12T10:05:59Z</cp:lastPrinted>
  <dcterms:created xsi:type="dcterms:W3CDTF">1998-01-18T23:10:02Z</dcterms:created>
  <dcterms:modified xsi:type="dcterms:W3CDTF">2022-04-25T16:33:55Z</dcterms:modified>
  <cp:category>Forms</cp:category>
  <cp:version/>
  <cp:contentType/>
  <cp:contentStatus/>
</cp:coreProperties>
</file>