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tabRatio="884" firstSheet="3" activeTab="8"/>
  </bookViews>
  <sheets>
    <sheet name="Altalanos" sheetId="1" r:id="rId1"/>
    <sheet name="Birók" sheetId="2" r:id="rId2"/>
    <sheet name="Narancs lány páros ELO" sheetId="3" r:id="rId3"/>
    <sheet name="Narancs lány páros" sheetId="4" r:id="rId4"/>
    <sheet name="Narancs fiú páros ELO" sheetId="5" r:id="rId5"/>
    <sheet name="Narancs fiú 1 csop." sheetId="6" r:id="rId6"/>
    <sheet name="Narancs fiú 2 csop." sheetId="7" r:id="rId7"/>
    <sheet name="Narancs  vegyes páros ELO" sheetId="8" r:id="rId8"/>
    <sheet name="Narancs vegyes 1-2 csop." sheetId="9" r:id="rId9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Titles" localSheetId="7">'Narancs  vegyes páros ELO'!$1:$5</definedName>
    <definedName name="_xlnm.Print_Titles" localSheetId="4">'Narancs fiú páros ELO'!$1:$5</definedName>
    <definedName name="_xlnm.Print_Titles" localSheetId="2">'Narancs lány páros ELO'!$1:$5</definedName>
    <definedName name="_xlnm.Print_Area" localSheetId="1">'Birók'!$A$1:$N$29</definedName>
    <definedName name="_xlnm.Print_Area" localSheetId="7">'Narancs  vegyes páros ELO'!$A$1:$P$87</definedName>
    <definedName name="_xlnm.Print_Area" localSheetId="5">'Narancs fiú 1 csop.'!$A$1:$M$44</definedName>
    <definedName name="_xlnm.Print_Area" localSheetId="6">'Narancs fiú 2 csop.'!$A$1:$M$47</definedName>
    <definedName name="_xlnm.Print_Area" localSheetId="4">'Narancs fiú páros ELO'!$A$1:$P$87</definedName>
    <definedName name="_xlnm.Print_Area" localSheetId="3">'Narancs lány páros'!$A$1:$M$44</definedName>
    <definedName name="_xlnm.Print_Area" localSheetId="2">'Narancs lány páros ELO'!$A$1:$P$87</definedName>
    <definedName name="_xlnm.Print_Area" localSheetId="8">'Narancs vegyes 1-2 csop.'!$A$1:$M$54</definedName>
  </definedNames>
  <calcPr fullCalcOnLoad="1"/>
</workbook>
</file>

<file path=xl/sharedStrings.xml><?xml version="1.0" encoding="utf-8"?>
<sst xmlns="http://schemas.openxmlformats.org/spreadsheetml/2006/main" count="561" uniqueCount="221">
  <si>
    <t>#</t>
  </si>
  <si>
    <t>1</t>
  </si>
  <si>
    <t>2</t>
  </si>
  <si>
    <t>3</t>
  </si>
  <si>
    <t>4</t>
  </si>
  <si>
    <t/>
  </si>
  <si>
    <t>Ezt az oldalt soha ne töröld le !!!</t>
  </si>
  <si>
    <t>Töltsd ki a zöld mezőket!</t>
  </si>
  <si>
    <t>A verseny neve:</t>
  </si>
  <si>
    <t>A verseny dátuma (éééé.hh.nn)</t>
  </si>
  <si>
    <t>Város</t>
  </si>
  <si>
    <t>Versenybíró:</t>
  </si>
  <si>
    <t>Közreműködő bírók</t>
  </si>
  <si>
    <t>Dátum</t>
  </si>
  <si>
    <t>Töltsd ki a táblázatot a játékvezetők nevével. Az első 8 neve fog megjelenni a táblákban lévő legördülő menükben</t>
  </si>
  <si>
    <t>Székbírók</t>
  </si>
  <si>
    <t>Családi név</t>
  </si>
  <si>
    <t>Keresztnév</t>
  </si>
  <si>
    <t>Kategória</t>
  </si>
  <si>
    <t>Versenybíró</t>
  </si>
  <si>
    <t>Ssz.</t>
  </si>
  <si>
    <t>Egyesület</t>
  </si>
  <si>
    <t>Kódszám</t>
  </si>
  <si>
    <t>Versenybíró aláírása</t>
  </si>
  <si>
    <t>Kiemelés</t>
  </si>
  <si>
    <t>Rangsor</t>
  </si>
  <si>
    <t>Dátuma</t>
  </si>
  <si>
    <t>Kiemeltek</t>
  </si>
  <si>
    <t>Utolsó elfogadott játékos</t>
  </si>
  <si>
    <t>Sorsoló játékosok</t>
  </si>
  <si>
    <t>kiem</t>
  </si>
  <si>
    <t>Versenyszám:</t>
  </si>
  <si>
    <t>Utolsó DA</t>
  </si>
  <si>
    <t>Szerencés Vesztes</t>
  </si>
  <si>
    <t>Helyettesíti</t>
  </si>
  <si>
    <t>Sorsolás időpontja</t>
  </si>
  <si>
    <t>Döntő</t>
  </si>
  <si>
    <t>Bíró</t>
  </si>
  <si>
    <t>Egyik sem</t>
  </si>
  <si>
    <t>PÁROS FŐTÁBLA</t>
  </si>
  <si>
    <t>ELŐKÉSZÍTÉS</t>
  </si>
  <si>
    <t>1. JÁTÉKOS</t>
  </si>
  <si>
    <t>2. JÁTÉKOS</t>
  </si>
  <si>
    <t>Páros</t>
  </si>
  <si>
    <t>Elfogadási státusz
DA,WC, A</t>
  </si>
  <si>
    <t>Páros egyesített rangsora</t>
  </si>
  <si>
    <t>NE TÖRÖLD LE EZT AZ OLDALT!  A helyes NÉVSORRA FIGYELJ oda!</t>
  </si>
  <si>
    <t>Páros főtábla</t>
  </si>
  <si>
    <t>Orvos neve:</t>
  </si>
  <si>
    <t>kódszám</t>
  </si>
  <si>
    <t xml:space="preserve">  </t>
  </si>
  <si>
    <t>A</t>
  </si>
  <si>
    <t>B</t>
  </si>
  <si>
    <t>C</t>
  </si>
  <si>
    <t>Vezetéknév</t>
  </si>
  <si>
    <t>Helyezés</t>
  </si>
  <si>
    <t>Pontszám</t>
  </si>
  <si>
    <t>D</t>
  </si>
  <si>
    <t>E</t>
  </si>
  <si>
    <t>F</t>
  </si>
  <si>
    <t>3. hely</t>
  </si>
  <si>
    <t>vs.</t>
  </si>
  <si>
    <t>5. hely</t>
  </si>
  <si>
    <t>G</t>
  </si>
  <si>
    <t>1 FORDULÓ</t>
  </si>
  <si>
    <t>A -D</t>
  </si>
  <si>
    <t>C - A</t>
  </si>
  <si>
    <t>D - B</t>
  </si>
  <si>
    <t>A - B</t>
  </si>
  <si>
    <t>C - D</t>
  </si>
  <si>
    <t>B - C</t>
  </si>
  <si>
    <t>2 FORDULÓ</t>
  </si>
  <si>
    <t>3 FORDULÓ</t>
  </si>
  <si>
    <t>B - E</t>
  </si>
  <si>
    <t>E - A</t>
  </si>
  <si>
    <t>A - D</t>
  </si>
  <si>
    <t>D - E</t>
  </si>
  <si>
    <t>E - C</t>
  </si>
  <si>
    <t>4 FORDULÓ</t>
  </si>
  <si>
    <t>5 FORDULÓ</t>
  </si>
  <si>
    <t>=MIN(4;'1D ELO'!$O$5)</t>
  </si>
  <si>
    <t>Verseny rendezője:</t>
  </si>
  <si>
    <t>Versenyigazgató</t>
  </si>
  <si>
    <t>Magyar verseny táblakészítő</t>
  </si>
  <si>
    <t>Versenyszám 1</t>
  </si>
  <si>
    <t>Versenyszám 2</t>
  </si>
  <si>
    <t>Versenyszám 3</t>
  </si>
  <si>
    <t>Versenyszám 4</t>
  </si>
  <si>
    <t>Versenyszám 5</t>
  </si>
  <si>
    <t>Aláírás</t>
  </si>
  <si>
    <t>1. játékos ranglista</t>
  </si>
  <si>
    <t>2. játékos ranglista</t>
  </si>
  <si>
    <t>Play &amp; Stay Páros Narancs</t>
  </si>
  <si>
    <t>Narancs lány páros</t>
  </si>
  <si>
    <t>Narancs Fiú páros</t>
  </si>
  <si>
    <t>Narancs vegyes páros</t>
  </si>
  <si>
    <t>Budapest</t>
  </si>
  <si>
    <t>2022.04.9-10.</t>
  </si>
  <si>
    <t>Rákóczi Andrea</t>
  </si>
  <si>
    <t>MTSZ</t>
  </si>
  <si>
    <t>Orbán Sebestyén Katalin</t>
  </si>
  <si>
    <t>Hajós</t>
  </si>
  <si>
    <t>Benedek</t>
  </si>
  <si>
    <t>130811</t>
  </si>
  <si>
    <t>MESE</t>
  </si>
  <si>
    <t>Karóczkai</t>
  </si>
  <si>
    <t>Kán Sólyom</t>
  </si>
  <si>
    <t>Almai</t>
  </si>
  <si>
    <t>Sámuel</t>
  </si>
  <si>
    <t>MTK</t>
  </si>
  <si>
    <t>140220</t>
  </si>
  <si>
    <t>Gémes</t>
  </si>
  <si>
    <t xml:space="preserve">Domonkos </t>
  </si>
  <si>
    <t>NEXT TA</t>
  </si>
  <si>
    <t>130620</t>
  </si>
  <si>
    <t>130413</t>
  </si>
  <si>
    <t>Gyuricza</t>
  </si>
  <si>
    <t>Ákos Zalán</t>
  </si>
  <si>
    <t>140428</t>
  </si>
  <si>
    <t>Molnár</t>
  </si>
  <si>
    <t>Domán</t>
  </si>
  <si>
    <t>KTC</t>
  </si>
  <si>
    <t>130703</t>
  </si>
  <si>
    <t>Horváth</t>
  </si>
  <si>
    <t>Szűcs</t>
  </si>
  <si>
    <t>Vilmos</t>
  </si>
  <si>
    <t>PVTC</t>
  </si>
  <si>
    <t>130516</t>
  </si>
  <si>
    <t>Joigging  P.</t>
  </si>
  <si>
    <t>131214</t>
  </si>
  <si>
    <t>Madacsay</t>
  </si>
  <si>
    <t>Mór</t>
  </si>
  <si>
    <t>130701</t>
  </si>
  <si>
    <t>Vasas SC</t>
  </si>
  <si>
    <t>Vince</t>
  </si>
  <si>
    <t>140304</t>
  </si>
  <si>
    <t>Milán</t>
  </si>
  <si>
    <t>Dunakeszi</t>
  </si>
  <si>
    <t>Himmelreich</t>
  </si>
  <si>
    <t>Ágoston</t>
  </si>
  <si>
    <t>130114</t>
  </si>
  <si>
    <t>Bozsik</t>
  </si>
  <si>
    <t>Azarra</t>
  </si>
  <si>
    <t>Davide</t>
  </si>
  <si>
    <t>130313</t>
  </si>
  <si>
    <t>Pasarét</t>
  </si>
  <si>
    <t>Juni-Peller</t>
  </si>
  <si>
    <t>Kornél</t>
  </si>
  <si>
    <t>Bánfai</t>
  </si>
  <si>
    <t>Emma</t>
  </si>
  <si>
    <t>130129</t>
  </si>
  <si>
    <t>Mátyás</t>
  </si>
  <si>
    <t>Villő</t>
  </si>
  <si>
    <t>130205</t>
  </si>
  <si>
    <t>Kocsis-Mireisz</t>
  </si>
  <si>
    <t>Hanga</t>
  </si>
  <si>
    <t>Optofit</t>
  </si>
  <si>
    <t>140711</t>
  </si>
  <si>
    <t>Török</t>
  </si>
  <si>
    <t>Jázmin</t>
  </si>
  <si>
    <t>GYAC</t>
  </si>
  <si>
    <t>141012</t>
  </si>
  <si>
    <t>Bokor</t>
  </si>
  <si>
    <t>Lehoczky</t>
  </si>
  <si>
    <t>Lili</t>
  </si>
  <si>
    <t>130908</t>
  </si>
  <si>
    <t xml:space="preserve">Dekovics </t>
  </si>
  <si>
    <t>Luca Boróka</t>
  </si>
  <si>
    <t>130325</t>
  </si>
  <si>
    <t>Unik SE</t>
  </si>
  <si>
    <t>Siklósi</t>
  </si>
  <si>
    <t>Odett</t>
  </si>
  <si>
    <t>140313</t>
  </si>
  <si>
    <t>Lehioczky</t>
  </si>
  <si>
    <t xml:space="preserve">Lili  </t>
  </si>
  <si>
    <t>Dekovics</t>
  </si>
  <si>
    <t>030315</t>
  </si>
  <si>
    <t>Tajta</t>
  </si>
  <si>
    <t>Soma</t>
  </si>
  <si>
    <t>130219</t>
  </si>
  <si>
    <t>Orbán</t>
  </si>
  <si>
    <t>Abigél</t>
  </si>
  <si>
    <t>TM</t>
  </si>
  <si>
    <t>140714</t>
  </si>
  <si>
    <t>Gonzales</t>
  </si>
  <si>
    <t>Miron</t>
  </si>
  <si>
    <t>141221</t>
  </si>
  <si>
    <t>Kovács</t>
  </si>
  <si>
    <t>Petra</t>
  </si>
  <si>
    <t>130814</t>
  </si>
  <si>
    <t>Hollósy</t>
  </si>
  <si>
    <t>Nimród</t>
  </si>
  <si>
    <t>141004</t>
  </si>
  <si>
    <t>Farkas</t>
  </si>
  <si>
    <t>Doirka Lívia</t>
  </si>
  <si>
    <t>130912</t>
  </si>
  <si>
    <t>György</t>
  </si>
  <si>
    <t>140526</t>
  </si>
  <si>
    <t>Bukhman</t>
  </si>
  <si>
    <t>Lev</t>
  </si>
  <si>
    <t>Okos T.</t>
  </si>
  <si>
    <t>140724</t>
  </si>
  <si>
    <t>Dániel</t>
  </si>
  <si>
    <t xml:space="preserve">Gonzales </t>
  </si>
  <si>
    <t>Ruthner</t>
  </si>
  <si>
    <t>Szonja</t>
  </si>
  <si>
    <t>130927</t>
  </si>
  <si>
    <t>4/0</t>
  </si>
  <si>
    <t>0/4</t>
  </si>
  <si>
    <t>4/1</t>
  </si>
  <si>
    <t>1/4</t>
  </si>
  <si>
    <t>4/2</t>
  </si>
  <si>
    <t>2/4</t>
  </si>
  <si>
    <t>4/3</t>
  </si>
  <si>
    <t>3/4</t>
  </si>
  <si>
    <t>I.</t>
  </si>
  <si>
    <t>II.</t>
  </si>
  <si>
    <t>III.</t>
  </si>
  <si>
    <t>IV.</t>
  </si>
  <si>
    <t>Beteg</t>
  </si>
  <si>
    <t>V.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</si>
</sst>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Ft&quot;;\-#,##0&quot;Ft&quot;"/>
    <numFmt numFmtId="165" formatCode="#,##0&quot;Ft&quot;;[Red]\-#,##0&quot;Ft&quot;"/>
    <numFmt numFmtId="166" formatCode="#,##0.00&quot;Ft&quot;;\-#,##0.00&quot;Ft&quot;"/>
    <numFmt numFmtId="167" formatCode="#,##0.00&quot;Ft&quot;;[Red]\-#,##0.00&quot;Ft&quot;"/>
    <numFmt numFmtId="168" formatCode="_-* #,##0&quot;Ft&quot;_-;\-* #,##0&quot;Ft&quot;_-;_-* &quot;-&quot;&quot;Ft&quot;_-;_-@_-"/>
    <numFmt numFmtId="169" formatCode="_-* #,##0_F_t_-;\-* #,##0_F_t_-;_-* &quot;-&quot;_F_t_-;_-@_-"/>
    <numFmt numFmtId="170" formatCode="_-* #,##0.00&quot;Ft&quot;_-;\-* #,##0.00&quot;Ft&quot;_-;_-* &quot;-&quot;??&quot;Ft&quot;_-;_-@_-"/>
    <numFmt numFmtId="171" formatCode="_-* #,##0.00_F_t_-;\-* #,##0.00_F_t_-;_-* &quot;-&quot;??_F_t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Ja&quot;;&quot;Ja&quot;;&quot;Nej&quot;"/>
    <numFmt numFmtId="187" formatCode="&quot;Sant&quot;;&quot;Sant&quot;;&quot;Falskt&quot;"/>
    <numFmt numFmtId="188" formatCode="&quot;På&quot;;&quot;På&quot;;&quot;Av&quot;"/>
    <numFmt numFmtId="189" formatCode="_-&quot;$&quot;* #,##0.00_-;\-&quot;$&quot;* #,##0.00_-;_-&quot;$&quot;* &quot;-&quot;??_-;_-@_-"/>
    <numFmt numFmtId="190" formatCode="[$$-409]#,##0.00"/>
    <numFmt numFmtId="191" formatCode="d\-mmm\-yy"/>
    <numFmt numFmtId="192" formatCode="0.0000"/>
    <numFmt numFmtId="193" formatCode="d/mmm/yy"/>
    <numFmt numFmtId="194" formatCode="dd/mm/yyyy"/>
    <numFmt numFmtId="195" formatCode="&quot;Igen&quot;;&quot;Igen&quot;;&quot;Nem&quot;"/>
    <numFmt numFmtId="196" formatCode="&quot;Igaz&quot;;&quot;Igaz&quot;;&quot;Hamis&quot;"/>
    <numFmt numFmtId="197" formatCode="&quot;Be&quot;;&quot;Be&quot;;&quot;Ki&quot;"/>
    <numFmt numFmtId="198" formatCode="[$€-2]\ #\ ##,000_);[Red]\([$€-2]\ #\ ##,000\)"/>
  </numFmts>
  <fonts count="7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3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"/>
      <sz val="7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20"/>
      <color indexed="9"/>
      <name val="Arial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sz val="6"/>
      <color indexed="10"/>
      <name val="Arial"/>
      <family val="2"/>
    </font>
    <font>
      <b/>
      <sz val="8"/>
      <color indexed="23"/>
      <name val="Arial"/>
      <family val="2"/>
    </font>
    <font>
      <sz val="7"/>
      <color indexed="9"/>
      <name val="Arial"/>
      <family val="2"/>
    </font>
    <font>
      <b/>
      <sz val="8"/>
      <color indexed="9"/>
      <name val="Arial"/>
      <family val="2"/>
    </font>
    <font>
      <i/>
      <sz val="6"/>
      <color indexed="9"/>
      <name val="Arial"/>
      <family val="2"/>
    </font>
    <font>
      <sz val="8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sz val="8"/>
      <color indexed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10"/>
      <color indexed="4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16"/>
      <name val="Calibri"/>
      <family val="2"/>
    </font>
    <font>
      <sz val="8"/>
      <name val="Segoe UI"/>
      <family val="2"/>
    </font>
    <font>
      <sz val="22"/>
      <color indexed="8"/>
      <name val="ITF"/>
      <family val="0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0" fillId="22" borderId="7" applyNumberFormat="0" applyFont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71" fillId="29" borderId="0" applyNumberFormat="0" applyBorder="0" applyAlignment="0" applyProtection="0"/>
    <xf numFmtId="0" fontId="72" fillId="30" borderId="8" applyNumberFormat="0" applyAlignment="0" applyProtection="0"/>
    <xf numFmtId="0" fontId="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18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76" fillId="32" borderId="0" applyNumberFormat="0" applyBorder="0" applyAlignment="0" applyProtection="0"/>
    <xf numFmtId="0" fontId="77" fillId="30" borderId="1" applyNumberFormat="0" applyAlignment="0" applyProtection="0"/>
    <xf numFmtId="9" fontId="0" fillId="0" borderId="0" applyFont="0" applyFill="0" applyBorder="0" applyAlignment="0" applyProtection="0"/>
  </cellStyleXfs>
  <cellXfs count="32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5" fillId="34" borderId="10" xfId="0" applyFont="1" applyFill="1" applyBorder="1" applyAlignment="1">
      <alignment horizontal="centerContinuous" vertical="center"/>
    </xf>
    <xf numFmtId="0" fontId="5" fillId="34" borderId="11" xfId="0" applyFont="1" applyFill="1" applyBorder="1" applyAlignment="1">
      <alignment horizontal="centerContinuous" vertical="center"/>
    </xf>
    <xf numFmtId="0" fontId="5" fillId="34" borderId="12" xfId="0" applyFont="1" applyFill="1" applyBorder="1" applyAlignment="1">
      <alignment horizontal="centerContinuous" vertical="center"/>
    </xf>
    <xf numFmtId="0" fontId="4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7" fillId="35" borderId="10" xfId="0" applyFont="1" applyFill="1" applyBorder="1" applyAlignment="1">
      <alignment horizontal="centerContinuous" vertical="center"/>
    </xf>
    <xf numFmtId="0" fontId="7" fillId="35" borderId="11" xfId="0" applyFont="1" applyFill="1" applyBorder="1" applyAlignment="1">
      <alignment horizontal="centerContinuous" vertical="center"/>
    </xf>
    <xf numFmtId="0" fontId="7" fillId="35" borderId="12" xfId="0" applyFont="1" applyFill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49" fontId="9" fillId="33" borderId="13" xfId="0" applyNumberFormat="1" applyFont="1" applyFill="1" applyBorder="1" applyAlignment="1">
      <alignment vertical="center"/>
    </xf>
    <xf numFmtId="49" fontId="9" fillId="33" borderId="0" xfId="0" applyNumberFormat="1" applyFont="1" applyFill="1" applyAlignment="1">
      <alignment vertical="center"/>
    </xf>
    <xf numFmtId="49" fontId="9" fillId="33" borderId="0" xfId="0" applyNumberFormat="1" applyFont="1" applyFill="1" applyAlignment="1">
      <alignment horizontal="left" vertical="center"/>
    </xf>
    <xf numFmtId="49" fontId="8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vertical="center"/>
    </xf>
    <xf numFmtId="49" fontId="4" fillId="33" borderId="0" xfId="0" applyNumberFormat="1" applyFont="1" applyFill="1" applyAlignment="1">
      <alignment vertical="center"/>
    </xf>
    <xf numFmtId="49" fontId="11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horizontal="right" vertical="center"/>
    </xf>
    <xf numFmtId="49" fontId="12" fillId="33" borderId="0" xfId="0" applyNumberFormat="1" applyFont="1" applyFill="1" applyAlignment="1">
      <alignment horizontal="left" vertical="center"/>
    </xf>
    <xf numFmtId="49" fontId="15" fillId="33" borderId="0" xfId="0" applyNumberFormat="1" applyFont="1" applyFill="1" applyAlignment="1">
      <alignment horizontal="left" vertical="center"/>
    </xf>
    <xf numFmtId="14" fontId="16" fillId="35" borderId="14" xfId="0" applyNumberFormat="1" applyFont="1" applyFill="1" applyBorder="1" applyAlignment="1">
      <alignment horizontal="left" vertical="center"/>
    </xf>
    <xf numFmtId="49" fontId="16" fillId="33" borderId="0" xfId="0" applyNumberFormat="1" applyFont="1" applyFill="1" applyAlignment="1">
      <alignment vertical="center"/>
    </xf>
    <xf numFmtId="49" fontId="16" fillId="35" borderId="14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0" fontId="13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8" fillId="33" borderId="0" xfId="43" applyFont="1" applyFill="1" applyAlignment="1">
      <alignment/>
    </xf>
    <xf numFmtId="0" fontId="0" fillId="0" borderId="0" xfId="0" applyAlignment="1">
      <alignment horizontal="center"/>
    </xf>
    <xf numFmtId="49" fontId="19" fillId="33" borderId="0" xfId="0" applyNumberFormat="1" applyFont="1" applyFill="1" applyAlignment="1">
      <alignment vertical="top"/>
    </xf>
    <xf numFmtId="49" fontId="10" fillId="33" borderId="0" xfId="0" applyNumberFormat="1" applyFont="1" applyFill="1" applyAlignment="1">
      <alignment vertical="top"/>
    </xf>
    <xf numFmtId="49" fontId="13" fillId="33" borderId="0" xfId="0" applyNumberFormat="1" applyFont="1" applyFill="1" applyAlignment="1">
      <alignment horizontal="left"/>
    </xf>
    <xf numFmtId="0" fontId="20" fillId="33" borderId="0" xfId="0" applyFont="1" applyFill="1" applyAlignment="1">
      <alignment horizontal="left"/>
    </xf>
    <xf numFmtId="49" fontId="12" fillId="33" borderId="0" xfId="0" applyNumberFormat="1" applyFont="1" applyFill="1" applyAlignment="1">
      <alignment horizontal="left"/>
    </xf>
    <xf numFmtId="49" fontId="13" fillId="33" borderId="15" xfId="0" applyNumberFormat="1" applyFont="1" applyFill="1" applyBorder="1" applyAlignment="1">
      <alignment vertical="center"/>
    </xf>
    <xf numFmtId="49" fontId="19" fillId="33" borderId="15" xfId="0" applyNumberFormat="1" applyFont="1" applyFill="1" applyBorder="1" applyAlignment="1">
      <alignment horizontal="right" vertical="center"/>
    </xf>
    <xf numFmtId="49" fontId="21" fillId="33" borderId="0" xfId="0" applyNumberFormat="1" applyFont="1" applyFill="1" applyAlignment="1">
      <alignment horizontal="left" vertical="center"/>
    </xf>
    <xf numFmtId="0" fontId="21" fillId="33" borderId="0" xfId="0" applyFont="1" applyFill="1" applyAlignment="1">
      <alignment vertical="center"/>
    </xf>
    <xf numFmtId="49" fontId="21" fillId="33" borderId="0" xfId="0" applyNumberFormat="1" applyFont="1" applyFill="1" applyAlignment="1">
      <alignment vertical="center"/>
    </xf>
    <xf numFmtId="49" fontId="22" fillId="33" borderId="0" xfId="0" applyNumberFormat="1" applyFont="1" applyFill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14" fontId="17" fillId="33" borderId="16" xfId="0" applyNumberFormat="1" applyFont="1" applyFill="1" applyBorder="1" applyAlignment="1">
      <alignment horizontal="left" vertical="center"/>
    </xf>
    <xf numFmtId="49" fontId="17" fillId="33" borderId="16" xfId="0" applyNumberFormat="1" applyFont="1" applyFill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49" fontId="17" fillId="33" borderId="0" xfId="0" applyNumberFormat="1" applyFont="1" applyFill="1" applyAlignment="1">
      <alignment vertical="center"/>
    </xf>
    <xf numFmtId="0" fontId="16" fillId="33" borderId="0" xfId="57" applyNumberFormat="1" applyFont="1" applyFill="1" applyAlignment="1" applyProtection="1">
      <alignment vertical="center"/>
      <protection locked="0"/>
    </xf>
    <xf numFmtId="0" fontId="17" fillId="33" borderId="0" xfId="0" applyFont="1" applyFill="1" applyAlignment="1">
      <alignment vertical="center"/>
    </xf>
    <xf numFmtId="49" fontId="17" fillId="33" borderId="0" xfId="0" applyNumberFormat="1" applyFont="1" applyFill="1" applyAlignment="1">
      <alignment horizontal="right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24" fillId="33" borderId="13" xfId="0" applyFont="1" applyFill="1" applyBorder="1" applyAlignment="1">
      <alignment horizontal="left" vertical="center"/>
    </xf>
    <xf numFmtId="0" fontId="25" fillId="33" borderId="0" xfId="0" applyFont="1" applyFill="1" applyAlignment="1">
      <alignment horizontal="left" vertical="center"/>
    </xf>
    <xf numFmtId="0" fontId="17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center" vertical="center"/>
    </xf>
    <xf numFmtId="0" fontId="13" fillId="33" borderId="13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left" vertical="center"/>
    </xf>
    <xf numFmtId="0" fontId="8" fillId="36" borderId="19" xfId="0" applyFont="1" applyFill="1" applyBorder="1" applyAlignment="1">
      <alignment vertical="center"/>
    </xf>
    <xf numFmtId="0" fontId="13" fillId="35" borderId="20" xfId="0" applyFont="1" applyFill="1" applyBorder="1" applyAlignment="1">
      <alignment horizontal="left" vertical="center"/>
    </xf>
    <xf numFmtId="0" fontId="13" fillId="35" borderId="21" xfId="0" applyFont="1" applyFill="1" applyBorder="1" applyAlignment="1">
      <alignment vertical="center"/>
    </xf>
    <xf numFmtId="0" fontId="8" fillId="36" borderId="22" xfId="0" applyFont="1" applyFill="1" applyBorder="1" applyAlignment="1">
      <alignment vertical="center"/>
    </xf>
    <xf numFmtId="0" fontId="13" fillId="35" borderId="23" xfId="0" applyFont="1" applyFill="1" applyBorder="1" applyAlignment="1">
      <alignment horizontal="left" vertical="center"/>
    </xf>
    <xf numFmtId="0" fontId="13" fillId="35" borderId="24" xfId="0" applyFont="1" applyFill="1" applyBorder="1" applyAlignment="1">
      <alignment vertical="center"/>
    </xf>
    <xf numFmtId="0" fontId="0" fillId="33" borderId="0" xfId="0" applyFill="1" applyAlignment="1">
      <alignment horizontal="center"/>
    </xf>
    <xf numFmtId="0" fontId="0" fillId="36" borderId="25" xfId="0" applyFill="1" applyBorder="1" applyAlignment="1">
      <alignment/>
    </xf>
    <xf numFmtId="49" fontId="0" fillId="0" borderId="0" xfId="0" applyNumberFormat="1" applyAlignment="1">
      <alignment horizontal="left"/>
    </xf>
    <xf numFmtId="49" fontId="17" fillId="0" borderId="15" xfId="0" applyNumberFormat="1" applyFont="1" applyBorder="1" applyAlignment="1">
      <alignment horizontal="right" vertical="center"/>
    </xf>
    <xf numFmtId="49" fontId="8" fillId="37" borderId="26" xfId="0" applyNumberFormat="1" applyFont="1" applyFill="1" applyBorder="1" applyAlignment="1">
      <alignment vertical="center"/>
    </xf>
    <xf numFmtId="49" fontId="10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/>
    </xf>
    <xf numFmtId="0" fontId="20" fillId="37" borderId="0" xfId="0" applyFont="1" applyFill="1" applyAlignment="1">
      <alignment horizontal="left"/>
    </xf>
    <xf numFmtId="49" fontId="12" fillId="0" borderId="0" xfId="0" applyNumberFormat="1" applyFont="1" applyAlignment="1">
      <alignment horizontal="left"/>
    </xf>
    <xf numFmtId="49" fontId="17" fillId="0" borderId="15" xfId="0" applyNumberFormat="1" applyFont="1" applyBorder="1" applyAlignment="1">
      <alignment horizontal="left" vertical="center"/>
    </xf>
    <xf numFmtId="191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0" fontId="17" fillId="0" borderId="15" xfId="0" applyFont="1" applyBorder="1" applyAlignment="1">
      <alignment horizontal="right" vertical="center"/>
    </xf>
    <xf numFmtId="0" fontId="0" fillId="0" borderId="27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9" fontId="7" fillId="37" borderId="0" xfId="0" applyNumberFormat="1" applyFont="1" applyFill="1" applyAlignment="1">
      <alignment horizontal="left"/>
    </xf>
    <xf numFmtId="49" fontId="14" fillId="0" borderId="0" xfId="0" applyNumberFormat="1" applyFont="1" applyAlignment="1">
      <alignment horizontal="left"/>
    </xf>
    <xf numFmtId="49" fontId="8" fillId="33" borderId="23" xfId="0" applyNumberFormat="1" applyFont="1" applyFill="1" applyBorder="1" applyAlignment="1">
      <alignment horizontal="center" wrapText="1"/>
    </xf>
    <xf numFmtId="49" fontId="8" fillId="33" borderId="28" xfId="0" applyNumberFormat="1" applyFont="1" applyFill="1" applyBorder="1" applyAlignment="1">
      <alignment horizontal="center" wrapText="1"/>
    </xf>
    <xf numFmtId="49" fontId="8" fillId="33" borderId="24" xfId="0" applyNumberFormat="1" applyFont="1" applyFill="1" applyBorder="1" applyAlignment="1">
      <alignment horizontal="center" wrapText="1"/>
    </xf>
    <xf numFmtId="1" fontId="0" fillId="0" borderId="21" xfId="0" applyNumberFormat="1" applyFont="1" applyBorder="1" applyAlignment="1">
      <alignment horizontal="center" vertical="center"/>
    </xf>
    <xf numFmtId="0" fontId="0" fillId="33" borderId="0" xfId="0" applyNumberFormat="1" applyFill="1" applyAlignment="1">
      <alignment horizontal="left" vertical="center"/>
    </xf>
    <xf numFmtId="49" fontId="9" fillId="33" borderId="29" xfId="0" applyNumberFormat="1" applyFont="1" applyFill="1" applyBorder="1" applyAlignment="1">
      <alignment horizontal="left" vertical="center"/>
    </xf>
    <xf numFmtId="0" fontId="0" fillId="37" borderId="18" xfId="0" applyFill="1" applyBorder="1" applyAlignment="1">
      <alignment horizontal="center" vertical="center"/>
    </xf>
    <xf numFmtId="49" fontId="17" fillId="0" borderId="30" xfId="0" applyNumberFormat="1" applyFont="1" applyBorder="1" applyAlignment="1">
      <alignment horizontal="left" vertical="center"/>
    </xf>
    <xf numFmtId="0" fontId="31" fillId="38" borderId="24" xfId="0" applyFont="1" applyFill="1" applyBorder="1" applyAlignment="1">
      <alignment horizontal="right" vertical="center"/>
    </xf>
    <xf numFmtId="49" fontId="27" fillId="33" borderId="0" xfId="0" applyNumberFormat="1" applyFont="1" applyFill="1" applyAlignment="1">
      <alignment vertical="center"/>
    </xf>
    <xf numFmtId="49" fontId="16" fillId="0" borderId="15" xfId="0" applyNumberFormat="1" applyFont="1" applyBorder="1" applyAlignment="1">
      <alignment vertical="center"/>
    </xf>
    <xf numFmtId="49" fontId="16" fillId="0" borderId="15" xfId="57" applyNumberFormat="1" applyFont="1" applyBorder="1" applyAlignment="1" applyProtection="1">
      <alignment vertical="center"/>
      <protection locked="0"/>
    </xf>
    <xf numFmtId="0" fontId="21" fillId="33" borderId="31" xfId="0" applyFont="1" applyFill="1" applyBorder="1" applyAlignment="1">
      <alignment vertical="center"/>
    </xf>
    <xf numFmtId="0" fontId="21" fillId="33" borderId="32" xfId="0" applyFont="1" applyFill="1" applyBorder="1" applyAlignment="1">
      <alignment vertical="center"/>
    </xf>
    <xf numFmtId="0" fontId="8" fillId="33" borderId="33" xfId="0" applyFont="1" applyFill="1" applyBorder="1" applyAlignment="1">
      <alignment vertical="center"/>
    </xf>
    <xf numFmtId="49" fontId="8" fillId="33" borderId="26" xfId="0" applyNumberFormat="1" applyFont="1" applyFill="1" applyBorder="1" applyAlignment="1">
      <alignment horizontal="right" vertical="center"/>
    </xf>
    <xf numFmtId="0" fontId="8" fillId="37" borderId="16" xfId="0" applyFont="1" applyFill="1" applyBorder="1" applyAlignment="1">
      <alignment vertical="center"/>
    </xf>
    <xf numFmtId="49" fontId="8" fillId="37" borderId="27" xfId="0" applyNumberFormat="1" applyFont="1" applyFill="1" applyBorder="1" applyAlignment="1">
      <alignment vertical="center"/>
    </xf>
    <xf numFmtId="49" fontId="9" fillId="37" borderId="13" xfId="0" applyNumberFormat="1" applyFont="1" applyFill="1" applyBorder="1" applyAlignment="1">
      <alignment horizontal="left" vertical="center"/>
    </xf>
    <xf numFmtId="0" fontId="8" fillId="33" borderId="24" xfId="0" applyFont="1" applyFill="1" applyBorder="1" applyAlignment="1">
      <alignment horizontal="center" wrapText="1"/>
    </xf>
    <xf numFmtId="0" fontId="7" fillId="37" borderId="0" xfId="0" applyFont="1" applyFill="1" applyAlignment="1">
      <alignment horizontal="left"/>
    </xf>
    <xf numFmtId="49" fontId="12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/>
    </xf>
    <xf numFmtId="49" fontId="9" fillId="33" borderId="34" xfId="0" applyNumberFormat="1" applyFont="1" applyFill="1" applyBorder="1" applyAlignment="1">
      <alignment horizontal="left" vertical="center"/>
    </xf>
    <xf numFmtId="0" fontId="0" fillId="33" borderId="35" xfId="0" applyFill="1" applyBorder="1" applyAlignment="1">
      <alignment vertical="center"/>
    </xf>
    <xf numFmtId="0" fontId="0" fillId="37" borderId="0" xfId="0" applyFill="1" applyAlignment="1">
      <alignment horizontal="center" vertical="center"/>
    </xf>
    <xf numFmtId="0" fontId="13" fillId="0" borderId="0" xfId="0" applyFont="1" applyAlignment="1">
      <alignment/>
    </xf>
    <xf numFmtId="49" fontId="13" fillId="33" borderId="17" xfId="0" applyNumberFormat="1" applyFont="1" applyFill="1" applyBorder="1" applyAlignment="1">
      <alignment horizontal="center" wrapText="1"/>
    </xf>
    <xf numFmtId="0" fontId="0" fillId="0" borderId="27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 wrapText="1"/>
    </xf>
    <xf numFmtId="49" fontId="8" fillId="37" borderId="16" xfId="0" applyNumberFormat="1" applyFont="1" applyFill="1" applyBorder="1" applyAlignment="1">
      <alignment vertical="center"/>
    </xf>
    <xf numFmtId="49" fontId="21" fillId="33" borderId="36" xfId="0" applyNumberFormat="1" applyFont="1" applyFill="1" applyBorder="1" applyAlignment="1">
      <alignment horizontal="left" vertical="center"/>
    </xf>
    <xf numFmtId="49" fontId="27" fillId="33" borderId="36" xfId="0" applyNumberFormat="1" applyFont="1" applyFill="1" applyBorder="1" applyAlignment="1">
      <alignment vertical="center"/>
    </xf>
    <xf numFmtId="49" fontId="8" fillId="33" borderId="16" xfId="0" applyNumberFormat="1" applyFont="1" applyFill="1" applyBorder="1" applyAlignment="1">
      <alignment vertical="center"/>
    </xf>
    <xf numFmtId="0" fontId="21" fillId="33" borderId="33" xfId="0" applyFont="1" applyFill="1" applyBorder="1" applyAlignment="1">
      <alignment vertical="center"/>
    </xf>
    <xf numFmtId="49" fontId="8" fillId="33" borderId="33" xfId="0" applyNumberFormat="1" applyFont="1" applyFill="1" applyBorder="1" applyAlignment="1">
      <alignment vertical="center"/>
    </xf>
    <xf numFmtId="49" fontId="8" fillId="33" borderId="37" xfId="0" applyNumberFormat="1" applyFont="1" applyFill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36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 wrapText="1"/>
    </xf>
    <xf numFmtId="0" fontId="16" fillId="33" borderId="0" xfId="0" applyFont="1" applyFill="1" applyBorder="1" applyAlignment="1">
      <alignment vertical="center"/>
    </xf>
    <xf numFmtId="0" fontId="8" fillId="33" borderId="0" xfId="0" applyFont="1" applyFill="1" applyAlignment="1">
      <alignment horizontal="center"/>
    </xf>
    <xf numFmtId="0" fontId="24" fillId="33" borderId="38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left" vertical="center"/>
    </xf>
    <xf numFmtId="0" fontId="8" fillId="33" borderId="26" xfId="0" applyFont="1" applyFill="1" applyBorder="1" applyAlignment="1">
      <alignment horizontal="right" vertical="center"/>
    </xf>
    <xf numFmtId="0" fontId="8" fillId="33" borderId="27" xfId="0" applyFont="1" applyFill="1" applyBorder="1" applyAlignment="1">
      <alignment horizontal="right" vertical="center"/>
    </xf>
    <xf numFmtId="49" fontId="8" fillId="33" borderId="40" xfId="0" applyNumberFormat="1" applyFont="1" applyFill="1" applyBorder="1" applyAlignment="1">
      <alignment vertical="center"/>
    </xf>
    <xf numFmtId="49" fontId="8" fillId="33" borderId="36" xfId="0" applyNumberFormat="1" applyFont="1" applyFill="1" applyBorder="1" applyAlignment="1">
      <alignment vertical="center"/>
    </xf>
    <xf numFmtId="49" fontId="8" fillId="33" borderId="41" xfId="0" applyNumberFormat="1" applyFont="1" applyFill="1" applyBorder="1" applyAlignment="1">
      <alignment horizontal="right" vertical="center"/>
    </xf>
    <xf numFmtId="0" fontId="21" fillId="33" borderId="0" xfId="0" applyFont="1" applyFill="1" applyBorder="1" applyAlignment="1">
      <alignment vertical="center"/>
    </xf>
    <xf numFmtId="49" fontId="19" fillId="0" borderId="0" xfId="0" applyNumberFormat="1" applyFont="1" applyAlignment="1">
      <alignment horizontal="center"/>
    </xf>
    <xf numFmtId="49" fontId="8" fillId="33" borderId="0" xfId="0" applyNumberFormat="1" applyFont="1" applyFill="1" applyBorder="1" applyAlignment="1">
      <alignment vertical="center"/>
    </xf>
    <xf numFmtId="49" fontId="35" fillId="33" borderId="13" xfId="0" applyNumberFormat="1" applyFont="1" applyFill="1" applyBorder="1" applyAlignment="1">
      <alignment vertical="center"/>
    </xf>
    <xf numFmtId="49" fontId="35" fillId="33" borderId="0" xfId="0" applyNumberFormat="1" applyFont="1" applyFill="1" applyAlignment="1">
      <alignment vertical="center"/>
    </xf>
    <xf numFmtId="49" fontId="23" fillId="33" borderId="0" xfId="0" applyNumberFormat="1" applyFont="1" applyFill="1" applyAlignment="1">
      <alignment horizontal="left" vertical="center"/>
    </xf>
    <xf numFmtId="49" fontId="29" fillId="0" borderId="0" xfId="0" applyNumberFormat="1" applyFont="1" applyAlignment="1">
      <alignment horizontal="center"/>
    </xf>
    <xf numFmtId="49" fontId="8" fillId="33" borderId="0" xfId="0" applyNumberFormat="1" applyFont="1" applyFill="1" applyBorder="1" applyAlignment="1">
      <alignment horizontal="right" vertical="center"/>
    </xf>
    <xf numFmtId="0" fontId="21" fillId="33" borderId="26" xfId="0" applyFont="1" applyFill="1" applyBorder="1" applyAlignment="1">
      <alignment vertical="center"/>
    </xf>
    <xf numFmtId="0" fontId="21" fillId="33" borderId="42" xfId="0" applyFont="1" applyFill="1" applyBorder="1" applyAlignment="1">
      <alignment vertical="center"/>
    </xf>
    <xf numFmtId="0" fontId="35" fillId="33" borderId="0" xfId="0" applyFont="1" applyFill="1" applyAlignment="1">
      <alignment/>
    </xf>
    <xf numFmtId="0" fontId="12" fillId="0" borderId="0" xfId="0" applyNumberFormat="1" applyFont="1" applyAlignment="1">
      <alignment horizontal="left"/>
    </xf>
    <xf numFmtId="49" fontId="38" fillId="34" borderId="31" xfId="0" applyNumberFormat="1" applyFont="1" applyFill="1" applyBorder="1" applyAlignment="1">
      <alignment vertical="center"/>
    </xf>
    <xf numFmtId="49" fontId="30" fillId="34" borderId="32" xfId="0" applyNumberFormat="1" applyFont="1" applyFill="1" applyBorder="1" applyAlignment="1">
      <alignment vertical="center"/>
    </xf>
    <xf numFmtId="49" fontId="30" fillId="34" borderId="43" xfId="0" applyNumberFormat="1" applyFont="1" applyFill="1" applyBorder="1" applyAlignment="1">
      <alignment vertical="center"/>
    </xf>
    <xf numFmtId="49" fontId="9" fillId="34" borderId="32" xfId="0" applyNumberFormat="1" applyFont="1" applyFill="1" applyBorder="1" applyAlignment="1">
      <alignment horizontal="left" vertical="center"/>
    </xf>
    <xf numFmtId="49" fontId="9" fillId="34" borderId="42" xfId="0" applyNumberFormat="1" applyFont="1" applyFill="1" applyBorder="1" applyAlignment="1">
      <alignment horizontal="left" vertical="center"/>
    </xf>
    <xf numFmtId="0" fontId="12" fillId="35" borderId="14" xfId="0" applyFont="1" applyFill="1" applyBorder="1" applyAlignment="1">
      <alignment horizontal="left" vertical="center"/>
    </xf>
    <xf numFmtId="0" fontId="0" fillId="35" borderId="14" xfId="0" applyFont="1" applyFill="1" applyBorder="1" applyAlignment="1">
      <alignment vertical="center"/>
    </xf>
    <xf numFmtId="1" fontId="0" fillId="33" borderId="27" xfId="0" applyNumberFormat="1" applyFont="1" applyFill="1" applyBorder="1" applyAlignment="1">
      <alignment horizontal="center" vertical="center"/>
    </xf>
    <xf numFmtId="49" fontId="8" fillId="33" borderId="15" xfId="0" applyNumberFormat="1" applyFont="1" applyFill="1" applyBorder="1" applyAlignment="1">
      <alignment horizontal="center" wrapText="1"/>
    </xf>
    <xf numFmtId="191" fontId="0" fillId="0" borderId="20" xfId="0" applyNumberFormat="1" applyFont="1" applyBorder="1" applyAlignment="1">
      <alignment horizontal="left" vertical="center"/>
    </xf>
    <xf numFmtId="0" fontId="0" fillId="0" borderId="28" xfId="0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49" fontId="4" fillId="37" borderId="0" xfId="0" applyNumberFormat="1" applyFont="1" applyFill="1" applyAlignment="1">
      <alignment vertical="top"/>
    </xf>
    <xf numFmtId="49" fontId="37" fillId="37" borderId="0" xfId="0" applyNumberFormat="1" applyFont="1" applyFill="1" applyAlignment="1">
      <alignment vertical="top"/>
    </xf>
    <xf numFmtId="49" fontId="26" fillId="37" borderId="0" xfId="0" applyNumberFormat="1" applyFont="1" applyFill="1" applyAlignment="1">
      <alignment vertical="top"/>
    </xf>
    <xf numFmtId="49" fontId="29" fillId="37" borderId="0" xfId="0" applyNumberFormat="1" applyFont="1" applyFill="1" applyAlignment="1">
      <alignment horizontal="center"/>
    </xf>
    <xf numFmtId="49" fontId="29" fillId="37" borderId="0" xfId="0" applyNumberFormat="1" applyFont="1" applyFill="1" applyAlignment="1">
      <alignment horizontal="left"/>
    </xf>
    <xf numFmtId="0" fontId="12" fillId="37" borderId="0" xfId="0" applyFont="1" applyFill="1" applyAlignment="1">
      <alignment/>
    </xf>
    <xf numFmtId="49" fontId="12" fillId="37" borderId="0" xfId="0" applyNumberFormat="1" applyFont="1" applyFill="1" applyAlignment="1">
      <alignment horizontal="left"/>
    </xf>
    <xf numFmtId="49" fontId="12" fillId="37" borderId="0" xfId="0" applyNumberFormat="1" applyFont="1" applyFill="1" applyAlignment="1">
      <alignment/>
    </xf>
    <xf numFmtId="49" fontId="0" fillId="37" borderId="0" xfId="0" applyNumberFormat="1" applyFont="1" applyFill="1" applyAlignment="1">
      <alignment/>
    </xf>
    <xf numFmtId="49" fontId="14" fillId="37" borderId="0" xfId="0" applyNumberFormat="1" applyFont="1" applyFill="1" applyAlignment="1">
      <alignment/>
    </xf>
    <xf numFmtId="14" fontId="16" fillId="37" borderId="15" xfId="0" applyNumberFormat="1" applyFont="1" applyFill="1" applyBorder="1" applyAlignment="1">
      <alignment horizontal="left" vertical="center"/>
    </xf>
    <xf numFmtId="49" fontId="16" fillId="37" borderId="15" xfId="0" applyNumberFormat="1" applyFont="1" applyFill="1" applyBorder="1" applyAlignment="1">
      <alignment vertical="center"/>
    </xf>
    <xf numFmtId="49" fontId="33" fillId="37" borderId="15" xfId="0" applyNumberFormat="1" applyFont="1" applyFill="1" applyBorder="1" applyAlignment="1">
      <alignment vertical="center"/>
    </xf>
    <xf numFmtId="49" fontId="16" fillId="37" borderId="15" xfId="57" applyNumberFormat="1" applyFont="1" applyFill="1" applyBorder="1" applyAlignment="1" applyProtection="1">
      <alignment vertical="center"/>
      <protection locked="0"/>
    </xf>
    <xf numFmtId="49" fontId="17" fillId="37" borderId="15" xfId="0" applyNumberFormat="1" applyFont="1" applyFill="1" applyBorder="1" applyAlignment="1">
      <alignment horizontal="right" vertical="center"/>
    </xf>
    <xf numFmtId="0" fontId="0" fillId="37" borderId="16" xfId="0" applyFill="1" applyBorder="1" applyAlignment="1">
      <alignment/>
    </xf>
    <xf numFmtId="0" fontId="0" fillId="37" borderId="0" xfId="0" applyFill="1" applyAlignment="1">
      <alignment/>
    </xf>
    <xf numFmtId="49" fontId="21" fillId="37" borderId="40" xfId="0" applyNumberFormat="1" applyFont="1" applyFill="1" applyBorder="1" applyAlignment="1">
      <alignment vertical="center"/>
    </xf>
    <xf numFmtId="49" fontId="32" fillId="37" borderId="16" xfId="0" applyNumberFormat="1" applyFont="1" applyFill="1" applyBorder="1" applyAlignment="1">
      <alignment vertical="center"/>
    </xf>
    <xf numFmtId="49" fontId="8" fillId="37" borderId="40" xfId="0" applyNumberFormat="1" applyFont="1" applyFill="1" applyBorder="1" applyAlignment="1">
      <alignment vertical="center"/>
    </xf>
    <xf numFmtId="49" fontId="8" fillId="37" borderId="36" xfId="0" applyNumberFormat="1" applyFont="1" applyFill="1" applyBorder="1" applyAlignment="1">
      <alignment vertical="center"/>
    </xf>
    <xf numFmtId="49" fontId="8" fillId="37" borderId="41" xfId="0" applyNumberFormat="1" applyFont="1" applyFill="1" applyBorder="1" applyAlignment="1">
      <alignment horizontal="right" vertical="center"/>
    </xf>
    <xf numFmtId="49" fontId="8" fillId="37" borderId="37" xfId="0" applyNumberFormat="1" applyFont="1" applyFill="1" applyBorder="1" applyAlignment="1">
      <alignment vertical="center"/>
    </xf>
    <xf numFmtId="49" fontId="8" fillId="37" borderId="27" xfId="0" applyNumberFormat="1" applyFont="1" applyFill="1" applyBorder="1" applyAlignment="1">
      <alignment horizontal="right" vertical="center"/>
    </xf>
    <xf numFmtId="0" fontId="39" fillId="37" borderId="16" xfId="0" applyFont="1" applyFill="1" applyBorder="1" applyAlignment="1">
      <alignment vertical="center"/>
    </xf>
    <xf numFmtId="0" fontId="40" fillId="37" borderId="16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13" fillId="37" borderId="16" xfId="0" applyFont="1" applyFill="1" applyBorder="1" applyAlignment="1">
      <alignment/>
    </xf>
    <xf numFmtId="0" fontId="39" fillId="37" borderId="16" xfId="0" applyFont="1" applyFill="1" applyBorder="1" applyAlignment="1">
      <alignment horizontal="center" vertical="center" shrinkToFit="1"/>
    </xf>
    <xf numFmtId="0" fontId="0" fillId="37" borderId="16" xfId="0" applyFont="1" applyFill="1" applyBorder="1" applyAlignment="1">
      <alignment/>
    </xf>
    <xf numFmtId="49" fontId="13" fillId="37" borderId="0" xfId="0" applyNumberFormat="1" applyFont="1" applyFill="1" applyBorder="1" applyAlignment="1">
      <alignment horizontal="left"/>
    </xf>
    <xf numFmtId="49" fontId="29" fillId="37" borderId="0" xfId="0" applyNumberFormat="1" applyFont="1" applyFill="1" applyBorder="1" applyAlignment="1">
      <alignment horizontal="left"/>
    </xf>
    <xf numFmtId="49" fontId="26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/>
    </xf>
    <xf numFmtId="49" fontId="1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 vertical="center"/>
    </xf>
    <xf numFmtId="49" fontId="27" fillId="0" borderId="0" xfId="0" applyNumberFormat="1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horizontal="right" vertical="center"/>
    </xf>
    <xf numFmtId="49" fontId="33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0" fontId="0" fillId="37" borderId="0" xfId="0" applyFill="1" applyAlignment="1">
      <alignment horizontal="center"/>
    </xf>
    <xf numFmtId="49" fontId="21" fillId="0" borderId="0" xfId="0" applyNumberFormat="1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vertical="center"/>
    </xf>
    <xf numFmtId="49" fontId="32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horizontal="right" vertical="center"/>
    </xf>
    <xf numFmtId="49" fontId="22" fillId="33" borderId="36" xfId="0" applyNumberFormat="1" applyFont="1" applyFill="1" applyBorder="1" applyAlignment="1">
      <alignment horizontal="center" vertical="center"/>
    </xf>
    <xf numFmtId="49" fontId="22" fillId="33" borderId="36" xfId="0" applyNumberFormat="1" applyFont="1" applyFill="1" applyBorder="1" applyAlignment="1">
      <alignment vertical="center"/>
    </xf>
    <xf numFmtId="49" fontId="8" fillId="37" borderId="40" xfId="0" applyNumberFormat="1" applyFont="1" applyFill="1" applyBorder="1" applyAlignment="1">
      <alignment horizontal="center" vertical="center"/>
    </xf>
    <xf numFmtId="49" fontId="32" fillId="37" borderId="36" xfId="0" applyNumberFormat="1" applyFont="1" applyFill="1" applyBorder="1" applyAlignment="1">
      <alignment vertical="center"/>
    </xf>
    <xf numFmtId="0" fontId="0" fillId="37" borderId="41" xfId="0" applyFill="1" applyBorder="1" applyAlignment="1">
      <alignment/>
    </xf>
    <xf numFmtId="49" fontId="8" fillId="37" borderId="33" xfId="0" applyNumberFormat="1" applyFont="1" applyFill="1" applyBorder="1" applyAlignment="1">
      <alignment horizontal="center" vertical="center"/>
    </xf>
    <xf numFmtId="49" fontId="28" fillId="37" borderId="0" xfId="0" applyNumberFormat="1" applyFont="1" applyFill="1" applyBorder="1" applyAlignment="1">
      <alignment horizontal="center" vertical="center"/>
    </xf>
    <xf numFmtId="49" fontId="8" fillId="37" borderId="0" xfId="0" applyNumberFormat="1" applyFont="1" applyFill="1" applyBorder="1" applyAlignment="1">
      <alignment vertical="center"/>
    </xf>
    <xf numFmtId="49" fontId="32" fillId="37" borderId="0" xfId="0" applyNumberFormat="1" applyFont="1" applyFill="1" applyBorder="1" applyAlignment="1">
      <alignment vertical="center"/>
    </xf>
    <xf numFmtId="0" fontId="0" fillId="37" borderId="26" xfId="0" applyFill="1" applyBorder="1" applyAlignment="1">
      <alignment/>
    </xf>
    <xf numFmtId="0" fontId="8" fillId="37" borderId="0" xfId="0" applyFont="1" applyFill="1" applyBorder="1" applyAlignment="1">
      <alignment vertical="center"/>
    </xf>
    <xf numFmtId="0" fontId="0" fillId="37" borderId="0" xfId="0" applyFill="1" applyBorder="1" applyAlignment="1">
      <alignment/>
    </xf>
    <xf numFmtId="49" fontId="8" fillId="37" borderId="37" xfId="0" applyNumberFormat="1" applyFont="1" applyFill="1" applyBorder="1" applyAlignment="1">
      <alignment horizontal="center" vertical="center"/>
    </xf>
    <xf numFmtId="0" fontId="0" fillId="37" borderId="27" xfId="0" applyFill="1" applyBorder="1" applyAlignment="1">
      <alignment/>
    </xf>
    <xf numFmtId="49" fontId="28" fillId="37" borderId="40" xfId="0" applyNumberFormat="1" applyFont="1" applyFill="1" applyBorder="1" applyAlignment="1">
      <alignment horizontal="center" vertical="center"/>
    </xf>
    <xf numFmtId="49" fontId="8" fillId="37" borderId="41" xfId="0" applyNumberFormat="1" applyFont="1" applyFill="1" applyBorder="1" applyAlignment="1">
      <alignment vertical="center"/>
    </xf>
    <xf numFmtId="49" fontId="28" fillId="37" borderId="33" xfId="0" applyNumberFormat="1" applyFont="1" applyFill="1" applyBorder="1" applyAlignment="1">
      <alignment horizontal="center" vertical="center"/>
    </xf>
    <xf numFmtId="49" fontId="28" fillId="37" borderId="37" xfId="0" applyNumberFormat="1" applyFont="1" applyFill="1" applyBorder="1" applyAlignment="1">
      <alignment horizontal="center" vertical="center"/>
    </xf>
    <xf numFmtId="0" fontId="8" fillId="37" borderId="37" xfId="0" applyFont="1" applyFill="1" applyBorder="1" applyAlignment="1">
      <alignment vertical="center"/>
    </xf>
    <xf numFmtId="49" fontId="8" fillId="37" borderId="33" xfId="0" applyNumberFormat="1" applyFont="1" applyFill="1" applyBorder="1" applyAlignment="1">
      <alignment vertical="center"/>
    </xf>
    <xf numFmtId="0" fontId="0" fillId="33" borderId="32" xfId="0" applyFill="1" applyBorder="1" applyAlignment="1">
      <alignment/>
    </xf>
    <xf numFmtId="0" fontId="0" fillId="37" borderId="36" xfId="0" applyFill="1" applyBorder="1" applyAlignment="1">
      <alignment/>
    </xf>
    <xf numFmtId="0" fontId="0" fillId="37" borderId="0" xfId="0" applyFont="1" applyFill="1" applyAlignment="1">
      <alignment/>
    </xf>
    <xf numFmtId="0" fontId="0" fillId="37" borderId="37" xfId="0" applyFill="1" applyBorder="1" applyAlignment="1">
      <alignment/>
    </xf>
    <xf numFmtId="0" fontId="6" fillId="33" borderId="0" xfId="0" applyFont="1" applyFill="1" applyAlignment="1">
      <alignment horizontal="center" shrinkToFit="1"/>
    </xf>
    <xf numFmtId="0" fontId="41" fillId="39" borderId="0" xfId="0" applyFont="1" applyFill="1" applyAlignment="1">
      <alignment/>
    </xf>
    <xf numFmtId="0" fontId="41" fillId="37" borderId="0" xfId="0" applyFont="1" applyFill="1" applyAlignment="1">
      <alignment/>
    </xf>
    <xf numFmtId="0" fontId="0" fillId="37" borderId="14" xfId="0" applyFill="1" applyBorder="1" applyAlignment="1">
      <alignment horizontal="center" vertical="center"/>
    </xf>
    <xf numFmtId="0" fontId="13" fillId="37" borderId="0" xfId="0" applyFont="1" applyFill="1" applyAlignment="1">
      <alignment horizontal="center"/>
    </xf>
    <xf numFmtId="0" fontId="0" fillId="37" borderId="14" xfId="0" applyFill="1" applyBorder="1" applyAlignment="1">
      <alignment/>
    </xf>
    <xf numFmtId="0" fontId="13" fillId="39" borderId="14" xfId="0" applyFont="1" applyFill="1" applyBorder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39" fillId="37" borderId="0" xfId="0" applyFont="1" applyFill="1" applyBorder="1" applyAlignment="1">
      <alignment horizontal="center" vertical="center" shrinkToFit="1"/>
    </xf>
    <xf numFmtId="0" fontId="39" fillId="37" borderId="0" xfId="0" applyFont="1" applyFill="1" applyBorder="1" applyAlignment="1">
      <alignment vertical="center"/>
    </xf>
    <xf numFmtId="0" fontId="0" fillId="37" borderId="0" xfId="0" applyFont="1" applyFill="1" applyBorder="1" applyAlignment="1">
      <alignment/>
    </xf>
    <xf numFmtId="0" fontId="6" fillId="37" borderId="0" xfId="0" applyFont="1" applyFill="1" applyAlignment="1">
      <alignment horizontal="center" shrinkToFit="1"/>
    </xf>
    <xf numFmtId="49" fontId="0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 horizontal="center"/>
    </xf>
    <xf numFmtId="49" fontId="0" fillId="35" borderId="0" xfId="0" applyNumberFormat="1" applyFont="1" applyFill="1" applyBorder="1" applyAlignment="1">
      <alignment/>
    </xf>
    <xf numFmtId="0" fontId="0" fillId="35" borderId="0" xfId="0" applyFill="1" applyBorder="1" applyAlignment="1">
      <alignment horizontal="center"/>
    </xf>
    <xf numFmtId="49" fontId="0" fillId="40" borderId="0" xfId="0" applyNumberFormat="1" applyFont="1" applyFill="1" applyBorder="1" applyAlignment="1">
      <alignment/>
    </xf>
    <xf numFmtId="0" fontId="0" fillId="40" borderId="0" xfId="0" applyFill="1" applyBorder="1" applyAlignment="1">
      <alignment horizontal="center"/>
    </xf>
    <xf numFmtId="0" fontId="41" fillId="37" borderId="0" xfId="0" applyFont="1" applyFill="1" applyAlignment="1">
      <alignment horizontal="center"/>
    </xf>
    <xf numFmtId="0" fontId="41" fillId="39" borderId="0" xfId="0" applyFont="1" applyFill="1" applyAlignment="1">
      <alignment horizontal="center"/>
    </xf>
    <xf numFmtId="0" fontId="24" fillId="39" borderId="0" xfId="0" applyFont="1" applyFill="1" applyAlignment="1">
      <alignment horizontal="center"/>
    </xf>
    <xf numFmtId="0" fontId="1" fillId="33" borderId="0" xfId="43" applyFill="1" applyBorder="1" applyAlignment="1">
      <alignment/>
    </xf>
    <xf numFmtId="49" fontId="35" fillId="33" borderId="0" xfId="0" applyNumberFormat="1" applyFont="1" applyFill="1" applyBorder="1" applyAlignment="1">
      <alignment vertical="center"/>
    </xf>
    <xf numFmtId="49" fontId="17" fillId="35" borderId="14" xfId="0" applyNumberFormat="1" applyFont="1" applyFill="1" applyBorder="1" applyAlignment="1">
      <alignment horizontal="left" vertical="center"/>
    </xf>
    <xf numFmtId="49" fontId="13" fillId="33" borderId="0" xfId="0" applyNumberFormat="1" applyFont="1" applyFill="1" applyAlignment="1">
      <alignment horizontal="center" vertical="center"/>
    </xf>
    <xf numFmtId="49" fontId="10" fillId="35" borderId="42" xfId="0" applyNumberFormat="1" applyFont="1" applyFill="1" applyBorder="1" applyAlignment="1">
      <alignment vertical="center"/>
    </xf>
    <xf numFmtId="49" fontId="13" fillId="33" borderId="29" xfId="0" applyNumberFormat="1" applyFont="1" applyFill="1" applyBorder="1" applyAlignment="1">
      <alignment horizontal="center" wrapText="1"/>
    </xf>
    <xf numFmtId="1" fontId="0" fillId="0" borderId="16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49" fontId="8" fillId="33" borderId="45" xfId="0" applyNumberFormat="1" applyFont="1" applyFill="1" applyBorder="1" applyAlignment="1">
      <alignment horizontal="center" wrapText="1"/>
    </xf>
    <xf numFmtId="0" fontId="29" fillId="0" borderId="46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 wrapText="1"/>
    </xf>
    <xf numFmtId="49" fontId="0" fillId="0" borderId="28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37" borderId="0" xfId="0" applyNumberFormat="1" applyFont="1" applyFill="1" applyAlignment="1">
      <alignment horizontal="left"/>
    </xf>
    <xf numFmtId="49" fontId="20" fillId="35" borderId="31" xfId="0" applyNumberFormat="1" applyFont="1" applyFill="1" applyBorder="1" applyAlignment="1">
      <alignment vertical="center"/>
    </xf>
    <xf numFmtId="14" fontId="23" fillId="33" borderId="36" xfId="0" applyNumberFormat="1" applyFont="1" applyFill="1" applyBorder="1" applyAlignment="1">
      <alignment horizontal="left" vertical="center" wrapText="1"/>
    </xf>
    <xf numFmtId="14" fontId="16" fillId="0" borderId="15" xfId="0" applyNumberFormat="1" applyFont="1" applyBorder="1" applyAlignment="1">
      <alignment horizontal="left" vertical="center"/>
    </xf>
    <xf numFmtId="49" fontId="13" fillId="33" borderId="48" xfId="0" applyNumberFormat="1" applyFont="1" applyFill="1" applyBorder="1" applyAlignment="1">
      <alignment horizontal="center" wrapText="1"/>
    </xf>
    <xf numFmtId="49" fontId="13" fillId="33" borderId="29" xfId="0" applyNumberFormat="1" applyFont="1" applyFill="1" applyBorder="1" applyAlignment="1">
      <alignment horizontal="center" wrapText="1"/>
    </xf>
    <xf numFmtId="49" fontId="13" fillId="33" borderId="34" xfId="0" applyNumberFormat="1" applyFont="1" applyFill="1" applyBorder="1" applyAlignment="1">
      <alignment horizontal="center" wrapText="1"/>
    </xf>
    <xf numFmtId="49" fontId="13" fillId="33" borderId="35" xfId="0" applyNumberFormat="1" applyFont="1" applyFill="1" applyBorder="1" applyAlignment="1">
      <alignment horizontal="center" wrapText="1"/>
    </xf>
    <xf numFmtId="0" fontId="0" fillId="41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0" fillId="37" borderId="0" xfId="0" applyNumberFormat="1" applyFont="1" applyFill="1" applyAlignment="1">
      <alignment vertical="top" shrinkToFit="1"/>
    </xf>
    <xf numFmtId="14" fontId="16" fillId="37" borderId="15" xfId="0" applyNumberFormat="1" applyFont="1" applyFill="1" applyBorder="1" applyAlignment="1">
      <alignment horizontal="left" vertical="center"/>
    </xf>
    <xf numFmtId="0" fontId="0" fillId="33" borderId="14" xfId="0" applyFill="1" applyBorder="1" applyAlignment="1">
      <alignment vertical="center"/>
    </xf>
    <xf numFmtId="0" fontId="0" fillId="0" borderId="14" xfId="0" applyBorder="1" applyAlignment="1">
      <alignment horizontal="center" vertical="center" shrinkToFit="1"/>
    </xf>
    <xf numFmtId="0" fontId="0" fillId="0" borderId="14" xfId="0" applyBorder="1" applyAlignment="1">
      <alignment horizontal="right" vertical="center" shrinkToFit="1"/>
    </xf>
    <xf numFmtId="0" fontId="39" fillId="37" borderId="0" xfId="0" applyFont="1" applyFill="1" applyBorder="1" applyAlignment="1">
      <alignment horizontal="center" vertical="center" shrinkToFit="1"/>
    </xf>
    <xf numFmtId="0" fontId="39" fillId="37" borderId="16" xfId="0" applyFont="1" applyFill="1" applyBorder="1" applyAlignment="1">
      <alignment horizontal="center" vertical="center" shrinkToFit="1"/>
    </xf>
    <xf numFmtId="0" fontId="8" fillId="37" borderId="0" xfId="0" applyFont="1" applyFill="1" applyBorder="1" applyAlignment="1">
      <alignment horizontal="left" vertical="center"/>
    </xf>
    <xf numFmtId="0" fontId="8" fillId="37" borderId="36" xfId="0" applyFont="1" applyFill="1" applyBorder="1" applyAlignment="1">
      <alignment horizontal="left" vertical="center"/>
    </xf>
    <xf numFmtId="0" fontId="8" fillId="37" borderId="26" xfId="0" applyFont="1" applyFill="1" applyBorder="1" applyAlignment="1">
      <alignment horizontal="left" vertical="center"/>
    </xf>
    <xf numFmtId="49" fontId="0" fillId="41" borderId="14" xfId="0" applyNumberFormat="1" applyFill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13" fillId="37" borderId="16" xfId="0" applyFont="1" applyFill="1" applyBorder="1" applyAlignment="1">
      <alignment/>
    </xf>
    <xf numFmtId="0" fontId="13" fillId="37" borderId="0" xfId="0" applyFont="1" applyFill="1" applyBorder="1" applyAlignment="1">
      <alignment/>
    </xf>
    <xf numFmtId="0" fontId="13" fillId="37" borderId="0" xfId="0" applyFont="1" applyFill="1" applyAlignment="1">
      <alignment/>
    </xf>
    <xf numFmtId="0" fontId="0" fillId="37" borderId="16" xfId="0" applyFont="1" applyFill="1" applyBorder="1" applyAlignment="1">
      <alignment/>
    </xf>
    <xf numFmtId="49" fontId="0" fillId="0" borderId="14" xfId="0" applyNumberFormat="1" applyBorder="1" applyAlignment="1">
      <alignment horizontal="right" vertical="center" shrinkToFit="1"/>
    </xf>
    <xf numFmtId="49" fontId="0" fillId="37" borderId="0" xfId="0" applyNumberFormat="1" applyFill="1" applyAlignment="1">
      <alignment/>
    </xf>
    <xf numFmtId="49" fontId="0" fillId="33" borderId="14" xfId="0" applyNumberFormat="1" applyFill="1" applyBorder="1" applyAlignment="1">
      <alignment vertical="center"/>
    </xf>
    <xf numFmtId="49" fontId="0" fillId="0" borderId="14" xfId="0" applyNumberFormat="1" applyBorder="1" applyAlignment="1">
      <alignment horizontal="center" vertical="center" shrinkToFit="1"/>
    </xf>
    <xf numFmtId="49" fontId="0" fillId="37" borderId="16" xfId="0" applyNumberFormat="1" applyFill="1" applyBorder="1" applyAlignment="1">
      <alignment horizontal="center"/>
    </xf>
    <xf numFmtId="49" fontId="0" fillId="37" borderId="0" xfId="0" applyNumberFormat="1" applyFill="1" applyAlignment="1">
      <alignment horizontal="center"/>
    </xf>
    <xf numFmtId="49" fontId="0" fillId="37" borderId="0" xfId="0" applyNumberFormat="1" applyFill="1" applyBorder="1" applyAlignment="1">
      <alignment horizontal="center"/>
    </xf>
    <xf numFmtId="49" fontId="13" fillId="37" borderId="16" xfId="0" applyNumberFormat="1" applyFont="1" applyFill="1" applyBorder="1" applyAlignment="1">
      <alignment horizontal="center"/>
    </xf>
    <xf numFmtId="49" fontId="60" fillId="37" borderId="16" xfId="0" applyNumberFormat="1" applyFont="1" applyFill="1" applyBorder="1" applyAlignment="1">
      <alignment horizontal="center"/>
    </xf>
    <xf numFmtId="49" fontId="0" fillId="37" borderId="16" xfId="0" applyNumberFormat="1" applyFont="1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27"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11</xdr:row>
      <xdr:rowOff>0</xdr:rowOff>
    </xdr:from>
    <xdr:to>
      <xdr:col>4</xdr:col>
      <xdr:colOff>1228725</xdr:colOff>
      <xdr:row>11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5410200" y="2867025"/>
          <a:ext cx="92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4</xdr:col>
      <xdr:colOff>657225</xdr:colOff>
      <xdr:row>0</xdr:row>
      <xdr:rowOff>85725</xdr:rowOff>
    </xdr:from>
    <xdr:to>
      <xdr:col>4</xdr:col>
      <xdr:colOff>1219200</xdr:colOff>
      <xdr:row>0</xdr:row>
      <xdr:rowOff>495300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8572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1343025</xdr:colOff>
      <xdr:row>0</xdr:row>
      <xdr:rowOff>76200</xdr:rowOff>
    </xdr:from>
    <xdr:to>
      <xdr:col>13</xdr:col>
      <xdr:colOff>409575</xdr:colOff>
      <xdr:row>1</xdr:row>
      <xdr:rowOff>152400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76200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0</xdr:row>
      <xdr:rowOff>47625</xdr:rowOff>
    </xdr:from>
    <xdr:to>
      <xdr:col>15</xdr:col>
      <xdr:colOff>371475</xdr:colOff>
      <xdr:row>1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39350" y="4762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771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0</xdr:row>
      <xdr:rowOff>47625</xdr:rowOff>
    </xdr:from>
    <xdr:to>
      <xdr:col>15</xdr:col>
      <xdr:colOff>371475</xdr:colOff>
      <xdr:row>1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4762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771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771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0</xdr:row>
      <xdr:rowOff>47625</xdr:rowOff>
    </xdr:from>
    <xdr:to>
      <xdr:col>15</xdr:col>
      <xdr:colOff>371475</xdr:colOff>
      <xdr:row>1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0" y="4762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771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8"/>
  <sheetViews>
    <sheetView showGridLines="0" showZeros="0" zoomScalePageLayoutView="0" workbookViewId="0" topLeftCell="A1">
      <selection activeCell="E12" sqref="E12"/>
    </sheetView>
  </sheetViews>
  <sheetFormatPr defaultColWidth="9.140625" defaultRowHeight="12.75"/>
  <cols>
    <col min="1" max="4" width="19.140625" style="0" customWidth="1"/>
    <col min="5" max="5" width="19.140625" style="1" customWidth="1"/>
  </cols>
  <sheetData>
    <row r="1" spans="1:7" s="2" customFormat="1" ht="49.5" customHeight="1" thickBot="1">
      <c r="A1" s="136" t="s">
        <v>83</v>
      </c>
      <c r="B1" s="3"/>
      <c r="C1" s="3"/>
      <c r="D1" s="137"/>
      <c r="E1" s="4"/>
      <c r="F1" s="5"/>
      <c r="G1" s="5"/>
    </row>
    <row r="2" spans="1:7" s="6" customFormat="1" ht="36.75" customHeight="1" thickBot="1">
      <c r="A2" s="7" t="s">
        <v>6</v>
      </c>
      <c r="B2" s="8"/>
      <c r="C2" s="8"/>
      <c r="D2" s="8"/>
      <c r="E2" s="9"/>
      <c r="F2" s="10"/>
      <c r="G2" s="10"/>
    </row>
    <row r="3" spans="1:7" s="2" customFormat="1" ht="6" customHeight="1" thickBot="1">
      <c r="A3" s="12"/>
      <c r="B3" s="13"/>
      <c r="C3" s="13"/>
      <c r="D3" s="13"/>
      <c r="E3" s="14"/>
      <c r="F3" s="5"/>
      <c r="G3" s="5"/>
    </row>
    <row r="4" spans="1:7" s="2" customFormat="1" ht="20.25" customHeight="1" thickBot="1">
      <c r="A4" s="15" t="s">
        <v>7</v>
      </c>
      <c r="B4" s="16"/>
      <c r="C4" s="16"/>
      <c r="D4" s="16"/>
      <c r="E4" s="17"/>
      <c r="F4" s="5"/>
      <c r="G4" s="5"/>
    </row>
    <row r="5" spans="1:7" s="18" customFormat="1" ht="15" customHeight="1">
      <c r="A5" s="150" t="s">
        <v>8</v>
      </c>
      <c r="B5" s="20"/>
      <c r="C5" s="20"/>
      <c r="D5" s="20"/>
      <c r="E5" s="270"/>
      <c r="F5" s="22"/>
      <c r="G5" s="23"/>
    </row>
    <row r="6" spans="1:7" s="2" customFormat="1" ht="26.25">
      <c r="A6" s="284" t="s">
        <v>92</v>
      </c>
      <c r="B6" s="271"/>
      <c r="C6" s="24"/>
      <c r="D6" s="25"/>
      <c r="E6" s="26"/>
      <c r="F6" s="5"/>
      <c r="G6" s="5"/>
    </row>
    <row r="7" spans="1:7" s="18" customFormat="1" ht="15" customHeight="1">
      <c r="A7" s="268" t="s">
        <v>84</v>
      </c>
      <c r="B7" s="268" t="s">
        <v>85</v>
      </c>
      <c r="C7" s="268" t="s">
        <v>86</v>
      </c>
      <c r="D7" s="268" t="s">
        <v>87</v>
      </c>
      <c r="E7" s="268" t="s">
        <v>88</v>
      </c>
      <c r="F7" s="22"/>
      <c r="G7" s="23"/>
    </row>
    <row r="8" spans="1:7" s="2" customFormat="1" ht="16.5" customHeight="1">
      <c r="A8" s="164" t="s">
        <v>93</v>
      </c>
      <c r="B8" s="164" t="s">
        <v>94</v>
      </c>
      <c r="C8" s="164" t="s">
        <v>95</v>
      </c>
      <c r="D8" s="164"/>
      <c r="E8" s="164"/>
      <c r="F8" s="5"/>
      <c r="G8" s="5"/>
    </row>
    <row r="9" spans="1:7" s="2" customFormat="1" ht="15" customHeight="1">
      <c r="A9" s="150" t="s">
        <v>9</v>
      </c>
      <c r="B9" s="20"/>
      <c r="C9" s="151" t="s">
        <v>10</v>
      </c>
      <c r="D9" s="151"/>
      <c r="E9" s="152" t="s">
        <v>11</v>
      </c>
      <c r="F9" s="5"/>
      <c r="G9" s="5"/>
    </row>
    <row r="10" spans="1:7" s="2" customFormat="1" ht="12.75">
      <c r="A10" s="29" t="s">
        <v>97</v>
      </c>
      <c r="B10" s="30"/>
      <c r="C10" s="31" t="s">
        <v>96</v>
      </c>
      <c r="D10" s="151" t="s">
        <v>50</v>
      </c>
      <c r="E10" s="269" t="s">
        <v>98</v>
      </c>
      <c r="F10" s="5"/>
      <c r="G10" s="5"/>
    </row>
    <row r="11" spans="1:7" ht="12.75">
      <c r="A11" s="19"/>
      <c r="B11" s="20"/>
      <c r="C11" s="157" t="s">
        <v>48</v>
      </c>
      <c r="D11" s="157" t="s">
        <v>81</v>
      </c>
      <c r="E11" s="157" t="s">
        <v>82</v>
      </c>
      <c r="F11" s="34"/>
      <c r="G11" s="34"/>
    </row>
    <row r="12" spans="1:7" s="2" customFormat="1" ht="12.75">
      <c r="A12" s="138"/>
      <c r="B12" s="5"/>
      <c r="C12" s="165"/>
      <c r="D12" s="165" t="s">
        <v>99</v>
      </c>
      <c r="E12" s="165" t="s">
        <v>100</v>
      </c>
      <c r="F12" s="5"/>
      <c r="G12" s="5"/>
    </row>
    <row r="13" spans="1:7" ht="7.5" customHeight="1">
      <c r="A13" s="34"/>
      <c r="B13" s="34"/>
      <c r="C13" s="34"/>
      <c r="D13" s="34"/>
      <c r="E13" s="38"/>
      <c r="F13" s="34"/>
      <c r="G13" s="34"/>
    </row>
    <row r="14" spans="1:7" ht="112.5" customHeight="1">
      <c r="A14" s="34"/>
      <c r="B14" s="34"/>
      <c r="C14" s="34"/>
      <c r="D14" s="34"/>
      <c r="E14" s="38"/>
      <c r="F14" s="34"/>
      <c r="G14" s="34"/>
    </row>
    <row r="15" spans="1:7" ht="18.75" customHeight="1">
      <c r="A15" s="33"/>
      <c r="B15" s="33"/>
      <c r="C15" s="33"/>
      <c r="D15" s="33"/>
      <c r="E15" s="38"/>
      <c r="F15" s="34"/>
      <c r="G15" s="34"/>
    </row>
    <row r="16" spans="1:7" ht="17.25" customHeight="1">
      <c r="A16" s="33"/>
      <c r="B16" s="33"/>
      <c r="C16" s="33"/>
      <c r="D16" s="33"/>
      <c r="E16" s="39"/>
      <c r="F16" s="34"/>
      <c r="G16" s="34"/>
    </row>
    <row r="17" spans="1:7" ht="12.75" customHeight="1">
      <c r="A17" s="40"/>
      <c r="B17" s="267"/>
      <c r="C17" s="139"/>
      <c r="D17" s="41"/>
      <c r="E17" s="38"/>
      <c r="F17" s="34"/>
      <c r="G17" s="34"/>
    </row>
    <row r="18" spans="1:7" ht="12.75">
      <c r="A18" s="34"/>
      <c r="B18" s="34"/>
      <c r="C18" s="34"/>
      <c r="D18" s="34"/>
      <c r="E18" s="38"/>
      <c r="F18" s="34"/>
      <c r="G18" s="34"/>
    </row>
  </sheetData>
  <sheetProtection/>
  <printOptions/>
  <pageMargins left="0.35" right="0.35" top="0.39" bottom="0.39" header="0" footer="0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P42"/>
  <sheetViews>
    <sheetView showGridLines="0" showZeros="0" zoomScalePageLayoutView="0" workbookViewId="0" topLeftCell="A1">
      <selection activeCell="A22" sqref="A22:B23"/>
    </sheetView>
  </sheetViews>
  <sheetFormatPr defaultColWidth="9.140625" defaultRowHeight="12.75"/>
  <cols>
    <col min="1" max="1" width="27.8515625" style="0" customWidth="1"/>
    <col min="2" max="2" width="22.421875" style="0" customWidth="1"/>
    <col min="3" max="12" width="4.28125" style="0" hidden="1" customWidth="1"/>
    <col min="13" max="13" width="7.7109375" style="0" hidden="1" customWidth="1"/>
    <col min="14" max="14" width="7.7109375" style="42" customWidth="1"/>
    <col min="15" max="15" width="8.57421875" style="0" customWidth="1"/>
    <col min="16" max="16" width="11.57421875" style="0" hidden="1" customWidth="1"/>
  </cols>
  <sheetData>
    <row r="1" spans="1:14" ht="26.25">
      <c r="A1" s="43" t="str">
        <f>Altalanos!$A$6</f>
        <v>Play &amp; Stay Páros Narancs</v>
      </c>
      <c r="B1" s="44"/>
      <c r="C1" s="44"/>
      <c r="D1" s="34"/>
      <c r="E1" s="34"/>
      <c r="F1" s="45"/>
      <c r="G1" s="34"/>
      <c r="H1" s="34"/>
      <c r="I1" s="34"/>
      <c r="J1" s="34"/>
      <c r="K1" s="34"/>
      <c r="L1" s="34"/>
      <c r="M1" s="34"/>
      <c r="N1" s="46"/>
    </row>
    <row r="2" spans="1:14" ht="12.75">
      <c r="A2" s="47"/>
      <c r="B2" s="27"/>
      <c r="C2" s="27"/>
      <c r="D2" s="34"/>
      <c r="E2" s="34"/>
      <c r="F2" s="34"/>
      <c r="G2" s="34"/>
      <c r="H2" s="34"/>
      <c r="I2" s="34"/>
      <c r="J2" s="34"/>
      <c r="K2" s="34"/>
      <c r="L2" s="34"/>
      <c r="M2" s="34"/>
      <c r="N2" s="45"/>
    </row>
    <row r="3" spans="1:14" s="2" customFormat="1" ht="39.75" customHeight="1" thickBot="1">
      <c r="A3" s="48"/>
      <c r="B3" s="49" t="s">
        <v>12</v>
      </c>
      <c r="C3" s="50"/>
      <c r="D3" s="51"/>
      <c r="E3" s="51"/>
      <c r="F3" s="52"/>
      <c r="G3" s="51"/>
      <c r="H3" s="53"/>
      <c r="I3" s="52"/>
      <c r="J3" s="51"/>
      <c r="K3" s="51"/>
      <c r="L3" s="51"/>
      <c r="M3" s="51"/>
      <c r="N3" s="53"/>
    </row>
    <row r="4" spans="1:14" s="18" customFormat="1" ht="9.75">
      <c r="A4" s="52" t="s">
        <v>13</v>
      </c>
      <c r="B4" s="50" t="s">
        <v>10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s="35" customFormat="1" ht="12.75" customHeight="1">
      <c r="A5" s="55" t="str">
        <f>Altalanos!$A$10</f>
        <v>2022.04.9-10.</v>
      </c>
      <c r="B5" s="56" t="str">
        <f>Altalanos!$C$10</f>
        <v>Budapest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8"/>
      <c r="N5" s="58"/>
    </row>
    <row r="6" spans="1:14" s="2" customFormat="1" ht="60" customHeight="1" thickBot="1">
      <c r="A6" s="285" t="s">
        <v>14</v>
      </c>
      <c r="B6" s="285"/>
      <c r="C6" s="59"/>
      <c r="D6" s="59"/>
      <c r="E6" s="59"/>
      <c r="F6" s="60"/>
      <c r="G6" s="61"/>
      <c r="H6" s="59"/>
      <c r="I6" s="60"/>
      <c r="J6" s="59"/>
      <c r="K6" s="59"/>
      <c r="L6" s="59"/>
      <c r="M6" s="59"/>
      <c r="N6" s="62"/>
    </row>
    <row r="7" spans="1:14" s="18" customFormat="1" ht="13.5" customHeight="1" hidden="1">
      <c r="A7" s="63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54"/>
    </row>
    <row r="8" spans="1:14" s="11" customFormat="1" ht="12.75" customHeight="1" hidden="1">
      <c r="A8" s="65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57"/>
    </row>
    <row r="9" spans="1:14" s="18" customFormat="1" ht="12.75" hidden="1">
      <c r="A9" s="66"/>
      <c r="B9" s="67"/>
      <c r="C9" s="68"/>
      <c r="D9" s="67"/>
      <c r="E9" s="67"/>
      <c r="F9" s="67"/>
      <c r="G9" s="67"/>
      <c r="H9" s="67"/>
      <c r="I9" s="67"/>
      <c r="J9" s="67"/>
      <c r="K9" s="67"/>
      <c r="L9" s="67"/>
      <c r="M9" s="67"/>
      <c r="N9" s="69"/>
    </row>
    <row r="10" spans="1:14" s="18" customFormat="1" ht="9.75" hidden="1">
      <c r="A10" s="63"/>
      <c r="B10" s="6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</row>
    <row r="11" spans="1:14" s="35" customFormat="1" ht="12.75" customHeight="1" hidden="1">
      <c r="A11" s="70"/>
      <c r="B11" s="36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8"/>
      <c r="N11" s="54"/>
    </row>
    <row r="12" spans="1:14" s="18" customFormat="1" ht="9.75" hidden="1">
      <c r="A12" s="63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54"/>
    </row>
    <row r="13" spans="1:14" s="11" customFormat="1" ht="12.75" customHeight="1" hidden="1">
      <c r="A13" s="65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12"/>
    </row>
    <row r="14" spans="1:14" s="18" customFormat="1" ht="12.75" hidden="1">
      <c r="A14" s="66"/>
      <c r="B14" s="67"/>
      <c r="C14" s="68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9"/>
    </row>
    <row r="15" spans="1:14" s="18" customFormat="1" ht="9.75" hidden="1">
      <c r="A15" s="63"/>
      <c r="B15" s="6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1:14" s="18" customFormat="1" ht="12.75" hidden="1">
      <c r="A16" s="70"/>
      <c r="B16" s="36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8"/>
      <c r="N16" s="54"/>
    </row>
    <row r="17" spans="1:14" s="18" customFormat="1" ht="9.75" hidden="1">
      <c r="A17" s="63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54"/>
    </row>
    <row r="18" spans="1:14" s="11" customFormat="1" ht="12.75" customHeight="1" hidden="1">
      <c r="A18" s="65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12"/>
    </row>
    <row r="19" spans="1:14" s="11" customFormat="1" ht="7.5" customHeight="1" hidden="1">
      <c r="A19" s="71"/>
      <c r="B19" s="71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2"/>
    </row>
    <row r="20" spans="1:14" s="18" customFormat="1" ht="13.5" thickBot="1">
      <c r="A20" s="140" t="s">
        <v>15</v>
      </c>
      <c r="B20" s="141"/>
      <c r="C20" s="68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9"/>
    </row>
    <row r="21" spans="1:16" s="18" customFormat="1" ht="9.75">
      <c r="A21" s="72" t="s">
        <v>16</v>
      </c>
      <c r="B21" s="73" t="s">
        <v>17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P21" s="74" t="s">
        <v>37</v>
      </c>
    </row>
    <row r="22" spans="1:16" s="18" customFormat="1" ht="19.5" customHeight="1">
      <c r="A22" s="75"/>
      <c r="B22" s="76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8"/>
      <c r="N22" s="54"/>
      <c r="P22" s="77" t="str">
        <f aca="true" t="shared" si="0" ref="P22:P29">LEFT(B22,1)&amp;" "&amp;A22</f>
        <v> </v>
      </c>
    </row>
    <row r="23" spans="1:16" s="18" customFormat="1" ht="19.5" customHeight="1">
      <c r="A23" s="75"/>
      <c r="B23" s="76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8"/>
      <c r="N23" s="54"/>
      <c r="P23" s="77" t="str">
        <f t="shared" si="0"/>
        <v> </v>
      </c>
    </row>
    <row r="24" spans="1:16" s="18" customFormat="1" ht="19.5" customHeight="1">
      <c r="A24" s="75"/>
      <c r="B24" s="7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8"/>
      <c r="N24" s="54"/>
      <c r="P24" s="77" t="str">
        <f t="shared" si="0"/>
        <v> </v>
      </c>
    </row>
    <row r="25" spans="1:16" s="2" customFormat="1" ht="19.5" customHeight="1">
      <c r="A25" s="75"/>
      <c r="B25" s="76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8"/>
      <c r="N25" s="54"/>
      <c r="P25" s="77" t="str">
        <f t="shared" si="0"/>
        <v> </v>
      </c>
    </row>
    <row r="26" spans="1:16" s="2" customFormat="1" ht="19.5" customHeight="1">
      <c r="A26" s="75"/>
      <c r="B26" s="76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8"/>
      <c r="N26" s="54"/>
      <c r="P26" s="77" t="str">
        <f t="shared" si="0"/>
        <v> </v>
      </c>
    </row>
    <row r="27" spans="1:16" s="2" customFormat="1" ht="19.5" customHeight="1">
      <c r="A27" s="75"/>
      <c r="B27" s="76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8"/>
      <c r="N27" s="54"/>
      <c r="P27" s="77" t="str">
        <f t="shared" si="0"/>
        <v> </v>
      </c>
    </row>
    <row r="28" spans="1:16" s="2" customFormat="1" ht="19.5" customHeight="1">
      <c r="A28" s="75"/>
      <c r="B28" s="76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8"/>
      <c r="N28" s="54"/>
      <c r="P28" s="77" t="str">
        <f t="shared" si="0"/>
        <v> </v>
      </c>
    </row>
    <row r="29" spans="1:16" s="2" customFormat="1" ht="19.5" customHeight="1" thickBot="1">
      <c r="A29" s="78"/>
      <c r="B29" s="79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8"/>
      <c r="N29" s="54"/>
      <c r="P29" s="77" t="str">
        <f t="shared" si="0"/>
        <v> </v>
      </c>
    </row>
    <row r="30" spans="1:16" ht="13.5" thickBo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80"/>
      <c r="P30" s="81" t="s">
        <v>38</v>
      </c>
    </row>
    <row r="31" spans="1:14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80"/>
    </row>
    <row r="32" spans="1:14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80"/>
    </row>
    <row r="33" spans="1:14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80"/>
    </row>
    <row r="34" spans="1:14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80"/>
    </row>
    <row r="35" spans="1:14" ht="12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80"/>
    </row>
    <row r="36" spans="1:14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80"/>
    </row>
    <row r="37" spans="1:14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80"/>
    </row>
    <row r="38" spans="1:14" ht="12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80"/>
    </row>
    <row r="39" spans="1:14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80"/>
    </row>
    <row r="40" spans="1:14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80"/>
    </row>
    <row r="41" spans="1:14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80"/>
    </row>
    <row r="42" spans="1:14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80"/>
    </row>
  </sheetData>
  <sheetProtection/>
  <mergeCells count="1">
    <mergeCell ref="A6:B6"/>
  </mergeCells>
  <printOptions horizontalCentered="1"/>
  <pageMargins left="0.35" right="0.35" top="0.39" bottom="0.39" header="0" footer="0"/>
  <pageSetup fitToHeight="1" fitToWidth="1" horizontalDpi="200" verticalDpi="200"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7">
    <tabColor indexed="42"/>
  </sheetPr>
  <dimension ref="A1:P87"/>
  <sheetViews>
    <sheetView showGridLines="0" showZeros="0" zoomScale="86" zoomScaleNormal="86" zoomScalePageLayoutView="0" workbookViewId="0" topLeftCell="A1">
      <pane ySplit="7" topLeftCell="A8" activePane="bottomLeft" state="frozen"/>
      <selection pane="topLeft" activeCell="C12" sqref="C12"/>
      <selection pane="bottomLeft" activeCell="R13" sqref="R13"/>
    </sheetView>
  </sheetViews>
  <sheetFormatPr defaultColWidth="9.140625" defaultRowHeight="12.75"/>
  <cols>
    <col min="1" max="1" width="4.28125" style="0" customWidth="1"/>
    <col min="2" max="2" width="14.421875" style="0" customWidth="1"/>
    <col min="3" max="3" width="15.421875" style="0" customWidth="1"/>
    <col min="4" max="4" width="8.421875" style="42" customWidth="1"/>
    <col min="5" max="5" width="7.421875" style="42" customWidth="1"/>
    <col min="6" max="6" width="5.8515625" style="42" customWidth="1"/>
    <col min="7" max="7" width="17.28125" style="42" customWidth="1"/>
    <col min="8" max="8" width="20.57421875" style="90" customWidth="1"/>
    <col min="9" max="9" width="15.28125" style="42" customWidth="1"/>
    <col min="10" max="10" width="9.00390625" style="42" customWidth="1"/>
    <col min="11" max="11" width="6.57421875" style="42" customWidth="1"/>
    <col min="12" max="12" width="5.8515625" style="42" customWidth="1"/>
    <col min="13" max="13" width="11.28125" style="42" customWidth="1"/>
    <col min="14" max="16" width="5.8515625" style="42" customWidth="1"/>
  </cols>
  <sheetData>
    <row r="1" spans="1:16" ht="26.25">
      <c r="A1" s="85" t="str">
        <f>Altalanos!$A$6</f>
        <v>Play &amp; Stay Páros Narancs</v>
      </c>
      <c r="B1" s="85"/>
      <c r="C1" s="85"/>
      <c r="D1" s="86"/>
      <c r="E1" s="86"/>
      <c r="F1" s="148"/>
      <c r="G1" s="148"/>
      <c r="H1" s="153" t="s">
        <v>39</v>
      </c>
      <c r="I1" s="86"/>
      <c r="J1" s="87"/>
      <c r="K1" s="87"/>
      <c r="L1" s="87"/>
      <c r="M1" s="87"/>
      <c r="N1" s="87"/>
      <c r="O1" s="118"/>
      <c r="P1" s="96"/>
    </row>
    <row r="2" spans="1:16" ht="13.5" thickBot="1">
      <c r="A2" s="88" t="str">
        <f>Altalanos!$A$8</f>
        <v>Narancs lány páros</v>
      </c>
      <c r="B2" s="88" t="s">
        <v>31</v>
      </c>
      <c r="C2" s="88" t="str">
        <f>Altalanos!$A$8</f>
        <v>Narancs lány páros</v>
      </c>
      <c r="D2" s="119"/>
      <c r="E2" s="119"/>
      <c r="F2" s="119"/>
      <c r="G2" s="119"/>
      <c r="H2" s="153" t="s">
        <v>40</v>
      </c>
      <c r="I2" s="91"/>
      <c r="J2" s="91"/>
      <c r="K2" s="82"/>
      <c r="L2" s="82"/>
      <c r="M2" s="82"/>
      <c r="N2" s="82"/>
      <c r="O2" s="120"/>
      <c r="P2" s="97"/>
    </row>
    <row r="3" spans="1:16" s="2" customFormat="1" ht="12.75">
      <c r="A3" s="159" t="s">
        <v>46</v>
      </c>
      <c r="B3" s="160"/>
      <c r="C3" s="161"/>
      <c r="D3" s="162"/>
      <c r="E3" s="163"/>
      <c r="F3" s="21"/>
      <c r="G3" s="21"/>
      <c r="H3" s="102"/>
      <c r="I3" s="21"/>
      <c r="J3" s="28"/>
      <c r="K3" s="28"/>
      <c r="L3" s="28"/>
      <c r="M3" s="121" t="s">
        <v>23</v>
      </c>
      <c r="N3" s="103"/>
      <c r="O3" s="103"/>
      <c r="P3" s="122"/>
    </row>
    <row r="4" spans="1:16" s="2" customFormat="1" ht="12.75">
      <c r="A4" s="52" t="s">
        <v>13</v>
      </c>
      <c r="B4" s="52"/>
      <c r="C4" s="50" t="s">
        <v>10</v>
      </c>
      <c r="D4" s="50"/>
      <c r="E4" s="50"/>
      <c r="F4" s="50"/>
      <c r="G4" s="50"/>
      <c r="H4" s="50" t="s">
        <v>18</v>
      </c>
      <c r="I4" s="52"/>
      <c r="J4" s="53"/>
      <c r="K4" s="53"/>
      <c r="L4" s="53" t="s">
        <v>19</v>
      </c>
      <c r="M4" s="116"/>
      <c r="N4" s="123"/>
      <c r="O4" s="123"/>
      <c r="P4" s="104"/>
    </row>
    <row r="5" spans="1:16" s="2" customFormat="1" ht="13.5" thickBot="1">
      <c r="A5" s="286" t="str">
        <f>Altalanos!$A$10</f>
        <v>2022.04.9-10.</v>
      </c>
      <c r="B5" s="286"/>
      <c r="C5" s="108" t="str">
        <f>Altalanos!$C$10</f>
        <v>Budapest</v>
      </c>
      <c r="D5" s="89"/>
      <c r="E5" s="89"/>
      <c r="F5" s="89"/>
      <c r="G5" s="89"/>
      <c r="H5" s="109"/>
      <c r="I5" s="92"/>
      <c r="J5" s="83"/>
      <c r="K5" s="83"/>
      <c r="L5" s="83" t="str">
        <f>Altalanos!$E$10</f>
        <v>Rákóczi Andrea</v>
      </c>
      <c r="M5" s="105"/>
      <c r="N5" s="92"/>
      <c r="O5" s="92"/>
      <c r="P5" s="106">
        <f>COUNTA(P8:P87)</f>
        <v>0</v>
      </c>
    </row>
    <row r="6" spans="1:16" s="124" customFormat="1" ht="12" customHeight="1">
      <c r="A6" s="125"/>
      <c r="B6" s="287" t="s">
        <v>41</v>
      </c>
      <c r="C6" s="288"/>
      <c r="D6" s="288"/>
      <c r="E6" s="288"/>
      <c r="F6" s="288"/>
      <c r="G6" s="272"/>
      <c r="H6" s="289" t="s">
        <v>42</v>
      </c>
      <c r="I6" s="288"/>
      <c r="J6" s="288"/>
      <c r="K6" s="288"/>
      <c r="L6" s="290"/>
      <c r="M6" s="289" t="s">
        <v>43</v>
      </c>
      <c r="N6" s="288"/>
      <c r="O6" s="288"/>
      <c r="P6" s="290"/>
    </row>
    <row r="7" spans="1:16" ht="47.25" customHeight="1" thickBot="1">
      <c r="A7" s="98" t="s">
        <v>20</v>
      </c>
      <c r="B7" s="99" t="s">
        <v>16</v>
      </c>
      <c r="C7" s="99" t="s">
        <v>17</v>
      </c>
      <c r="D7" s="99" t="s">
        <v>21</v>
      </c>
      <c r="E7" s="99" t="s">
        <v>22</v>
      </c>
      <c r="F7" s="275" t="s">
        <v>90</v>
      </c>
      <c r="G7" s="167" t="s">
        <v>89</v>
      </c>
      <c r="H7" s="98" t="s">
        <v>16</v>
      </c>
      <c r="I7" s="99" t="s">
        <v>17</v>
      </c>
      <c r="J7" s="99" t="s">
        <v>21</v>
      </c>
      <c r="K7" s="99" t="s">
        <v>22</v>
      </c>
      <c r="L7" s="100" t="s">
        <v>91</v>
      </c>
      <c r="M7" s="98" t="s">
        <v>89</v>
      </c>
      <c r="N7" s="117" t="s">
        <v>44</v>
      </c>
      <c r="O7" s="99" t="s">
        <v>45</v>
      </c>
      <c r="P7" s="100" t="s">
        <v>24</v>
      </c>
    </row>
    <row r="8" spans="1:16" s="11" customFormat="1" ht="18.75" customHeight="1">
      <c r="A8" s="276">
        <v>1</v>
      </c>
      <c r="B8" s="171" t="s">
        <v>148</v>
      </c>
      <c r="C8" s="93" t="s">
        <v>149</v>
      </c>
      <c r="D8" s="94" t="s">
        <v>104</v>
      </c>
      <c r="E8" s="278" t="s">
        <v>150</v>
      </c>
      <c r="F8" s="101"/>
      <c r="G8" s="273"/>
      <c r="H8" s="168" t="s">
        <v>151</v>
      </c>
      <c r="I8" s="126" t="s">
        <v>152</v>
      </c>
      <c r="J8" s="94" t="s">
        <v>104</v>
      </c>
      <c r="K8" s="278" t="s">
        <v>153</v>
      </c>
      <c r="L8" s="95"/>
      <c r="M8" s="94"/>
      <c r="N8" s="95"/>
      <c r="O8" s="166"/>
      <c r="P8" s="95"/>
    </row>
    <row r="9" spans="1:16" s="11" customFormat="1" ht="18.75" customHeight="1">
      <c r="A9" s="277">
        <v>2</v>
      </c>
      <c r="B9" s="171" t="s">
        <v>154</v>
      </c>
      <c r="C9" s="93" t="s">
        <v>155</v>
      </c>
      <c r="D9" s="94" t="s">
        <v>156</v>
      </c>
      <c r="E9" s="278" t="s">
        <v>157</v>
      </c>
      <c r="F9" s="101"/>
      <c r="G9" s="273"/>
      <c r="H9" s="168" t="s">
        <v>158</v>
      </c>
      <c r="I9" s="126" t="s">
        <v>159</v>
      </c>
      <c r="J9" s="94" t="s">
        <v>160</v>
      </c>
      <c r="K9" s="278" t="s">
        <v>161</v>
      </c>
      <c r="L9" s="101"/>
      <c r="M9" s="94"/>
      <c r="N9" s="95"/>
      <c r="O9" s="166"/>
      <c r="P9" s="95"/>
    </row>
    <row r="10" spans="1:16" s="11" customFormat="1" ht="18.75" customHeight="1">
      <c r="A10" s="277">
        <v>3</v>
      </c>
      <c r="B10" s="168" t="s">
        <v>163</v>
      </c>
      <c r="C10" s="126" t="s">
        <v>164</v>
      </c>
      <c r="D10" s="94" t="s">
        <v>133</v>
      </c>
      <c r="E10" s="278" t="s">
        <v>165</v>
      </c>
      <c r="F10" s="101"/>
      <c r="G10" s="273"/>
      <c r="H10" s="171" t="s">
        <v>204</v>
      </c>
      <c r="I10" s="93" t="s">
        <v>205</v>
      </c>
      <c r="J10" s="94" t="s">
        <v>145</v>
      </c>
      <c r="K10" s="278" t="s">
        <v>206</v>
      </c>
      <c r="L10" s="101"/>
      <c r="M10" s="94"/>
      <c r="N10" s="95"/>
      <c r="O10" s="166"/>
      <c r="P10" s="95"/>
    </row>
    <row r="11" spans="1:16" s="11" customFormat="1" ht="18.75" customHeight="1">
      <c r="A11" s="277">
        <v>4</v>
      </c>
      <c r="B11" s="171" t="s">
        <v>166</v>
      </c>
      <c r="C11" s="93" t="s">
        <v>167</v>
      </c>
      <c r="D11" s="94" t="s">
        <v>169</v>
      </c>
      <c r="E11" s="278" t="s">
        <v>168</v>
      </c>
      <c r="F11" s="95"/>
      <c r="G11" s="273"/>
      <c r="H11" s="171" t="s">
        <v>170</v>
      </c>
      <c r="I11" s="93" t="s">
        <v>171</v>
      </c>
      <c r="J11" s="94" t="s">
        <v>109</v>
      </c>
      <c r="K11" s="278" t="s">
        <v>172</v>
      </c>
      <c r="L11" s="95"/>
      <c r="M11" s="94"/>
      <c r="N11" s="95"/>
      <c r="O11" s="166"/>
      <c r="P11" s="95"/>
    </row>
    <row r="12" spans="1:16" s="11" customFormat="1" ht="18.75" customHeight="1">
      <c r="A12" s="277">
        <v>5</v>
      </c>
      <c r="B12" s="171"/>
      <c r="C12" s="93"/>
      <c r="D12" s="94"/>
      <c r="E12" s="278"/>
      <c r="F12" s="101"/>
      <c r="G12" s="273"/>
      <c r="H12" s="168"/>
      <c r="I12" s="126"/>
      <c r="J12" s="94"/>
      <c r="K12" s="278"/>
      <c r="L12" s="101"/>
      <c r="M12" s="94"/>
      <c r="N12" s="95"/>
      <c r="O12" s="166"/>
      <c r="P12" s="95"/>
    </row>
    <row r="13" spans="1:16" s="11" customFormat="1" ht="18.75" customHeight="1">
      <c r="A13" s="277">
        <v>6</v>
      </c>
      <c r="B13" s="171"/>
      <c r="C13" s="93"/>
      <c r="D13" s="94"/>
      <c r="E13" s="278"/>
      <c r="F13" s="95"/>
      <c r="G13" s="273"/>
      <c r="H13" s="171"/>
      <c r="I13" s="93"/>
      <c r="J13" s="94"/>
      <c r="K13" s="278"/>
      <c r="L13" s="95"/>
      <c r="M13" s="94"/>
      <c r="N13" s="95"/>
      <c r="O13" s="166"/>
      <c r="P13" s="95"/>
    </row>
    <row r="14" spans="1:16" s="11" customFormat="1" ht="18.75" customHeight="1">
      <c r="A14" s="277">
        <v>7</v>
      </c>
      <c r="B14" s="171"/>
      <c r="C14" s="93"/>
      <c r="D14" s="94"/>
      <c r="E14" s="278"/>
      <c r="F14" s="95"/>
      <c r="G14" s="273"/>
      <c r="H14" s="171"/>
      <c r="I14" s="93"/>
      <c r="J14" s="94"/>
      <c r="K14" s="278"/>
      <c r="L14" s="95"/>
      <c r="M14" s="94"/>
      <c r="N14" s="95"/>
      <c r="O14" s="166"/>
      <c r="P14" s="95"/>
    </row>
    <row r="15" spans="1:16" s="11" customFormat="1" ht="18.75" customHeight="1">
      <c r="A15" s="277">
        <v>8</v>
      </c>
      <c r="B15" s="171"/>
      <c r="C15" s="93"/>
      <c r="D15" s="94"/>
      <c r="E15" s="278"/>
      <c r="F15" s="95"/>
      <c r="G15" s="273"/>
      <c r="H15" s="171"/>
      <c r="I15" s="93"/>
      <c r="J15" s="94"/>
      <c r="K15" s="278"/>
      <c r="L15" s="95"/>
      <c r="M15" s="94"/>
      <c r="N15" s="95"/>
      <c r="O15" s="166"/>
      <c r="P15" s="95"/>
    </row>
    <row r="16" spans="1:16" s="11" customFormat="1" ht="18.75" customHeight="1">
      <c r="A16" s="277">
        <v>9</v>
      </c>
      <c r="B16" s="171"/>
      <c r="C16" s="93"/>
      <c r="D16" s="94"/>
      <c r="E16" s="278"/>
      <c r="F16" s="95"/>
      <c r="G16" s="273"/>
      <c r="H16" s="171"/>
      <c r="I16" s="93"/>
      <c r="J16" s="94"/>
      <c r="K16" s="278"/>
      <c r="L16" s="95"/>
      <c r="M16" s="94"/>
      <c r="N16" s="127"/>
      <c r="O16" s="166"/>
      <c r="P16" s="95"/>
    </row>
    <row r="17" spans="1:16" s="11" customFormat="1" ht="18.75" customHeight="1">
      <c r="A17" s="277">
        <v>10</v>
      </c>
      <c r="B17" s="171"/>
      <c r="C17" s="93"/>
      <c r="D17" s="94"/>
      <c r="E17" s="278"/>
      <c r="F17" s="95"/>
      <c r="G17" s="273"/>
      <c r="H17" s="171"/>
      <c r="I17" s="93"/>
      <c r="J17" s="94"/>
      <c r="K17" s="278"/>
      <c r="L17" s="95"/>
      <c r="M17" s="94"/>
      <c r="N17" s="95"/>
      <c r="O17" s="166"/>
      <c r="P17" s="95"/>
    </row>
    <row r="18" spans="1:16" s="11" customFormat="1" ht="18.75" customHeight="1">
      <c r="A18" s="277">
        <v>11</v>
      </c>
      <c r="B18" s="171"/>
      <c r="C18" s="93"/>
      <c r="D18" s="94"/>
      <c r="E18" s="278"/>
      <c r="F18" s="95"/>
      <c r="G18" s="273"/>
      <c r="H18" s="171"/>
      <c r="I18" s="93"/>
      <c r="J18" s="94"/>
      <c r="K18" s="279"/>
      <c r="L18" s="95"/>
      <c r="M18" s="94"/>
      <c r="N18" s="95"/>
      <c r="O18" s="166"/>
      <c r="P18" s="95"/>
    </row>
    <row r="19" spans="1:16" s="11" customFormat="1" ht="18.75" customHeight="1">
      <c r="A19" s="277">
        <v>12</v>
      </c>
      <c r="B19" s="171"/>
      <c r="C19" s="93"/>
      <c r="D19" s="94"/>
      <c r="E19" s="278"/>
      <c r="F19" s="95"/>
      <c r="G19" s="273"/>
      <c r="H19" s="171"/>
      <c r="I19" s="93"/>
      <c r="J19" s="94"/>
      <c r="K19" s="278"/>
      <c r="L19" s="95"/>
      <c r="M19" s="94"/>
      <c r="N19" s="95"/>
      <c r="O19" s="166"/>
      <c r="P19" s="95"/>
    </row>
    <row r="20" spans="1:16" s="11" customFormat="1" ht="18.75" customHeight="1">
      <c r="A20" s="277">
        <v>13</v>
      </c>
      <c r="B20" s="171"/>
      <c r="C20" s="93"/>
      <c r="D20" s="94"/>
      <c r="E20" s="278"/>
      <c r="F20" s="95"/>
      <c r="G20" s="273"/>
      <c r="H20" s="171"/>
      <c r="I20" s="93"/>
      <c r="J20" s="94"/>
      <c r="K20" s="278"/>
      <c r="L20" s="95"/>
      <c r="M20" s="94"/>
      <c r="N20" s="95"/>
      <c r="O20" s="166"/>
      <c r="P20" s="95"/>
    </row>
    <row r="21" spans="1:16" s="11" customFormat="1" ht="18.75" customHeight="1">
      <c r="A21" s="277">
        <v>14</v>
      </c>
      <c r="B21" s="171"/>
      <c r="C21" s="93"/>
      <c r="D21" s="94"/>
      <c r="E21" s="278"/>
      <c r="F21" s="95"/>
      <c r="G21" s="273"/>
      <c r="H21" s="171"/>
      <c r="I21" s="93"/>
      <c r="J21" s="94"/>
      <c r="K21" s="280"/>
      <c r="L21" s="95"/>
      <c r="M21" s="94"/>
      <c r="N21" s="95"/>
      <c r="O21" s="166"/>
      <c r="P21" s="95"/>
    </row>
    <row r="22" spans="1:16" s="11" customFormat="1" ht="18.75" customHeight="1">
      <c r="A22" s="277">
        <v>15</v>
      </c>
      <c r="B22" s="171"/>
      <c r="C22" s="93"/>
      <c r="D22" s="94"/>
      <c r="E22" s="278"/>
      <c r="F22" s="95"/>
      <c r="G22" s="273"/>
      <c r="H22" s="171"/>
      <c r="I22" s="93"/>
      <c r="J22" s="94"/>
      <c r="K22" s="278"/>
      <c r="L22" s="95"/>
      <c r="M22" s="94"/>
      <c r="N22" s="95"/>
      <c r="O22" s="166"/>
      <c r="P22" s="95"/>
    </row>
    <row r="23" spans="1:16" s="11" customFormat="1" ht="18.75" customHeight="1">
      <c r="A23" s="170">
        <v>16</v>
      </c>
      <c r="B23" s="171"/>
      <c r="C23" s="93"/>
      <c r="D23" s="94"/>
      <c r="E23" s="278"/>
      <c r="F23" s="95"/>
      <c r="G23" s="273"/>
      <c r="H23" s="171"/>
      <c r="I23" s="93"/>
      <c r="J23" s="94"/>
      <c r="K23" s="278"/>
      <c r="L23" s="95"/>
      <c r="M23" s="94"/>
      <c r="N23" s="95"/>
      <c r="O23" s="166"/>
      <c r="P23" s="95"/>
    </row>
    <row r="24" spans="1:16" s="32" customFormat="1" ht="18.75" customHeight="1">
      <c r="A24" s="170">
        <v>17</v>
      </c>
      <c r="B24" s="171"/>
      <c r="C24" s="93"/>
      <c r="D24" s="94"/>
      <c r="E24" s="278"/>
      <c r="F24" s="95"/>
      <c r="G24" s="273"/>
      <c r="H24" s="171"/>
      <c r="I24" s="93"/>
      <c r="J24" s="94"/>
      <c r="K24" s="278"/>
      <c r="L24" s="95"/>
      <c r="M24" s="94"/>
      <c r="N24" s="95"/>
      <c r="O24" s="166"/>
      <c r="P24" s="95"/>
    </row>
    <row r="25" spans="1:16" s="32" customFormat="1" ht="18.75" customHeight="1">
      <c r="A25" s="170">
        <v>18</v>
      </c>
      <c r="B25" s="171"/>
      <c r="C25" s="93"/>
      <c r="D25" s="94"/>
      <c r="E25" s="278"/>
      <c r="F25" s="95"/>
      <c r="G25" s="273"/>
      <c r="H25" s="171"/>
      <c r="I25" s="93"/>
      <c r="J25" s="94"/>
      <c r="K25" s="278"/>
      <c r="L25" s="95"/>
      <c r="M25" s="94"/>
      <c r="N25" s="95"/>
      <c r="O25" s="166"/>
      <c r="P25" s="95"/>
    </row>
    <row r="26" spans="1:16" s="32" customFormat="1" ht="18.75" customHeight="1">
      <c r="A26" s="170">
        <v>19</v>
      </c>
      <c r="B26" s="171"/>
      <c r="C26" s="93"/>
      <c r="D26" s="94"/>
      <c r="E26" s="278"/>
      <c r="F26" s="95"/>
      <c r="G26" s="273"/>
      <c r="H26" s="171"/>
      <c r="I26" s="93"/>
      <c r="J26" s="94"/>
      <c r="K26" s="278"/>
      <c r="L26" s="95"/>
      <c r="M26" s="94"/>
      <c r="N26" s="95"/>
      <c r="O26" s="166"/>
      <c r="P26" s="95"/>
    </row>
    <row r="27" spans="1:16" s="32" customFormat="1" ht="18.75" customHeight="1">
      <c r="A27" s="170">
        <v>20</v>
      </c>
      <c r="B27" s="171"/>
      <c r="C27" s="93"/>
      <c r="D27" s="94"/>
      <c r="E27" s="94"/>
      <c r="F27" s="101"/>
      <c r="G27" s="273"/>
      <c r="H27" s="168"/>
      <c r="I27" s="126"/>
      <c r="J27" s="94"/>
      <c r="K27" s="94"/>
      <c r="L27" s="101"/>
      <c r="M27" s="94"/>
      <c r="N27" s="95"/>
      <c r="O27" s="166"/>
      <c r="P27" s="95"/>
    </row>
    <row r="28" spans="1:16" s="32" customFormat="1" ht="18.75" customHeight="1">
      <c r="A28" s="170">
        <v>21</v>
      </c>
      <c r="B28" s="171"/>
      <c r="C28" s="93"/>
      <c r="D28" s="94"/>
      <c r="E28" s="94"/>
      <c r="F28" s="101"/>
      <c r="G28" s="273"/>
      <c r="H28" s="168"/>
      <c r="I28" s="126"/>
      <c r="J28" s="94"/>
      <c r="K28" s="94"/>
      <c r="L28" s="101"/>
      <c r="M28" s="94"/>
      <c r="N28" s="95"/>
      <c r="O28" s="166"/>
      <c r="P28" s="95"/>
    </row>
    <row r="29" spans="1:16" s="32" customFormat="1" ht="18.75" customHeight="1">
      <c r="A29" s="170"/>
      <c r="B29" s="171"/>
      <c r="C29" s="93"/>
      <c r="D29" s="94"/>
      <c r="E29" s="94"/>
      <c r="F29" s="101"/>
      <c r="G29" s="273"/>
      <c r="H29" s="168"/>
      <c r="I29" s="126"/>
      <c r="J29" s="94"/>
      <c r="K29" s="94"/>
      <c r="L29" s="101"/>
      <c r="M29" s="94"/>
      <c r="N29" s="95"/>
      <c r="O29" s="166"/>
      <c r="P29" s="95"/>
    </row>
    <row r="30" spans="1:16" s="32" customFormat="1" ht="18.75" customHeight="1">
      <c r="A30" s="170"/>
      <c r="B30" s="171"/>
      <c r="C30" s="93"/>
      <c r="D30" s="94"/>
      <c r="E30" s="94"/>
      <c r="F30" s="101"/>
      <c r="G30" s="273"/>
      <c r="H30" s="168"/>
      <c r="I30" s="126"/>
      <c r="J30" s="94"/>
      <c r="K30" s="94"/>
      <c r="L30" s="101"/>
      <c r="M30" s="94"/>
      <c r="N30" s="95"/>
      <c r="O30" s="166"/>
      <c r="P30" s="95"/>
    </row>
    <row r="31" spans="1:16" s="32" customFormat="1" ht="18.75" customHeight="1">
      <c r="A31" s="170"/>
      <c r="B31" s="171"/>
      <c r="C31" s="93"/>
      <c r="D31" s="94"/>
      <c r="E31" s="94"/>
      <c r="F31" s="101"/>
      <c r="G31" s="273"/>
      <c r="H31" s="168"/>
      <c r="I31" s="126"/>
      <c r="J31" s="94"/>
      <c r="K31" s="94"/>
      <c r="L31" s="101"/>
      <c r="M31" s="94"/>
      <c r="N31" s="95"/>
      <c r="O31" s="166"/>
      <c r="P31" s="95"/>
    </row>
    <row r="32" spans="1:16" ht="18.75" customHeight="1">
      <c r="A32" s="170"/>
      <c r="B32" s="171"/>
      <c r="C32" s="93"/>
      <c r="D32" s="94"/>
      <c r="E32" s="94"/>
      <c r="F32" s="101"/>
      <c r="G32" s="273"/>
      <c r="H32" s="168"/>
      <c r="I32" s="126"/>
      <c r="J32" s="94"/>
      <c r="K32" s="94"/>
      <c r="L32" s="101"/>
      <c r="M32" s="94"/>
      <c r="N32" s="95"/>
      <c r="O32" s="166"/>
      <c r="P32" s="95"/>
    </row>
    <row r="33" spans="1:16" ht="18.75" customHeight="1">
      <c r="A33" s="170"/>
      <c r="B33" s="171"/>
      <c r="C33" s="93"/>
      <c r="D33" s="94"/>
      <c r="E33" s="94"/>
      <c r="F33" s="101"/>
      <c r="G33" s="273"/>
      <c r="H33" s="168"/>
      <c r="I33" s="126"/>
      <c r="J33" s="94"/>
      <c r="K33" s="94"/>
      <c r="L33" s="101"/>
      <c r="M33" s="94"/>
      <c r="N33" s="95"/>
      <c r="O33" s="166"/>
      <c r="P33" s="95"/>
    </row>
    <row r="34" spans="1:16" ht="18.75" customHeight="1">
      <c r="A34" s="170"/>
      <c r="B34" s="171"/>
      <c r="C34" s="93"/>
      <c r="D34" s="94"/>
      <c r="E34" s="94"/>
      <c r="F34" s="101"/>
      <c r="G34" s="273"/>
      <c r="H34" s="168"/>
      <c r="I34" s="126"/>
      <c r="J34" s="94"/>
      <c r="K34" s="94"/>
      <c r="L34" s="101"/>
      <c r="M34" s="94"/>
      <c r="N34" s="95"/>
      <c r="O34" s="166"/>
      <c r="P34" s="95"/>
    </row>
    <row r="35" spans="1:16" ht="18.75" customHeight="1">
      <c r="A35" s="170"/>
      <c r="B35" s="171"/>
      <c r="C35" s="93"/>
      <c r="D35" s="94"/>
      <c r="E35" s="94"/>
      <c r="F35" s="101"/>
      <c r="G35" s="273"/>
      <c r="H35" s="168"/>
      <c r="I35" s="126"/>
      <c r="J35" s="94"/>
      <c r="K35" s="94"/>
      <c r="L35" s="101"/>
      <c r="M35" s="94"/>
      <c r="N35" s="95"/>
      <c r="O35" s="166"/>
      <c r="P35" s="95"/>
    </row>
    <row r="36" spans="1:16" ht="18.75" customHeight="1">
      <c r="A36" s="170"/>
      <c r="B36" s="171"/>
      <c r="C36" s="93"/>
      <c r="D36" s="94"/>
      <c r="E36" s="94"/>
      <c r="F36" s="101"/>
      <c r="G36" s="273"/>
      <c r="H36" s="168"/>
      <c r="I36" s="126"/>
      <c r="J36" s="94"/>
      <c r="K36" s="94"/>
      <c r="L36" s="101"/>
      <c r="M36" s="94"/>
      <c r="N36" s="95"/>
      <c r="O36" s="166"/>
      <c r="P36" s="95"/>
    </row>
    <row r="37" spans="1:16" ht="18.75" customHeight="1">
      <c r="A37" s="170"/>
      <c r="B37" s="171"/>
      <c r="C37" s="93"/>
      <c r="D37" s="94"/>
      <c r="E37" s="94"/>
      <c r="F37" s="101"/>
      <c r="G37" s="273"/>
      <c r="H37" s="168"/>
      <c r="I37" s="126"/>
      <c r="J37" s="94"/>
      <c r="K37" s="94"/>
      <c r="L37" s="101"/>
      <c r="M37" s="94"/>
      <c r="N37" s="95"/>
      <c r="O37" s="166"/>
      <c r="P37" s="95"/>
    </row>
    <row r="38" spans="1:16" ht="18.75" customHeight="1">
      <c r="A38" s="170"/>
      <c r="B38" s="171"/>
      <c r="C38" s="93"/>
      <c r="D38" s="94"/>
      <c r="E38" s="94"/>
      <c r="F38" s="101"/>
      <c r="G38" s="273"/>
      <c r="H38" s="168"/>
      <c r="I38" s="126"/>
      <c r="J38" s="94"/>
      <c r="K38" s="94"/>
      <c r="L38" s="101"/>
      <c r="M38" s="94"/>
      <c r="N38" s="95"/>
      <c r="O38" s="166"/>
      <c r="P38" s="95"/>
    </row>
    <row r="39" spans="1:16" ht="18.75" customHeight="1">
      <c r="A39" s="170"/>
      <c r="B39" s="171"/>
      <c r="C39" s="93"/>
      <c r="D39" s="94"/>
      <c r="E39" s="94"/>
      <c r="F39" s="101"/>
      <c r="G39" s="273"/>
      <c r="H39" s="168"/>
      <c r="I39" s="126"/>
      <c r="J39" s="94"/>
      <c r="K39" s="94"/>
      <c r="L39" s="101"/>
      <c r="M39" s="94"/>
      <c r="N39" s="95"/>
      <c r="O39" s="166"/>
      <c r="P39" s="95"/>
    </row>
    <row r="40" spans="1:16" ht="18.75" customHeight="1">
      <c r="A40" s="170"/>
      <c r="B40" s="171"/>
      <c r="C40" s="93"/>
      <c r="D40" s="94"/>
      <c r="E40" s="94"/>
      <c r="F40" s="101"/>
      <c r="G40" s="273"/>
      <c r="H40" s="168"/>
      <c r="I40" s="126"/>
      <c r="J40" s="94"/>
      <c r="K40" s="94"/>
      <c r="L40" s="101"/>
      <c r="M40" s="94"/>
      <c r="N40" s="95"/>
      <c r="O40" s="166"/>
      <c r="P40" s="95"/>
    </row>
    <row r="41" spans="1:16" ht="18.75" customHeight="1">
      <c r="A41" s="170"/>
      <c r="B41" s="171"/>
      <c r="C41" s="93"/>
      <c r="D41" s="94"/>
      <c r="E41" s="94"/>
      <c r="F41" s="101"/>
      <c r="G41" s="273"/>
      <c r="H41" s="168"/>
      <c r="I41" s="126"/>
      <c r="J41" s="94"/>
      <c r="K41" s="94"/>
      <c r="L41" s="101"/>
      <c r="M41" s="94"/>
      <c r="N41" s="95"/>
      <c r="O41" s="166"/>
      <c r="P41" s="95"/>
    </row>
    <row r="42" spans="1:16" ht="18.75" customHeight="1">
      <c r="A42" s="170"/>
      <c r="B42" s="171"/>
      <c r="C42" s="93"/>
      <c r="D42" s="94"/>
      <c r="E42" s="94"/>
      <c r="F42" s="101"/>
      <c r="G42" s="273"/>
      <c r="H42" s="168"/>
      <c r="I42" s="126"/>
      <c r="J42" s="94"/>
      <c r="K42" s="94"/>
      <c r="L42" s="101"/>
      <c r="M42" s="94"/>
      <c r="N42" s="95"/>
      <c r="O42" s="166"/>
      <c r="P42" s="95"/>
    </row>
    <row r="43" spans="1:16" ht="18.75" customHeight="1">
      <c r="A43" s="170"/>
      <c r="B43" s="171"/>
      <c r="C43" s="93"/>
      <c r="D43" s="94"/>
      <c r="E43" s="94"/>
      <c r="F43" s="101"/>
      <c r="G43" s="273"/>
      <c r="H43" s="168"/>
      <c r="I43" s="126"/>
      <c r="J43" s="94"/>
      <c r="K43" s="94"/>
      <c r="L43" s="101"/>
      <c r="M43" s="94"/>
      <c r="N43" s="95"/>
      <c r="O43" s="166"/>
      <c r="P43" s="95"/>
    </row>
    <row r="44" spans="1:16" ht="18.75" customHeight="1">
      <c r="A44" s="170"/>
      <c r="B44" s="171"/>
      <c r="C44" s="93"/>
      <c r="D44" s="94"/>
      <c r="E44" s="94"/>
      <c r="F44" s="101"/>
      <c r="G44" s="273"/>
      <c r="H44" s="168"/>
      <c r="I44" s="126"/>
      <c r="J44" s="94"/>
      <c r="K44" s="94"/>
      <c r="L44" s="101"/>
      <c r="M44" s="94"/>
      <c r="N44" s="95"/>
      <c r="O44" s="166"/>
      <c r="P44" s="95"/>
    </row>
    <row r="45" spans="1:16" ht="18.75" customHeight="1">
      <c r="A45" s="170"/>
      <c r="B45" s="171"/>
      <c r="C45" s="93"/>
      <c r="D45" s="94"/>
      <c r="E45" s="94"/>
      <c r="F45" s="101"/>
      <c r="G45" s="273"/>
      <c r="H45" s="168"/>
      <c r="I45" s="126"/>
      <c r="J45" s="94"/>
      <c r="K45" s="94"/>
      <c r="L45" s="101"/>
      <c r="M45" s="94"/>
      <c r="N45" s="95"/>
      <c r="O45" s="166"/>
      <c r="P45" s="95"/>
    </row>
    <row r="46" spans="1:16" ht="18.75" customHeight="1">
      <c r="A46" s="170"/>
      <c r="B46" s="171"/>
      <c r="C46" s="93"/>
      <c r="D46" s="94"/>
      <c r="E46" s="94"/>
      <c r="F46" s="101"/>
      <c r="G46" s="273"/>
      <c r="H46" s="168"/>
      <c r="I46" s="126"/>
      <c r="J46" s="94"/>
      <c r="K46" s="94"/>
      <c r="L46" s="101"/>
      <c r="M46" s="94"/>
      <c r="N46" s="95"/>
      <c r="O46" s="166"/>
      <c r="P46" s="95"/>
    </row>
    <row r="47" spans="1:16" ht="18.75" customHeight="1">
      <c r="A47" s="170"/>
      <c r="B47" s="171"/>
      <c r="C47" s="93"/>
      <c r="D47" s="94"/>
      <c r="E47" s="94"/>
      <c r="F47" s="101"/>
      <c r="G47" s="273"/>
      <c r="H47" s="168"/>
      <c r="I47" s="126"/>
      <c r="J47" s="94"/>
      <c r="K47" s="94"/>
      <c r="L47" s="101"/>
      <c r="M47" s="94"/>
      <c r="N47" s="95"/>
      <c r="O47" s="166"/>
      <c r="P47" s="95"/>
    </row>
    <row r="48" spans="1:16" ht="18.75" customHeight="1">
      <c r="A48" s="170"/>
      <c r="B48" s="171"/>
      <c r="C48" s="93"/>
      <c r="D48" s="94"/>
      <c r="E48" s="94"/>
      <c r="F48" s="101"/>
      <c r="G48" s="273"/>
      <c r="H48" s="168"/>
      <c r="I48" s="126"/>
      <c r="J48" s="94"/>
      <c r="K48" s="94"/>
      <c r="L48" s="101"/>
      <c r="M48" s="94"/>
      <c r="N48" s="95"/>
      <c r="O48" s="166"/>
      <c r="P48" s="95"/>
    </row>
    <row r="49" spans="1:16" ht="18.75" customHeight="1">
      <c r="A49" s="170"/>
      <c r="B49" s="171"/>
      <c r="C49" s="93"/>
      <c r="D49" s="94"/>
      <c r="E49" s="94"/>
      <c r="F49" s="101"/>
      <c r="G49" s="273"/>
      <c r="H49" s="168"/>
      <c r="I49" s="126"/>
      <c r="J49" s="94"/>
      <c r="K49" s="94"/>
      <c r="L49" s="101"/>
      <c r="M49" s="94"/>
      <c r="N49" s="95"/>
      <c r="O49" s="166"/>
      <c r="P49" s="95"/>
    </row>
    <row r="50" spans="1:16" ht="18.75" customHeight="1">
      <c r="A50" s="170"/>
      <c r="B50" s="171"/>
      <c r="C50" s="93"/>
      <c r="D50" s="94"/>
      <c r="E50" s="94"/>
      <c r="F50" s="101"/>
      <c r="G50" s="273"/>
      <c r="H50" s="168"/>
      <c r="I50" s="126"/>
      <c r="J50" s="94"/>
      <c r="K50" s="94"/>
      <c r="L50" s="101"/>
      <c r="M50" s="94"/>
      <c r="N50" s="95"/>
      <c r="O50" s="166"/>
      <c r="P50" s="95"/>
    </row>
    <row r="51" spans="1:16" ht="18.75" customHeight="1">
      <c r="A51" s="170"/>
      <c r="B51" s="171"/>
      <c r="C51" s="93"/>
      <c r="D51" s="94"/>
      <c r="E51" s="94"/>
      <c r="F51" s="101"/>
      <c r="G51" s="273"/>
      <c r="H51" s="168"/>
      <c r="I51" s="126"/>
      <c r="J51" s="94"/>
      <c r="K51" s="94"/>
      <c r="L51" s="101"/>
      <c r="M51" s="94"/>
      <c r="N51" s="95"/>
      <c r="O51" s="166"/>
      <c r="P51" s="95"/>
    </row>
    <row r="52" spans="1:16" ht="18.75" customHeight="1">
      <c r="A52" s="170"/>
      <c r="B52" s="171"/>
      <c r="C52" s="93"/>
      <c r="D52" s="94"/>
      <c r="E52" s="94"/>
      <c r="F52" s="101"/>
      <c r="G52" s="273"/>
      <c r="H52" s="168"/>
      <c r="I52" s="126"/>
      <c r="J52" s="94"/>
      <c r="K52" s="94"/>
      <c r="L52" s="101"/>
      <c r="M52" s="94"/>
      <c r="N52" s="95"/>
      <c r="O52" s="166"/>
      <c r="P52" s="95"/>
    </row>
    <row r="53" spans="1:16" ht="18.75" customHeight="1">
      <c r="A53" s="170"/>
      <c r="B53" s="171"/>
      <c r="C53" s="93"/>
      <c r="D53" s="94"/>
      <c r="E53" s="94"/>
      <c r="F53" s="101"/>
      <c r="G53" s="273"/>
      <c r="H53" s="168"/>
      <c r="I53" s="126"/>
      <c r="J53" s="94"/>
      <c r="K53" s="94"/>
      <c r="L53" s="101"/>
      <c r="M53" s="94"/>
      <c r="N53" s="95"/>
      <c r="O53" s="166"/>
      <c r="P53" s="95"/>
    </row>
    <row r="54" spans="1:16" ht="18.75" customHeight="1">
      <c r="A54" s="170"/>
      <c r="B54" s="171"/>
      <c r="C54" s="93"/>
      <c r="D54" s="94"/>
      <c r="E54" s="94"/>
      <c r="F54" s="101"/>
      <c r="G54" s="273"/>
      <c r="H54" s="168"/>
      <c r="I54" s="126"/>
      <c r="J54" s="94"/>
      <c r="K54" s="94"/>
      <c r="L54" s="101"/>
      <c r="M54" s="94"/>
      <c r="N54" s="95"/>
      <c r="O54" s="166"/>
      <c r="P54" s="95"/>
    </row>
    <row r="55" spans="1:16" ht="18.75" customHeight="1">
      <c r="A55" s="170"/>
      <c r="B55" s="171"/>
      <c r="C55" s="93"/>
      <c r="D55" s="94"/>
      <c r="E55" s="94"/>
      <c r="F55" s="101"/>
      <c r="G55" s="273"/>
      <c r="H55" s="168"/>
      <c r="I55" s="126"/>
      <c r="J55" s="94"/>
      <c r="K55" s="94"/>
      <c r="L55" s="95"/>
      <c r="M55" s="94"/>
      <c r="N55" s="95"/>
      <c r="O55" s="166"/>
      <c r="P55" s="95"/>
    </row>
    <row r="56" spans="1:16" ht="18.75" customHeight="1">
      <c r="A56" s="170"/>
      <c r="B56" s="171"/>
      <c r="C56" s="93"/>
      <c r="D56" s="94"/>
      <c r="E56" s="278"/>
      <c r="F56" s="95"/>
      <c r="G56" s="273"/>
      <c r="H56" s="171"/>
      <c r="I56" s="93"/>
      <c r="J56" s="94"/>
      <c r="K56" s="278"/>
      <c r="L56" s="95"/>
      <c r="M56" s="94"/>
      <c r="N56" s="95"/>
      <c r="O56" s="166"/>
      <c r="P56" s="95"/>
    </row>
    <row r="57" spans="1:16" ht="18.75" customHeight="1">
      <c r="A57" s="170"/>
      <c r="B57" s="171"/>
      <c r="C57" s="93"/>
      <c r="D57" s="94"/>
      <c r="E57" s="94"/>
      <c r="F57" s="101"/>
      <c r="G57" s="273"/>
      <c r="H57" s="168"/>
      <c r="I57" s="126"/>
      <c r="J57" s="94"/>
      <c r="K57" s="94"/>
      <c r="L57" s="101"/>
      <c r="M57" s="94"/>
      <c r="N57" s="95"/>
      <c r="O57" s="166"/>
      <c r="P57" s="95"/>
    </row>
    <row r="58" spans="1:16" ht="18.75" customHeight="1">
      <c r="A58" s="170"/>
      <c r="B58" s="171"/>
      <c r="C58" s="93"/>
      <c r="D58" s="94"/>
      <c r="E58" s="278"/>
      <c r="F58" s="95"/>
      <c r="G58" s="273"/>
      <c r="H58" s="171"/>
      <c r="I58" s="93"/>
      <c r="J58" s="94"/>
      <c r="K58" s="278"/>
      <c r="L58" s="95"/>
      <c r="M58" s="94"/>
      <c r="N58" s="95"/>
      <c r="O58" s="166"/>
      <c r="P58" s="95"/>
    </row>
    <row r="59" spans="1:16" ht="18.75" customHeight="1">
      <c r="A59" s="170"/>
      <c r="B59" s="171"/>
      <c r="C59" s="93"/>
      <c r="D59" s="94"/>
      <c r="E59" s="278"/>
      <c r="F59" s="95"/>
      <c r="G59" s="273"/>
      <c r="H59" s="171"/>
      <c r="I59" s="93"/>
      <c r="J59" s="94"/>
      <c r="K59" s="278"/>
      <c r="L59" s="95"/>
      <c r="M59" s="94"/>
      <c r="N59" s="95"/>
      <c r="O59" s="166"/>
      <c r="P59" s="95"/>
    </row>
    <row r="60" spans="1:16" ht="18.75" customHeight="1">
      <c r="A60" s="170"/>
      <c r="B60" s="171"/>
      <c r="C60" s="93"/>
      <c r="D60" s="94"/>
      <c r="E60" s="278"/>
      <c r="F60" s="95"/>
      <c r="G60" s="273"/>
      <c r="H60" s="171"/>
      <c r="I60" s="93"/>
      <c r="J60" s="94"/>
      <c r="K60" s="278"/>
      <c r="L60" s="95"/>
      <c r="M60" s="94"/>
      <c r="N60" s="95"/>
      <c r="O60" s="166"/>
      <c r="P60" s="95"/>
    </row>
    <row r="61" spans="1:16" ht="18.75" customHeight="1">
      <c r="A61" s="170"/>
      <c r="B61" s="171"/>
      <c r="C61" s="93"/>
      <c r="D61" s="94"/>
      <c r="E61" s="278"/>
      <c r="F61" s="95"/>
      <c r="G61" s="273"/>
      <c r="H61" s="171"/>
      <c r="I61" s="93"/>
      <c r="J61" s="94"/>
      <c r="K61" s="278"/>
      <c r="L61" s="95"/>
      <c r="M61" s="94"/>
      <c r="N61" s="127"/>
      <c r="O61" s="166"/>
      <c r="P61" s="95"/>
    </row>
    <row r="62" spans="1:16" ht="18.75" customHeight="1">
      <c r="A62" s="170"/>
      <c r="B62" s="171"/>
      <c r="C62" s="93"/>
      <c r="D62" s="94"/>
      <c r="E62" s="278"/>
      <c r="F62" s="95"/>
      <c r="G62" s="273"/>
      <c r="H62" s="171"/>
      <c r="I62" s="93"/>
      <c r="J62" s="94"/>
      <c r="K62" s="278"/>
      <c r="L62" s="95"/>
      <c r="M62" s="94"/>
      <c r="N62" s="95"/>
      <c r="O62" s="166"/>
      <c r="P62" s="95"/>
    </row>
    <row r="63" spans="1:16" ht="18.75" customHeight="1">
      <c r="A63" s="170"/>
      <c r="B63" s="171"/>
      <c r="C63" s="93"/>
      <c r="D63" s="94"/>
      <c r="E63" s="278"/>
      <c r="F63" s="95"/>
      <c r="G63" s="273"/>
      <c r="H63" s="171"/>
      <c r="I63" s="93"/>
      <c r="J63" s="94"/>
      <c r="K63" s="279"/>
      <c r="L63" s="95"/>
      <c r="M63" s="94"/>
      <c r="N63" s="95"/>
      <c r="O63" s="166"/>
      <c r="P63" s="95"/>
    </row>
    <row r="64" spans="1:16" ht="18.75" customHeight="1">
      <c r="A64" s="170"/>
      <c r="B64" s="171"/>
      <c r="C64" s="93"/>
      <c r="D64" s="94"/>
      <c r="E64" s="278"/>
      <c r="F64" s="95"/>
      <c r="G64" s="273"/>
      <c r="H64" s="171"/>
      <c r="I64" s="93"/>
      <c r="J64" s="94"/>
      <c r="K64" s="278"/>
      <c r="L64" s="95"/>
      <c r="M64" s="94"/>
      <c r="N64" s="95"/>
      <c r="O64" s="166"/>
      <c r="P64" s="95"/>
    </row>
    <row r="65" spans="1:16" ht="18.75" customHeight="1">
      <c r="A65" s="170"/>
      <c r="B65" s="171"/>
      <c r="C65" s="93"/>
      <c r="D65" s="94"/>
      <c r="E65" s="278"/>
      <c r="F65" s="95"/>
      <c r="G65" s="273"/>
      <c r="H65" s="171"/>
      <c r="I65" s="93"/>
      <c r="J65" s="94"/>
      <c r="K65" s="278"/>
      <c r="L65" s="95"/>
      <c r="M65" s="94"/>
      <c r="N65" s="95"/>
      <c r="O65" s="166"/>
      <c r="P65" s="95"/>
    </row>
    <row r="66" spans="1:16" ht="18.75" customHeight="1">
      <c r="A66" s="170"/>
      <c r="B66" s="171"/>
      <c r="C66" s="93"/>
      <c r="D66" s="94"/>
      <c r="E66" s="278"/>
      <c r="F66" s="95"/>
      <c r="G66" s="273"/>
      <c r="H66" s="171"/>
      <c r="I66" s="93"/>
      <c r="J66" s="94"/>
      <c r="K66" s="280"/>
      <c r="L66" s="95"/>
      <c r="M66" s="94"/>
      <c r="N66" s="95"/>
      <c r="O66" s="166"/>
      <c r="P66" s="95"/>
    </row>
    <row r="67" spans="1:16" ht="18.75" customHeight="1">
      <c r="A67" s="170"/>
      <c r="B67" s="171"/>
      <c r="C67" s="93"/>
      <c r="D67" s="94"/>
      <c r="E67" s="278"/>
      <c r="F67" s="95"/>
      <c r="G67" s="273"/>
      <c r="H67" s="171"/>
      <c r="I67" s="93"/>
      <c r="J67" s="94"/>
      <c r="K67" s="278"/>
      <c r="L67" s="95"/>
      <c r="M67" s="94"/>
      <c r="N67" s="95"/>
      <c r="O67" s="166"/>
      <c r="P67" s="95"/>
    </row>
    <row r="68" spans="1:16" ht="19.5" customHeight="1">
      <c r="A68" s="170"/>
      <c r="B68" s="171"/>
      <c r="C68" s="93"/>
      <c r="D68" s="94"/>
      <c r="E68" s="278"/>
      <c r="F68" s="95"/>
      <c r="G68" s="273"/>
      <c r="H68" s="171"/>
      <c r="I68" s="93"/>
      <c r="J68" s="94"/>
      <c r="K68" s="278"/>
      <c r="L68" s="95"/>
      <c r="M68" s="94"/>
      <c r="N68" s="95"/>
      <c r="O68" s="166"/>
      <c r="P68" s="95"/>
    </row>
    <row r="69" spans="1:16" ht="19.5" customHeight="1">
      <c r="A69" s="170"/>
      <c r="B69" s="171"/>
      <c r="C69" s="93"/>
      <c r="D69" s="94"/>
      <c r="E69" s="278"/>
      <c r="F69" s="95"/>
      <c r="G69" s="273"/>
      <c r="H69" s="171"/>
      <c r="I69" s="93"/>
      <c r="J69" s="94"/>
      <c r="K69" s="278"/>
      <c r="L69" s="95"/>
      <c r="M69" s="94"/>
      <c r="N69" s="95"/>
      <c r="O69" s="166"/>
      <c r="P69" s="95"/>
    </row>
    <row r="70" spans="1:16" ht="19.5" customHeight="1">
      <c r="A70" s="170"/>
      <c r="B70" s="171"/>
      <c r="C70" s="93"/>
      <c r="D70" s="94"/>
      <c r="E70" s="278"/>
      <c r="F70" s="95"/>
      <c r="G70" s="273"/>
      <c r="H70" s="171"/>
      <c r="I70" s="93"/>
      <c r="J70" s="94"/>
      <c r="K70" s="278"/>
      <c r="L70" s="95"/>
      <c r="M70" s="94"/>
      <c r="N70" s="95"/>
      <c r="O70" s="166"/>
      <c r="P70" s="95"/>
    </row>
    <row r="71" spans="1:16" ht="19.5" customHeight="1">
      <c r="A71" s="170"/>
      <c r="B71" s="171"/>
      <c r="C71" s="93"/>
      <c r="D71" s="94"/>
      <c r="E71" s="278"/>
      <c r="F71" s="95"/>
      <c r="G71" s="273"/>
      <c r="H71" s="171"/>
      <c r="I71" s="93"/>
      <c r="J71" s="94"/>
      <c r="K71" s="278"/>
      <c r="L71" s="95"/>
      <c r="M71" s="94"/>
      <c r="N71" s="95"/>
      <c r="O71" s="166"/>
      <c r="P71" s="95"/>
    </row>
    <row r="72" spans="1:16" ht="19.5" customHeight="1">
      <c r="A72" s="170"/>
      <c r="B72" s="171"/>
      <c r="C72" s="93"/>
      <c r="D72" s="94"/>
      <c r="E72" s="94"/>
      <c r="F72" s="101"/>
      <c r="G72" s="273"/>
      <c r="H72" s="168"/>
      <c r="I72" s="126"/>
      <c r="J72" s="94"/>
      <c r="K72" s="94"/>
      <c r="L72" s="95"/>
      <c r="M72" s="94"/>
      <c r="N72" s="95"/>
      <c r="O72" s="166"/>
      <c r="P72" s="95"/>
    </row>
    <row r="73" spans="1:16" ht="19.5" customHeight="1">
      <c r="A73" s="170"/>
      <c r="B73" s="171"/>
      <c r="C73" s="93"/>
      <c r="D73" s="94"/>
      <c r="E73" s="278"/>
      <c r="F73" s="95"/>
      <c r="G73" s="273"/>
      <c r="H73" s="171"/>
      <c r="I73" s="93"/>
      <c r="J73" s="94"/>
      <c r="K73" s="278"/>
      <c r="L73" s="95"/>
      <c r="M73" s="94"/>
      <c r="N73" s="95"/>
      <c r="O73" s="166"/>
      <c r="P73" s="95"/>
    </row>
    <row r="74" spans="1:16" ht="19.5" customHeight="1">
      <c r="A74" s="170"/>
      <c r="B74" s="171"/>
      <c r="C74" s="93"/>
      <c r="D74" s="94"/>
      <c r="E74" s="278"/>
      <c r="F74" s="95"/>
      <c r="G74" s="273"/>
      <c r="H74" s="171"/>
      <c r="I74" s="93"/>
      <c r="J74" s="94"/>
      <c r="K74" s="278"/>
      <c r="L74" s="95"/>
      <c r="M74" s="94"/>
      <c r="N74" s="95"/>
      <c r="O74" s="166"/>
      <c r="P74" s="95"/>
    </row>
    <row r="75" spans="1:16" ht="19.5" customHeight="1">
      <c r="A75" s="170"/>
      <c r="B75" s="171"/>
      <c r="C75" s="93"/>
      <c r="D75" s="94"/>
      <c r="E75" s="278"/>
      <c r="F75" s="95"/>
      <c r="G75" s="273"/>
      <c r="H75" s="171"/>
      <c r="I75" s="93"/>
      <c r="J75" s="94"/>
      <c r="K75" s="278"/>
      <c r="L75" s="95"/>
      <c r="M75" s="94"/>
      <c r="N75" s="95"/>
      <c r="O75" s="166"/>
      <c r="P75" s="95"/>
    </row>
    <row r="76" spans="1:16" ht="19.5" customHeight="1">
      <c r="A76" s="170"/>
      <c r="B76" s="171"/>
      <c r="C76" s="93"/>
      <c r="D76" s="94"/>
      <c r="E76" s="278"/>
      <c r="F76" s="95"/>
      <c r="G76" s="273"/>
      <c r="H76" s="171"/>
      <c r="I76" s="93"/>
      <c r="J76" s="94"/>
      <c r="K76" s="278"/>
      <c r="L76" s="95"/>
      <c r="M76" s="94"/>
      <c r="N76" s="95"/>
      <c r="O76" s="166"/>
      <c r="P76" s="95"/>
    </row>
    <row r="77" spans="1:16" ht="19.5" customHeight="1">
      <c r="A77" s="170"/>
      <c r="B77" s="171"/>
      <c r="C77" s="93"/>
      <c r="D77" s="94"/>
      <c r="E77" s="278"/>
      <c r="F77" s="95"/>
      <c r="G77" s="273"/>
      <c r="H77" s="171"/>
      <c r="I77" s="93"/>
      <c r="J77" s="94"/>
      <c r="K77" s="278"/>
      <c r="L77" s="95"/>
      <c r="M77" s="94"/>
      <c r="N77" s="127"/>
      <c r="O77" s="166"/>
      <c r="P77" s="95"/>
    </row>
    <row r="78" spans="1:16" ht="19.5" customHeight="1">
      <c r="A78" s="170"/>
      <c r="B78" s="171"/>
      <c r="C78" s="93"/>
      <c r="D78" s="94"/>
      <c r="E78" s="278"/>
      <c r="F78" s="95"/>
      <c r="G78" s="273"/>
      <c r="H78" s="171"/>
      <c r="I78" s="93"/>
      <c r="J78" s="94"/>
      <c r="K78" s="278"/>
      <c r="L78" s="95"/>
      <c r="M78" s="94"/>
      <c r="N78" s="95"/>
      <c r="O78" s="166"/>
      <c r="P78" s="95"/>
    </row>
    <row r="79" spans="1:16" ht="19.5" customHeight="1">
      <c r="A79" s="170"/>
      <c r="B79" s="171"/>
      <c r="C79" s="93"/>
      <c r="D79" s="94"/>
      <c r="E79" s="278"/>
      <c r="F79" s="95"/>
      <c r="G79" s="273"/>
      <c r="H79" s="171"/>
      <c r="I79" s="93"/>
      <c r="J79" s="94"/>
      <c r="K79" s="279"/>
      <c r="L79" s="95"/>
      <c r="M79" s="94"/>
      <c r="N79" s="95"/>
      <c r="O79" s="166"/>
      <c r="P79" s="95"/>
    </row>
    <row r="80" spans="1:16" ht="19.5" customHeight="1">
      <c r="A80" s="170"/>
      <c r="B80" s="171"/>
      <c r="C80" s="93"/>
      <c r="D80" s="94"/>
      <c r="E80" s="278"/>
      <c r="F80" s="95"/>
      <c r="G80" s="273"/>
      <c r="H80" s="171"/>
      <c r="I80" s="93"/>
      <c r="J80" s="94"/>
      <c r="K80" s="278"/>
      <c r="L80" s="95"/>
      <c r="M80" s="94"/>
      <c r="N80" s="95"/>
      <c r="O80" s="166"/>
      <c r="P80" s="95"/>
    </row>
    <row r="81" spans="1:16" ht="19.5" customHeight="1">
      <c r="A81" s="170"/>
      <c r="B81" s="171"/>
      <c r="C81" s="93"/>
      <c r="D81" s="94"/>
      <c r="E81" s="278"/>
      <c r="F81" s="95"/>
      <c r="G81" s="273"/>
      <c r="H81" s="171"/>
      <c r="I81" s="93"/>
      <c r="J81" s="94"/>
      <c r="K81" s="278"/>
      <c r="L81" s="95"/>
      <c r="M81" s="94"/>
      <c r="N81" s="95"/>
      <c r="O81" s="166"/>
      <c r="P81" s="95"/>
    </row>
    <row r="82" spans="1:16" ht="19.5" customHeight="1">
      <c r="A82" s="170"/>
      <c r="B82" s="171"/>
      <c r="C82" s="93"/>
      <c r="D82" s="94"/>
      <c r="E82" s="278"/>
      <c r="F82" s="95"/>
      <c r="G82" s="273"/>
      <c r="H82" s="171"/>
      <c r="I82" s="93"/>
      <c r="J82" s="94"/>
      <c r="K82" s="280"/>
      <c r="L82" s="95"/>
      <c r="M82" s="94"/>
      <c r="N82" s="95"/>
      <c r="O82" s="166"/>
      <c r="P82" s="95"/>
    </row>
    <row r="83" spans="1:16" ht="19.5" customHeight="1">
      <c r="A83" s="170"/>
      <c r="B83" s="171"/>
      <c r="C83" s="93"/>
      <c r="D83" s="94"/>
      <c r="E83" s="278"/>
      <c r="F83" s="95"/>
      <c r="G83" s="273"/>
      <c r="H83" s="171"/>
      <c r="I83" s="93"/>
      <c r="J83" s="94"/>
      <c r="K83" s="278"/>
      <c r="L83" s="95"/>
      <c r="M83" s="94"/>
      <c r="N83" s="95"/>
      <c r="O83" s="166"/>
      <c r="P83" s="95"/>
    </row>
    <row r="84" spans="1:16" ht="19.5" customHeight="1">
      <c r="A84" s="170"/>
      <c r="B84" s="171"/>
      <c r="C84" s="93"/>
      <c r="D84" s="94"/>
      <c r="E84" s="278"/>
      <c r="F84" s="95"/>
      <c r="G84" s="273"/>
      <c r="H84" s="171"/>
      <c r="I84" s="93"/>
      <c r="J84" s="94"/>
      <c r="K84" s="278"/>
      <c r="L84" s="95"/>
      <c r="M84" s="94"/>
      <c r="N84" s="95"/>
      <c r="O84" s="166"/>
      <c r="P84" s="95"/>
    </row>
    <row r="85" spans="1:16" ht="19.5" customHeight="1">
      <c r="A85" s="170"/>
      <c r="B85" s="171"/>
      <c r="C85" s="93"/>
      <c r="D85" s="94"/>
      <c r="E85" s="278"/>
      <c r="F85" s="95"/>
      <c r="G85" s="273"/>
      <c r="H85" s="171"/>
      <c r="I85" s="93"/>
      <c r="J85" s="94"/>
      <c r="K85" s="278"/>
      <c r="L85" s="95"/>
      <c r="M85" s="94"/>
      <c r="N85" s="95"/>
      <c r="O85" s="166"/>
      <c r="P85" s="95"/>
    </row>
    <row r="86" spans="1:16" ht="19.5" customHeight="1">
      <c r="A86" s="170"/>
      <c r="B86" s="171"/>
      <c r="C86" s="93"/>
      <c r="D86" s="94"/>
      <c r="E86" s="278"/>
      <c r="F86" s="95"/>
      <c r="G86" s="273"/>
      <c r="H86" s="171"/>
      <c r="I86" s="93"/>
      <c r="J86" s="94"/>
      <c r="K86" s="278"/>
      <c r="L86" s="95"/>
      <c r="M86" s="94"/>
      <c r="N86" s="95"/>
      <c r="O86" s="166"/>
      <c r="P86" s="95"/>
    </row>
    <row r="87" spans="1:16" ht="19.5" customHeight="1" thickBot="1">
      <c r="A87" s="170"/>
      <c r="B87" s="172"/>
      <c r="C87" s="135"/>
      <c r="D87" s="169"/>
      <c r="E87" s="281"/>
      <c r="F87" s="282"/>
      <c r="G87" s="274"/>
      <c r="H87" s="172"/>
      <c r="I87" s="135"/>
      <c r="J87" s="169"/>
      <c r="K87" s="281"/>
      <c r="L87" s="282"/>
      <c r="M87" s="94"/>
      <c r="N87" s="95"/>
      <c r="O87" s="166"/>
      <c r="P87" s="95"/>
    </row>
  </sheetData>
  <sheetProtection/>
  <mergeCells count="4">
    <mergeCell ref="A5:B5"/>
    <mergeCell ref="B6:F6"/>
    <mergeCell ref="H6:L6"/>
    <mergeCell ref="M6:P6"/>
  </mergeCells>
  <printOptions horizontalCentered="1"/>
  <pageMargins left="0.35" right="0.35" top="0.39" bottom="0.39" header="0" footer="0"/>
  <pageSetup horizontalDpi="200" verticalDpi="200" orientation="landscape" paperSize="9" r:id="rId3"/>
  <rowBreaks count="4" manualBreakCount="4">
    <brk id="27" max="255" man="1"/>
    <brk id="47" max="255" man="1"/>
    <brk id="67" max="255" man="1"/>
    <brk id="87" max="255" man="1"/>
  </row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8">
    <tabColor indexed="17"/>
  </sheetPr>
  <dimension ref="A1:S46"/>
  <sheetViews>
    <sheetView zoomScalePageLayoutView="0" workbookViewId="0" topLeftCell="A1">
      <selection activeCell="N15" sqref="N15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7" max="17" width="12.00390625" style="0" customWidth="1"/>
  </cols>
  <sheetData>
    <row r="1" spans="1:19" ht="26.25">
      <c r="A1" s="293" t="str">
        <f>Altalanos!$A$6</f>
        <v>Play &amp; Stay Páros Narancs</v>
      </c>
      <c r="B1" s="293"/>
      <c r="C1" s="293"/>
      <c r="D1" s="293"/>
      <c r="E1" s="293"/>
      <c r="F1" s="293"/>
      <c r="G1" s="173"/>
      <c r="H1" s="176" t="s">
        <v>47</v>
      </c>
      <c r="I1" s="174"/>
      <c r="J1" s="175"/>
      <c r="L1" s="177"/>
      <c r="M1" s="203"/>
      <c r="N1" s="205"/>
      <c r="O1" s="205" t="s">
        <v>5</v>
      </c>
      <c r="P1" s="205"/>
      <c r="Q1" s="206"/>
      <c r="R1" s="205"/>
      <c r="S1" s="207"/>
    </row>
    <row r="2" spans="1:19" ht="12.75">
      <c r="A2" s="178" t="s">
        <v>31</v>
      </c>
      <c r="B2" s="179"/>
      <c r="C2" s="179"/>
      <c r="D2" s="179"/>
      <c r="E2" s="179" t="str">
        <f>Altalanos!$A$8</f>
        <v>Narancs lány páros</v>
      </c>
      <c r="F2" s="179"/>
      <c r="G2" s="180"/>
      <c r="H2" s="181"/>
      <c r="I2" s="181"/>
      <c r="J2" s="182"/>
      <c r="K2" s="177"/>
      <c r="L2" s="177"/>
      <c r="M2" s="204"/>
      <c r="N2" s="208"/>
      <c r="O2" s="209"/>
      <c r="P2" s="208"/>
      <c r="Q2" s="258" t="s">
        <v>64</v>
      </c>
      <c r="R2" s="259" t="s">
        <v>70</v>
      </c>
      <c r="S2" s="259" t="s">
        <v>65</v>
      </c>
    </row>
    <row r="3" spans="1:19" ht="12.75">
      <c r="A3" s="52" t="s">
        <v>13</v>
      </c>
      <c r="B3" s="52"/>
      <c r="C3" s="52"/>
      <c r="D3" s="52"/>
      <c r="E3" s="52" t="s">
        <v>10</v>
      </c>
      <c r="F3" s="52"/>
      <c r="G3" s="52"/>
      <c r="H3" s="52" t="s">
        <v>18</v>
      </c>
      <c r="I3" s="52"/>
      <c r="J3" s="107"/>
      <c r="K3" s="52"/>
      <c r="L3" s="53" t="s">
        <v>19</v>
      </c>
      <c r="M3" s="52"/>
      <c r="N3" s="211"/>
      <c r="O3" s="210"/>
      <c r="P3" s="211"/>
      <c r="Q3" s="260" t="s">
        <v>71</v>
      </c>
      <c r="R3" s="261" t="s">
        <v>66</v>
      </c>
      <c r="S3" s="261" t="s">
        <v>67</v>
      </c>
    </row>
    <row r="4" spans="1:19" ht="13.5" thickBot="1">
      <c r="A4" s="294" t="str">
        <f>Altalanos!$A$10</f>
        <v>2022.04.9-10.</v>
      </c>
      <c r="B4" s="294"/>
      <c r="C4" s="294"/>
      <c r="D4" s="183"/>
      <c r="E4" s="184" t="str">
        <f>Altalanos!$C$10</f>
        <v>Budapest</v>
      </c>
      <c r="F4" s="184"/>
      <c r="G4" s="184"/>
      <c r="H4" s="186"/>
      <c r="I4" s="184"/>
      <c r="J4" s="185"/>
      <c r="K4" s="186"/>
      <c r="L4" s="187" t="str">
        <f>Altalanos!$E$10</f>
        <v>Rákóczi Andrea</v>
      </c>
      <c r="M4" s="186"/>
      <c r="N4" s="213"/>
      <c r="O4" s="214"/>
      <c r="P4" s="213"/>
      <c r="Q4" s="262" t="s">
        <v>72</v>
      </c>
      <c r="R4" s="263" t="s">
        <v>68</v>
      </c>
      <c r="S4" s="263" t="s">
        <v>69</v>
      </c>
    </row>
    <row r="5" spans="1:19" ht="12.75">
      <c r="A5" s="34"/>
      <c r="B5" s="34" t="s">
        <v>30</v>
      </c>
      <c r="C5" s="199" t="s">
        <v>49</v>
      </c>
      <c r="D5" s="34" t="s">
        <v>25</v>
      </c>
      <c r="E5" s="34" t="s">
        <v>54</v>
      </c>
      <c r="F5" s="34"/>
      <c r="G5" s="34" t="s">
        <v>17</v>
      </c>
      <c r="H5" s="34"/>
      <c r="I5" s="34" t="s">
        <v>21</v>
      </c>
      <c r="J5" s="34"/>
      <c r="K5" s="246" t="s">
        <v>55</v>
      </c>
      <c r="L5" s="246" t="s">
        <v>56</v>
      </c>
      <c r="M5" s="246"/>
      <c r="N5" s="207"/>
      <c r="O5" s="207"/>
      <c r="P5" s="207"/>
      <c r="Q5" s="207"/>
      <c r="R5" s="207"/>
      <c r="S5" s="207"/>
    </row>
    <row r="6" spans="1:19" ht="12.75">
      <c r="A6" s="189"/>
      <c r="B6" s="189"/>
      <c r="C6" s="244"/>
      <c r="D6" s="189"/>
      <c r="E6" s="189"/>
      <c r="F6" s="189"/>
      <c r="G6" s="189"/>
      <c r="H6" s="189"/>
      <c r="I6" s="189"/>
      <c r="J6" s="189"/>
      <c r="K6" s="257"/>
      <c r="L6" s="257"/>
      <c r="M6" s="257"/>
      <c r="N6" s="207"/>
      <c r="O6" s="207"/>
      <c r="P6" s="207"/>
      <c r="Q6" s="207"/>
      <c r="R6" s="207"/>
      <c r="S6" s="207"/>
    </row>
    <row r="7" spans="1:19" ht="12.75">
      <c r="A7" s="189"/>
      <c r="B7" s="189"/>
      <c r="C7" s="201" t="str">
        <f>IF($B8="","",VLOOKUP($B8,'Narancs lány páros ELO'!$A$7:$P$22,5))</f>
        <v>130129</v>
      </c>
      <c r="D7" s="298">
        <f>IF($B8="","",VLOOKUP($B8,'Narancs lány páros ELO'!$A$7:$P$23,15))</f>
        <v>0</v>
      </c>
      <c r="E7" s="197" t="str">
        <f>UPPER(IF($B8="","",VLOOKUP($B8,'Narancs lány páros ELO'!$A$7:$P$22,2)))</f>
        <v>BÁNFAI</v>
      </c>
      <c r="F7" s="202"/>
      <c r="G7" s="197" t="str">
        <f>IF($B8="","",VLOOKUP($B8,'Narancs lány páros ELO'!$A$7:$P$22,3))</f>
        <v>Emma</v>
      </c>
      <c r="H7" s="202"/>
      <c r="I7" s="197" t="str">
        <f>IF($B8="","",VLOOKUP($B8,'Narancs lány páros ELO'!$A$7:$P$22,4))</f>
        <v>MESE</v>
      </c>
      <c r="J7" s="189"/>
      <c r="K7" s="189"/>
      <c r="L7" s="189"/>
      <c r="M7" s="189"/>
      <c r="N7" s="207"/>
      <c r="O7" s="207"/>
      <c r="P7" s="207"/>
      <c r="Q7" s="207"/>
      <c r="R7" s="207"/>
      <c r="S7" s="207"/>
    </row>
    <row r="8" spans="1:19" ht="12.75">
      <c r="A8" s="215" t="s">
        <v>51</v>
      </c>
      <c r="B8" s="247">
        <v>1</v>
      </c>
      <c r="C8" s="201" t="str">
        <f>IF($B8="","",VLOOKUP($B8,'Narancs lány páros ELO'!$A$7:$P$22,11))</f>
        <v>130205</v>
      </c>
      <c r="D8" s="299"/>
      <c r="E8" s="197" t="str">
        <f>UPPER(IF($B8="","",VLOOKUP($B8,'Narancs lány páros ELO'!$A$7:$P$22,8)))</f>
        <v>MÁTYÁS</v>
      </c>
      <c r="F8" s="202"/>
      <c r="G8" s="197" t="str">
        <f>IF($B8="","",VLOOKUP($B8,'Narancs lány páros ELO'!$A$7:$P$22,9))</f>
        <v>Villő</v>
      </c>
      <c r="H8" s="202"/>
      <c r="I8" s="197" t="str">
        <f>IF($B8="","",VLOOKUP($B8,'Narancs lány páros ELO'!$A$7:$P$22,10))</f>
        <v>MESE</v>
      </c>
      <c r="J8" s="189"/>
      <c r="K8" s="309" t="s">
        <v>215</v>
      </c>
      <c r="L8" s="245"/>
      <c r="M8" s="233"/>
      <c r="N8" s="207"/>
      <c r="O8" s="207"/>
      <c r="P8" s="207"/>
      <c r="Q8" s="207"/>
      <c r="R8" s="207"/>
      <c r="S8" s="207"/>
    </row>
    <row r="9" spans="1:19" ht="12.75">
      <c r="A9" s="215"/>
      <c r="B9" s="248"/>
      <c r="C9" s="254"/>
      <c r="D9" s="254"/>
      <c r="E9" s="255"/>
      <c r="F9" s="256"/>
      <c r="G9" s="255"/>
      <c r="H9" s="256"/>
      <c r="I9" s="255"/>
      <c r="J9" s="189"/>
      <c r="K9" s="233"/>
      <c r="L9" s="233"/>
      <c r="M9" s="233"/>
      <c r="N9" s="207"/>
      <c r="O9" s="207"/>
      <c r="P9" s="207"/>
      <c r="Q9" s="207"/>
      <c r="R9" s="207"/>
      <c r="S9" s="207"/>
    </row>
    <row r="10" spans="1:19" ht="12.75">
      <c r="A10" s="215"/>
      <c r="B10" s="248"/>
      <c r="C10" s="201" t="str">
        <f>IF($B11="","",VLOOKUP($B11,'Narancs lány páros ELO'!$A$7:$P$22,5))</f>
        <v>140711</v>
      </c>
      <c r="D10" s="298">
        <f>IF($B11="","",VLOOKUP($B11,'Narancs lány páros ELO'!$A$7:$P$23,15))</f>
        <v>0</v>
      </c>
      <c r="E10" s="197" t="str">
        <f>UPPER(IF($B11="","",VLOOKUP($B11,'Narancs lány páros ELO'!$A$7:$P$22,2)))</f>
        <v>KOCSIS-MIREISZ</v>
      </c>
      <c r="F10" s="202"/>
      <c r="G10" s="197" t="str">
        <f>IF($B11="","",VLOOKUP($B11,'Narancs lány páros ELO'!$A$7:$P$22,3))</f>
        <v>Hanga</v>
      </c>
      <c r="H10" s="202"/>
      <c r="I10" s="197" t="str">
        <f>IF($B11="","",VLOOKUP($B11,'Narancs lány páros ELO'!$A$7:$P$22,4))</f>
        <v>Optofit</v>
      </c>
      <c r="J10" s="189"/>
      <c r="K10" s="189"/>
      <c r="L10" s="189"/>
      <c r="M10" s="233"/>
      <c r="N10" s="207"/>
      <c r="O10" s="207"/>
      <c r="P10" s="207"/>
      <c r="Q10" s="207"/>
      <c r="R10" s="207"/>
      <c r="S10" s="207"/>
    </row>
    <row r="11" spans="1:19" ht="12.75">
      <c r="A11" s="215" t="s">
        <v>52</v>
      </c>
      <c r="B11" s="247">
        <v>2</v>
      </c>
      <c r="C11" s="201" t="str">
        <f>IF($B11="","",VLOOKUP($B11,'Narancs lány páros ELO'!$A$7:$P$22,11))</f>
        <v>141012</v>
      </c>
      <c r="D11" s="299"/>
      <c r="E11" s="197" t="str">
        <f>UPPER(IF($B11="","",VLOOKUP($B11,'Narancs lány páros ELO'!$A$7:$P$22,8)))</f>
        <v>TÖRÖK</v>
      </c>
      <c r="F11" s="202"/>
      <c r="G11" s="197" t="str">
        <f>IF($B11="","",VLOOKUP($B11,'Narancs lány páros ELO'!$A$7:$P$22,9))</f>
        <v>Jázmin</v>
      </c>
      <c r="H11" s="202"/>
      <c r="I11" s="197" t="str">
        <f>IF($B11="","",VLOOKUP($B11,'Narancs lány páros ELO'!$A$7:$P$22,10))</f>
        <v>GYAC</v>
      </c>
      <c r="J11" s="189"/>
      <c r="K11" s="309" t="s">
        <v>217</v>
      </c>
      <c r="L11" s="245"/>
      <c r="M11" s="233"/>
      <c r="N11" s="207"/>
      <c r="O11" s="207"/>
      <c r="P11" s="207"/>
      <c r="Q11" s="207"/>
      <c r="R11" s="207"/>
      <c r="S11" s="207"/>
    </row>
    <row r="12" spans="1:19" ht="12.75">
      <c r="A12" s="215"/>
      <c r="B12" s="248"/>
      <c r="C12" s="254"/>
      <c r="D12" s="254"/>
      <c r="E12" s="255"/>
      <c r="F12" s="256"/>
      <c r="G12" s="255"/>
      <c r="H12" s="256"/>
      <c r="I12" s="255"/>
      <c r="J12" s="189"/>
      <c r="K12" s="233"/>
      <c r="L12" s="233"/>
      <c r="M12" s="233"/>
      <c r="N12" s="207"/>
      <c r="O12" s="207"/>
      <c r="P12" s="207"/>
      <c r="Q12" s="207"/>
      <c r="R12" s="207"/>
      <c r="S12" s="207"/>
    </row>
    <row r="13" spans="1:19" ht="12.75">
      <c r="A13" s="215"/>
      <c r="B13" s="248"/>
      <c r="C13" s="201" t="str">
        <f>IF($B14="","",VLOOKUP($B14,'Narancs lány páros ELO'!$A$7:$P$22,5))</f>
        <v>130908</v>
      </c>
      <c r="D13" s="298">
        <f>IF($B14="","",VLOOKUP($B14,'Narancs lány páros ELO'!$A$7:$P$23,15))</f>
        <v>0</v>
      </c>
      <c r="E13" s="197" t="str">
        <f>UPPER(IF($B14="","",VLOOKUP($B14,'Narancs lány páros ELO'!$A$7:$P$22,2)))</f>
        <v>LEHOCZKY</v>
      </c>
      <c r="F13" s="202"/>
      <c r="G13" s="197" t="str">
        <f>IF($B14="","",VLOOKUP($B14,'Narancs lány páros ELO'!$A$7:$P$22,3))</f>
        <v>Lili</v>
      </c>
      <c r="H13" s="202"/>
      <c r="I13" s="197" t="str">
        <f>IF($B14="","",VLOOKUP($B14,'Narancs lány páros ELO'!$A$7:$P$22,4))</f>
        <v>Vasas SC</v>
      </c>
      <c r="J13" s="189"/>
      <c r="K13" s="189"/>
      <c r="L13" s="189"/>
      <c r="M13" s="233"/>
      <c r="N13" s="207"/>
      <c r="O13" s="207"/>
      <c r="P13" s="207"/>
      <c r="Q13" s="207"/>
      <c r="R13" s="207"/>
      <c r="S13" s="207"/>
    </row>
    <row r="14" spans="1:19" ht="12.75">
      <c r="A14" s="215" t="s">
        <v>53</v>
      </c>
      <c r="B14" s="247">
        <v>3</v>
      </c>
      <c r="C14" s="201" t="str">
        <f>IF($B14="","",VLOOKUP($B14,'Narancs lány páros ELO'!$A$7:$P$22,11))</f>
        <v>130927</v>
      </c>
      <c r="D14" s="299"/>
      <c r="E14" s="197" t="str">
        <f>UPPER(IF($B14="","",VLOOKUP($B14,'Narancs lány páros ELO'!$A$7:$P$22,8)))</f>
        <v>RUTHNER</v>
      </c>
      <c r="F14" s="202"/>
      <c r="G14" s="197" t="str">
        <f>IF($B14="","",VLOOKUP($B14,'Narancs lány páros ELO'!$A$7:$P$22,9))</f>
        <v>Szonja</v>
      </c>
      <c r="H14" s="202"/>
      <c r="I14" s="197" t="str">
        <f>IF($B14="","",VLOOKUP($B14,'Narancs lány páros ELO'!$A$7:$P$22,10))</f>
        <v>Pasarét</v>
      </c>
      <c r="J14" s="189"/>
      <c r="K14" s="188"/>
      <c r="L14" s="245"/>
      <c r="M14" s="233"/>
      <c r="N14" s="207"/>
      <c r="O14" s="207"/>
      <c r="P14" s="207"/>
      <c r="Q14" s="207"/>
      <c r="R14" s="207"/>
      <c r="S14" s="207"/>
    </row>
    <row r="15" spans="1:13" ht="12.75">
      <c r="A15" s="215"/>
      <c r="B15" s="248"/>
      <c r="C15" s="254"/>
      <c r="D15" s="254"/>
      <c r="E15" s="255"/>
      <c r="F15" s="256"/>
      <c r="G15" s="255"/>
      <c r="H15" s="256"/>
      <c r="I15" s="255"/>
      <c r="J15" s="189"/>
      <c r="K15" s="233"/>
      <c r="L15" s="233"/>
      <c r="M15" s="189"/>
    </row>
    <row r="16" spans="1:13" ht="12.75">
      <c r="A16" s="215"/>
      <c r="B16" s="248"/>
      <c r="C16" s="201" t="str">
        <f>IF($B17="","",VLOOKUP($B17,'Narancs lány páros ELO'!$A$7:$P$22,5))</f>
        <v>130325</v>
      </c>
      <c r="D16" s="298">
        <f>IF($B17="","",VLOOKUP($B17,'Narancs lány páros ELO'!$A$7:$P$23,15))</f>
        <v>0</v>
      </c>
      <c r="E16" s="197" t="str">
        <f>UPPER(IF($B17="","",VLOOKUP($B17,'Narancs lány páros ELO'!$A$7:$P$22,2)))</f>
        <v>DEKOVICS </v>
      </c>
      <c r="F16" s="202"/>
      <c r="G16" s="197" t="str">
        <f>IF($B17="","",VLOOKUP($B17,'Narancs lány páros ELO'!$A$7:$P$22,3))</f>
        <v>Luca Boróka</v>
      </c>
      <c r="H16" s="202"/>
      <c r="I16" s="197" t="str">
        <f>IF($B17="","",VLOOKUP($B17,'Narancs lány páros ELO'!$A$7:$P$22,4))</f>
        <v>Unik SE</v>
      </c>
      <c r="J16" s="189"/>
      <c r="K16" s="189"/>
      <c r="L16" s="189"/>
      <c r="M16" s="189"/>
    </row>
    <row r="17" spans="1:13" ht="12.75">
      <c r="A17" s="215" t="s">
        <v>57</v>
      </c>
      <c r="B17" s="247">
        <v>4</v>
      </c>
      <c r="C17" s="201" t="str">
        <f>IF($B17="","",VLOOKUP($B17,'Narancs lány páros ELO'!$A$7:$P$22,11))</f>
        <v>140313</v>
      </c>
      <c r="D17" s="299"/>
      <c r="E17" s="197" t="str">
        <f>UPPER(IF($B17="","",VLOOKUP($B17,'Narancs lány páros ELO'!$A$7:$P$22,8)))</f>
        <v>SIKLÓSI</v>
      </c>
      <c r="F17" s="202"/>
      <c r="G17" s="197" t="str">
        <f>IF($B17="","",VLOOKUP($B17,'Narancs lány páros ELO'!$A$7:$P$22,9))</f>
        <v>Odett</v>
      </c>
      <c r="H17" s="202"/>
      <c r="I17" s="197" t="str">
        <f>IF($B17="","",VLOOKUP($B17,'Narancs lány páros ELO'!$A$7:$P$22,10))</f>
        <v>MTK</v>
      </c>
      <c r="J17" s="189"/>
      <c r="K17" s="309" t="s">
        <v>216</v>
      </c>
      <c r="L17" s="245"/>
      <c r="M17" s="189"/>
    </row>
    <row r="18" spans="1:13" ht="12.75">
      <c r="A18" s="189"/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</row>
    <row r="19" spans="1:13" ht="12.75">
      <c r="A19" s="189"/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</row>
    <row r="20" spans="1:13" ht="12.75">
      <c r="A20" s="189"/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</row>
    <row r="21" spans="1:13" ht="18.75" customHeight="1">
      <c r="A21" s="189"/>
      <c r="B21" s="295"/>
      <c r="C21" s="295"/>
      <c r="D21" s="296" t="str">
        <f>CONCATENATE(E7,"/",E8)</f>
        <v>BÁNFAI/MÁTYÁS</v>
      </c>
      <c r="E21" s="296"/>
      <c r="F21" s="296" t="str">
        <f>CONCATENATE(E10,"/",E11)</f>
        <v>KOCSIS-MIREISZ/TÖRÖK</v>
      </c>
      <c r="G21" s="296"/>
      <c r="H21" s="296" t="str">
        <f>CONCATENATE(E13,"/",E14)</f>
        <v>LEHOCZKY/RUTHNER</v>
      </c>
      <c r="I21" s="296"/>
      <c r="J21" s="296" t="str">
        <f>CONCATENATE(E16,"/",E17)</f>
        <v>DEKOVICS /SIKLÓSI</v>
      </c>
      <c r="K21" s="296"/>
      <c r="L21" s="189"/>
      <c r="M21" s="189"/>
    </row>
    <row r="22" spans="1:13" ht="18.75" customHeight="1">
      <c r="A22" s="249" t="s">
        <v>51</v>
      </c>
      <c r="B22" s="297" t="str">
        <f>CONCATENATE(E7,"/",E8)</f>
        <v>BÁNFAI/MÁTYÁS</v>
      </c>
      <c r="C22" s="297"/>
      <c r="D22" s="303"/>
      <c r="E22" s="303"/>
      <c r="F22" s="305" t="s">
        <v>207</v>
      </c>
      <c r="G22" s="304"/>
      <c r="H22" s="304"/>
      <c r="I22" s="304"/>
      <c r="J22" s="305" t="s">
        <v>209</v>
      </c>
      <c r="K22" s="304"/>
      <c r="L22" s="189"/>
      <c r="M22" s="189"/>
    </row>
    <row r="23" spans="1:13" ht="18.75" customHeight="1">
      <c r="A23" s="249" t="s">
        <v>52</v>
      </c>
      <c r="B23" s="297" t="str">
        <f>CONCATENATE(E10,"/",E11)</f>
        <v>KOCSIS-MIREISZ/TÖRÖK</v>
      </c>
      <c r="C23" s="297"/>
      <c r="D23" s="305" t="s">
        <v>208</v>
      </c>
      <c r="E23" s="304"/>
      <c r="F23" s="303"/>
      <c r="G23" s="303"/>
      <c r="H23" s="304"/>
      <c r="I23" s="304"/>
      <c r="J23" s="305" t="s">
        <v>208</v>
      </c>
      <c r="K23" s="304"/>
      <c r="L23" s="189"/>
      <c r="M23" s="189"/>
    </row>
    <row r="24" spans="1:13" ht="18.75" customHeight="1">
      <c r="A24" s="249" t="s">
        <v>53</v>
      </c>
      <c r="B24" s="297" t="str">
        <f>CONCATENATE(E13,"/",E14)</f>
        <v>LEHOCZKY/RUTHNER</v>
      </c>
      <c r="C24" s="297"/>
      <c r="D24" s="305" t="s">
        <v>219</v>
      </c>
      <c r="E24" s="304"/>
      <c r="F24" s="305" t="s">
        <v>219</v>
      </c>
      <c r="G24" s="304"/>
      <c r="H24" s="303"/>
      <c r="I24" s="303"/>
      <c r="J24" s="305" t="s">
        <v>219</v>
      </c>
      <c r="K24" s="304"/>
      <c r="L24" s="189"/>
      <c r="M24" s="189"/>
    </row>
    <row r="25" spans="1:13" ht="17.25" customHeight="1">
      <c r="A25" s="249" t="s">
        <v>57</v>
      </c>
      <c r="B25" s="297" t="str">
        <f>CONCATENATE(E16,"/",E17)</f>
        <v>DEKOVICS /SIKLÓSI</v>
      </c>
      <c r="C25" s="297"/>
      <c r="D25" s="305" t="s">
        <v>210</v>
      </c>
      <c r="E25" s="304"/>
      <c r="F25" s="305" t="s">
        <v>207</v>
      </c>
      <c r="G25" s="304"/>
      <c r="H25" s="304"/>
      <c r="I25" s="304"/>
      <c r="J25" s="303"/>
      <c r="K25" s="303"/>
      <c r="L25" s="189"/>
      <c r="M25" s="189"/>
    </row>
    <row r="26" spans="1:13" ht="12.75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</row>
    <row r="27" spans="1:13" ht="12.75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</row>
    <row r="28" spans="1:13" ht="12.75">
      <c r="A28" s="189"/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</row>
    <row r="29" spans="1:13" ht="12.75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</row>
    <row r="30" spans="1:13" ht="12.75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</row>
    <row r="31" spans="1:13" ht="12.75">
      <c r="A31" s="189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</row>
    <row r="32" spans="1:13" ht="12.75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</row>
    <row r="33" spans="1:13" ht="12.75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</row>
    <row r="34" spans="1:13" ht="12.75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</row>
    <row r="35" spans="1:19" ht="12.75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8"/>
      <c r="M35" s="189"/>
      <c r="O35" s="207"/>
      <c r="P35" s="207"/>
      <c r="Q35" s="207"/>
      <c r="R35" s="207"/>
      <c r="S35" s="207"/>
    </row>
    <row r="36" spans="1:19" ht="12.75">
      <c r="A36" s="110" t="s">
        <v>25</v>
      </c>
      <c r="B36" s="111"/>
      <c r="C36" s="156"/>
      <c r="D36" s="222" t="s">
        <v>0</v>
      </c>
      <c r="E36" s="223" t="s">
        <v>27</v>
      </c>
      <c r="F36" s="242"/>
      <c r="G36" s="222" t="s">
        <v>0</v>
      </c>
      <c r="H36" s="223" t="s">
        <v>33</v>
      </c>
      <c r="I36" s="130"/>
      <c r="J36" s="223" t="s">
        <v>34</v>
      </c>
      <c r="K36" s="129" t="s">
        <v>35</v>
      </c>
      <c r="L36" s="34"/>
      <c r="M36" s="242"/>
      <c r="O36" s="207"/>
      <c r="P36" s="216"/>
      <c r="Q36" s="216"/>
      <c r="R36" s="217"/>
      <c r="S36" s="207"/>
    </row>
    <row r="37" spans="1:19" ht="12.75">
      <c r="A37" s="192" t="s">
        <v>26</v>
      </c>
      <c r="B37" s="193"/>
      <c r="C37" s="194"/>
      <c r="D37" s="224"/>
      <c r="E37" s="301"/>
      <c r="F37" s="301"/>
      <c r="G37" s="236" t="s">
        <v>1</v>
      </c>
      <c r="H37" s="193"/>
      <c r="I37" s="225"/>
      <c r="J37" s="237"/>
      <c r="K37" s="190" t="s">
        <v>28</v>
      </c>
      <c r="L37" s="243"/>
      <c r="M37" s="226"/>
      <c r="O37" s="207"/>
      <c r="P37" s="218"/>
      <c r="Q37" s="218"/>
      <c r="R37" s="219"/>
      <c r="S37" s="207"/>
    </row>
    <row r="38" spans="1:19" ht="12.75">
      <c r="A38" s="195" t="s">
        <v>32</v>
      </c>
      <c r="B38" s="128"/>
      <c r="C38" s="196"/>
      <c r="D38" s="227"/>
      <c r="E38" s="300"/>
      <c r="F38" s="300"/>
      <c r="G38" s="238"/>
      <c r="H38" s="229"/>
      <c r="I38" s="230"/>
      <c r="J38" s="84"/>
      <c r="K38" s="240"/>
      <c r="L38" s="188"/>
      <c r="M38" s="235"/>
      <c r="O38" s="207"/>
      <c r="P38" s="219"/>
      <c r="Q38" s="220"/>
      <c r="R38" s="219"/>
      <c r="S38" s="207"/>
    </row>
    <row r="39" spans="1:19" ht="12.75">
      <c r="A39" s="144"/>
      <c r="B39" s="145"/>
      <c r="C39" s="146"/>
      <c r="D39" s="227"/>
      <c r="E39" s="232"/>
      <c r="F39" s="233"/>
      <c r="G39" s="238" t="s">
        <v>2</v>
      </c>
      <c r="H39" s="229"/>
      <c r="I39" s="230"/>
      <c r="J39" s="84"/>
      <c r="K39" s="190" t="s">
        <v>29</v>
      </c>
      <c r="L39" s="243"/>
      <c r="M39" s="226"/>
      <c r="O39" s="207"/>
      <c r="P39" s="218"/>
      <c r="Q39" s="218"/>
      <c r="R39" s="219"/>
      <c r="S39" s="207"/>
    </row>
    <row r="40" spans="1:19" ht="12.75">
      <c r="A40" s="112"/>
      <c r="B40" s="154"/>
      <c r="C40" s="113"/>
      <c r="D40" s="227"/>
      <c r="E40" s="232"/>
      <c r="F40" s="233"/>
      <c r="G40" s="238"/>
      <c r="H40" s="229"/>
      <c r="I40" s="230"/>
      <c r="J40" s="84"/>
      <c r="K40" s="241"/>
      <c r="L40" s="233"/>
      <c r="M40" s="231"/>
      <c r="O40" s="207"/>
      <c r="P40" s="219"/>
      <c r="Q40" s="220"/>
      <c r="R40" s="219"/>
      <c r="S40" s="207"/>
    </row>
    <row r="41" spans="1:19" ht="12.75">
      <c r="A41" s="132"/>
      <c r="B41" s="147"/>
      <c r="C41" s="155"/>
      <c r="D41" s="227"/>
      <c r="E41" s="232"/>
      <c r="F41" s="233"/>
      <c r="G41" s="238" t="s">
        <v>3</v>
      </c>
      <c r="H41" s="229"/>
      <c r="I41" s="230"/>
      <c r="J41" s="84"/>
      <c r="K41" s="195"/>
      <c r="L41" s="188"/>
      <c r="M41" s="235"/>
      <c r="O41" s="207"/>
      <c r="P41" s="219"/>
      <c r="Q41" s="220"/>
      <c r="R41" s="219"/>
      <c r="S41" s="207"/>
    </row>
    <row r="42" spans="1:19" ht="12.75">
      <c r="A42" s="133"/>
      <c r="B42" s="149"/>
      <c r="C42" s="113"/>
      <c r="D42" s="227"/>
      <c r="E42" s="232"/>
      <c r="F42" s="233"/>
      <c r="G42" s="238"/>
      <c r="H42" s="229"/>
      <c r="I42" s="230"/>
      <c r="J42" s="84"/>
      <c r="K42" s="190" t="s">
        <v>23</v>
      </c>
      <c r="L42" s="243"/>
      <c r="M42" s="226"/>
      <c r="O42" s="207"/>
      <c r="P42" s="218"/>
      <c r="Q42" s="218"/>
      <c r="R42" s="219"/>
      <c r="S42" s="207"/>
    </row>
    <row r="43" spans="1:19" ht="12.75">
      <c r="A43" s="133"/>
      <c r="B43" s="149"/>
      <c r="C43" s="142"/>
      <c r="D43" s="227"/>
      <c r="E43" s="232"/>
      <c r="F43" s="233"/>
      <c r="G43" s="238" t="s">
        <v>4</v>
      </c>
      <c r="H43" s="229"/>
      <c r="I43" s="230"/>
      <c r="J43" s="84"/>
      <c r="K43" s="241"/>
      <c r="L43" s="233"/>
      <c r="M43" s="231"/>
      <c r="O43" s="207"/>
      <c r="P43" s="219"/>
      <c r="Q43" s="220"/>
      <c r="R43" s="219"/>
      <c r="S43" s="207"/>
    </row>
    <row r="44" spans="1:19" ht="12.75">
      <c r="A44" s="134"/>
      <c r="B44" s="131"/>
      <c r="C44" s="143"/>
      <c r="D44" s="234"/>
      <c r="E44" s="114"/>
      <c r="F44" s="188"/>
      <c r="G44" s="239"/>
      <c r="H44" s="128"/>
      <c r="I44" s="191"/>
      <c r="J44" s="115"/>
      <c r="K44" s="195" t="str">
        <f>L4</f>
        <v>Rákóczi Andrea</v>
      </c>
      <c r="L44" s="188"/>
      <c r="M44" s="235"/>
      <c r="O44" s="207"/>
      <c r="P44" s="219"/>
      <c r="Q44" s="220"/>
      <c r="R44" s="221"/>
      <c r="S44" s="207"/>
    </row>
    <row r="45" spans="15:19" ht="12.75">
      <c r="O45" s="207"/>
      <c r="P45" s="207"/>
      <c r="Q45" s="207"/>
      <c r="R45" s="207"/>
      <c r="S45" s="207"/>
    </row>
    <row r="46" spans="15:19" ht="12.75">
      <c r="O46" s="207"/>
      <c r="P46" s="207"/>
      <c r="Q46" s="207"/>
      <c r="R46" s="207"/>
      <c r="S46" s="207"/>
    </row>
  </sheetData>
  <sheetProtection/>
  <mergeCells count="33">
    <mergeCell ref="H21:I21"/>
    <mergeCell ref="D21:E21"/>
    <mergeCell ref="F21:G21"/>
    <mergeCell ref="B22:C22"/>
    <mergeCell ref="H22:I22"/>
    <mergeCell ref="D22:E22"/>
    <mergeCell ref="E38:F38"/>
    <mergeCell ref="D24:E24"/>
    <mergeCell ref="B23:C23"/>
    <mergeCell ref="D23:E23"/>
    <mergeCell ref="F25:G25"/>
    <mergeCell ref="F23:G23"/>
    <mergeCell ref="B25:C25"/>
    <mergeCell ref="D25:E25"/>
    <mergeCell ref="E37:F37"/>
    <mergeCell ref="B24:C24"/>
    <mergeCell ref="H25:I25"/>
    <mergeCell ref="J25:K25"/>
    <mergeCell ref="F24:G24"/>
    <mergeCell ref="H24:I24"/>
    <mergeCell ref="J21:K21"/>
    <mergeCell ref="J22:K22"/>
    <mergeCell ref="J23:K23"/>
    <mergeCell ref="F22:G22"/>
    <mergeCell ref="J24:K24"/>
    <mergeCell ref="H23:I23"/>
    <mergeCell ref="A1:F1"/>
    <mergeCell ref="A4:C4"/>
    <mergeCell ref="D7:D8"/>
    <mergeCell ref="D10:D11"/>
    <mergeCell ref="D13:D14"/>
    <mergeCell ref="B21:C21"/>
    <mergeCell ref="D16:D17"/>
  </mergeCells>
  <conditionalFormatting sqref="E7:E17">
    <cfRule type="cellIs" priority="1" dxfId="0" operator="equal" stopIfTrue="1">
      <formula>"Bye"</formula>
    </cfRule>
  </conditionalFormatting>
  <conditionalFormatting sqref="R44">
    <cfRule type="expression" priority="2" dxfId="15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8">
    <tabColor indexed="42"/>
  </sheetPr>
  <dimension ref="A1:P87"/>
  <sheetViews>
    <sheetView showGridLines="0" showZeros="0" zoomScale="86" zoomScaleNormal="86" zoomScalePageLayoutView="0" workbookViewId="0" topLeftCell="A1">
      <pane ySplit="7" topLeftCell="A8" activePane="bottomLeft" state="frozen"/>
      <selection pane="topLeft" activeCell="B7" sqref="B7:O29"/>
      <selection pane="bottomLeft" activeCell="S13" sqref="S13"/>
    </sheetView>
  </sheetViews>
  <sheetFormatPr defaultColWidth="9.140625" defaultRowHeight="12.75"/>
  <cols>
    <col min="1" max="1" width="4.28125" style="0" customWidth="1"/>
    <col min="2" max="2" width="14.421875" style="0" customWidth="1"/>
    <col min="3" max="3" width="17.8515625" style="0" customWidth="1"/>
    <col min="4" max="4" width="7.421875" style="42" customWidth="1"/>
    <col min="5" max="5" width="6.7109375" style="42" customWidth="1"/>
    <col min="6" max="6" width="5.8515625" style="42" customWidth="1"/>
    <col min="7" max="7" width="17.28125" style="42" customWidth="1"/>
    <col min="8" max="8" width="20.57421875" style="90" customWidth="1"/>
    <col min="9" max="9" width="17.57421875" style="42" customWidth="1"/>
    <col min="10" max="10" width="8.00390625" style="42" customWidth="1"/>
    <col min="11" max="11" width="6.57421875" style="42" customWidth="1"/>
    <col min="12" max="12" width="5.8515625" style="42" customWidth="1"/>
    <col min="13" max="13" width="11.28125" style="42" customWidth="1"/>
    <col min="14" max="16" width="5.8515625" style="42" customWidth="1"/>
  </cols>
  <sheetData>
    <row r="1" spans="1:16" ht="26.25">
      <c r="A1" s="85" t="str">
        <f>Altalanos!$A$6</f>
        <v>Play &amp; Stay Páros Narancs</v>
      </c>
      <c r="B1" s="85"/>
      <c r="C1" s="85"/>
      <c r="D1" s="86"/>
      <c r="E1" s="86"/>
      <c r="F1" s="148"/>
      <c r="G1" s="148"/>
      <c r="H1" s="153" t="s">
        <v>39</v>
      </c>
      <c r="I1" s="86"/>
      <c r="J1" s="87"/>
      <c r="K1" s="87"/>
      <c r="L1" s="87"/>
      <c r="M1" s="87"/>
      <c r="N1" s="87"/>
      <c r="O1" s="118"/>
      <c r="P1" s="96"/>
    </row>
    <row r="2" spans="1:16" ht="13.5" thickBot="1">
      <c r="A2" s="88" t="str">
        <f>Altalanos!$A$8</f>
        <v>Narancs lány páros</v>
      </c>
      <c r="B2" s="88" t="s">
        <v>31</v>
      </c>
      <c r="C2" s="158" t="str">
        <f>Altalanos!$B$8</f>
        <v>Narancs Fiú páros</v>
      </c>
      <c r="D2" s="119"/>
      <c r="E2" s="119"/>
      <c r="F2" s="119"/>
      <c r="G2" s="119"/>
      <c r="H2" s="153" t="s">
        <v>40</v>
      </c>
      <c r="I2" s="91"/>
      <c r="J2" s="91"/>
      <c r="K2" s="82"/>
      <c r="L2" s="82"/>
      <c r="M2" s="82"/>
      <c r="N2" s="82"/>
      <c r="O2" s="120"/>
      <c r="P2" s="97"/>
    </row>
    <row r="3" spans="1:16" s="2" customFormat="1" ht="12.75">
      <c r="A3" s="159" t="s">
        <v>46</v>
      </c>
      <c r="B3" s="160"/>
      <c r="C3" s="161"/>
      <c r="D3" s="162"/>
      <c r="E3" s="163"/>
      <c r="F3" s="21"/>
      <c r="G3" s="21"/>
      <c r="H3" s="102"/>
      <c r="I3" s="21"/>
      <c r="J3" s="28"/>
      <c r="K3" s="28"/>
      <c r="L3" s="28"/>
      <c r="M3" s="121" t="s">
        <v>23</v>
      </c>
      <c r="N3" s="103"/>
      <c r="O3" s="103"/>
      <c r="P3" s="122"/>
    </row>
    <row r="4" spans="1:16" s="2" customFormat="1" ht="12.75">
      <c r="A4" s="52" t="s">
        <v>13</v>
      </c>
      <c r="B4" s="52"/>
      <c r="C4" s="50" t="s">
        <v>10</v>
      </c>
      <c r="D4" s="50"/>
      <c r="E4" s="50"/>
      <c r="F4" s="50"/>
      <c r="G4" s="50"/>
      <c r="H4" s="50" t="s">
        <v>18</v>
      </c>
      <c r="I4" s="52"/>
      <c r="J4" s="53"/>
      <c r="K4" s="53"/>
      <c r="L4" s="53" t="s">
        <v>19</v>
      </c>
      <c r="M4" s="116"/>
      <c r="N4" s="123"/>
      <c r="O4" s="123"/>
      <c r="P4" s="104"/>
    </row>
    <row r="5" spans="1:16" s="2" customFormat="1" ht="13.5" thickBot="1">
      <c r="A5" s="286" t="str">
        <f>Altalanos!$A$10</f>
        <v>2022.04.9-10.</v>
      </c>
      <c r="B5" s="286"/>
      <c r="C5" s="108" t="str">
        <f>Altalanos!$C$10</f>
        <v>Budapest</v>
      </c>
      <c r="D5" s="89"/>
      <c r="E5" s="89"/>
      <c r="F5" s="89"/>
      <c r="G5" s="89"/>
      <c r="H5" s="109"/>
      <c r="I5" s="92"/>
      <c r="J5" s="83"/>
      <c r="K5" s="83"/>
      <c r="L5" s="83" t="str">
        <f>Altalanos!$E$10</f>
        <v>Rákóczi Andrea</v>
      </c>
      <c r="M5" s="105"/>
      <c r="N5" s="92"/>
      <c r="O5" s="92"/>
      <c r="P5" s="106">
        <f>COUNTA(P8:P87)</f>
        <v>0</v>
      </c>
    </row>
    <row r="6" spans="1:16" s="124" customFormat="1" ht="12" customHeight="1">
      <c r="A6" s="125"/>
      <c r="B6" s="287" t="s">
        <v>41</v>
      </c>
      <c r="C6" s="288"/>
      <c r="D6" s="288"/>
      <c r="E6" s="288"/>
      <c r="F6" s="288"/>
      <c r="G6" s="272"/>
      <c r="H6" s="289" t="s">
        <v>42</v>
      </c>
      <c r="I6" s="288"/>
      <c r="J6" s="288"/>
      <c r="K6" s="288"/>
      <c r="L6" s="290"/>
      <c r="M6" s="289" t="s">
        <v>43</v>
      </c>
      <c r="N6" s="288"/>
      <c r="O6" s="288"/>
      <c r="P6" s="290"/>
    </row>
    <row r="7" spans="1:16" ht="47.25" customHeight="1" thickBot="1">
      <c r="A7" s="98" t="s">
        <v>20</v>
      </c>
      <c r="B7" s="99" t="s">
        <v>16</v>
      </c>
      <c r="C7" s="99" t="s">
        <v>17</v>
      </c>
      <c r="D7" s="99" t="s">
        <v>21</v>
      </c>
      <c r="E7" s="99" t="s">
        <v>22</v>
      </c>
      <c r="F7" s="275" t="s">
        <v>90</v>
      </c>
      <c r="G7" s="167" t="s">
        <v>89</v>
      </c>
      <c r="H7" s="98" t="s">
        <v>16</v>
      </c>
      <c r="I7" s="99" t="s">
        <v>17</v>
      </c>
      <c r="J7" s="99" t="s">
        <v>21</v>
      </c>
      <c r="K7" s="99" t="s">
        <v>22</v>
      </c>
      <c r="L7" s="100" t="s">
        <v>91</v>
      </c>
      <c r="M7" s="98" t="s">
        <v>89</v>
      </c>
      <c r="N7" s="117" t="s">
        <v>44</v>
      </c>
      <c r="O7" s="99" t="s">
        <v>45</v>
      </c>
      <c r="P7" s="100" t="s">
        <v>24</v>
      </c>
    </row>
    <row r="8" spans="1:16" s="11" customFormat="1" ht="18.75" customHeight="1">
      <c r="A8" s="276">
        <v>1</v>
      </c>
      <c r="B8" s="171" t="s">
        <v>101</v>
      </c>
      <c r="C8" s="93" t="s">
        <v>102</v>
      </c>
      <c r="D8" s="94" t="s">
        <v>104</v>
      </c>
      <c r="E8" s="278" t="s">
        <v>103</v>
      </c>
      <c r="F8" s="101"/>
      <c r="G8" s="273"/>
      <c r="H8" s="168" t="s">
        <v>105</v>
      </c>
      <c r="I8" s="126" t="s">
        <v>106</v>
      </c>
      <c r="J8" s="94" t="s">
        <v>104</v>
      </c>
      <c r="K8" s="278" t="s">
        <v>114</v>
      </c>
      <c r="L8" s="95"/>
      <c r="M8" s="94"/>
      <c r="N8" s="95"/>
      <c r="O8" s="166">
        <f aca="true" t="shared" si="0" ref="O8:O26">SUM(F8,L8)</f>
        <v>0</v>
      </c>
      <c r="P8" s="95"/>
    </row>
    <row r="9" spans="1:16" s="11" customFormat="1" ht="18.75" customHeight="1">
      <c r="A9" s="277">
        <v>2</v>
      </c>
      <c r="B9" s="171" t="s">
        <v>107</v>
      </c>
      <c r="C9" s="93" t="s">
        <v>108</v>
      </c>
      <c r="D9" s="94" t="s">
        <v>109</v>
      </c>
      <c r="E9" s="278" t="s">
        <v>110</v>
      </c>
      <c r="F9" s="101"/>
      <c r="G9" s="273"/>
      <c r="H9" s="168" t="s">
        <v>111</v>
      </c>
      <c r="I9" s="126" t="s">
        <v>112</v>
      </c>
      <c r="J9" s="94" t="s">
        <v>113</v>
      </c>
      <c r="K9" s="278" t="s">
        <v>115</v>
      </c>
      <c r="L9" s="101"/>
      <c r="M9" s="94"/>
      <c r="N9" s="95"/>
      <c r="O9" s="166">
        <f t="shared" si="0"/>
        <v>0</v>
      </c>
      <c r="P9" s="95"/>
    </row>
    <row r="10" spans="1:16" s="11" customFormat="1" ht="18.75" customHeight="1">
      <c r="A10" s="277">
        <v>3</v>
      </c>
      <c r="B10" s="171" t="s">
        <v>116</v>
      </c>
      <c r="C10" s="93" t="s">
        <v>117</v>
      </c>
      <c r="D10" s="94" t="s">
        <v>109</v>
      </c>
      <c r="E10" s="278" t="s">
        <v>118</v>
      </c>
      <c r="F10" s="101"/>
      <c r="G10" s="273"/>
      <c r="H10" s="168" t="s">
        <v>119</v>
      </c>
      <c r="I10" s="126" t="s">
        <v>120</v>
      </c>
      <c r="J10" s="94" t="s">
        <v>121</v>
      </c>
      <c r="K10" s="278" t="s">
        <v>122</v>
      </c>
      <c r="L10" s="101"/>
      <c r="M10" s="94"/>
      <c r="N10" s="95"/>
      <c r="O10" s="166">
        <f t="shared" si="0"/>
        <v>0</v>
      </c>
      <c r="P10" s="95"/>
    </row>
    <row r="11" spans="1:16" s="11" customFormat="1" ht="18.75" customHeight="1">
      <c r="A11" s="277">
        <v>4</v>
      </c>
      <c r="B11" s="171" t="s">
        <v>123</v>
      </c>
      <c r="C11" s="93" t="s">
        <v>202</v>
      </c>
      <c r="D11" s="94" t="s">
        <v>128</v>
      </c>
      <c r="E11" s="278" t="s">
        <v>129</v>
      </c>
      <c r="F11" s="101"/>
      <c r="G11" s="273"/>
      <c r="H11" s="168" t="s">
        <v>124</v>
      </c>
      <c r="I11" s="126" t="s">
        <v>125</v>
      </c>
      <c r="J11" s="94" t="s">
        <v>126</v>
      </c>
      <c r="K11" s="278" t="s">
        <v>127</v>
      </c>
      <c r="L11" s="95"/>
      <c r="M11" s="94"/>
      <c r="N11" s="95"/>
      <c r="O11" s="166">
        <f t="shared" si="0"/>
        <v>0</v>
      </c>
      <c r="P11" s="95"/>
    </row>
    <row r="12" spans="1:16" s="11" customFormat="1" ht="18.75" customHeight="1">
      <c r="A12" s="277">
        <v>5</v>
      </c>
      <c r="B12" s="171" t="s">
        <v>130</v>
      </c>
      <c r="C12" s="93" t="s">
        <v>131</v>
      </c>
      <c r="D12" s="94" t="s">
        <v>133</v>
      </c>
      <c r="E12" s="278" t="s">
        <v>132</v>
      </c>
      <c r="F12" s="95"/>
      <c r="G12" s="273"/>
      <c r="H12" s="171" t="s">
        <v>119</v>
      </c>
      <c r="I12" s="93" t="s">
        <v>134</v>
      </c>
      <c r="J12" s="94" t="s">
        <v>133</v>
      </c>
      <c r="K12" s="278" t="s">
        <v>135</v>
      </c>
      <c r="L12" s="101"/>
      <c r="M12" s="94"/>
      <c r="N12" s="95"/>
      <c r="O12" s="166">
        <f t="shared" si="0"/>
        <v>0</v>
      </c>
      <c r="P12" s="95"/>
    </row>
    <row r="13" spans="1:16" s="11" customFormat="1" ht="18.75" customHeight="1">
      <c r="A13" s="277">
        <v>6</v>
      </c>
      <c r="B13" s="171" t="s">
        <v>141</v>
      </c>
      <c r="C13" s="93" t="s">
        <v>136</v>
      </c>
      <c r="D13" s="94" t="s">
        <v>137</v>
      </c>
      <c r="E13" s="278" t="s">
        <v>103</v>
      </c>
      <c r="F13" s="95"/>
      <c r="G13" s="273"/>
      <c r="H13" s="171" t="s">
        <v>138</v>
      </c>
      <c r="I13" s="93" t="s">
        <v>139</v>
      </c>
      <c r="J13" s="94" t="s">
        <v>137</v>
      </c>
      <c r="K13" s="278" t="s">
        <v>140</v>
      </c>
      <c r="L13" s="95"/>
      <c r="M13" s="94"/>
      <c r="N13" s="95"/>
      <c r="O13" s="166">
        <f t="shared" si="0"/>
        <v>0</v>
      </c>
      <c r="P13" s="95"/>
    </row>
    <row r="14" spans="1:16" s="11" customFormat="1" ht="18.75" customHeight="1">
      <c r="A14" s="277">
        <v>7</v>
      </c>
      <c r="B14" s="171" t="s">
        <v>142</v>
      </c>
      <c r="C14" s="93" t="s">
        <v>143</v>
      </c>
      <c r="D14" s="94" t="s">
        <v>145</v>
      </c>
      <c r="E14" s="278" t="s">
        <v>144</v>
      </c>
      <c r="F14" s="95"/>
      <c r="G14" s="273"/>
      <c r="H14" s="171" t="s">
        <v>146</v>
      </c>
      <c r="I14" s="93" t="s">
        <v>147</v>
      </c>
      <c r="J14" s="94" t="s">
        <v>145</v>
      </c>
      <c r="K14" s="278" t="s">
        <v>140</v>
      </c>
      <c r="L14" s="95"/>
      <c r="M14" s="94"/>
      <c r="N14" s="95"/>
      <c r="O14" s="166">
        <f t="shared" si="0"/>
        <v>0</v>
      </c>
      <c r="P14" s="95"/>
    </row>
    <row r="15" spans="1:16" s="11" customFormat="1" ht="18.75" customHeight="1">
      <c r="A15" s="277">
        <v>8</v>
      </c>
      <c r="B15" s="171" t="s">
        <v>203</v>
      </c>
      <c r="C15" s="93" t="s">
        <v>185</v>
      </c>
      <c r="D15" s="94" t="s">
        <v>182</v>
      </c>
      <c r="E15" s="278" t="s">
        <v>186</v>
      </c>
      <c r="F15" s="95"/>
      <c r="G15" s="273"/>
      <c r="H15" s="171" t="s">
        <v>190</v>
      </c>
      <c r="I15" s="93" t="s">
        <v>191</v>
      </c>
      <c r="J15" s="94" t="s">
        <v>182</v>
      </c>
      <c r="K15" s="278" t="s">
        <v>192</v>
      </c>
      <c r="L15" s="95"/>
      <c r="M15" s="94"/>
      <c r="N15" s="95"/>
      <c r="O15" s="166">
        <f t="shared" si="0"/>
        <v>0</v>
      </c>
      <c r="P15" s="95"/>
    </row>
    <row r="16" spans="1:16" s="11" customFormat="1" ht="18.75" customHeight="1">
      <c r="A16" s="277">
        <v>9</v>
      </c>
      <c r="B16" s="171"/>
      <c r="C16" s="93"/>
      <c r="D16" s="94"/>
      <c r="E16" s="278"/>
      <c r="F16" s="95"/>
      <c r="G16" s="273"/>
      <c r="H16" s="171"/>
      <c r="I16" s="93"/>
      <c r="J16" s="94"/>
      <c r="K16" s="278"/>
      <c r="L16" s="95"/>
      <c r="M16" s="94"/>
      <c r="N16" s="127"/>
      <c r="O16" s="166">
        <f t="shared" si="0"/>
        <v>0</v>
      </c>
      <c r="P16" s="95"/>
    </row>
    <row r="17" spans="1:16" s="11" customFormat="1" ht="18.75" customHeight="1">
      <c r="A17" s="277">
        <v>10</v>
      </c>
      <c r="B17" s="171"/>
      <c r="C17" s="93"/>
      <c r="D17" s="94"/>
      <c r="E17" s="278"/>
      <c r="F17" s="95"/>
      <c r="G17" s="273"/>
      <c r="H17" s="171"/>
      <c r="I17" s="93"/>
      <c r="J17" s="94"/>
      <c r="K17" s="278"/>
      <c r="L17" s="95"/>
      <c r="M17" s="94"/>
      <c r="N17" s="95"/>
      <c r="O17" s="166">
        <f t="shared" si="0"/>
        <v>0</v>
      </c>
      <c r="P17" s="95"/>
    </row>
    <row r="18" spans="1:16" s="11" customFormat="1" ht="18.75" customHeight="1">
      <c r="A18" s="277">
        <v>11</v>
      </c>
      <c r="B18" s="171"/>
      <c r="C18" s="93"/>
      <c r="D18" s="94"/>
      <c r="E18" s="278"/>
      <c r="F18" s="95"/>
      <c r="G18" s="273"/>
      <c r="H18" s="171"/>
      <c r="I18" s="93"/>
      <c r="J18" s="94"/>
      <c r="K18" s="279"/>
      <c r="L18" s="95"/>
      <c r="M18" s="94"/>
      <c r="N18" s="95"/>
      <c r="O18" s="166">
        <f t="shared" si="0"/>
        <v>0</v>
      </c>
      <c r="P18" s="95"/>
    </row>
    <row r="19" spans="1:16" s="11" customFormat="1" ht="18.75" customHeight="1">
      <c r="A19" s="277">
        <v>12</v>
      </c>
      <c r="B19" s="171"/>
      <c r="C19" s="93"/>
      <c r="D19" s="94"/>
      <c r="E19" s="278"/>
      <c r="F19" s="95"/>
      <c r="G19" s="273"/>
      <c r="H19" s="171"/>
      <c r="I19" s="93"/>
      <c r="J19" s="94"/>
      <c r="K19" s="278"/>
      <c r="L19" s="95"/>
      <c r="M19" s="94"/>
      <c r="N19" s="95"/>
      <c r="O19" s="166">
        <f t="shared" si="0"/>
        <v>0</v>
      </c>
      <c r="P19" s="95"/>
    </row>
    <row r="20" spans="1:16" s="11" customFormat="1" ht="18.75" customHeight="1">
      <c r="A20" s="277">
        <v>13</v>
      </c>
      <c r="B20" s="171"/>
      <c r="C20" s="93"/>
      <c r="D20" s="94"/>
      <c r="E20" s="278"/>
      <c r="F20" s="95"/>
      <c r="G20" s="273"/>
      <c r="H20" s="171"/>
      <c r="I20" s="93"/>
      <c r="J20" s="94"/>
      <c r="K20" s="278"/>
      <c r="L20" s="95"/>
      <c r="M20" s="94"/>
      <c r="N20" s="95"/>
      <c r="O20" s="166">
        <f t="shared" si="0"/>
        <v>0</v>
      </c>
      <c r="P20" s="95"/>
    </row>
    <row r="21" spans="1:16" s="11" customFormat="1" ht="18.75" customHeight="1">
      <c r="A21" s="277">
        <v>14</v>
      </c>
      <c r="B21" s="171"/>
      <c r="C21" s="93"/>
      <c r="D21" s="94"/>
      <c r="E21" s="278"/>
      <c r="F21" s="95"/>
      <c r="G21" s="273"/>
      <c r="H21" s="171"/>
      <c r="I21" s="93"/>
      <c r="J21" s="94"/>
      <c r="K21" s="280"/>
      <c r="L21" s="95"/>
      <c r="M21" s="94"/>
      <c r="N21" s="95"/>
      <c r="O21" s="166">
        <f t="shared" si="0"/>
        <v>0</v>
      </c>
      <c r="P21" s="95"/>
    </row>
    <row r="22" spans="1:16" s="11" customFormat="1" ht="18.75" customHeight="1">
      <c r="A22" s="277">
        <v>15</v>
      </c>
      <c r="B22" s="171"/>
      <c r="C22" s="93"/>
      <c r="D22" s="94"/>
      <c r="E22" s="278"/>
      <c r="F22" s="95"/>
      <c r="G22" s="273"/>
      <c r="H22" s="171"/>
      <c r="I22" s="93"/>
      <c r="J22" s="94"/>
      <c r="K22" s="278"/>
      <c r="L22" s="95"/>
      <c r="M22" s="94"/>
      <c r="N22" s="95"/>
      <c r="O22" s="166">
        <f t="shared" si="0"/>
        <v>0</v>
      </c>
      <c r="P22" s="95"/>
    </row>
    <row r="23" spans="1:16" s="11" customFormat="1" ht="18.75" customHeight="1">
      <c r="A23" s="170">
        <v>16</v>
      </c>
      <c r="B23" s="171"/>
      <c r="C23" s="93"/>
      <c r="D23" s="94"/>
      <c r="E23" s="278"/>
      <c r="F23" s="95"/>
      <c r="G23" s="273"/>
      <c r="H23" s="171"/>
      <c r="I23" s="93"/>
      <c r="J23" s="94"/>
      <c r="K23" s="278"/>
      <c r="L23" s="95"/>
      <c r="M23" s="94"/>
      <c r="N23" s="95"/>
      <c r="O23" s="166">
        <f t="shared" si="0"/>
        <v>0</v>
      </c>
      <c r="P23" s="95"/>
    </row>
    <row r="24" spans="1:16" s="32" customFormat="1" ht="18.75" customHeight="1">
      <c r="A24" s="170">
        <v>17</v>
      </c>
      <c r="B24" s="171"/>
      <c r="C24" s="93"/>
      <c r="D24" s="94"/>
      <c r="E24" s="278"/>
      <c r="F24" s="95"/>
      <c r="G24" s="273"/>
      <c r="H24" s="171"/>
      <c r="I24" s="93"/>
      <c r="J24" s="94"/>
      <c r="K24" s="278"/>
      <c r="L24" s="95"/>
      <c r="M24" s="94"/>
      <c r="N24" s="95"/>
      <c r="O24" s="166">
        <f t="shared" si="0"/>
        <v>0</v>
      </c>
      <c r="P24" s="95"/>
    </row>
    <row r="25" spans="1:16" s="32" customFormat="1" ht="18.75" customHeight="1">
      <c r="A25" s="170">
        <v>18</v>
      </c>
      <c r="B25" s="171"/>
      <c r="C25" s="93"/>
      <c r="D25" s="94"/>
      <c r="E25" s="278"/>
      <c r="F25" s="95"/>
      <c r="G25" s="273"/>
      <c r="H25" s="171"/>
      <c r="I25" s="93"/>
      <c r="J25" s="94"/>
      <c r="K25" s="278"/>
      <c r="L25" s="95"/>
      <c r="M25" s="94"/>
      <c r="N25" s="95"/>
      <c r="O25" s="166">
        <f t="shared" si="0"/>
        <v>0</v>
      </c>
      <c r="P25" s="95"/>
    </row>
    <row r="26" spans="1:16" s="32" customFormat="1" ht="18.75" customHeight="1">
      <c r="A26" s="170">
        <v>19</v>
      </c>
      <c r="B26" s="171"/>
      <c r="C26" s="93"/>
      <c r="D26" s="94"/>
      <c r="E26" s="278"/>
      <c r="F26" s="95"/>
      <c r="G26" s="273"/>
      <c r="H26" s="171"/>
      <c r="I26" s="93"/>
      <c r="J26" s="94"/>
      <c r="K26" s="278"/>
      <c r="L26" s="95"/>
      <c r="M26" s="94"/>
      <c r="N26" s="95"/>
      <c r="O26" s="166">
        <f t="shared" si="0"/>
        <v>0</v>
      </c>
      <c r="P26" s="95"/>
    </row>
    <row r="27" spans="1:16" s="32" customFormat="1" ht="18.75" customHeight="1">
      <c r="A27" s="170">
        <v>20</v>
      </c>
      <c r="B27" s="171"/>
      <c r="C27" s="93"/>
      <c r="D27" s="94"/>
      <c r="E27" s="94"/>
      <c r="F27" s="101"/>
      <c r="G27" s="273"/>
      <c r="H27" s="168"/>
      <c r="I27" s="126"/>
      <c r="J27" s="94"/>
      <c r="K27" s="94"/>
      <c r="L27" s="101"/>
      <c r="M27" s="94"/>
      <c r="N27" s="95"/>
      <c r="O27" s="166"/>
      <c r="P27" s="95"/>
    </row>
    <row r="28" spans="1:16" s="32" customFormat="1" ht="18.75" customHeight="1" thickBot="1">
      <c r="A28" s="170">
        <v>21</v>
      </c>
      <c r="B28" s="171"/>
      <c r="C28" s="93"/>
      <c r="D28" s="94"/>
      <c r="E28" s="94"/>
      <c r="F28" s="101"/>
      <c r="G28" s="273"/>
      <c r="H28" s="168"/>
      <c r="I28" s="126"/>
      <c r="J28" s="94"/>
      <c r="K28" s="94"/>
      <c r="L28" s="101"/>
      <c r="M28" s="94"/>
      <c r="N28" s="95"/>
      <c r="O28" s="166"/>
      <c r="P28" s="95"/>
    </row>
    <row r="29" spans="1:16" s="32" customFormat="1" ht="18.75" customHeight="1">
      <c r="A29" s="276">
        <v>22</v>
      </c>
      <c r="B29" s="171"/>
      <c r="C29" s="93"/>
      <c r="D29" s="94"/>
      <c r="E29" s="94"/>
      <c r="F29" s="101"/>
      <c r="G29" s="273"/>
      <c r="H29" s="168"/>
      <c r="I29" s="126"/>
      <c r="J29" s="94"/>
      <c r="K29" s="94"/>
      <c r="L29" s="101"/>
      <c r="M29" s="94"/>
      <c r="N29" s="95"/>
      <c r="O29" s="166"/>
      <c r="P29" s="95"/>
    </row>
    <row r="30" spans="1:16" s="32" customFormat="1" ht="18.75" customHeight="1">
      <c r="A30" s="277">
        <v>23</v>
      </c>
      <c r="B30" s="171"/>
      <c r="C30" s="93"/>
      <c r="D30" s="94"/>
      <c r="E30" s="94"/>
      <c r="F30" s="101"/>
      <c r="G30" s="273"/>
      <c r="H30" s="168"/>
      <c r="I30" s="126"/>
      <c r="J30" s="94"/>
      <c r="K30" s="94"/>
      <c r="L30" s="101"/>
      <c r="M30" s="94"/>
      <c r="N30" s="95"/>
      <c r="O30" s="166"/>
      <c r="P30" s="95"/>
    </row>
    <row r="31" spans="1:16" s="32" customFormat="1" ht="18.75" customHeight="1">
      <c r="A31" s="277">
        <v>24</v>
      </c>
      <c r="B31" s="171"/>
      <c r="C31" s="93"/>
      <c r="D31" s="94"/>
      <c r="E31" s="94"/>
      <c r="F31" s="101"/>
      <c r="G31" s="273"/>
      <c r="H31" s="168"/>
      <c r="I31" s="126"/>
      <c r="J31" s="94"/>
      <c r="K31" s="94"/>
      <c r="L31" s="101"/>
      <c r="M31" s="94"/>
      <c r="N31" s="95"/>
      <c r="O31" s="166"/>
      <c r="P31" s="95"/>
    </row>
    <row r="32" spans="1:16" ht="18.75" customHeight="1" thickBot="1">
      <c r="A32" s="277">
        <v>25</v>
      </c>
      <c r="B32" s="171"/>
      <c r="C32" s="93"/>
      <c r="D32" s="94"/>
      <c r="E32" s="94"/>
      <c r="F32" s="101"/>
      <c r="G32" s="273"/>
      <c r="H32" s="168"/>
      <c r="I32" s="126"/>
      <c r="J32" s="94"/>
      <c r="K32" s="94"/>
      <c r="L32" s="101"/>
      <c r="M32" s="94"/>
      <c r="N32" s="95"/>
      <c r="O32" s="166"/>
      <c r="P32" s="95"/>
    </row>
    <row r="33" spans="1:16" ht="18.75" customHeight="1">
      <c r="A33" s="276">
        <v>26</v>
      </c>
      <c r="B33" s="171"/>
      <c r="C33" s="93"/>
      <c r="D33" s="94"/>
      <c r="E33" s="94"/>
      <c r="F33" s="101"/>
      <c r="G33" s="273"/>
      <c r="H33" s="168"/>
      <c r="I33" s="126"/>
      <c r="J33" s="94"/>
      <c r="K33" s="94"/>
      <c r="L33" s="101"/>
      <c r="M33" s="94"/>
      <c r="N33" s="95"/>
      <c r="O33" s="166"/>
      <c r="P33" s="95"/>
    </row>
    <row r="34" spans="1:16" ht="18.75" customHeight="1">
      <c r="A34" s="277">
        <v>27</v>
      </c>
      <c r="B34" s="171"/>
      <c r="C34" s="93"/>
      <c r="D34" s="94"/>
      <c r="E34" s="94"/>
      <c r="F34" s="101"/>
      <c r="G34" s="273"/>
      <c r="H34" s="168"/>
      <c r="I34" s="126"/>
      <c r="J34" s="94"/>
      <c r="K34" s="94"/>
      <c r="L34" s="101"/>
      <c r="M34" s="94"/>
      <c r="N34" s="95"/>
      <c r="O34" s="166"/>
      <c r="P34" s="95"/>
    </row>
    <row r="35" spans="1:16" ht="18.75" customHeight="1">
      <c r="A35" s="277">
        <v>28</v>
      </c>
      <c r="B35" s="171"/>
      <c r="C35" s="93"/>
      <c r="D35" s="94"/>
      <c r="E35" s="94"/>
      <c r="F35" s="101"/>
      <c r="G35" s="273"/>
      <c r="H35" s="168"/>
      <c r="I35" s="126"/>
      <c r="J35" s="94"/>
      <c r="K35" s="94"/>
      <c r="L35" s="101"/>
      <c r="M35" s="94"/>
      <c r="N35" s="95"/>
      <c r="O35" s="166"/>
      <c r="P35" s="95"/>
    </row>
    <row r="36" spans="1:16" ht="18.75" customHeight="1">
      <c r="A36" s="277">
        <v>29</v>
      </c>
      <c r="B36" s="171"/>
      <c r="C36" s="93"/>
      <c r="D36" s="94"/>
      <c r="E36" s="94"/>
      <c r="F36" s="101"/>
      <c r="G36" s="273"/>
      <c r="H36" s="168"/>
      <c r="I36" s="126"/>
      <c r="J36" s="94"/>
      <c r="K36" s="94"/>
      <c r="L36" s="101"/>
      <c r="M36" s="94"/>
      <c r="N36" s="95"/>
      <c r="O36" s="166"/>
      <c r="P36" s="95"/>
    </row>
    <row r="37" spans="1:16" ht="18.75" customHeight="1">
      <c r="A37" s="277">
        <v>30</v>
      </c>
      <c r="B37" s="171"/>
      <c r="C37" s="93"/>
      <c r="D37" s="94"/>
      <c r="E37" s="94"/>
      <c r="F37" s="101"/>
      <c r="G37" s="273"/>
      <c r="H37" s="168"/>
      <c r="I37" s="126"/>
      <c r="J37" s="94"/>
      <c r="K37" s="94"/>
      <c r="L37" s="101"/>
      <c r="M37" s="94"/>
      <c r="N37" s="95"/>
      <c r="O37" s="166"/>
      <c r="P37" s="95"/>
    </row>
    <row r="38" spans="1:16" ht="18.75" customHeight="1">
      <c r="A38" s="277">
        <v>31</v>
      </c>
      <c r="B38" s="171"/>
      <c r="C38" s="93"/>
      <c r="D38" s="94"/>
      <c r="E38" s="94"/>
      <c r="F38" s="101"/>
      <c r="G38" s="273"/>
      <c r="H38" s="168"/>
      <c r="I38" s="126"/>
      <c r="J38" s="94"/>
      <c r="K38" s="94"/>
      <c r="L38" s="101"/>
      <c r="M38" s="94"/>
      <c r="N38" s="95"/>
      <c r="O38" s="166"/>
      <c r="P38" s="95"/>
    </row>
    <row r="39" spans="1:16" ht="18.75" customHeight="1">
      <c r="A39" s="277">
        <v>32</v>
      </c>
      <c r="B39" s="171"/>
      <c r="C39" s="93"/>
      <c r="D39" s="94"/>
      <c r="E39" s="94"/>
      <c r="F39" s="101"/>
      <c r="G39" s="273"/>
      <c r="H39" s="168"/>
      <c r="I39" s="126"/>
      <c r="J39" s="94"/>
      <c r="K39" s="94"/>
      <c r="L39" s="101"/>
      <c r="M39" s="94"/>
      <c r="N39" s="95"/>
      <c r="O39" s="166"/>
      <c r="P39" s="95"/>
    </row>
    <row r="40" spans="1:16" ht="18.75" customHeight="1">
      <c r="A40" s="170"/>
      <c r="B40" s="171"/>
      <c r="C40" s="93"/>
      <c r="D40" s="94"/>
      <c r="E40" s="94"/>
      <c r="F40" s="101"/>
      <c r="G40" s="273"/>
      <c r="H40" s="168"/>
      <c r="I40" s="126"/>
      <c r="J40" s="94"/>
      <c r="K40" s="94"/>
      <c r="L40" s="101"/>
      <c r="M40" s="94"/>
      <c r="N40" s="95"/>
      <c r="O40" s="166"/>
      <c r="P40" s="95"/>
    </row>
    <row r="41" spans="1:16" ht="18.75" customHeight="1">
      <c r="A41" s="170"/>
      <c r="B41" s="171"/>
      <c r="C41" s="93"/>
      <c r="D41" s="94"/>
      <c r="E41" s="94"/>
      <c r="F41" s="101"/>
      <c r="G41" s="273"/>
      <c r="H41" s="168"/>
      <c r="I41" s="126"/>
      <c r="J41" s="94"/>
      <c r="K41" s="94"/>
      <c r="L41" s="101"/>
      <c r="M41" s="94"/>
      <c r="N41" s="95"/>
      <c r="O41" s="166"/>
      <c r="P41" s="95"/>
    </row>
    <row r="42" spans="1:16" ht="18.75" customHeight="1">
      <c r="A42" s="170"/>
      <c r="B42" s="171"/>
      <c r="C42" s="93"/>
      <c r="D42" s="94"/>
      <c r="E42" s="94"/>
      <c r="F42" s="101"/>
      <c r="G42" s="273"/>
      <c r="H42" s="168"/>
      <c r="I42" s="126"/>
      <c r="J42" s="94"/>
      <c r="K42" s="94"/>
      <c r="L42" s="101"/>
      <c r="M42" s="94"/>
      <c r="N42" s="95"/>
      <c r="O42" s="166"/>
      <c r="P42" s="95"/>
    </row>
    <row r="43" spans="1:16" ht="18.75" customHeight="1">
      <c r="A43" s="170"/>
      <c r="B43" s="171"/>
      <c r="C43" s="93"/>
      <c r="D43" s="94"/>
      <c r="E43" s="94"/>
      <c r="F43" s="101"/>
      <c r="G43" s="273"/>
      <c r="H43" s="168"/>
      <c r="I43" s="126"/>
      <c r="J43" s="94"/>
      <c r="K43" s="94"/>
      <c r="L43" s="101"/>
      <c r="M43" s="94"/>
      <c r="N43" s="95"/>
      <c r="O43" s="166"/>
      <c r="P43" s="95"/>
    </row>
    <row r="44" spans="1:16" ht="18.75" customHeight="1">
      <c r="A44" s="170"/>
      <c r="B44" s="171"/>
      <c r="C44" s="93"/>
      <c r="D44" s="94"/>
      <c r="E44" s="94"/>
      <c r="F44" s="101"/>
      <c r="G44" s="273"/>
      <c r="H44" s="168"/>
      <c r="I44" s="126"/>
      <c r="J44" s="94"/>
      <c r="K44" s="94"/>
      <c r="L44" s="101"/>
      <c r="M44" s="94"/>
      <c r="N44" s="95"/>
      <c r="O44" s="166"/>
      <c r="P44" s="95"/>
    </row>
    <row r="45" spans="1:16" ht="18.75" customHeight="1">
      <c r="A45" s="170"/>
      <c r="B45" s="171"/>
      <c r="C45" s="93"/>
      <c r="D45" s="94"/>
      <c r="E45" s="94"/>
      <c r="F45" s="101"/>
      <c r="G45" s="273"/>
      <c r="H45" s="168"/>
      <c r="I45" s="126"/>
      <c r="J45" s="94"/>
      <c r="K45" s="94"/>
      <c r="L45" s="101"/>
      <c r="M45" s="94"/>
      <c r="N45" s="95"/>
      <c r="O45" s="166"/>
      <c r="P45" s="95"/>
    </row>
    <row r="46" spans="1:16" ht="18.75" customHeight="1">
      <c r="A46" s="170"/>
      <c r="B46" s="171"/>
      <c r="C46" s="93"/>
      <c r="D46" s="94"/>
      <c r="E46" s="94"/>
      <c r="F46" s="101"/>
      <c r="G46" s="273"/>
      <c r="H46" s="168"/>
      <c r="I46" s="126"/>
      <c r="J46" s="94"/>
      <c r="K46" s="94"/>
      <c r="L46" s="101"/>
      <c r="M46" s="94"/>
      <c r="N46" s="95"/>
      <c r="O46" s="166"/>
      <c r="P46" s="95"/>
    </row>
    <row r="47" spans="1:16" ht="18.75" customHeight="1">
      <c r="A47" s="170"/>
      <c r="B47" s="171"/>
      <c r="C47" s="93"/>
      <c r="D47" s="94"/>
      <c r="E47" s="94"/>
      <c r="F47" s="101"/>
      <c r="G47" s="273"/>
      <c r="H47" s="168"/>
      <c r="I47" s="126"/>
      <c r="J47" s="94"/>
      <c r="K47" s="94"/>
      <c r="L47" s="101"/>
      <c r="M47" s="94"/>
      <c r="N47" s="95"/>
      <c r="O47" s="166"/>
      <c r="P47" s="95"/>
    </row>
    <row r="48" spans="1:16" ht="18.75" customHeight="1">
      <c r="A48" s="170"/>
      <c r="B48" s="171"/>
      <c r="C48" s="93"/>
      <c r="D48" s="94"/>
      <c r="E48" s="94"/>
      <c r="F48" s="101"/>
      <c r="G48" s="273"/>
      <c r="H48" s="168"/>
      <c r="I48" s="126"/>
      <c r="J48" s="94"/>
      <c r="K48" s="94"/>
      <c r="L48" s="101"/>
      <c r="M48" s="94"/>
      <c r="N48" s="95"/>
      <c r="O48" s="166"/>
      <c r="P48" s="95"/>
    </row>
    <row r="49" spans="1:16" ht="18.75" customHeight="1">
      <c r="A49" s="170"/>
      <c r="B49" s="171"/>
      <c r="C49" s="93"/>
      <c r="D49" s="94"/>
      <c r="E49" s="94"/>
      <c r="F49" s="101"/>
      <c r="G49" s="273"/>
      <c r="H49" s="168"/>
      <c r="I49" s="126"/>
      <c r="J49" s="94"/>
      <c r="K49" s="94"/>
      <c r="L49" s="101"/>
      <c r="M49" s="94"/>
      <c r="N49" s="95"/>
      <c r="O49" s="166"/>
      <c r="P49" s="95"/>
    </row>
    <row r="50" spans="1:16" ht="18.75" customHeight="1">
      <c r="A50" s="170"/>
      <c r="B50" s="171"/>
      <c r="C50" s="93"/>
      <c r="D50" s="94"/>
      <c r="E50" s="94"/>
      <c r="F50" s="101"/>
      <c r="G50" s="273"/>
      <c r="H50" s="168"/>
      <c r="I50" s="126"/>
      <c r="J50" s="94"/>
      <c r="K50" s="94"/>
      <c r="L50" s="101"/>
      <c r="M50" s="94"/>
      <c r="N50" s="95"/>
      <c r="O50" s="166"/>
      <c r="P50" s="95"/>
    </row>
    <row r="51" spans="1:16" ht="18.75" customHeight="1">
      <c r="A51" s="170"/>
      <c r="B51" s="171"/>
      <c r="C51" s="93"/>
      <c r="D51" s="94"/>
      <c r="E51" s="94"/>
      <c r="F51" s="101"/>
      <c r="G51" s="273"/>
      <c r="H51" s="168"/>
      <c r="I51" s="126"/>
      <c r="J51" s="94"/>
      <c r="K51" s="94"/>
      <c r="L51" s="101"/>
      <c r="M51" s="94"/>
      <c r="N51" s="95"/>
      <c r="O51" s="166"/>
      <c r="P51" s="95"/>
    </row>
    <row r="52" spans="1:16" ht="18.75" customHeight="1">
      <c r="A52" s="170"/>
      <c r="B52" s="171"/>
      <c r="C52" s="93"/>
      <c r="D52" s="94"/>
      <c r="E52" s="94"/>
      <c r="F52" s="101"/>
      <c r="G52" s="273"/>
      <c r="H52" s="168"/>
      <c r="I52" s="126"/>
      <c r="J52" s="94"/>
      <c r="K52" s="94"/>
      <c r="L52" s="101"/>
      <c r="M52" s="94"/>
      <c r="N52" s="95"/>
      <c r="O52" s="166"/>
      <c r="P52" s="95"/>
    </row>
    <row r="53" spans="1:16" ht="18.75" customHeight="1">
      <c r="A53" s="170"/>
      <c r="B53" s="171"/>
      <c r="C53" s="93"/>
      <c r="D53" s="94"/>
      <c r="E53" s="94"/>
      <c r="F53" s="101"/>
      <c r="G53" s="273"/>
      <c r="H53" s="168"/>
      <c r="I53" s="126"/>
      <c r="J53" s="94"/>
      <c r="K53" s="94"/>
      <c r="L53" s="101"/>
      <c r="M53" s="94"/>
      <c r="N53" s="95"/>
      <c r="O53" s="166"/>
      <c r="P53" s="95"/>
    </row>
    <row r="54" spans="1:16" ht="18.75" customHeight="1">
      <c r="A54" s="170"/>
      <c r="B54" s="171"/>
      <c r="C54" s="93"/>
      <c r="D54" s="94"/>
      <c r="E54" s="94"/>
      <c r="F54" s="101"/>
      <c r="G54" s="273"/>
      <c r="H54" s="168"/>
      <c r="I54" s="126"/>
      <c r="J54" s="94"/>
      <c r="K54" s="94"/>
      <c r="L54" s="101"/>
      <c r="M54" s="94"/>
      <c r="N54" s="95"/>
      <c r="O54" s="166"/>
      <c r="P54" s="95"/>
    </row>
    <row r="55" spans="1:16" ht="18.75" customHeight="1">
      <c r="A55" s="170"/>
      <c r="B55" s="171"/>
      <c r="C55" s="93"/>
      <c r="D55" s="94"/>
      <c r="E55" s="94"/>
      <c r="F55" s="101"/>
      <c r="G55" s="273"/>
      <c r="H55" s="168"/>
      <c r="I55" s="126"/>
      <c r="J55" s="94"/>
      <c r="K55" s="94"/>
      <c r="L55" s="95"/>
      <c r="M55" s="94"/>
      <c r="N55" s="95"/>
      <c r="O55" s="166"/>
      <c r="P55" s="95"/>
    </row>
    <row r="56" spans="1:16" ht="18.75" customHeight="1">
      <c r="A56" s="170"/>
      <c r="B56" s="171"/>
      <c r="C56" s="93"/>
      <c r="D56" s="94"/>
      <c r="E56" s="278"/>
      <c r="F56" s="95"/>
      <c r="G56" s="273"/>
      <c r="H56" s="171"/>
      <c r="I56" s="93"/>
      <c r="J56" s="94"/>
      <c r="K56" s="278"/>
      <c r="L56" s="95"/>
      <c r="M56" s="94"/>
      <c r="N56" s="95"/>
      <c r="O56" s="166"/>
      <c r="P56" s="95"/>
    </row>
    <row r="57" spans="1:16" ht="18.75" customHeight="1">
      <c r="A57" s="170"/>
      <c r="B57" s="171"/>
      <c r="C57" s="93"/>
      <c r="D57" s="94"/>
      <c r="E57" s="94"/>
      <c r="F57" s="101"/>
      <c r="G57" s="273"/>
      <c r="H57" s="168"/>
      <c r="I57" s="126"/>
      <c r="J57" s="94"/>
      <c r="K57" s="94"/>
      <c r="L57" s="101"/>
      <c r="M57" s="94"/>
      <c r="N57" s="95"/>
      <c r="O57" s="166"/>
      <c r="P57" s="95"/>
    </row>
    <row r="58" spans="1:16" ht="18.75" customHeight="1">
      <c r="A58" s="170"/>
      <c r="B58" s="171"/>
      <c r="C58" s="93"/>
      <c r="D58" s="94"/>
      <c r="E58" s="278"/>
      <c r="F58" s="95"/>
      <c r="G58" s="273"/>
      <c r="H58" s="171"/>
      <c r="I58" s="93"/>
      <c r="J58" s="94"/>
      <c r="K58" s="278"/>
      <c r="L58" s="95"/>
      <c r="M58" s="94"/>
      <c r="N58" s="95"/>
      <c r="O58" s="166"/>
      <c r="P58" s="95"/>
    </row>
    <row r="59" spans="1:16" ht="18.75" customHeight="1">
      <c r="A59" s="170"/>
      <c r="B59" s="171"/>
      <c r="C59" s="93"/>
      <c r="D59" s="94"/>
      <c r="E59" s="278"/>
      <c r="F59" s="95"/>
      <c r="G59" s="273"/>
      <c r="H59" s="171"/>
      <c r="I59" s="93"/>
      <c r="J59" s="94"/>
      <c r="K59" s="278"/>
      <c r="L59" s="95"/>
      <c r="M59" s="94"/>
      <c r="N59" s="95"/>
      <c r="O59" s="166"/>
      <c r="P59" s="95"/>
    </row>
    <row r="60" spans="1:16" ht="18.75" customHeight="1">
      <c r="A60" s="170"/>
      <c r="B60" s="171"/>
      <c r="C60" s="93"/>
      <c r="D60" s="94"/>
      <c r="E60" s="278"/>
      <c r="F60" s="95"/>
      <c r="G60" s="273"/>
      <c r="H60" s="171"/>
      <c r="I60" s="93"/>
      <c r="J60" s="94"/>
      <c r="K60" s="278"/>
      <c r="L60" s="95"/>
      <c r="M60" s="94"/>
      <c r="N60" s="95"/>
      <c r="O60" s="166"/>
      <c r="P60" s="95"/>
    </row>
    <row r="61" spans="1:16" ht="18.75" customHeight="1">
      <c r="A61" s="170"/>
      <c r="B61" s="171"/>
      <c r="C61" s="93"/>
      <c r="D61" s="94"/>
      <c r="E61" s="278"/>
      <c r="F61" s="95"/>
      <c r="G61" s="273"/>
      <c r="H61" s="171"/>
      <c r="I61" s="93"/>
      <c r="J61" s="94"/>
      <c r="K61" s="278"/>
      <c r="L61" s="95"/>
      <c r="M61" s="94"/>
      <c r="N61" s="127"/>
      <c r="O61" s="166"/>
      <c r="P61" s="95"/>
    </row>
    <row r="62" spans="1:16" ht="18.75" customHeight="1">
      <c r="A62" s="170"/>
      <c r="B62" s="171"/>
      <c r="C62" s="93"/>
      <c r="D62" s="94"/>
      <c r="E62" s="278"/>
      <c r="F62" s="95"/>
      <c r="G62" s="273"/>
      <c r="H62" s="171"/>
      <c r="I62" s="93"/>
      <c r="J62" s="94"/>
      <c r="K62" s="278"/>
      <c r="L62" s="95"/>
      <c r="M62" s="94"/>
      <c r="N62" s="95"/>
      <c r="O62" s="166"/>
      <c r="P62" s="95"/>
    </row>
    <row r="63" spans="1:16" ht="18.75" customHeight="1">
      <c r="A63" s="170"/>
      <c r="B63" s="171"/>
      <c r="C63" s="93"/>
      <c r="D63" s="94"/>
      <c r="E63" s="278"/>
      <c r="F63" s="95"/>
      <c r="G63" s="273"/>
      <c r="H63" s="171"/>
      <c r="I63" s="93"/>
      <c r="J63" s="94"/>
      <c r="K63" s="279"/>
      <c r="L63" s="95"/>
      <c r="M63" s="94"/>
      <c r="N63" s="95"/>
      <c r="O63" s="166"/>
      <c r="P63" s="95"/>
    </row>
    <row r="64" spans="1:16" ht="18.75" customHeight="1">
      <c r="A64" s="170"/>
      <c r="B64" s="171"/>
      <c r="C64" s="93"/>
      <c r="D64" s="94"/>
      <c r="E64" s="278"/>
      <c r="F64" s="95"/>
      <c r="G64" s="273"/>
      <c r="H64" s="171"/>
      <c r="I64" s="93"/>
      <c r="J64" s="94"/>
      <c r="K64" s="278"/>
      <c r="L64" s="95"/>
      <c r="M64" s="94"/>
      <c r="N64" s="95"/>
      <c r="O64" s="166"/>
      <c r="P64" s="95"/>
    </row>
    <row r="65" spans="1:16" ht="18.75" customHeight="1">
      <c r="A65" s="170"/>
      <c r="B65" s="171"/>
      <c r="C65" s="93"/>
      <c r="D65" s="94"/>
      <c r="E65" s="278"/>
      <c r="F65" s="95"/>
      <c r="G65" s="273"/>
      <c r="H65" s="171"/>
      <c r="I65" s="93"/>
      <c r="J65" s="94"/>
      <c r="K65" s="278"/>
      <c r="L65" s="95"/>
      <c r="M65" s="94"/>
      <c r="N65" s="95"/>
      <c r="O65" s="166"/>
      <c r="P65" s="95"/>
    </row>
    <row r="66" spans="1:16" ht="18.75" customHeight="1">
      <c r="A66" s="170"/>
      <c r="B66" s="171"/>
      <c r="C66" s="93"/>
      <c r="D66" s="94"/>
      <c r="E66" s="278"/>
      <c r="F66" s="95"/>
      <c r="G66" s="273"/>
      <c r="H66" s="171"/>
      <c r="I66" s="93"/>
      <c r="J66" s="94"/>
      <c r="K66" s="280"/>
      <c r="L66" s="95"/>
      <c r="M66" s="94"/>
      <c r="N66" s="95"/>
      <c r="O66" s="166"/>
      <c r="P66" s="95"/>
    </row>
    <row r="67" spans="1:16" ht="18.75" customHeight="1">
      <c r="A67" s="170"/>
      <c r="B67" s="171"/>
      <c r="C67" s="93"/>
      <c r="D67" s="94"/>
      <c r="E67" s="278"/>
      <c r="F67" s="95"/>
      <c r="G67" s="273"/>
      <c r="H67" s="171"/>
      <c r="I67" s="93"/>
      <c r="J67" s="94"/>
      <c r="K67" s="278"/>
      <c r="L67" s="95"/>
      <c r="M67" s="94"/>
      <c r="N67" s="95"/>
      <c r="O67" s="166"/>
      <c r="P67" s="95"/>
    </row>
    <row r="68" spans="1:16" ht="19.5" customHeight="1">
      <c r="A68" s="170"/>
      <c r="B68" s="171"/>
      <c r="C68" s="93"/>
      <c r="D68" s="94"/>
      <c r="E68" s="278"/>
      <c r="F68" s="95"/>
      <c r="G68" s="273"/>
      <c r="H68" s="171"/>
      <c r="I68" s="93"/>
      <c r="J68" s="94"/>
      <c r="K68" s="278"/>
      <c r="L68" s="95"/>
      <c r="M68" s="94"/>
      <c r="N68" s="95"/>
      <c r="O68" s="166"/>
      <c r="P68" s="95"/>
    </row>
    <row r="69" spans="1:16" ht="19.5" customHeight="1">
      <c r="A69" s="170"/>
      <c r="B69" s="171"/>
      <c r="C69" s="93"/>
      <c r="D69" s="94"/>
      <c r="E69" s="278"/>
      <c r="F69" s="95"/>
      <c r="G69" s="273"/>
      <c r="H69" s="171"/>
      <c r="I69" s="93"/>
      <c r="J69" s="94"/>
      <c r="K69" s="278"/>
      <c r="L69" s="95"/>
      <c r="M69" s="94"/>
      <c r="N69" s="95"/>
      <c r="O69" s="166"/>
      <c r="P69" s="95"/>
    </row>
    <row r="70" spans="1:16" ht="19.5" customHeight="1">
      <c r="A70" s="170"/>
      <c r="B70" s="171"/>
      <c r="C70" s="93"/>
      <c r="D70" s="94"/>
      <c r="E70" s="278"/>
      <c r="F70" s="95"/>
      <c r="G70" s="273"/>
      <c r="H70" s="171"/>
      <c r="I70" s="93"/>
      <c r="J70" s="94"/>
      <c r="K70" s="278"/>
      <c r="L70" s="95"/>
      <c r="M70" s="94"/>
      <c r="N70" s="95"/>
      <c r="O70" s="166"/>
      <c r="P70" s="95"/>
    </row>
    <row r="71" spans="1:16" ht="19.5" customHeight="1">
      <c r="A71" s="170"/>
      <c r="B71" s="171"/>
      <c r="C71" s="93"/>
      <c r="D71" s="94"/>
      <c r="E71" s="278"/>
      <c r="F71" s="95"/>
      <c r="G71" s="273"/>
      <c r="H71" s="171"/>
      <c r="I71" s="93"/>
      <c r="J71" s="94"/>
      <c r="K71" s="278"/>
      <c r="L71" s="95"/>
      <c r="M71" s="94"/>
      <c r="N71" s="95"/>
      <c r="O71" s="166"/>
      <c r="P71" s="95"/>
    </row>
    <row r="72" spans="1:16" ht="19.5" customHeight="1">
      <c r="A72" s="170"/>
      <c r="B72" s="171"/>
      <c r="C72" s="93"/>
      <c r="D72" s="94"/>
      <c r="E72" s="94"/>
      <c r="F72" s="101"/>
      <c r="G72" s="273"/>
      <c r="H72" s="168"/>
      <c r="I72" s="126"/>
      <c r="J72" s="94"/>
      <c r="K72" s="94"/>
      <c r="L72" s="95"/>
      <c r="M72" s="94"/>
      <c r="N72" s="95"/>
      <c r="O72" s="166"/>
      <c r="P72" s="95"/>
    </row>
    <row r="73" spans="1:16" ht="19.5" customHeight="1">
      <c r="A73" s="170"/>
      <c r="B73" s="171"/>
      <c r="C73" s="93"/>
      <c r="D73" s="94"/>
      <c r="E73" s="278"/>
      <c r="F73" s="95"/>
      <c r="G73" s="273"/>
      <c r="H73" s="171"/>
      <c r="I73" s="93"/>
      <c r="J73" s="94"/>
      <c r="K73" s="278"/>
      <c r="L73" s="95"/>
      <c r="M73" s="94"/>
      <c r="N73" s="95"/>
      <c r="O73" s="166"/>
      <c r="P73" s="95"/>
    </row>
    <row r="74" spans="1:16" ht="19.5" customHeight="1">
      <c r="A74" s="170"/>
      <c r="B74" s="171"/>
      <c r="C74" s="93"/>
      <c r="D74" s="94"/>
      <c r="E74" s="278"/>
      <c r="F74" s="95"/>
      <c r="G74" s="273"/>
      <c r="H74" s="171"/>
      <c r="I74" s="93"/>
      <c r="J74" s="94"/>
      <c r="K74" s="278"/>
      <c r="L74" s="95"/>
      <c r="M74" s="94"/>
      <c r="N74" s="95"/>
      <c r="O74" s="166"/>
      <c r="P74" s="95"/>
    </row>
    <row r="75" spans="1:16" ht="19.5" customHeight="1">
      <c r="A75" s="170"/>
      <c r="B75" s="171"/>
      <c r="C75" s="93"/>
      <c r="D75" s="94"/>
      <c r="E75" s="278"/>
      <c r="F75" s="95"/>
      <c r="G75" s="273"/>
      <c r="H75" s="171"/>
      <c r="I75" s="93"/>
      <c r="J75" s="94"/>
      <c r="K75" s="278"/>
      <c r="L75" s="95"/>
      <c r="M75" s="94"/>
      <c r="N75" s="95"/>
      <c r="O75" s="166"/>
      <c r="P75" s="95"/>
    </row>
    <row r="76" spans="1:16" ht="19.5" customHeight="1">
      <c r="A76" s="170"/>
      <c r="B76" s="171"/>
      <c r="C76" s="93"/>
      <c r="D76" s="94"/>
      <c r="E76" s="278"/>
      <c r="F76" s="95"/>
      <c r="G76" s="273"/>
      <c r="H76" s="171"/>
      <c r="I76" s="93"/>
      <c r="J76" s="94"/>
      <c r="K76" s="278"/>
      <c r="L76" s="95"/>
      <c r="M76" s="94"/>
      <c r="N76" s="95"/>
      <c r="O76" s="166"/>
      <c r="P76" s="95"/>
    </row>
    <row r="77" spans="1:16" ht="19.5" customHeight="1">
      <c r="A77" s="170"/>
      <c r="B77" s="171"/>
      <c r="C77" s="93"/>
      <c r="D77" s="94"/>
      <c r="E77" s="278"/>
      <c r="F77" s="95"/>
      <c r="G77" s="273"/>
      <c r="H77" s="171"/>
      <c r="I77" s="93"/>
      <c r="J77" s="94"/>
      <c r="K77" s="278"/>
      <c r="L77" s="95"/>
      <c r="M77" s="94"/>
      <c r="N77" s="127"/>
      <c r="O77" s="166"/>
      <c r="P77" s="95"/>
    </row>
    <row r="78" spans="1:16" ht="19.5" customHeight="1">
      <c r="A78" s="170"/>
      <c r="B78" s="171"/>
      <c r="C78" s="93"/>
      <c r="D78" s="94"/>
      <c r="E78" s="278"/>
      <c r="F78" s="95"/>
      <c r="G78" s="273"/>
      <c r="H78" s="171"/>
      <c r="I78" s="93"/>
      <c r="J78" s="94"/>
      <c r="K78" s="278"/>
      <c r="L78" s="95"/>
      <c r="M78" s="94"/>
      <c r="N78" s="95"/>
      <c r="O78" s="166"/>
      <c r="P78" s="95"/>
    </row>
    <row r="79" spans="1:16" ht="19.5" customHeight="1">
      <c r="A79" s="170"/>
      <c r="B79" s="171"/>
      <c r="C79" s="93"/>
      <c r="D79" s="94"/>
      <c r="E79" s="278"/>
      <c r="F79" s="95"/>
      <c r="G79" s="273"/>
      <c r="H79" s="171"/>
      <c r="I79" s="93"/>
      <c r="J79" s="94"/>
      <c r="K79" s="279"/>
      <c r="L79" s="95"/>
      <c r="M79" s="94"/>
      <c r="N79" s="95"/>
      <c r="O79" s="166"/>
      <c r="P79" s="95"/>
    </row>
    <row r="80" spans="1:16" ht="19.5" customHeight="1">
      <c r="A80" s="170"/>
      <c r="B80" s="171"/>
      <c r="C80" s="93"/>
      <c r="D80" s="94"/>
      <c r="E80" s="278"/>
      <c r="F80" s="95"/>
      <c r="G80" s="273"/>
      <c r="H80" s="171"/>
      <c r="I80" s="93"/>
      <c r="J80" s="94"/>
      <c r="K80" s="278"/>
      <c r="L80" s="95"/>
      <c r="M80" s="94"/>
      <c r="N80" s="95"/>
      <c r="O80" s="166"/>
      <c r="P80" s="95"/>
    </row>
    <row r="81" spans="1:16" ht="19.5" customHeight="1">
      <c r="A81" s="170"/>
      <c r="B81" s="171"/>
      <c r="C81" s="93"/>
      <c r="D81" s="94"/>
      <c r="E81" s="278"/>
      <c r="F81" s="95"/>
      <c r="G81" s="273"/>
      <c r="H81" s="171"/>
      <c r="I81" s="93"/>
      <c r="J81" s="94"/>
      <c r="K81" s="278"/>
      <c r="L81" s="95"/>
      <c r="M81" s="94"/>
      <c r="N81" s="95"/>
      <c r="O81" s="166"/>
      <c r="P81" s="95"/>
    </row>
    <row r="82" spans="1:16" ht="19.5" customHeight="1">
      <c r="A82" s="170"/>
      <c r="B82" s="171"/>
      <c r="C82" s="93"/>
      <c r="D82" s="94"/>
      <c r="E82" s="278"/>
      <c r="F82" s="95"/>
      <c r="G82" s="273"/>
      <c r="H82" s="171"/>
      <c r="I82" s="93"/>
      <c r="J82" s="94"/>
      <c r="K82" s="280"/>
      <c r="L82" s="95"/>
      <c r="M82" s="94"/>
      <c r="N82" s="95"/>
      <c r="O82" s="166"/>
      <c r="P82" s="95"/>
    </row>
    <row r="83" spans="1:16" ht="19.5" customHeight="1">
      <c r="A83" s="170"/>
      <c r="B83" s="171"/>
      <c r="C83" s="93"/>
      <c r="D83" s="94"/>
      <c r="E83" s="278"/>
      <c r="F83" s="95"/>
      <c r="G83" s="273"/>
      <c r="H83" s="171"/>
      <c r="I83" s="93"/>
      <c r="J83" s="94"/>
      <c r="K83" s="278"/>
      <c r="L83" s="95"/>
      <c r="M83" s="94"/>
      <c r="N83" s="95"/>
      <c r="O83" s="166"/>
      <c r="P83" s="95"/>
    </row>
    <row r="84" spans="1:16" ht="19.5" customHeight="1">
      <c r="A84" s="170"/>
      <c r="B84" s="171"/>
      <c r="C84" s="93"/>
      <c r="D84" s="94"/>
      <c r="E84" s="278"/>
      <c r="F84" s="95"/>
      <c r="G84" s="273"/>
      <c r="H84" s="171"/>
      <c r="I84" s="93"/>
      <c r="J84" s="94"/>
      <c r="K84" s="278"/>
      <c r="L84" s="95"/>
      <c r="M84" s="94"/>
      <c r="N84" s="95"/>
      <c r="O84" s="166"/>
      <c r="P84" s="95"/>
    </row>
    <row r="85" spans="1:16" ht="19.5" customHeight="1">
      <c r="A85" s="170"/>
      <c r="B85" s="171"/>
      <c r="C85" s="93"/>
      <c r="D85" s="94"/>
      <c r="E85" s="278"/>
      <c r="F85" s="95"/>
      <c r="G85" s="273"/>
      <c r="H85" s="171"/>
      <c r="I85" s="93"/>
      <c r="J85" s="94"/>
      <c r="K85" s="278"/>
      <c r="L85" s="95"/>
      <c r="M85" s="94"/>
      <c r="N85" s="95"/>
      <c r="O85" s="166"/>
      <c r="P85" s="95"/>
    </row>
    <row r="86" spans="1:16" ht="19.5" customHeight="1">
      <c r="A86" s="170"/>
      <c r="B86" s="171"/>
      <c r="C86" s="93"/>
      <c r="D86" s="94"/>
      <c r="E86" s="278"/>
      <c r="F86" s="95"/>
      <c r="G86" s="273"/>
      <c r="H86" s="171"/>
      <c r="I86" s="93"/>
      <c r="J86" s="94"/>
      <c r="K86" s="278"/>
      <c r="L86" s="95"/>
      <c r="M86" s="94"/>
      <c r="N86" s="95"/>
      <c r="O86" s="166"/>
      <c r="P86" s="95"/>
    </row>
    <row r="87" spans="1:16" ht="19.5" customHeight="1" thickBot="1">
      <c r="A87" s="170"/>
      <c r="B87" s="172"/>
      <c r="C87" s="135"/>
      <c r="D87" s="169"/>
      <c r="E87" s="281"/>
      <c r="F87" s="282"/>
      <c r="G87" s="274"/>
      <c r="H87" s="172"/>
      <c r="I87" s="135"/>
      <c r="J87" s="169"/>
      <c r="K87" s="281"/>
      <c r="L87" s="282"/>
      <c r="M87" s="94"/>
      <c r="N87" s="95"/>
      <c r="O87" s="166"/>
      <c r="P87" s="95"/>
    </row>
  </sheetData>
  <sheetProtection/>
  <mergeCells count="4">
    <mergeCell ref="A5:B5"/>
    <mergeCell ref="B6:F6"/>
    <mergeCell ref="H6:L6"/>
    <mergeCell ref="M6:P6"/>
  </mergeCells>
  <printOptions horizontalCentered="1"/>
  <pageMargins left="0.35" right="0.35" top="0.39" bottom="0.39" header="0" footer="0"/>
  <pageSetup horizontalDpi="200" verticalDpi="200" orientation="landscape" paperSize="9" r:id="rId3"/>
  <rowBreaks count="4" manualBreakCount="4">
    <brk id="27" max="255" man="1"/>
    <brk id="47" max="255" man="1"/>
    <brk id="67" max="255" man="1"/>
    <brk id="87" max="255" man="1"/>
  </rowBreaks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19">
    <tabColor indexed="17"/>
  </sheetPr>
  <dimension ref="A1:S46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7" max="17" width="12.00390625" style="0" customWidth="1"/>
  </cols>
  <sheetData>
    <row r="1" spans="1:19" ht="26.25">
      <c r="A1" s="293" t="str">
        <f>Altalanos!$A$6</f>
        <v>Play &amp; Stay Páros Narancs</v>
      </c>
      <c r="B1" s="293"/>
      <c r="C1" s="293"/>
      <c r="D1" s="293"/>
      <c r="E1" s="293"/>
      <c r="F1" s="293"/>
      <c r="G1" s="173"/>
      <c r="H1" s="176" t="s">
        <v>47</v>
      </c>
      <c r="I1" s="174"/>
      <c r="J1" s="175"/>
      <c r="L1" s="177"/>
      <c r="M1" s="203"/>
      <c r="N1" s="205"/>
      <c r="O1" s="205" t="s">
        <v>5</v>
      </c>
      <c r="P1" s="205"/>
      <c r="Q1" s="206"/>
      <c r="R1" s="205"/>
      <c r="S1" s="207"/>
    </row>
    <row r="2" spans="1:19" ht="12.75">
      <c r="A2" s="178" t="s">
        <v>31</v>
      </c>
      <c r="B2" s="179"/>
      <c r="C2" s="179"/>
      <c r="D2" s="179"/>
      <c r="E2" s="283" t="str">
        <f>Altalanos!$B$8</f>
        <v>Narancs Fiú páros</v>
      </c>
      <c r="F2" s="179"/>
      <c r="G2" s="180"/>
      <c r="H2" s="181"/>
      <c r="I2" s="181"/>
      <c r="J2" s="182"/>
      <c r="K2" s="177"/>
      <c r="L2" s="177"/>
      <c r="M2" s="204"/>
      <c r="N2" s="208"/>
      <c r="O2" s="209"/>
      <c r="P2" s="208"/>
      <c r="Q2" s="258" t="s">
        <v>64</v>
      </c>
      <c r="R2" s="259" t="s">
        <v>70</v>
      </c>
      <c r="S2" s="259" t="s">
        <v>65</v>
      </c>
    </row>
    <row r="3" spans="1:19" ht="12.75">
      <c r="A3" s="52" t="s">
        <v>13</v>
      </c>
      <c r="B3" s="52"/>
      <c r="C3" s="52"/>
      <c r="D3" s="52"/>
      <c r="E3" s="52" t="s">
        <v>10</v>
      </c>
      <c r="F3" s="52"/>
      <c r="G3" s="52"/>
      <c r="H3" s="52" t="s">
        <v>18</v>
      </c>
      <c r="I3" s="52"/>
      <c r="J3" s="107"/>
      <c r="K3" s="52"/>
      <c r="L3" s="53" t="s">
        <v>19</v>
      </c>
      <c r="M3" s="52"/>
      <c r="N3" s="211"/>
      <c r="O3" s="210"/>
      <c r="P3" s="211"/>
      <c r="Q3" s="260" t="s">
        <v>71</v>
      </c>
      <c r="R3" s="261" t="s">
        <v>66</v>
      </c>
      <c r="S3" s="261" t="s">
        <v>67</v>
      </c>
    </row>
    <row r="4" spans="1:19" ht="13.5" thickBot="1">
      <c r="A4" s="294" t="str">
        <f>Altalanos!$A$10</f>
        <v>2022.04.9-10.</v>
      </c>
      <c r="B4" s="294"/>
      <c r="C4" s="294"/>
      <c r="D4" s="183"/>
      <c r="E4" s="184" t="str">
        <f>Altalanos!$C$10</f>
        <v>Budapest</v>
      </c>
      <c r="F4" s="184"/>
      <c r="G4" s="184"/>
      <c r="H4" s="186"/>
      <c r="I4" s="184"/>
      <c r="J4" s="185"/>
      <c r="K4" s="186"/>
      <c r="L4" s="187" t="str">
        <f>Altalanos!$E$10</f>
        <v>Rákóczi Andrea</v>
      </c>
      <c r="M4" s="186"/>
      <c r="N4" s="213"/>
      <c r="O4" s="214"/>
      <c r="P4" s="213"/>
      <c r="Q4" s="262" t="s">
        <v>72</v>
      </c>
      <c r="R4" s="263" t="s">
        <v>68</v>
      </c>
      <c r="S4" s="263" t="s">
        <v>69</v>
      </c>
    </row>
    <row r="5" spans="1:19" ht="12.75">
      <c r="A5" s="34"/>
      <c r="B5" s="34" t="s">
        <v>30</v>
      </c>
      <c r="C5" s="199" t="s">
        <v>49</v>
      </c>
      <c r="D5" s="34" t="s">
        <v>25</v>
      </c>
      <c r="E5" s="34" t="s">
        <v>54</v>
      </c>
      <c r="F5" s="34"/>
      <c r="G5" s="34" t="s">
        <v>17</v>
      </c>
      <c r="H5" s="34"/>
      <c r="I5" s="34" t="s">
        <v>21</v>
      </c>
      <c r="J5" s="34"/>
      <c r="K5" s="246" t="s">
        <v>55</v>
      </c>
      <c r="L5" s="246" t="s">
        <v>56</v>
      </c>
      <c r="M5" s="246"/>
      <c r="N5" s="207"/>
      <c r="O5" s="207"/>
      <c r="P5" s="207"/>
      <c r="Q5" s="207"/>
      <c r="R5" s="207"/>
      <c r="S5" s="207"/>
    </row>
    <row r="6" spans="1:19" ht="12.75">
      <c r="A6" s="189"/>
      <c r="B6" s="189"/>
      <c r="C6" s="244"/>
      <c r="D6" s="189"/>
      <c r="E6" s="189"/>
      <c r="F6" s="189"/>
      <c r="G6" s="189"/>
      <c r="H6" s="189"/>
      <c r="I6" s="189"/>
      <c r="J6" s="189"/>
      <c r="K6" s="257"/>
      <c r="L6" s="257"/>
      <c r="M6" s="257"/>
      <c r="N6" s="207"/>
      <c r="O6" s="207"/>
      <c r="P6" s="207"/>
      <c r="Q6" s="207"/>
      <c r="R6" s="207"/>
      <c r="S6" s="207"/>
    </row>
    <row r="7" spans="1:19" ht="12.75">
      <c r="A7" s="189"/>
      <c r="B7" s="189"/>
      <c r="C7" s="201" t="str">
        <f>IF($B8="","",VLOOKUP($B8,'Narancs fiú páros ELO'!$A$7:$P$22,5))</f>
        <v>130811</v>
      </c>
      <c r="D7" s="298">
        <f>IF($B8="","",VLOOKUP($B8,'Narancs fiú páros ELO'!$A$7:$P$23,15))</f>
        <v>0</v>
      </c>
      <c r="E7" s="197" t="str">
        <f>UPPER(IF($B8="","",VLOOKUP($B8,'Narancs fiú páros ELO'!$A$7:$P$22,2)))</f>
        <v>HAJÓS</v>
      </c>
      <c r="F7" s="202"/>
      <c r="G7" s="197" t="str">
        <f>IF($B8="","",VLOOKUP($B8,'Narancs fiú páros ELO'!$A$7:$P$22,3))</f>
        <v>Benedek</v>
      </c>
      <c r="H7" s="202"/>
      <c r="I7" s="197" t="str">
        <f>IF($B8="","",VLOOKUP($B8,'Narancs fiú páros ELO'!$A$7:$P$22,4))</f>
        <v>MESE</v>
      </c>
      <c r="J7" s="189"/>
      <c r="K7" s="189"/>
      <c r="L7" s="189"/>
      <c r="M7" s="189"/>
      <c r="N7" s="207"/>
      <c r="O7" s="207"/>
      <c r="P7" s="207"/>
      <c r="Q7" s="207"/>
      <c r="R7" s="207"/>
      <c r="S7" s="207"/>
    </row>
    <row r="8" spans="1:19" ht="12.75">
      <c r="A8" s="215" t="s">
        <v>51</v>
      </c>
      <c r="B8" s="247">
        <v>1</v>
      </c>
      <c r="C8" s="201" t="str">
        <f>IF($B8="","",VLOOKUP($B8,'Narancs fiú páros ELO'!$A$7:$P$22,11))</f>
        <v>130620</v>
      </c>
      <c r="D8" s="299"/>
      <c r="E8" s="197" t="str">
        <f>UPPER(IF($B8="","",VLOOKUP($B8,'Narancs fiú páros ELO'!$A$7:$P$22,8)))</f>
        <v>KARÓCZKAI</v>
      </c>
      <c r="F8" s="202"/>
      <c r="G8" s="197" t="str">
        <f>IF($B8="","",VLOOKUP($B8,'Narancs fiú páros ELO'!$A$7:$P$22,9))</f>
        <v>Kán Sólyom</v>
      </c>
      <c r="H8" s="202"/>
      <c r="I8" s="197" t="str">
        <f>IF($B8="","",VLOOKUP($B8,'Narancs fiú páros ELO'!$A$7:$P$22,10))</f>
        <v>MESE</v>
      </c>
      <c r="J8" s="189"/>
      <c r="K8" s="306"/>
      <c r="L8" s="245"/>
      <c r="M8" s="233"/>
      <c r="N8" s="207"/>
      <c r="O8" s="207"/>
      <c r="P8" s="207"/>
      <c r="Q8" s="207"/>
      <c r="R8" s="207"/>
      <c r="S8" s="207"/>
    </row>
    <row r="9" spans="1:19" ht="12.75">
      <c r="A9" s="215"/>
      <c r="B9" s="248"/>
      <c r="C9" s="254"/>
      <c r="D9" s="254"/>
      <c r="E9" s="255"/>
      <c r="F9" s="256"/>
      <c r="G9" s="255"/>
      <c r="H9" s="256"/>
      <c r="I9" s="255"/>
      <c r="J9" s="189"/>
      <c r="K9" s="307"/>
      <c r="L9" s="233"/>
      <c r="M9" s="233"/>
      <c r="N9" s="207"/>
      <c r="O9" s="207"/>
      <c r="P9" s="207"/>
      <c r="Q9" s="207"/>
      <c r="R9" s="207"/>
      <c r="S9" s="207"/>
    </row>
    <row r="10" spans="1:19" ht="12.75">
      <c r="A10" s="215"/>
      <c r="B10" s="248"/>
      <c r="C10" s="201" t="str">
        <f>IF($B11="","",VLOOKUP($B11,'Narancs fiú páros ELO'!$A$7:$P$22,5))</f>
        <v>131214</v>
      </c>
      <c r="D10" s="298">
        <f>IF($B11="","",VLOOKUP($B11,'Narancs fiú páros ELO'!$A$7:$P$23,15))</f>
        <v>0</v>
      </c>
      <c r="E10" s="197" t="str">
        <f>UPPER(IF($B11="","",VLOOKUP($B11,'Narancs fiú páros ELO'!$A$7:$P$22,2)))</f>
        <v>HORVÁTH</v>
      </c>
      <c r="F10" s="202"/>
      <c r="G10" s="197" t="str">
        <f>IF($B11="","",VLOOKUP($B11,'Narancs fiú páros ELO'!$A$7:$P$22,3))</f>
        <v>Dániel</v>
      </c>
      <c r="H10" s="202"/>
      <c r="I10" s="197" t="str">
        <f>IF($B11="","",VLOOKUP($B11,'Narancs fiú páros ELO'!$A$7:$P$22,4))</f>
        <v>Joigging  P.</v>
      </c>
      <c r="J10" s="189"/>
      <c r="K10" s="308"/>
      <c r="L10" s="189"/>
      <c r="M10" s="233"/>
      <c r="N10" s="207"/>
      <c r="O10" s="207"/>
      <c r="P10" s="207"/>
      <c r="Q10" s="207"/>
      <c r="R10" s="207"/>
      <c r="S10" s="207"/>
    </row>
    <row r="11" spans="1:19" ht="12.75">
      <c r="A11" s="215" t="s">
        <v>52</v>
      </c>
      <c r="B11" s="247">
        <v>4</v>
      </c>
      <c r="C11" s="201" t="str">
        <f>IF($B11="","",VLOOKUP($B11,'Narancs fiú páros ELO'!$A$7:$P$22,11))</f>
        <v>130516</v>
      </c>
      <c r="D11" s="299"/>
      <c r="E11" s="197" t="str">
        <f>UPPER(IF($B11="","",VLOOKUP($B11,'Narancs fiú páros ELO'!$A$7:$P$22,8)))</f>
        <v>SZŰCS</v>
      </c>
      <c r="F11" s="202"/>
      <c r="G11" s="197" t="str">
        <f>IF($B11="","",VLOOKUP($B11,'Narancs fiú páros ELO'!$A$7:$P$22,9))</f>
        <v>Vilmos</v>
      </c>
      <c r="H11" s="202"/>
      <c r="I11" s="197" t="str">
        <f>IF($B11="","",VLOOKUP($B11,'Narancs fiú páros ELO'!$A$7:$P$22,10))</f>
        <v>PVTC</v>
      </c>
      <c r="J11" s="189"/>
      <c r="K11" s="306" t="s">
        <v>215</v>
      </c>
      <c r="L11" s="245"/>
      <c r="M11" s="233"/>
      <c r="N11" s="207"/>
      <c r="O11" s="207"/>
      <c r="P11" s="207"/>
      <c r="Q11" s="207"/>
      <c r="R11" s="207"/>
      <c r="S11" s="207"/>
    </row>
    <row r="12" spans="1:19" ht="12.75">
      <c r="A12" s="215"/>
      <c r="B12" s="248"/>
      <c r="C12" s="254"/>
      <c r="D12" s="254"/>
      <c r="E12" s="255"/>
      <c r="F12" s="256"/>
      <c r="G12" s="255"/>
      <c r="H12" s="256"/>
      <c r="I12" s="255"/>
      <c r="J12" s="189"/>
      <c r="K12" s="307"/>
      <c r="L12" s="233"/>
      <c r="M12" s="233"/>
      <c r="N12" s="207"/>
      <c r="O12" s="207"/>
      <c r="P12" s="207"/>
      <c r="Q12" s="207"/>
      <c r="R12" s="207"/>
      <c r="S12" s="207"/>
    </row>
    <row r="13" spans="1:19" ht="12.75">
      <c r="A13" s="215"/>
      <c r="B13" s="248"/>
      <c r="C13" s="201" t="str">
        <f>IF($B14="","",VLOOKUP($B14,'Narancs fiú páros ELO'!$A$7:$P$22,5))</f>
        <v>140428</v>
      </c>
      <c r="D13" s="298">
        <f>IF($B14="","",VLOOKUP($B14,'Narancs fiú páros ELO'!$A$7:$P$23,15))</f>
        <v>0</v>
      </c>
      <c r="E13" s="197" t="str">
        <f>UPPER(IF($B14="","",VLOOKUP($B14,'Narancs fiú páros ELO'!$A$7:$P$22,2)))</f>
        <v>GYURICZA</v>
      </c>
      <c r="F13" s="202"/>
      <c r="G13" s="197" t="str">
        <f>IF($B14="","",VLOOKUP($B14,'Narancs fiú páros ELO'!$A$7:$P$22,3))</f>
        <v>Ákos Zalán</v>
      </c>
      <c r="H13" s="202"/>
      <c r="I13" s="197" t="str">
        <f>IF($B14="","",VLOOKUP($B14,'Narancs fiú páros ELO'!$A$7:$P$22,4))</f>
        <v>MTK</v>
      </c>
      <c r="J13" s="189"/>
      <c r="K13" s="308"/>
      <c r="L13" s="189"/>
      <c r="M13" s="233"/>
      <c r="N13" s="207"/>
      <c r="O13" s="207"/>
      <c r="P13" s="207"/>
      <c r="Q13" s="207"/>
      <c r="R13" s="207"/>
      <c r="S13" s="207"/>
    </row>
    <row r="14" spans="1:19" ht="12.75">
      <c r="A14" s="215" t="s">
        <v>53</v>
      </c>
      <c r="B14" s="247">
        <v>3</v>
      </c>
      <c r="C14" s="201" t="str">
        <f>IF($B14="","",VLOOKUP($B14,'Narancs fiú páros ELO'!$A$7:$P$22,11))</f>
        <v>130703</v>
      </c>
      <c r="D14" s="299"/>
      <c r="E14" s="197" t="str">
        <f>UPPER(IF($B14="","",VLOOKUP($B14,'Narancs fiú páros ELO'!$A$7:$P$22,8)))</f>
        <v>MOLNÁR</v>
      </c>
      <c r="F14" s="202"/>
      <c r="G14" s="197" t="str">
        <f>IF($B14="","",VLOOKUP($B14,'Narancs fiú páros ELO'!$A$7:$P$22,9))</f>
        <v>Domán</v>
      </c>
      <c r="H14" s="202"/>
      <c r="I14" s="197" t="str">
        <f>IF($B14="","",VLOOKUP($B14,'Narancs fiú páros ELO'!$A$7:$P$22,10))</f>
        <v>KTC</v>
      </c>
      <c r="J14" s="189"/>
      <c r="K14" s="306" t="s">
        <v>217</v>
      </c>
      <c r="L14" s="245"/>
      <c r="M14" s="233"/>
      <c r="N14" s="207"/>
      <c r="O14" s="207"/>
      <c r="P14" s="207"/>
      <c r="Q14" s="207"/>
      <c r="R14" s="207"/>
      <c r="S14" s="207"/>
    </row>
    <row r="15" spans="1:13" ht="12.75">
      <c r="A15" s="215"/>
      <c r="B15" s="248"/>
      <c r="C15" s="254"/>
      <c r="D15" s="254"/>
      <c r="E15" s="255"/>
      <c r="F15" s="256"/>
      <c r="G15" s="255"/>
      <c r="H15" s="256"/>
      <c r="I15" s="255"/>
      <c r="J15" s="189"/>
      <c r="K15" s="307"/>
      <c r="L15" s="233"/>
      <c r="M15" s="189"/>
    </row>
    <row r="16" spans="1:13" ht="12.75">
      <c r="A16" s="215"/>
      <c r="B16" s="248"/>
      <c r="C16" s="201" t="str">
        <f>IF($B17="","",VLOOKUP($B17,'Narancs fiú páros ELO'!$A$7:$P$22,5))</f>
        <v>141221</v>
      </c>
      <c r="D16" s="298">
        <f>IF($B17="","",VLOOKUP($B17,'Narancs fiú páros ELO'!$A$7:$P$23,15))</f>
        <v>0</v>
      </c>
      <c r="E16" s="197" t="str">
        <f>UPPER(IF($B17="","",VLOOKUP($B17,'Narancs fiú páros ELO'!$A$7:$P$22,2)))</f>
        <v>GONZALES </v>
      </c>
      <c r="F16" s="202"/>
      <c r="G16" s="197" t="str">
        <f>IF($B17="","",VLOOKUP($B17,'Narancs fiú páros ELO'!$A$7:$P$22,3))</f>
        <v>Miron</v>
      </c>
      <c r="H16" s="202"/>
      <c r="I16" s="197" t="str">
        <f>IF($B17="","",VLOOKUP($B17,'Narancs fiú páros ELO'!$A$7:$P$22,4))</f>
        <v>TM</v>
      </c>
      <c r="J16" s="189"/>
      <c r="K16" s="308"/>
      <c r="L16" s="189"/>
      <c r="M16" s="189"/>
    </row>
    <row r="17" spans="1:13" ht="12.75">
      <c r="A17" s="215" t="s">
        <v>57</v>
      </c>
      <c r="B17" s="247">
        <v>8</v>
      </c>
      <c r="C17" s="201" t="str">
        <f>IF($B17="","",VLOOKUP($B17,'Narancs fiú páros ELO'!$A$7:$P$22,11))</f>
        <v>141004</v>
      </c>
      <c r="D17" s="299"/>
      <c r="E17" s="197" t="str">
        <f>UPPER(IF($B17="","",VLOOKUP($B17,'Narancs fiú páros ELO'!$A$7:$P$22,8)))</f>
        <v>HOLLÓSY</v>
      </c>
      <c r="F17" s="202"/>
      <c r="G17" s="197" t="str">
        <f>IF($B17="","",VLOOKUP($B17,'Narancs fiú páros ELO'!$A$7:$P$22,9))</f>
        <v>Nimród</v>
      </c>
      <c r="H17" s="202"/>
      <c r="I17" s="197" t="str">
        <f>IF($B17="","",VLOOKUP($B17,'Narancs fiú páros ELO'!$A$7:$P$22,10))</f>
        <v>TM</v>
      </c>
      <c r="J17" s="189"/>
      <c r="K17" s="306"/>
      <c r="L17" s="245"/>
      <c r="M17" s="189"/>
    </row>
    <row r="18" spans="1:13" ht="12.75">
      <c r="A18" s="189"/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</row>
    <row r="19" spans="1:13" ht="12.75">
      <c r="A19" s="189"/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</row>
    <row r="20" spans="1:13" ht="12.75">
      <c r="A20" s="189"/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</row>
    <row r="21" spans="1:13" ht="18.75" customHeight="1">
      <c r="A21" s="189"/>
      <c r="B21" s="295"/>
      <c r="C21" s="295"/>
      <c r="D21" s="296" t="str">
        <f>CONCATENATE(E7,"/",E8)</f>
        <v>HAJÓS/KARÓCZKAI</v>
      </c>
      <c r="E21" s="296"/>
      <c r="F21" s="296" t="str">
        <f>CONCATENATE(E10,"/",E11)</f>
        <v>HORVÁTH/SZŰCS</v>
      </c>
      <c r="G21" s="296"/>
      <c r="H21" s="296" t="str">
        <f>CONCATENATE(E13,"/",E14)</f>
        <v>GYURICZA/MOLNÁR</v>
      </c>
      <c r="I21" s="296"/>
      <c r="J21" s="296" t="str">
        <f>CONCATENATE(E16,"/",E17)</f>
        <v>GONZALES /HOLLÓSY</v>
      </c>
      <c r="K21" s="296"/>
      <c r="L21" s="189"/>
      <c r="M21" s="189"/>
    </row>
    <row r="22" spans="1:13" ht="18.75" customHeight="1">
      <c r="A22" s="249" t="s">
        <v>51</v>
      </c>
      <c r="B22" s="297" t="str">
        <f>CONCATENATE(E7,"/",E8)</f>
        <v>HAJÓS/KARÓCZKAI</v>
      </c>
      <c r="C22" s="297"/>
      <c r="D22" s="303"/>
      <c r="E22" s="303"/>
      <c r="F22" s="305" t="s">
        <v>210</v>
      </c>
      <c r="G22" s="304"/>
      <c r="H22" s="305" t="s">
        <v>214</v>
      </c>
      <c r="I22" s="304"/>
      <c r="J22" s="305" t="s">
        <v>209</v>
      </c>
      <c r="K22" s="304"/>
      <c r="L22" s="189"/>
      <c r="M22" s="189"/>
    </row>
    <row r="23" spans="1:13" ht="18.75" customHeight="1">
      <c r="A23" s="249" t="s">
        <v>52</v>
      </c>
      <c r="B23" s="297" t="str">
        <f>CONCATENATE(E10,"/",E11)</f>
        <v>HORVÁTH/SZŰCS</v>
      </c>
      <c r="C23" s="297"/>
      <c r="D23" s="305" t="s">
        <v>209</v>
      </c>
      <c r="E23" s="304"/>
      <c r="F23" s="303"/>
      <c r="G23" s="303"/>
      <c r="H23" s="305" t="s">
        <v>211</v>
      </c>
      <c r="I23" s="304"/>
      <c r="J23" s="305" t="s">
        <v>209</v>
      </c>
      <c r="K23" s="304"/>
      <c r="L23" s="189"/>
      <c r="M23" s="189"/>
    </row>
    <row r="24" spans="1:13" ht="18.75" customHeight="1">
      <c r="A24" s="249" t="s">
        <v>53</v>
      </c>
      <c r="B24" s="297" t="str">
        <f>CONCATENATE(E13,"/",E14)</f>
        <v>GYURICZA/MOLNÁR</v>
      </c>
      <c r="C24" s="297"/>
      <c r="D24" s="305" t="s">
        <v>213</v>
      </c>
      <c r="E24" s="304"/>
      <c r="F24" s="305" t="s">
        <v>212</v>
      </c>
      <c r="G24" s="304"/>
      <c r="H24" s="303"/>
      <c r="I24" s="303"/>
      <c r="J24" s="305" t="s">
        <v>207</v>
      </c>
      <c r="K24" s="304"/>
      <c r="L24" s="189"/>
      <c r="M24" s="189"/>
    </row>
    <row r="25" spans="1:13" ht="17.25" customHeight="1">
      <c r="A25" s="249" t="s">
        <v>57</v>
      </c>
      <c r="B25" s="297" t="str">
        <f>CONCATENATE(E16,"/",E17)</f>
        <v>GONZALES /HOLLÓSY</v>
      </c>
      <c r="C25" s="297"/>
      <c r="D25" s="305" t="s">
        <v>210</v>
      </c>
      <c r="E25" s="304"/>
      <c r="F25" s="305" t="s">
        <v>210</v>
      </c>
      <c r="G25" s="304"/>
      <c r="H25" s="305" t="s">
        <v>208</v>
      </c>
      <c r="I25" s="304"/>
      <c r="J25" s="303"/>
      <c r="K25" s="303"/>
      <c r="L25" s="189"/>
      <c r="M25" s="189"/>
    </row>
    <row r="26" spans="1:13" ht="12.75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</row>
    <row r="27" spans="1:13" ht="12.75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</row>
    <row r="28" spans="1:13" ht="12.75">
      <c r="A28" s="189"/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</row>
    <row r="29" spans="1:13" ht="12.75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</row>
    <row r="30" spans="1:13" ht="12.75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</row>
    <row r="31" spans="1:13" ht="12.75">
      <c r="A31" s="189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</row>
    <row r="32" spans="1:13" ht="12.75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</row>
    <row r="33" spans="1:13" ht="12.75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</row>
    <row r="34" spans="1:13" ht="12.75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</row>
    <row r="35" spans="1:19" ht="12.75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8"/>
      <c r="M35" s="189"/>
      <c r="O35" s="207"/>
      <c r="P35" s="207"/>
      <c r="Q35" s="207"/>
      <c r="R35" s="207"/>
      <c r="S35" s="207"/>
    </row>
    <row r="36" spans="1:19" ht="12.75">
      <c r="A36" s="110" t="s">
        <v>25</v>
      </c>
      <c r="B36" s="111"/>
      <c r="C36" s="156"/>
      <c r="D36" s="222" t="s">
        <v>0</v>
      </c>
      <c r="E36" s="223" t="s">
        <v>27</v>
      </c>
      <c r="F36" s="242"/>
      <c r="G36" s="222" t="s">
        <v>0</v>
      </c>
      <c r="H36" s="223" t="s">
        <v>33</v>
      </c>
      <c r="I36" s="130"/>
      <c r="J36" s="223" t="s">
        <v>34</v>
      </c>
      <c r="K36" s="129" t="s">
        <v>35</v>
      </c>
      <c r="L36" s="34"/>
      <c r="M36" s="242"/>
      <c r="O36" s="207"/>
      <c r="P36" s="216"/>
      <c r="Q36" s="216"/>
      <c r="R36" s="217"/>
      <c r="S36" s="207"/>
    </row>
    <row r="37" spans="1:19" ht="12.75">
      <c r="A37" s="192" t="s">
        <v>26</v>
      </c>
      <c r="B37" s="193"/>
      <c r="C37" s="194"/>
      <c r="D37" s="224"/>
      <c r="E37" s="301"/>
      <c r="F37" s="301"/>
      <c r="G37" s="236" t="s">
        <v>1</v>
      </c>
      <c r="H37" s="193"/>
      <c r="I37" s="225"/>
      <c r="J37" s="237"/>
      <c r="K37" s="190" t="s">
        <v>28</v>
      </c>
      <c r="L37" s="243"/>
      <c r="M37" s="226"/>
      <c r="O37" s="207"/>
      <c r="P37" s="218"/>
      <c r="Q37" s="218"/>
      <c r="R37" s="219"/>
      <c r="S37" s="207"/>
    </row>
    <row r="38" spans="1:19" ht="12.75">
      <c r="A38" s="195" t="s">
        <v>32</v>
      </c>
      <c r="B38" s="128"/>
      <c r="C38" s="196"/>
      <c r="D38" s="227"/>
      <c r="E38" s="300"/>
      <c r="F38" s="300"/>
      <c r="G38" s="238"/>
      <c r="H38" s="229"/>
      <c r="I38" s="230"/>
      <c r="J38" s="84"/>
      <c r="K38" s="240"/>
      <c r="L38" s="188"/>
      <c r="M38" s="235"/>
      <c r="O38" s="207"/>
      <c r="P38" s="219"/>
      <c r="Q38" s="220"/>
      <c r="R38" s="219"/>
      <c r="S38" s="207"/>
    </row>
    <row r="39" spans="1:19" ht="12.75">
      <c r="A39" s="144"/>
      <c r="B39" s="145"/>
      <c r="C39" s="146"/>
      <c r="D39" s="227"/>
      <c r="E39" s="232"/>
      <c r="F39" s="233"/>
      <c r="G39" s="238" t="s">
        <v>2</v>
      </c>
      <c r="H39" s="229"/>
      <c r="I39" s="230"/>
      <c r="J39" s="84"/>
      <c r="K39" s="190" t="s">
        <v>29</v>
      </c>
      <c r="L39" s="243"/>
      <c r="M39" s="226"/>
      <c r="O39" s="207"/>
      <c r="P39" s="218"/>
      <c r="Q39" s="218"/>
      <c r="R39" s="219"/>
      <c r="S39" s="207"/>
    </row>
    <row r="40" spans="1:19" ht="12.75">
      <c r="A40" s="112"/>
      <c r="B40" s="154"/>
      <c r="C40" s="113"/>
      <c r="D40" s="227"/>
      <c r="E40" s="232"/>
      <c r="F40" s="233"/>
      <c r="G40" s="238"/>
      <c r="H40" s="229"/>
      <c r="I40" s="230"/>
      <c r="J40" s="84"/>
      <c r="K40" s="241"/>
      <c r="L40" s="233"/>
      <c r="M40" s="231"/>
      <c r="O40" s="207"/>
      <c r="P40" s="219"/>
      <c r="Q40" s="220"/>
      <c r="R40" s="219"/>
      <c r="S40" s="207"/>
    </row>
    <row r="41" spans="1:19" ht="12.75">
      <c r="A41" s="132"/>
      <c r="B41" s="147"/>
      <c r="C41" s="155"/>
      <c r="D41" s="227"/>
      <c r="E41" s="232"/>
      <c r="F41" s="233"/>
      <c r="G41" s="238" t="s">
        <v>3</v>
      </c>
      <c r="H41" s="229"/>
      <c r="I41" s="230"/>
      <c r="J41" s="84"/>
      <c r="K41" s="195"/>
      <c r="L41" s="188"/>
      <c r="M41" s="235"/>
      <c r="O41" s="207"/>
      <c r="P41" s="219"/>
      <c r="Q41" s="220"/>
      <c r="R41" s="219"/>
      <c r="S41" s="207"/>
    </row>
    <row r="42" spans="1:19" ht="12.75">
      <c r="A42" s="133"/>
      <c r="B42" s="149"/>
      <c r="C42" s="113"/>
      <c r="D42" s="227"/>
      <c r="E42" s="232"/>
      <c r="F42" s="233"/>
      <c r="G42" s="238"/>
      <c r="H42" s="229"/>
      <c r="I42" s="230"/>
      <c r="J42" s="84"/>
      <c r="K42" s="190" t="s">
        <v>23</v>
      </c>
      <c r="L42" s="243"/>
      <c r="M42" s="226"/>
      <c r="O42" s="207"/>
      <c r="P42" s="218"/>
      <c r="Q42" s="218"/>
      <c r="R42" s="219"/>
      <c r="S42" s="207"/>
    </row>
    <row r="43" spans="1:19" ht="12.75">
      <c r="A43" s="133"/>
      <c r="B43" s="149"/>
      <c r="C43" s="142"/>
      <c r="D43" s="227"/>
      <c r="E43" s="232"/>
      <c r="F43" s="233"/>
      <c r="G43" s="238" t="s">
        <v>4</v>
      </c>
      <c r="H43" s="229"/>
      <c r="I43" s="230"/>
      <c r="J43" s="84"/>
      <c r="K43" s="241"/>
      <c r="L43" s="233"/>
      <c r="M43" s="231"/>
      <c r="O43" s="207"/>
      <c r="P43" s="219"/>
      <c r="Q43" s="220"/>
      <c r="R43" s="219"/>
      <c r="S43" s="207"/>
    </row>
    <row r="44" spans="1:19" ht="12.75">
      <c r="A44" s="134"/>
      <c r="B44" s="131"/>
      <c r="C44" s="143"/>
      <c r="D44" s="234"/>
      <c r="E44" s="114"/>
      <c r="F44" s="188"/>
      <c r="G44" s="239"/>
      <c r="H44" s="128"/>
      <c r="I44" s="191"/>
      <c r="J44" s="115"/>
      <c r="K44" s="195" t="str">
        <f>L4</f>
        <v>Rákóczi Andrea</v>
      </c>
      <c r="L44" s="188"/>
      <c r="M44" s="235"/>
      <c r="O44" s="207"/>
      <c r="P44" s="219"/>
      <c r="Q44" s="220"/>
      <c r="R44" s="221"/>
      <c r="S44" s="207"/>
    </row>
    <row r="45" spans="15:19" ht="12.75">
      <c r="O45" s="207"/>
      <c r="P45" s="207"/>
      <c r="Q45" s="207"/>
      <c r="R45" s="207"/>
      <c r="S45" s="207"/>
    </row>
    <row r="46" spans="15:19" ht="12.75">
      <c r="O46" s="207"/>
      <c r="P46" s="207"/>
      <c r="Q46" s="207"/>
      <c r="R46" s="207"/>
      <c r="S46" s="207"/>
    </row>
  </sheetData>
  <sheetProtection/>
  <mergeCells count="33">
    <mergeCell ref="E38:F38"/>
    <mergeCell ref="B25:C25"/>
    <mergeCell ref="D25:E25"/>
    <mergeCell ref="F25:G25"/>
    <mergeCell ref="H25:I25"/>
    <mergeCell ref="J25:K25"/>
    <mergeCell ref="E37:F37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A1:F1"/>
    <mergeCell ref="A4:C4"/>
    <mergeCell ref="D7:D8"/>
    <mergeCell ref="D10:D11"/>
    <mergeCell ref="D13:D14"/>
    <mergeCell ref="D16:D17"/>
  </mergeCells>
  <conditionalFormatting sqref="E7:E17">
    <cfRule type="cellIs" priority="2" dxfId="0" operator="equal" stopIfTrue="1">
      <formula>"Bye"</formula>
    </cfRule>
  </conditionalFormatting>
  <conditionalFormatting sqref="R44">
    <cfRule type="expression" priority="1" dxfId="15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20">
    <tabColor indexed="17"/>
  </sheetPr>
  <dimension ref="A1:S49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6" max="16" width="11.140625" style="0" customWidth="1"/>
  </cols>
  <sheetData>
    <row r="1" spans="1:19" ht="26.25">
      <c r="A1" s="293" t="str">
        <f>Altalanos!$A$6</f>
        <v>Play &amp; Stay Páros Narancs</v>
      </c>
      <c r="B1" s="293"/>
      <c r="C1" s="293"/>
      <c r="D1" s="293"/>
      <c r="E1" s="293"/>
      <c r="F1" s="293"/>
      <c r="G1" s="173"/>
      <c r="H1" s="176" t="s">
        <v>47</v>
      </c>
      <c r="I1" s="174"/>
      <c r="J1" s="175"/>
      <c r="L1" s="177"/>
      <c r="M1" s="203"/>
      <c r="N1" s="205"/>
      <c r="O1" s="205" t="s">
        <v>5</v>
      </c>
      <c r="P1" s="205"/>
      <c r="Q1" s="206"/>
      <c r="R1" s="205"/>
      <c r="S1" s="207"/>
    </row>
    <row r="2" spans="1:19" ht="12.75">
      <c r="A2" s="178" t="s">
        <v>31</v>
      </c>
      <c r="B2" s="179"/>
      <c r="C2" s="179"/>
      <c r="D2" s="179"/>
      <c r="E2" s="283" t="str">
        <f>Altalanos!$B$8</f>
        <v>Narancs Fiú páros</v>
      </c>
      <c r="F2" s="179"/>
      <c r="G2" s="180"/>
      <c r="H2" s="181"/>
      <c r="I2" s="181"/>
      <c r="J2" s="182"/>
      <c r="K2" s="177"/>
      <c r="L2" s="177"/>
      <c r="M2" s="204"/>
      <c r="N2" s="208"/>
      <c r="O2" s="209"/>
      <c r="P2" s="208"/>
      <c r="Q2" s="209"/>
      <c r="R2" s="208"/>
      <c r="S2" s="207"/>
    </row>
    <row r="3" spans="1:19" ht="12.75">
      <c r="A3" s="52" t="s">
        <v>13</v>
      </c>
      <c r="B3" s="52"/>
      <c r="C3" s="52"/>
      <c r="D3" s="52"/>
      <c r="E3" s="52" t="s">
        <v>10</v>
      </c>
      <c r="F3" s="52"/>
      <c r="G3" s="52"/>
      <c r="H3" s="52" t="s">
        <v>18</v>
      </c>
      <c r="I3" s="52"/>
      <c r="J3" s="107"/>
      <c r="K3" s="52"/>
      <c r="L3" s="53" t="s">
        <v>19</v>
      </c>
      <c r="M3" s="52"/>
      <c r="N3" s="211"/>
      <c r="O3" s="210"/>
      <c r="P3" s="211"/>
      <c r="Q3" s="210"/>
      <c r="R3" s="212"/>
      <c r="S3" s="207"/>
    </row>
    <row r="4" spans="1:19" ht="13.5" thickBot="1">
      <c r="A4" s="294" t="str">
        <f>Altalanos!$A$10</f>
        <v>2022.04.9-10.</v>
      </c>
      <c r="B4" s="294"/>
      <c r="C4" s="294"/>
      <c r="D4" s="183"/>
      <c r="E4" s="184" t="str">
        <f>Altalanos!$C$10</f>
        <v>Budapest</v>
      </c>
      <c r="F4" s="184"/>
      <c r="G4" s="184"/>
      <c r="H4" s="186"/>
      <c r="I4" s="184"/>
      <c r="J4" s="185"/>
      <c r="K4" s="186"/>
      <c r="L4" s="187" t="str">
        <f>Altalanos!$E$10</f>
        <v>Rákóczi Andrea</v>
      </c>
      <c r="M4" s="186"/>
      <c r="N4" s="213"/>
      <c r="O4" s="214"/>
      <c r="P4" s="258" t="s">
        <v>64</v>
      </c>
      <c r="Q4" s="259" t="s">
        <v>73</v>
      </c>
      <c r="R4" s="259" t="s">
        <v>69</v>
      </c>
      <c r="S4" s="207"/>
    </row>
    <row r="5" spans="1:19" ht="12.75">
      <c r="A5" s="34"/>
      <c r="B5" s="34" t="s">
        <v>30</v>
      </c>
      <c r="C5" s="199" t="s">
        <v>49</v>
      </c>
      <c r="D5" s="34" t="s">
        <v>25</v>
      </c>
      <c r="E5" s="34" t="s">
        <v>54</v>
      </c>
      <c r="F5" s="34"/>
      <c r="G5" s="34" t="s">
        <v>17</v>
      </c>
      <c r="H5" s="34"/>
      <c r="I5" s="34" t="s">
        <v>21</v>
      </c>
      <c r="J5" s="34"/>
      <c r="K5" s="246" t="s">
        <v>55</v>
      </c>
      <c r="L5" s="246" t="s">
        <v>56</v>
      </c>
      <c r="M5" s="246"/>
      <c r="N5" s="207"/>
      <c r="O5" s="207"/>
      <c r="P5" s="260" t="s">
        <v>71</v>
      </c>
      <c r="Q5" s="261" t="s">
        <v>67</v>
      </c>
      <c r="R5" s="261" t="s">
        <v>74</v>
      </c>
      <c r="S5" s="207"/>
    </row>
    <row r="6" spans="1:19" ht="12.75">
      <c r="A6" s="189"/>
      <c r="B6" s="189"/>
      <c r="C6" s="244"/>
      <c r="D6" s="189"/>
      <c r="E6" s="189"/>
      <c r="F6" s="189"/>
      <c r="G6" s="189"/>
      <c r="H6" s="189"/>
      <c r="I6" s="189"/>
      <c r="J6" s="189"/>
      <c r="K6" s="257"/>
      <c r="L6" s="257"/>
      <c r="M6" s="257"/>
      <c r="N6" s="207"/>
      <c r="O6" s="207"/>
      <c r="P6" s="262" t="s">
        <v>72</v>
      </c>
      <c r="Q6" s="263" t="s">
        <v>75</v>
      </c>
      <c r="R6" s="263" t="s">
        <v>70</v>
      </c>
      <c r="S6" s="207"/>
    </row>
    <row r="7" spans="1:19" ht="12.75">
      <c r="A7" s="189"/>
      <c r="B7" s="189"/>
      <c r="C7" s="201" t="str">
        <f>IF($B8="","",VLOOKUP($B8,'Narancs fiú páros ELO'!$A$7:$P$22,5))</f>
        <v>140220</v>
      </c>
      <c r="D7" s="298">
        <f>IF($B8="","",VLOOKUP($B8,'Narancs fiú páros ELO'!$A$7:$P$23,15))</f>
        <v>0</v>
      </c>
      <c r="E7" s="197" t="str">
        <f>UPPER(IF($B8="","",VLOOKUP($B8,'Narancs fiú páros ELO'!$A$7:$P$22,2)))</f>
        <v>ALMAI</v>
      </c>
      <c r="F7" s="202"/>
      <c r="G7" s="197" t="str">
        <f>IF($B8="","",VLOOKUP($B8,'Narancs fiú páros ELO'!$A$7:$P$22,3))</f>
        <v>Sámuel</v>
      </c>
      <c r="H7" s="202"/>
      <c r="I7" s="197" t="str">
        <f>IF($B8="","",VLOOKUP($B8,'Narancs fiú páros ELO'!$A$7:$P$22,4))</f>
        <v>MTK</v>
      </c>
      <c r="J7" s="189"/>
      <c r="K7" s="189"/>
      <c r="L7" s="189"/>
      <c r="M7" s="189"/>
      <c r="N7" s="207"/>
      <c r="O7" s="207"/>
      <c r="P7" s="258" t="s">
        <v>78</v>
      </c>
      <c r="Q7" s="259" t="s">
        <v>66</v>
      </c>
      <c r="R7" s="259" t="s">
        <v>76</v>
      </c>
      <c r="S7" s="207"/>
    </row>
    <row r="8" spans="1:19" ht="12.75">
      <c r="A8" s="215" t="s">
        <v>51</v>
      </c>
      <c r="B8" s="247">
        <v>2</v>
      </c>
      <c r="C8" s="201" t="str">
        <f>IF($B8="","",VLOOKUP($B8,'Narancs fiú páros ELO'!$A$7:$P$22,11))</f>
        <v>130413</v>
      </c>
      <c r="D8" s="299"/>
      <c r="E8" s="197" t="str">
        <f>UPPER(IF($B8="","",VLOOKUP($B8,'Narancs fiú páros ELO'!$A$7:$P$22,8)))</f>
        <v>GÉMES</v>
      </c>
      <c r="F8" s="202"/>
      <c r="G8" s="197" t="str">
        <f>IF($B8="","",VLOOKUP($B8,'Narancs fiú páros ELO'!$A$7:$P$22,9))</f>
        <v>Domonkos </v>
      </c>
      <c r="H8" s="202"/>
      <c r="I8" s="197" t="str">
        <f>IF($B8="","",VLOOKUP($B8,'Narancs fiú páros ELO'!$A$7:$P$22,10))</f>
        <v>NEXT TA</v>
      </c>
      <c r="J8" s="189"/>
      <c r="K8" s="306" t="s">
        <v>216</v>
      </c>
      <c r="L8" s="245"/>
      <c r="M8" s="233"/>
      <c r="N8" s="207"/>
      <c r="O8" s="207"/>
      <c r="P8" s="260" t="s">
        <v>79</v>
      </c>
      <c r="Q8" s="261" t="s">
        <v>68</v>
      </c>
      <c r="R8" s="261" t="s">
        <v>77</v>
      </c>
      <c r="S8" s="207"/>
    </row>
    <row r="9" spans="1:19" ht="12.75">
      <c r="A9" s="215"/>
      <c r="B9" s="248"/>
      <c r="C9" s="254"/>
      <c r="D9" s="254"/>
      <c r="E9" s="255"/>
      <c r="F9" s="256"/>
      <c r="G9" s="255"/>
      <c r="H9" s="256"/>
      <c r="I9" s="255"/>
      <c r="J9" s="189"/>
      <c r="K9" s="307"/>
      <c r="L9" s="233"/>
      <c r="M9" s="233"/>
      <c r="N9" s="207"/>
      <c r="O9" s="207"/>
      <c r="P9" s="207"/>
      <c r="Q9" s="207"/>
      <c r="R9" s="207"/>
      <c r="S9" s="207"/>
    </row>
    <row r="10" spans="1:19" ht="12.75">
      <c r="A10" s="215"/>
      <c r="B10" s="248"/>
      <c r="C10" s="201" t="str">
        <f>IF($B11="","",VLOOKUP($B11,'Narancs fiú páros ELO'!$A$7:$P$22,5))</f>
        <v>130313</v>
      </c>
      <c r="D10" s="298">
        <f>IF($B11="","",VLOOKUP($B11,'Narancs fiú páros ELO'!$A$7:$P$23,15))</f>
        <v>0</v>
      </c>
      <c r="E10" s="197" t="str">
        <f>UPPER(IF($B11="","",VLOOKUP($B11,'Narancs fiú páros ELO'!$A$7:$P$22,2)))</f>
        <v>AZARRA</v>
      </c>
      <c r="F10" s="202"/>
      <c r="G10" s="197" t="str">
        <f>IF($B11="","",VLOOKUP($B11,'Narancs fiú páros ELO'!$A$7:$P$22,3))</f>
        <v>Davide</v>
      </c>
      <c r="H10" s="202"/>
      <c r="I10" s="197" t="str">
        <f>IF($B11="","",VLOOKUP($B11,'Narancs fiú páros ELO'!$A$7:$P$22,4))</f>
        <v>Pasarét</v>
      </c>
      <c r="J10" s="189"/>
      <c r="K10" s="308"/>
      <c r="L10" s="189"/>
      <c r="M10" s="233"/>
      <c r="N10" s="207"/>
      <c r="O10" s="207"/>
      <c r="P10" s="207"/>
      <c r="Q10" s="207"/>
      <c r="R10" s="207"/>
      <c r="S10" s="207"/>
    </row>
    <row r="11" spans="1:19" ht="12.75">
      <c r="A11" s="215" t="s">
        <v>52</v>
      </c>
      <c r="B11" s="247">
        <v>7</v>
      </c>
      <c r="C11" s="201" t="str">
        <f>IF($B11="","",VLOOKUP($B11,'Narancs fiú páros ELO'!$A$7:$P$22,11))</f>
        <v>130114</v>
      </c>
      <c r="D11" s="299"/>
      <c r="E11" s="197" t="str">
        <f>UPPER(IF($B11="","",VLOOKUP($B11,'Narancs fiú páros ELO'!$A$7:$P$22,8)))</f>
        <v>JUNI-PELLER</v>
      </c>
      <c r="F11" s="202"/>
      <c r="G11" s="197" t="str">
        <f>IF($B11="","",VLOOKUP($B11,'Narancs fiú páros ELO'!$A$7:$P$22,9))</f>
        <v>Kornél</v>
      </c>
      <c r="H11" s="202"/>
      <c r="I11" s="197" t="str">
        <f>IF($B11="","",VLOOKUP($B11,'Narancs fiú páros ELO'!$A$7:$P$22,10))</f>
        <v>Pasarét</v>
      </c>
      <c r="J11" s="189"/>
      <c r="K11" s="306"/>
      <c r="L11" s="245"/>
      <c r="M11" s="233"/>
      <c r="N11" s="207"/>
      <c r="O11" s="207"/>
      <c r="P11" s="207"/>
      <c r="Q11" s="207"/>
      <c r="R11" s="207"/>
      <c r="S11" s="207"/>
    </row>
    <row r="12" spans="1:19" ht="12.75">
      <c r="A12" s="215"/>
      <c r="B12" s="248"/>
      <c r="C12" s="254"/>
      <c r="D12" s="254"/>
      <c r="E12" s="255"/>
      <c r="F12" s="256"/>
      <c r="G12" s="255"/>
      <c r="H12" s="256"/>
      <c r="I12" s="255"/>
      <c r="J12" s="189"/>
      <c r="K12" s="307"/>
      <c r="L12" s="233"/>
      <c r="M12" s="233"/>
      <c r="N12" s="207"/>
      <c r="O12" s="207"/>
      <c r="P12" s="207"/>
      <c r="Q12" s="207"/>
      <c r="R12" s="207"/>
      <c r="S12" s="207"/>
    </row>
    <row r="13" spans="1:19" ht="12.75">
      <c r="A13" s="215"/>
      <c r="B13" s="248"/>
      <c r="C13" s="201" t="str">
        <f>IF($B14="","",VLOOKUP($B14,'Narancs fiú páros ELO'!$A$7:$P$22,5))</f>
        <v>130701</v>
      </c>
      <c r="D13" s="298">
        <f>IF($B14="","",VLOOKUP($B14,'Narancs fiú páros ELO'!$A$7:$P$23,15))</f>
        <v>0</v>
      </c>
      <c r="E13" s="197" t="str">
        <f>UPPER(IF($B14="","",VLOOKUP($B14,'Narancs fiú páros ELO'!$A$7:$P$22,2)))</f>
        <v>MADACSAY</v>
      </c>
      <c r="F13" s="202"/>
      <c r="G13" s="197" t="str">
        <f>IF($B14="","",VLOOKUP($B14,'Narancs fiú páros ELO'!$A$7:$P$22,3))</f>
        <v>Mór</v>
      </c>
      <c r="H13" s="202"/>
      <c r="I13" s="197" t="str">
        <f>IF($B14="","",VLOOKUP($B14,'Narancs fiú páros ELO'!$A$7:$P$22,4))</f>
        <v>Vasas SC</v>
      </c>
      <c r="J13" s="189"/>
      <c r="K13" s="308"/>
      <c r="L13" s="189"/>
      <c r="M13" s="233"/>
      <c r="N13" s="207"/>
      <c r="O13" s="207"/>
      <c r="P13" s="207"/>
      <c r="Q13" s="207"/>
      <c r="R13" s="207"/>
      <c r="S13" s="207"/>
    </row>
    <row r="14" spans="1:19" ht="12.75">
      <c r="A14" s="215" t="s">
        <v>53</v>
      </c>
      <c r="B14" s="247">
        <v>5</v>
      </c>
      <c r="C14" s="201" t="str">
        <f>IF($B14="","",VLOOKUP($B14,'Narancs fiú páros ELO'!$A$7:$P$22,11))</f>
        <v>140304</v>
      </c>
      <c r="D14" s="299"/>
      <c r="E14" s="197" t="str">
        <f>UPPER(IF($B14="","",VLOOKUP($B14,'Narancs fiú páros ELO'!$A$7:$P$22,8)))</f>
        <v>MOLNÁR</v>
      </c>
      <c r="F14" s="202"/>
      <c r="G14" s="197" t="str">
        <f>IF($B14="","",VLOOKUP($B14,'Narancs fiú páros ELO'!$A$7:$P$22,9))</f>
        <v>Vince</v>
      </c>
      <c r="H14" s="202"/>
      <c r="I14" s="197" t="str">
        <f>IF($B14="","",VLOOKUP($B14,'Narancs fiú páros ELO'!$A$7:$P$22,10))</f>
        <v>Vasas SC</v>
      </c>
      <c r="J14" s="189"/>
      <c r="K14" s="306" t="s">
        <v>218</v>
      </c>
      <c r="L14" s="245"/>
      <c r="M14" s="233"/>
      <c r="N14" s="207"/>
      <c r="O14" s="207"/>
      <c r="P14" s="207"/>
      <c r="Q14" s="207"/>
      <c r="R14" s="207"/>
      <c r="S14" s="207"/>
    </row>
    <row r="15" spans="1:13" ht="12.75">
      <c r="A15" s="215"/>
      <c r="B15" s="248"/>
      <c r="C15" s="254"/>
      <c r="D15" s="254"/>
      <c r="E15" s="255"/>
      <c r="F15" s="256"/>
      <c r="G15" s="255"/>
      <c r="H15" s="256"/>
      <c r="I15" s="255"/>
      <c r="J15" s="189"/>
      <c r="K15" s="307"/>
      <c r="L15" s="233"/>
      <c r="M15" s="189"/>
    </row>
    <row r="16" spans="1:13" ht="12.75">
      <c r="A16" s="215"/>
      <c r="B16" s="248"/>
      <c r="C16" s="201" t="str">
        <f>IF($B17="","",VLOOKUP($B17,'Narancs fiú páros ELO'!$A$7:$P$22,5))</f>
        <v>130811</v>
      </c>
      <c r="D16" s="298">
        <f>IF($B17="","",VLOOKUP($B17,'Narancs fiú páros ELO'!$A$7:$P$23,15))</f>
        <v>0</v>
      </c>
      <c r="E16" s="197" t="str">
        <f>UPPER(IF($B17="","",VLOOKUP($B17,'Narancs fiú páros ELO'!$A$7:$P$22,2)))</f>
        <v>BOZSIK</v>
      </c>
      <c r="F16" s="202"/>
      <c r="G16" s="197" t="str">
        <f>IF($B17="","",VLOOKUP($B17,'Narancs fiú páros ELO'!$A$7:$P$22,3))</f>
        <v>Milán</v>
      </c>
      <c r="H16" s="202"/>
      <c r="I16" s="197" t="str">
        <f>IF($B17="","",VLOOKUP($B17,'Narancs fiú páros ELO'!$A$7:$P$22,4))</f>
        <v>Dunakeszi</v>
      </c>
      <c r="J16" s="189"/>
      <c r="K16" s="308"/>
      <c r="L16" s="189"/>
      <c r="M16" s="189"/>
    </row>
    <row r="17" spans="1:13" ht="12.75">
      <c r="A17" s="215" t="s">
        <v>57</v>
      </c>
      <c r="B17" s="247">
        <v>6</v>
      </c>
      <c r="C17" s="201" t="str">
        <f>IF($B17="","",VLOOKUP($B17,'Narancs fiú páros ELO'!$A$7:$P$22,11))</f>
        <v>130114</v>
      </c>
      <c r="D17" s="299"/>
      <c r="E17" s="197" t="str">
        <f>UPPER(IF($B17="","",VLOOKUP($B17,'Narancs fiú páros ELO'!$A$7:$P$22,8)))</f>
        <v>HIMMELREICH</v>
      </c>
      <c r="F17" s="202"/>
      <c r="G17" s="197" t="str">
        <f>IF($B17="","",VLOOKUP($B17,'Narancs fiú páros ELO'!$A$7:$P$22,9))</f>
        <v>Ágoston</v>
      </c>
      <c r="H17" s="202"/>
      <c r="I17" s="197" t="str">
        <f>IF($B17="","",VLOOKUP($B17,'Narancs fiú páros ELO'!$A$7:$P$22,10))</f>
        <v>Dunakeszi</v>
      </c>
      <c r="J17" s="189"/>
      <c r="K17" s="306"/>
      <c r="L17" s="245"/>
      <c r="M17" s="189"/>
    </row>
    <row r="18" spans="1:13" ht="12.75">
      <c r="A18" s="215"/>
      <c r="B18" s="248"/>
      <c r="C18" s="254"/>
      <c r="D18" s="254"/>
      <c r="E18" s="255"/>
      <c r="F18" s="256"/>
      <c r="G18" s="255"/>
      <c r="H18" s="256"/>
      <c r="I18" s="255"/>
      <c r="J18" s="189"/>
      <c r="K18" s="233"/>
      <c r="L18" s="233"/>
      <c r="M18" s="189"/>
    </row>
    <row r="19" spans="1:13" ht="12.75">
      <c r="A19" s="215"/>
      <c r="B19" s="248"/>
      <c r="C19" s="201">
        <f>IF($B20="","",VLOOKUP($B20,'Narancs fiú páros ELO'!$A$7:$P$22,5))</f>
      </c>
      <c r="D19" s="298">
        <f>IF($B20="","",VLOOKUP($B20,'Narancs fiú páros ELO'!$A$7:$P$23,15))</f>
      </c>
      <c r="E19" s="197">
        <f>UPPER(IF($B20="","",VLOOKUP($B20,'Narancs fiú páros ELO'!$A$7:$P$22,2)))</f>
      </c>
      <c r="F19" s="202"/>
      <c r="G19" s="197">
        <f>IF($B20="","",VLOOKUP($B20,'Narancs fiú páros ELO'!$A$7:$P$22,3))</f>
      </c>
      <c r="H19" s="202"/>
      <c r="I19" s="197">
        <f>IF($B20="","",VLOOKUP($B20,'Narancs fiú páros ELO'!$A$7:$P$22,4))</f>
      </c>
      <c r="J19" s="189"/>
      <c r="K19" s="189"/>
      <c r="L19" s="189"/>
      <c r="M19" s="189"/>
    </row>
    <row r="20" spans="1:13" ht="12.75">
      <c r="A20" s="215" t="s">
        <v>58</v>
      </c>
      <c r="B20" s="247"/>
      <c r="C20" s="201">
        <f>IF($B20="","",VLOOKUP($B20,'Narancs fiú páros ELO'!$A$7:$P$22,11))</f>
      </c>
      <c r="D20" s="299"/>
      <c r="E20" s="197">
        <f>UPPER(IF($B20="","",VLOOKUP($B20,'Narancs fiú páros ELO'!$A$7:$P$22,8)))</f>
      </c>
      <c r="F20" s="202"/>
      <c r="G20" s="197">
        <f>IF($B20="","",VLOOKUP($B20,'Narancs fiú páros ELO'!$A$7:$P$22,9))</f>
      </c>
      <c r="H20" s="202"/>
      <c r="I20" s="197">
        <f>IF($B20="","",VLOOKUP($B20,'Narancs fiú páros ELO'!$A$7:$P$22,10))</f>
      </c>
      <c r="J20" s="189"/>
      <c r="K20" s="188"/>
      <c r="L20" s="245"/>
      <c r="M20" s="189"/>
    </row>
    <row r="21" spans="1:13" ht="12.75">
      <c r="A21" s="189"/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</row>
    <row r="22" spans="1:13" ht="12.75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</row>
    <row r="23" spans="1:13" ht="12.75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</row>
    <row r="24" spans="1:13" ht="18.75" customHeight="1">
      <c r="A24" s="189"/>
      <c r="B24" s="295"/>
      <c r="C24" s="295"/>
      <c r="D24" s="296" t="str">
        <f>CONCATENATE(E7,"/",E8)</f>
        <v>ALMAI/GÉMES</v>
      </c>
      <c r="E24" s="296"/>
      <c r="F24" s="296" t="str">
        <f>CONCATENATE(E10,"/",E11)</f>
        <v>AZARRA/JUNI-PELLER</v>
      </c>
      <c r="G24" s="296"/>
      <c r="H24" s="296" t="str">
        <f>CONCATENATE(E13,"/",E14)</f>
        <v>MADACSAY/MOLNÁR</v>
      </c>
      <c r="I24" s="296"/>
      <c r="J24" s="296" t="str">
        <f>CONCATENATE(E16,"/",E17)</f>
        <v>BOZSIK/HIMMELREICH</v>
      </c>
      <c r="K24" s="296"/>
      <c r="L24" s="296" t="str">
        <f>CONCATENATE(E19,"/",E20)</f>
        <v>/</v>
      </c>
      <c r="M24" s="296"/>
    </row>
    <row r="25" spans="1:13" ht="18.75" customHeight="1">
      <c r="A25" s="249" t="s">
        <v>51</v>
      </c>
      <c r="B25" s="297" t="str">
        <f>CONCATENATE(E7,"/",E8)</f>
        <v>ALMAI/GÉMES</v>
      </c>
      <c r="C25" s="297"/>
      <c r="D25" s="303"/>
      <c r="E25" s="303"/>
      <c r="F25" s="305" t="s">
        <v>209</v>
      </c>
      <c r="G25" s="304"/>
      <c r="H25" s="305" t="s">
        <v>211</v>
      </c>
      <c r="I25" s="304"/>
      <c r="J25" s="305" t="s">
        <v>207</v>
      </c>
      <c r="K25" s="304"/>
      <c r="L25" s="292"/>
      <c r="M25" s="292"/>
    </row>
    <row r="26" spans="1:13" ht="18.75" customHeight="1">
      <c r="A26" s="249" t="s">
        <v>52</v>
      </c>
      <c r="B26" s="297" t="str">
        <f>CONCATENATE(E10,"/",E11)</f>
        <v>AZARRA/JUNI-PELLER</v>
      </c>
      <c r="C26" s="297"/>
      <c r="D26" s="305" t="s">
        <v>210</v>
      </c>
      <c r="E26" s="304"/>
      <c r="F26" s="303"/>
      <c r="G26" s="303"/>
      <c r="H26" s="305" t="s">
        <v>214</v>
      </c>
      <c r="I26" s="304"/>
      <c r="J26" s="305" t="s">
        <v>213</v>
      </c>
      <c r="K26" s="304"/>
      <c r="L26" s="292"/>
      <c r="M26" s="292"/>
    </row>
    <row r="27" spans="1:13" ht="18.75" customHeight="1">
      <c r="A27" s="249" t="s">
        <v>53</v>
      </c>
      <c r="B27" s="297" t="str">
        <f>CONCATENATE(E13,"/",E14)</f>
        <v>MADACSAY/MOLNÁR</v>
      </c>
      <c r="C27" s="297"/>
      <c r="D27" s="305" t="s">
        <v>212</v>
      </c>
      <c r="E27" s="304"/>
      <c r="F27" s="305" t="s">
        <v>213</v>
      </c>
      <c r="G27" s="304"/>
      <c r="H27" s="303"/>
      <c r="I27" s="303"/>
      <c r="J27" s="305" t="s">
        <v>207</v>
      </c>
      <c r="K27" s="304"/>
      <c r="L27" s="292"/>
      <c r="M27" s="292"/>
    </row>
    <row r="28" spans="1:13" ht="17.25" customHeight="1">
      <c r="A28" s="249" t="s">
        <v>57</v>
      </c>
      <c r="B28" s="297" t="str">
        <f>CONCATENATE(E16,"/",E17)</f>
        <v>BOZSIK/HIMMELREICH</v>
      </c>
      <c r="C28" s="297"/>
      <c r="D28" s="305" t="s">
        <v>208</v>
      </c>
      <c r="E28" s="304"/>
      <c r="F28" s="305" t="s">
        <v>207</v>
      </c>
      <c r="G28" s="304"/>
      <c r="H28" s="305" t="s">
        <v>208</v>
      </c>
      <c r="I28" s="304"/>
      <c r="J28" s="303"/>
      <c r="K28" s="303"/>
      <c r="L28" s="292"/>
      <c r="M28" s="292"/>
    </row>
    <row r="29" spans="1:13" ht="18.75" customHeight="1">
      <c r="A29" s="249" t="s">
        <v>58</v>
      </c>
      <c r="B29" s="297" t="str">
        <f>CONCATENATE(E19,"/",E20)</f>
        <v>/</v>
      </c>
      <c r="C29" s="297"/>
      <c r="D29" s="292"/>
      <c r="E29" s="292"/>
      <c r="F29" s="292"/>
      <c r="G29" s="292"/>
      <c r="H29" s="292"/>
      <c r="I29" s="292"/>
      <c r="J29" s="292"/>
      <c r="K29" s="292"/>
      <c r="L29" s="291"/>
      <c r="M29" s="291"/>
    </row>
    <row r="30" spans="1:13" ht="12.75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</row>
    <row r="31" spans="1:13" ht="12.75">
      <c r="A31" s="189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</row>
    <row r="32" spans="1:13" ht="12.75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</row>
    <row r="33" spans="1:13" ht="12.75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</row>
    <row r="34" spans="1:13" ht="12.75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</row>
    <row r="35" spans="1:13" ht="12.75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</row>
    <row r="36" spans="1:13" ht="12.75">
      <c r="A36" s="189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</row>
    <row r="37" spans="1:13" ht="12.75">
      <c r="A37" s="189"/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</row>
    <row r="38" spans="1:19" ht="12.75">
      <c r="A38" s="189"/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8"/>
      <c r="M38" s="189"/>
      <c r="O38" s="207"/>
      <c r="P38" s="207"/>
      <c r="Q38" s="207"/>
      <c r="R38" s="207"/>
      <c r="S38" s="207"/>
    </row>
    <row r="39" spans="1:19" ht="12.75">
      <c r="A39" s="110" t="s">
        <v>25</v>
      </c>
      <c r="B39" s="111"/>
      <c r="C39" s="156"/>
      <c r="D39" s="222" t="s">
        <v>0</v>
      </c>
      <c r="E39" s="223" t="s">
        <v>27</v>
      </c>
      <c r="F39" s="242"/>
      <c r="G39" s="222" t="s">
        <v>0</v>
      </c>
      <c r="H39" s="223" t="s">
        <v>33</v>
      </c>
      <c r="I39" s="130"/>
      <c r="J39" s="223" t="s">
        <v>34</v>
      </c>
      <c r="K39" s="129" t="s">
        <v>35</v>
      </c>
      <c r="L39" s="34"/>
      <c r="M39" s="242"/>
      <c r="O39" s="207"/>
      <c r="P39" s="216"/>
      <c r="Q39" s="216"/>
      <c r="R39" s="217"/>
      <c r="S39" s="207"/>
    </row>
    <row r="40" spans="1:19" ht="12.75">
      <c r="A40" s="192" t="s">
        <v>26</v>
      </c>
      <c r="B40" s="193"/>
      <c r="C40" s="194"/>
      <c r="D40" s="224"/>
      <c r="E40" s="301"/>
      <c r="F40" s="301"/>
      <c r="G40" s="236" t="s">
        <v>1</v>
      </c>
      <c r="H40" s="193"/>
      <c r="I40" s="225"/>
      <c r="J40" s="237"/>
      <c r="K40" s="190" t="s">
        <v>28</v>
      </c>
      <c r="L40" s="243"/>
      <c r="M40" s="226"/>
      <c r="O40" s="207"/>
      <c r="P40" s="218"/>
      <c r="Q40" s="218"/>
      <c r="R40" s="219"/>
      <c r="S40" s="207"/>
    </row>
    <row r="41" spans="1:19" ht="12.75">
      <c r="A41" s="195" t="s">
        <v>32</v>
      </c>
      <c r="B41" s="128"/>
      <c r="C41" s="196"/>
      <c r="D41" s="227"/>
      <c r="E41" s="300"/>
      <c r="F41" s="300"/>
      <c r="G41" s="238"/>
      <c r="H41" s="229"/>
      <c r="I41" s="230"/>
      <c r="J41" s="84"/>
      <c r="K41" s="240"/>
      <c r="L41" s="188"/>
      <c r="M41" s="235"/>
      <c r="O41" s="207"/>
      <c r="P41" s="219"/>
      <c r="Q41" s="220"/>
      <c r="R41" s="219"/>
      <c r="S41" s="207"/>
    </row>
    <row r="42" spans="1:19" ht="12.75">
      <c r="A42" s="144"/>
      <c r="B42" s="145"/>
      <c r="C42" s="146"/>
      <c r="D42" s="227"/>
      <c r="E42" s="232"/>
      <c r="F42" s="233"/>
      <c r="G42" s="238" t="s">
        <v>2</v>
      </c>
      <c r="H42" s="229"/>
      <c r="I42" s="230"/>
      <c r="J42" s="84"/>
      <c r="K42" s="190" t="s">
        <v>29</v>
      </c>
      <c r="L42" s="243"/>
      <c r="M42" s="226"/>
      <c r="O42" s="207"/>
      <c r="P42" s="218"/>
      <c r="Q42" s="218"/>
      <c r="R42" s="219"/>
      <c r="S42" s="207"/>
    </row>
    <row r="43" spans="1:19" ht="12.75">
      <c r="A43" s="112"/>
      <c r="B43" s="154"/>
      <c r="C43" s="113"/>
      <c r="D43" s="227"/>
      <c r="E43" s="232"/>
      <c r="F43" s="233"/>
      <c r="G43" s="238"/>
      <c r="H43" s="229"/>
      <c r="I43" s="230"/>
      <c r="J43" s="84"/>
      <c r="K43" s="241"/>
      <c r="L43" s="233"/>
      <c r="M43" s="231"/>
      <c r="O43" s="207"/>
      <c r="P43" s="219"/>
      <c r="Q43" s="220"/>
      <c r="R43" s="219"/>
      <c r="S43" s="207"/>
    </row>
    <row r="44" spans="1:19" ht="12.75">
      <c r="A44" s="132"/>
      <c r="B44" s="147"/>
      <c r="C44" s="155"/>
      <c r="D44" s="227"/>
      <c r="E44" s="232"/>
      <c r="F44" s="233"/>
      <c r="G44" s="238" t="s">
        <v>3</v>
      </c>
      <c r="H44" s="229"/>
      <c r="I44" s="230"/>
      <c r="J44" s="84"/>
      <c r="K44" s="195"/>
      <c r="L44" s="188"/>
      <c r="M44" s="235"/>
      <c r="O44" s="207"/>
      <c r="P44" s="219"/>
      <c r="Q44" s="220"/>
      <c r="R44" s="219"/>
      <c r="S44" s="207"/>
    </row>
    <row r="45" spans="1:19" ht="12.75">
      <c r="A45" s="133"/>
      <c r="B45" s="149"/>
      <c r="C45" s="113"/>
      <c r="D45" s="227"/>
      <c r="E45" s="232"/>
      <c r="F45" s="233"/>
      <c r="G45" s="238"/>
      <c r="H45" s="229"/>
      <c r="I45" s="230"/>
      <c r="J45" s="84"/>
      <c r="K45" s="190" t="s">
        <v>23</v>
      </c>
      <c r="L45" s="243"/>
      <c r="M45" s="226"/>
      <c r="O45" s="207"/>
      <c r="P45" s="218"/>
      <c r="Q45" s="218"/>
      <c r="R45" s="219"/>
      <c r="S45" s="207"/>
    </row>
    <row r="46" spans="1:19" ht="12.75">
      <c r="A46" s="133"/>
      <c r="B46" s="149"/>
      <c r="C46" s="142"/>
      <c r="D46" s="227"/>
      <c r="E46" s="232"/>
      <c r="F46" s="233"/>
      <c r="G46" s="238" t="s">
        <v>4</v>
      </c>
      <c r="H46" s="229"/>
      <c r="I46" s="230"/>
      <c r="J46" s="84"/>
      <c r="K46" s="241"/>
      <c r="L46" s="233"/>
      <c r="M46" s="231"/>
      <c r="O46" s="207"/>
      <c r="P46" s="219"/>
      <c r="Q46" s="220"/>
      <c r="R46" s="219"/>
      <c r="S46" s="207"/>
    </row>
    <row r="47" spans="1:19" ht="12.75">
      <c r="A47" s="134"/>
      <c r="B47" s="131"/>
      <c r="C47" s="143"/>
      <c r="D47" s="234"/>
      <c r="E47" s="114"/>
      <c r="F47" s="188"/>
      <c r="G47" s="239"/>
      <c r="H47" s="128"/>
      <c r="I47" s="191"/>
      <c r="J47" s="115"/>
      <c r="K47" s="195" t="str">
        <f>L4</f>
        <v>Rákóczi Andrea</v>
      </c>
      <c r="L47" s="188"/>
      <c r="M47" s="235"/>
      <c r="O47" s="207"/>
      <c r="P47" s="219"/>
      <c r="Q47" s="220"/>
      <c r="R47" s="221"/>
      <c r="S47" s="207"/>
    </row>
    <row r="48" spans="15:19" ht="12.75">
      <c r="O48" s="207"/>
      <c r="P48" s="207"/>
      <c r="Q48" s="207"/>
      <c r="R48" s="207"/>
      <c r="S48" s="207"/>
    </row>
    <row r="49" spans="15:19" ht="12.75">
      <c r="O49" s="207"/>
      <c r="P49" s="207"/>
      <c r="Q49" s="207"/>
      <c r="R49" s="207"/>
      <c r="S49" s="207"/>
    </row>
  </sheetData>
  <sheetProtection/>
  <mergeCells count="45">
    <mergeCell ref="H28:I28"/>
    <mergeCell ref="J28:K28"/>
    <mergeCell ref="L28:M28"/>
    <mergeCell ref="E40:F40"/>
    <mergeCell ref="E41:F41"/>
    <mergeCell ref="B29:C29"/>
    <mergeCell ref="D29:E29"/>
    <mergeCell ref="F29:G29"/>
    <mergeCell ref="L29:M29"/>
    <mergeCell ref="B27:C27"/>
    <mergeCell ref="D27:E27"/>
    <mergeCell ref="F27:G27"/>
    <mergeCell ref="H27:I27"/>
    <mergeCell ref="H29:I29"/>
    <mergeCell ref="J29:K29"/>
    <mergeCell ref="J27:K27"/>
    <mergeCell ref="B28:C28"/>
    <mergeCell ref="D28:E28"/>
    <mergeCell ref="F28:G28"/>
    <mergeCell ref="L25:M25"/>
    <mergeCell ref="H24:I24"/>
    <mergeCell ref="J24:K24"/>
    <mergeCell ref="L27:M27"/>
    <mergeCell ref="B26:C26"/>
    <mergeCell ref="D26:E26"/>
    <mergeCell ref="F26:G26"/>
    <mergeCell ref="H26:I26"/>
    <mergeCell ref="J26:K26"/>
    <mergeCell ref="L26:M26"/>
    <mergeCell ref="D19:D20"/>
    <mergeCell ref="B24:C24"/>
    <mergeCell ref="D24:E24"/>
    <mergeCell ref="F24:G24"/>
    <mergeCell ref="L24:M24"/>
    <mergeCell ref="B25:C25"/>
    <mergeCell ref="D25:E25"/>
    <mergeCell ref="F25:G25"/>
    <mergeCell ref="H25:I25"/>
    <mergeCell ref="J25:K25"/>
    <mergeCell ref="D13:D14"/>
    <mergeCell ref="D16:D17"/>
    <mergeCell ref="A1:F1"/>
    <mergeCell ref="A4:C4"/>
    <mergeCell ref="D7:D8"/>
    <mergeCell ref="D10:D11"/>
  </mergeCells>
  <conditionalFormatting sqref="E7:E20">
    <cfRule type="cellIs" priority="7" dxfId="0" operator="equal" stopIfTrue="1">
      <formula>"Bye"</formula>
    </cfRule>
  </conditionalFormatting>
  <conditionalFormatting sqref="R47">
    <cfRule type="expression" priority="6" dxfId="15" stopIfTrue="1">
      <formula>$O$1="CU"</formula>
    </cfRule>
  </conditionalFormatting>
  <conditionalFormatting sqref="E8">
    <cfRule type="cellIs" priority="5" dxfId="0" operator="equal" stopIfTrue="1">
      <formula>"Bye"</formula>
    </cfRule>
  </conditionalFormatting>
  <conditionalFormatting sqref="E11">
    <cfRule type="cellIs" priority="4" dxfId="0" operator="equal" stopIfTrue="1">
      <formula>"Bye"</formula>
    </cfRule>
  </conditionalFormatting>
  <conditionalFormatting sqref="E14">
    <cfRule type="cellIs" priority="3" dxfId="0" operator="equal" stopIfTrue="1">
      <formula>"Bye"</formula>
    </cfRule>
  </conditionalFormatting>
  <conditionalFormatting sqref="E17">
    <cfRule type="cellIs" priority="2" dxfId="0" operator="equal" stopIfTrue="1">
      <formula>"Bye"</formula>
    </cfRule>
  </conditionalFormatting>
  <conditionalFormatting sqref="E20">
    <cfRule type="cellIs" priority="1" dxfId="0" operator="equal" stopIfTrue="1">
      <formula>"Bye"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9">
    <tabColor indexed="42"/>
  </sheetPr>
  <dimension ref="A1:P87"/>
  <sheetViews>
    <sheetView showGridLines="0" showZeros="0" zoomScale="86" zoomScaleNormal="86" zoomScalePageLayoutView="0" workbookViewId="0" topLeftCell="A1">
      <pane ySplit="7" topLeftCell="A8" activePane="bottomLeft" state="frozen"/>
      <selection pane="topLeft" activeCell="F3" sqref="F3"/>
      <selection pane="bottomLeft" activeCell="C18" sqref="C18"/>
    </sheetView>
  </sheetViews>
  <sheetFormatPr defaultColWidth="9.140625" defaultRowHeight="12.75"/>
  <cols>
    <col min="1" max="1" width="4.28125" style="0" customWidth="1"/>
    <col min="2" max="2" width="14.421875" style="0" customWidth="1"/>
    <col min="3" max="3" width="16.00390625" style="0" customWidth="1"/>
    <col min="4" max="4" width="8.57421875" style="42" customWidth="1"/>
    <col min="5" max="5" width="8.00390625" style="42" customWidth="1"/>
    <col min="6" max="6" width="5.8515625" style="42" customWidth="1"/>
    <col min="7" max="7" width="17.28125" style="42" customWidth="1"/>
    <col min="8" max="8" width="18.8515625" style="90" customWidth="1"/>
    <col min="9" max="9" width="15.28125" style="42" customWidth="1"/>
    <col min="10" max="10" width="8.00390625" style="42" customWidth="1"/>
    <col min="11" max="11" width="7.421875" style="42" customWidth="1"/>
    <col min="12" max="12" width="5.8515625" style="42" customWidth="1"/>
    <col min="13" max="13" width="11.28125" style="42" customWidth="1"/>
    <col min="14" max="16" width="5.8515625" style="42" customWidth="1"/>
  </cols>
  <sheetData>
    <row r="1" spans="1:16" ht="26.25">
      <c r="A1" s="85" t="str">
        <f>Altalanos!$A$6</f>
        <v>Play &amp; Stay Páros Narancs</v>
      </c>
      <c r="B1" s="85"/>
      <c r="C1" s="85"/>
      <c r="D1" s="86"/>
      <c r="E1" s="86"/>
      <c r="F1" s="148"/>
      <c r="G1" s="148"/>
      <c r="H1" s="153" t="s">
        <v>39</v>
      </c>
      <c r="I1" s="86"/>
      <c r="J1" s="87"/>
      <c r="K1" s="87"/>
      <c r="L1" s="87"/>
      <c r="M1" s="87"/>
      <c r="N1" s="87"/>
      <c r="O1" s="118"/>
      <c r="P1" s="96"/>
    </row>
    <row r="2" spans="1:16" ht="13.5" thickBot="1">
      <c r="A2" s="88" t="str">
        <f>Altalanos!$A$8</f>
        <v>Narancs lány páros</v>
      </c>
      <c r="B2" s="88" t="s">
        <v>31</v>
      </c>
      <c r="C2" s="158" t="str">
        <f>Altalanos!$C$8</f>
        <v>Narancs vegyes páros</v>
      </c>
      <c r="D2" s="119"/>
      <c r="E2" s="119"/>
      <c r="F2" s="119"/>
      <c r="G2" s="119"/>
      <c r="H2" s="153" t="s">
        <v>40</v>
      </c>
      <c r="I2" s="91"/>
      <c r="J2" s="91"/>
      <c r="K2" s="82"/>
      <c r="L2" s="82"/>
      <c r="M2" s="82"/>
      <c r="N2" s="82"/>
      <c r="O2" s="120"/>
      <c r="P2" s="97"/>
    </row>
    <row r="3" spans="1:16" s="2" customFormat="1" ht="12.75">
      <c r="A3" s="159" t="s">
        <v>46</v>
      </c>
      <c r="B3" s="160"/>
      <c r="C3" s="161"/>
      <c r="D3" s="162"/>
      <c r="E3" s="163"/>
      <c r="F3" s="21"/>
      <c r="G3" s="21"/>
      <c r="H3" s="102"/>
      <c r="I3" s="21"/>
      <c r="J3" s="28"/>
      <c r="K3" s="28"/>
      <c r="L3" s="28"/>
      <c r="M3" s="121" t="s">
        <v>23</v>
      </c>
      <c r="N3" s="103"/>
      <c r="O3" s="103"/>
      <c r="P3" s="122"/>
    </row>
    <row r="4" spans="1:16" s="2" customFormat="1" ht="12.75">
      <c r="A4" s="52" t="s">
        <v>13</v>
      </c>
      <c r="B4" s="52"/>
      <c r="C4" s="50" t="s">
        <v>10</v>
      </c>
      <c r="D4" s="50"/>
      <c r="E4" s="50"/>
      <c r="F4" s="50"/>
      <c r="G4" s="50"/>
      <c r="H4" s="50" t="s">
        <v>18</v>
      </c>
      <c r="I4" s="52"/>
      <c r="J4" s="53"/>
      <c r="K4" s="53"/>
      <c r="L4" s="53" t="s">
        <v>19</v>
      </c>
      <c r="M4" s="116"/>
      <c r="N4" s="123"/>
      <c r="O4" s="123"/>
      <c r="P4" s="104"/>
    </row>
    <row r="5" spans="1:16" s="2" customFormat="1" ht="13.5" thickBot="1">
      <c r="A5" s="286" t="str">
        <f>Altalanos!$A$10</f>
        <v>2022.04.9-10.</v>
      </c>
      <c r="B5" s="286"/>
      <c r="C5" s="108" t="str">
        <f>Altalanos!$C$10</f>
        <v>Budapest</v>
      </c>
      <c r="D5" s="89"/>
      <c r="E5" s="89"/>
      <c r="F5" s="89"/>
      <c r="G5" s="89"/>
      <c r="H5" s="109"/>
      <c r="I5" s="92"/>
      <c r="J5" s="83"/>
      <c r="K5" s="83"/>
      <c r="L5" s="83" t="str">
        <f>Altalanos!$E$10</f>
        <v>Rákóczi Andrea</v>
      </c>
      <c r="M5" s="105"/>
      <c r="N5" s="92"/>
      <c r="O5" s="92"/>
      <c r="P5" s="106">
        <f>COUNTA(P8:P87)</f>
        <v>0</v>
      </c>
    </row>
    <row r="6" spans="1:16" s="124" customFormat="1" ht="12" customHeight="1">
      <c r="A6" s="125"/>
      <c r="B6" s="287" t="s">
        <v>41</v>
      </c>
      <c r="C6" s="288"/>
      <c r="D6" s="288"/>
      <c r="E6" s="288"/>
      <c r="F6" s="288"/>
      <c r="G6" s="272"/>
      <c r="H6" s="289" t="s">
        <v>42</v>
      </c>
      <c r="I6" s="288"/>
      <c r="J6" s="288"/>
      <c r="K6" s="288"/>
      <c r="L6" s="290"/>
      <c r="M6" s="289" t="s">
        <v>43</v>
      </c>
      <c r="N6" s="288"/>
      <c r="O6" s="288"/>
      <c r="P6" s="290"/>
    </row>
    <row r="7" spans="1:16" ht="47.25" customHeight="1" thickBot="1">
      <c r="A7" s="98" t="s">
        <v>20</v>
      </c>
      <c r="B7" s="99" t="s">
        <v>16</v>
      </c>
      <c r="C7" s="99" t="s">
        <v>17</v>
      </c>
      <c r="D7" s="99" t="s">
        <v>21</v>
      </c>
      <c r="E7" s="99" t="s">
        <v>22</v>
      </c>
      <c r="F7" s="275" t="s">
        <v>90</v>
      </c>
      <c r="G7" s="167" t="s">
        <v>89</v>
      </c>
      <c r="H7" s="98" t="s">
        <v>16</v>
      </c>
      <c r="I7" s="99" t="s">
        <v>17</v>
      </c>
      <c r="J7" s="99" t="s">
        <v>21</v>
      </c>
      <c r="K7" s="99" t="s">
        <v>22</v>
      </c>
      <c r="L7" s="100" t="s">
        <v>91</v>
      </c>
      <c r="M7" s="98" t="s">
        <v>89</v>
      </c>
      <c r="N7" s="117" t="s">
        <v>44</v>
      </c>
      <c r="O7" s="99" t="s">
        <v>45</v>
      </c>
      <c r="P7" s="100" t="s">
        <v>24</v>
      </c>
    </row>
    <row r="8" spans="1:16" s="11" customFormat="1" ht="18.75" customHeight="1">
      <c r="A8" s="276">
        <v>1</v>
      </c>
      <c r="B8" s="171" t="s">
        <v>151</v>
      </c>
      <c r="C8" s="93" t="s">
        <v>152</v>
      </c>
      <c r="D8" s="94" t="s">
        <v>104</v>
      </c>
      <c r="E8" s="278" t="s">
        <v>153</v>
      </c>
      <c r="F8" s="101"/>
      <c r="G8" s="273"/>
      <c r="H8" s="168" t="s">
        <v>107</v>
      </c>
      <c r="I8" s="126" t="s">
        <v>108</v>
      </c>
      <c r="J8" s="94" t="s">
        <v>109</v>
      </c>
      <c r="K8" s="278" t="s">
        <v>110</v>
      </c>
      <c r="L8" s="95"/>
      <c r="M8" s="94"/>
      <c r="N8" s="95"/>
      <c r="O8" s="166">
        <f aca="true" t="shared" si="0" ref="O8:O26">SUM(F8,L8)</f>
        <v>0</v>
      </c>
      <c r="P8" s="95"/>
    </row>
    <row r="9" spans="1:16" s="11" customFormat="1" ht="18.75" customHeight="1">
      <c r="A9" s="277">
        <v>2</v>
      </c>
      <c r="B9" s="171" t="s">
        <v>204</v>
      </c>
      <c r="C9" s="93" t="s">
        <v>205</v>
      </c>
      <c r="D9" s="94" t="s">
        <v>145</v>
      </c>
      <c r="E9" s="278" t="s">
        <v>206</v>
      </c>
      <c r="F9" s="101"/>
      <c r="G9" s="273"/>
      <c r="H9" s="168" t="s">
        <v>146</v>
      </c>
      <c r="I9" s="126" t="s">
        <v>147</v>
      </c>
      <c r="J9" s="94" t="s">
        <v>145</v>
      </c>
      <c r="K9" s="278" t="s">
        <v>140</v>
      </c>
      <c r="L9" s="101"/>
      <c r="M9" s="94"/>
      <c r="N9" s="95"/>
      <c r="O9" s="166">
        <f t="shared" si="0"/>
        <v>0</v>
      </c>
      <c r="P9" s="95"/>
    </row>
    <row r="10" spans="1:16" s="11" customFormat="1" ht="18.75" customHeight="1">
      <c r="A10" s="277">
        <v>3</v>
      </c>
      <c r="B10" s="171" t="s">
        <v>173</v>
      </c>
      <c r="C10" s="93" t="s">
        <v>174</v>
      </c>
      <c r="D10" s="94" t="s">
        <v>133</v>
      </c>
      <c r="E10" s="278" t="s">
        <v>165</v>
      </c>
      <c r="F10" s="101"/>
      <c r="G10" s="273"/>
      <c r="H10" s="168" t="s">
        <v>130</v>
      </c>
      <c r="I10" s="126" t="s">
        <v>131</v>
      </c>
      <c r="J10" s="94" t="s">
        <v>133</v>
      </c>
      <c r="K10" s="278" t="s">
        <v>132</v>
      </c>
      <c r="L10" s="101"/>
      <c r="M10" s="94"/>
      <c r="N10" s="95"/>
      <c r="O10" s="166">
        <f t="shared" si="0"/>
        <v>0</v>
      </c>
      <c r="P10" s="95"/>
    </row>
    <row r="11" spans="1:16" s="11" customFormat="1" ht="18.75" customHeight="1">
      <c r="A11" s="277">
        <v>4</v>
      </c>
      <c r="B11" s="171" t="s">
        <v>175</v>
      </c>
      <c r="C11" s="93" t="s">
        <v>167</v>
      </c>
      <c r="D11" s="94" t="s">
        <v>169</v>
      </c>
      <c r="E11" s="278" t="s">
        <v>176</v>
      </c>
      <c r="F11" s="95"/>
      <c r="G11" s="273"/>
      <c r="H11" s="171" t="s">
        <v>177</v>
      </c>
      <c r="I11" s="93" t="s">
        <v>178</v>
      </c>
      <c r="J11" s="94" t="s">
        <v>109</v>
      </c>
      <c r="K11" s="278" t="s">
        <v>179</v>
      </c>
      <c r="L11" s="95"/>
      <c r="M11" s="94"/>
      <c r="N11" s="95"/>
      <c r="O11" s="166">
        <f t="shared" si="0"/>
        <v>0</v>
      </c>
      <c r="P11" s="95"/>
    </row>
    <row r="12" spans="1:16" s="11" customFormat="1" ht="18.75" customHeight="1">
      <c r="A12" s="277">
        <v>5</v>
      </c>
      <c r="B12" s="171" t="s">
        <v>180</v>
      </c>
      <c r="C12" s="93" t="s">
        <v>181</v>
      </c>
      <c r="D12" s="94" t="s">
        <v>182</v>
      </c>
      <c r="E12" s="278" t="s">
        <v>183</v>
      </c>
      <c r="F12" s="101"/>
      <c r="G12" s="273"/>
      <c r="H12" s="168" t="s">
        <v>184</v>
      </c>
      <c r="I12" s="126" t="s">
        <v>185</v>
      </c>
      <c r="J12" s="94" t="s">
        <v>182</v>
      </c>
      <c r="K12" s="278" t="s">
        <v>186</v>
      </c>
      <c r="L12" s="101"/>
      <c r="M12" s="94"/>
      <c r="N12" s="95"/>
      <c r="O12" s="166">
        <f t="shared" si="0"/>
        <v>0</v>
      </c>
      <c r="P12" s="95"/>
    </row>
    <row r="13" spans="1:16" s="11" customFormat="1" ht="18.75" customHeight="1">
      <c r="A13" s="277">
        <v>6</v>
      </c>
      <c r="B13" s="171" t="s">
        <v>187</v>
      </c>
      <c r="C13" s="93" t="s">
        <v>188</v>
      </c>
      <c r="D13" s="94" t="s">
        <v>182</v>
      </c>
      <c r="E13" s="278" t="s">
        <v>189</v>
      </c>
      <c r="F13" s="95"/>
      <c r="G13" s="273"/>
      <c r="H13" s="171" t="s">
        <v>190</v>
      </c>
      <c r="I13" s="93" t="s">
        <v>191</v>
      </c>
      <c r="J13" s="94" t="s">
        <v>182</v>
      </c>
      <c r="K13" s="278" t="s">
        <v>192</v>
      </c>
      <c r="L13" s="95"/>
      <c r="M13" s="94"/>
      <c r="N13" s="95"/>
      <c r="O13" s="166">
        <f t="shared" si="0"/>
        <v>0</v>
      </c>
      <c r="P13" s="95"/>
    </row>
    <row r="14" spans="1:16" s="11" customFormat="1" ht="18.75" customHeight="1">
      <c r="A14" s="277">
        <v>7</v>
      </c>
      <c r="B14" s="171" t="s">
        <v>193</v>
      </c>
      <c r="C14" s="93" t="s">
        <v>194</v>
      </c>
      <c r="D14" s="94" t="s">
        <v>121</v>
      </c>
      <c r="E14" s="278" t="s">
        <v>195</v>
      </c>
      <c r="F14" s="95"/>
      <c r="G14" s="273"/>
      <c r="H14" s="171" t="s">
        <v>162</v>
      </c>
      <c r="I14" s="93" t="s">
        <v>196</v>
      </c>
      <c r="J14" s="94" t="s">
        <v>121</v>
      </c>
      <c r="K14" s="278" t="s">
        <v>197</v>
      </c>
      <c r="L14" s="95"/>
      <c r="M14" s="94"/>
      <c r="N14" s="95"/>
      <c r="O14" s="166">
        <f t="shared" si="0"/>
        <v>0</v>
      </c>
      <c r="P14" s="95"/>
    </row>
    <row r="15" spans="1:16" s="11" customFormat="1" ht="18.75" customHeight="1">
      <c r="A15" s="277">
        <v>8</v>
      </c>
      <c r="B15" s="171" t="s">
        <v>170</v>
      </c>
      <c r="C15" s="93" t="s">
        <v>171</v>
      </c>
      <c r="D15" s="94" t="s">
        <v>109</v>
      </c>
      <c r="E15" s="278" t="s">
        <v>172</v>
      </c>
      <c r="F15" s="95"/>
      <c r="G15" s="273"/>
      <c r="H15" s="171" t="s">
        <v>198</v>
      </c>
      <c r="I15" s="93" t="s">
        <v>199</v>
      </c>
      <c r="J15" s="94" t="s">
        <v>200</v>
      </c>
      <c r="K15" s="278" t="s">
        <v>201</v>
      </c>
      <c r="L15" s="95"/>
      <c r="M15" s="94"/>
      <c r="N15" s="95"/>
      <c r="O15" s="166">
        <f t="shared" si="0"/>
        <v>0</v>
      </c>
      <c r="P15" s="95"/>
    </row>
    <row r="16" spans="1:16" s="11" customFormat="1" ht="18.75" customHeight="1">
      <c r="A16" s="277">
        <v>9</v>
      </c>
      <c r="B16" s="171"/>
      <c r="C16" s="93"/>
      <c r="D16" s="94"/>
      <c r="E16" s="278"/>
      <c r="F16" s="95"/>
      <c r="G16" s="273"/>
      <c r="H16" s="171"/>
      <c r="I16" s="93"/>
      <c r="J16" s="94"/>
      <c r="K16" s="278"/>
      <c r="L16" s="95"/>
      <c r="M16" s="94"/>
      <c r="N16" s="127"/>
      <c r="O16" s="166">
        <f t="shared" si="0"/>
        <v>0</v>
      </c>
      <c r="P16" s="95"/>
    </row>
    <row r="17" spans="1:16" s="11" customFormat="1" ht="18.75" customHeight="1">
      <c r="A17" s="277">
        <v>10</v>
      </c>
      <c r="B17" s="171"/>
      <c r="C17" s="93"/>
      <c r="D17" s="94"/>
      <c r="E17" s="278"/>
      <c r="F17" s="95"/>
      <c r="G17" s="273"/>
      <c r="H17" s="171"/>
      <c r="I17" s="93"/>
      <c r="J17" s="94"/>
      <c r="K17" s="278"/>
      <c r="L17" s="95"/>
      <c r="M17" s="94"/>
      <c r="N17" s="95"/>
      <c r="O17" s="166">
        <f t="shared" si="0"/>
        <v>0</v>
      </c>
      <c r="P17" s="95"/>
    </row>
    <row r="18" spans="1:16" s="11" customFormat="1" ht="18.75" customHeight="1">
      <c r="A18" s="277">
        <v>11</v>
      </c>
      <c r="B18" s="171"/>
      <c r="C18" s="93"/>
      <c r="D18" s="94"/>
      <c r="E18" s="278"/>
      <c r="F18" s="95"/>
      <c r="G18" s="273"/>
      <c r="H18" s="171"/>
      <c r="I18" s="93"/>
      <c r="J18" s="94"/>
      <c r="K18" s="279"/>
      <c r="L18" s="95"/>
      <c r="M18" s="94"/>
      <c r="N18" s="95"/>
      <c r="O18" s="166">
        <f t="shared" si="0"/>
        <v>0</v>
      </c>
      <c r="P18" s="95"/>
    </row>
    <row r="19" spans="1:16" s="11" customFormat="1" ht="18.75" customHeight="1">
      <c r="A19" s="277">
        <v>12</v>
      </c>
      <c r="B19" s="171"/>
      <c r="C19" s="93"/>
      <c r="D19" s="94"/>
      <c r="E19" s="278"/>
      <c r="F19" s="95"/>
      <c r="G19" s="273"/>
      <c r="H19" s="171"/>
      <c r="I19" s="93"/>
      <c r="J19" s="94"/>
      <c r="K19" s="278"/>
      <c r="L19" s="95"/>
      <c r="M19" s="94"/>
      <c r="N19" s="95"/>
      <c r="O19" s="166">
        <f t="shared" si="0"/>
        <v>0</v>
      </c>
      <c r="P19" s="95"/>
    </row>
    <row r="20" spans="1:16" s="11" customFormat="1" ht="18.75" customHeight="1">
      <c r="A20" s="277">
        <v>13</v>
      </c>
      <c r="B20" s="171"/>
      <c r="C20" s="93"/>
      <c r="D20" s="94"/>
      <c r="E20" s="278"/>
      <c r="F20" s="95"/>
      <c r="G20" s="273"/>
      <c r="H20" s="171"/>
      <c r="I20" s="93"/>
      <c r="J20" s="94"/>
      <c r="K20" s="278"/>
      <c r="L20" s="95"/>
      <c r="M20" s="94"/>
      <c r="N20" s="95"/>
      <c r="O20" s="166">
        <f t="shared" si="0"/>
        <v>0</v>
      </c>
      <c r="P20" s="95"/>
    </row>
    <row r="21" spans="1:16" s="11" customFormat="1" ht="18.75" customHeight="1">
      <c r="A21" s="277">
        <v>14</v>
      </c>
      <c r="B21" s="171"/>
      <c r="C21" s="93"/>
      <c r="D21" s="94"/>
      <c r="E21" s="278"/>
      <c r="F21" s="95"/>
      <c r="G21" s="273"/>
      <c r="H21" s="171"/>
      <c r="I21" s="93"/>
      <c r="J21" s="94"/>
      <c r="K21" s="280"/>
      <c r="L21" s="95"/>
      <c r="M21" s="94"/>
      <c r="N21" s="95"/>
      <c r="O21" s="166">
        <f t="shared" si="0"/>
        <v>0</v>
      </c>
      <c r="P21" s="95"/>
    </row>
    <row r="22" spans="1:16" s="11" customFormat="1" ht="18.75" customHeight="1">
      <c r="A22" s="277">
        <v>15</v>
      </c>
      <c r="B22" s="171"/>
      <c r="C22" s="93"/>
      <c r="D22" s="94"/>
      <c r="E22" s="278"/>
      <c r="F22" s="95"/>
      <c r="G22" s="273"/>
      <c r="H22" s="171"/>
      <c r="I22" s="93"/>
      <c r="J22" s="94"/>
      <c r="K22" s="278"/>
      <c r="L22" s="95"/>
      <c r="M22" s="94"/>
      <c r="N22" s="95"/>
      <c r="O22" s="166">
        <f t="shared" si="0"/>
        <v>0</v>
      </c>
      <c r="P22" s="95"/>
    </row>
    <row r="23" spans="1:16" s="11" customFormat="1" ht="18.75" customHeight="1">
      <c r="A23" s="170">
        <v>16</v>
      </c>
      <c r="B23" s="171"/>
      <c r="C23" s="93"/>
      <c r="D23" s="94"/>
      <c r="E23" s="278"/>
      <c r="F23" s="95"/>
      <c r="G23" s="273"/>
      <c r="H23" s="171"/>
      <c r="I23" s="93"/>
      <c r="J23" s="94"/>
      <c r="K23" s="278"/>
      <c r="L23" s="95"/>
      <c r="M23" s="94"/>
      <c r="N23" s="95"/>
      <c r="O23" s="166">
        <f t="shared" si="0"/>
        <v>0</v>
      </c>
      <c r="P23" s="95"/>
    </row>
    <row r="24" spans="1:16" s="32" customFormat="1" ht="18.75" customHeight="1">
      <c r="A24" s="170">
        <v>17</v>
      </c>
      <c r="B24" s="171"/>
      <c r="C24" s="93"/>
      <c r="D24" s="94"/>
      <c r="E24" s="278"/>
      <c r="F24" s="95"/>
      <c r="G24" s="273"/>
      <c r="H24" s="171"/>
      <c r="I24" s="93"/>
      <c r="J24" s="94"/>
      <c r="K24" s="278"/>
      <c r="L24" s="95"/>
      <c r="M24" s="94"/>
      <c r="N24" s="95"/>
      <c r="O24" s="166">
        <f t="shared" si="0"/>
        <v>0</v>
      </c>
      <c r="P24" s="95"/>
    </row>
    <row r="25" spans="1:16" s="32" customFormat="1" ht="18.75" customHeight="1">
      <c r="A25" s="170">
        <v>18</v>
      </c>
      <c r="B25" s="171"/>
      <c r="C25" s="93"/>
      <c r="D25" s="94"/>
      <c r="E25" s="278"/>
      <c r="F25" s="95"/>
      <c r="G25" s="273"/>
      <c r="H25" s="171"/>
      <c r="I25" s="93"/>
      <c r="J25" s="94"/>
      <c r="K25" s="278"/>
      <c r="L25" s="95"/>
      <c r="M25" s="94"/>
      <c r="N25" s="95"/>
      <c r="O25" s="166">
        <f t="shared" si="0"/>
        <v>0</v>
      </c>
      <c r="P25" s="95"/>
    </row>
    <row r="26" spans="1:16" s="32" customFormat="1" ht="18.75" customHeight="1">
      <c r="A26" s="170">
        <v>19</v>
      </c>
      <c r="B26" s="171"/>
      <c r="C26" s="93"/>
      <c r="D26" s="94"/>
      <c r="E26" s="278"/>
      <c r="F26" s="95"/>
      <c r="G26" s="273"/>
      <c r="H26" s="171"/>
      <c r="I26" s="93"/>
      <c r="J26" s="94"/>
      <c r="K26" s="278"/>
      <c r="L26" s="95"/>
      <c r="M26" s="94"/>
      <c r="N26" s="95"/>
      <c r="O26" s="166">
        <f t="shared" si="0"/>
        <v>0</v>
      </c>
      <c r="P26" s="95"/>
    </row>
    <row r="27" spans="1:16" s="32" customFormat="1" ht="18.75" customHeight="1">
      <c r="A27" s="170">
        <v>20</v>
      </c>
      <c r="B27" s="171"/>
      <c r="C27" s="93"/>
      <c r="D27" s="94"/>
      <c r="E27" s="94"/>
      <c r="F27" s="101"/>
      <c r="G27" s="273"/>
      <c r="H27" s="168"/>
      <c r="I27" s="126"/>
      <c r="J27" s="94"/>
      <c r="K27" s="94"/>
      <c r="L27" s="101"/>
      <c r="M27" s="94"/>
      <c r="N27" s="95"/>
      <c r="O27" s="166"/>
      <c r="P27" s="95"/>
    </row>
    <row r="28" spans="1:16" s="32" customFormat="1" ht="18.75" customHeight="1" thickBot="1">
      <c r="A28" s="170">
        <v>21</v>
      </c>
      <c r="B28" s="171"/>
      <c r="C28" s="93"/>
      <c r="D28" s="94"/>
      <c r="E28" s="94"/>
      <c r="F28" s="101"/>
      <c r="G28" s="273"/>
      <c r="H28" s="168"/>
      <c r="I28" s="126"/>
      <c r="J28" s="94"/>
      <c r="K28" s="94"/>
      <c r="L28" s="101"/>
      <c r="M28" s="94"/>
      <c r="N28" s="95"/>
      <c r="O28" s="166"/>
      <c r="P28" s="95"/>
    </row>
    <row r="29" spans="1:16" s="32" customFormat="1" ht="18.75" customHeight="1">
      <c r="A29" s="276">
        <v>22</v>
      </c>
      <c r="B29" s="171"/>
      <c r="C29" s="93"/>
      <c r="D29" s="94"/>
      <c r="E29" s="94"/>
      <c r="F29" s="101"/>
      <c r="G29" s="273"/>
      <c r="H29" s="168"/>
      <c r="I29" s="126"/>
      <c r="J29" s="94"/>
      <c r="K29" s="94"/>
      <c r="L29" s="101"/>
      <c r="M29" s="94"/>
      <c r="N29" s="95"/>
      <c r="O29" s="166"/>
      <c r="P29" s="95"/>
    </row>
    <row r="30" spans="1:16" s="32" customFormat="1" ht="18.75" customHeight="1">
      <c r="A30" s="277">
        <v>23</v>
      </c>
      <c r="B30" s="171"/>
      <c r="C30" s="93"/>
      <c r="D30" s="94"/>
      <c r="E30" s="94"/>
      <c r="F30" s="101"/>
      <c r="G30" s="273"/>
      <c r="H30" s="168"/>
      <c r="I30" s="126"/>
      <c r="J30" s="94"/>
      <c r="K30" s="94"/>
      <c r="L30" s="101"/>
      <c r="M30" s="94"/>
      <c r="N30" s="95"/>
      <c r="O30" s="166"/>
      <c r="P30" s="95"/>
    </row>
    <row r="31" spans="1:16" s="32" customFormat="1" ht="18.75" customHeight="1">
      <c r="A31" s="277">
        <v>24</v>
      </c>
      <c r="B31" s="171"/>
      <c r="C31" s="93"/>
      <c r="D31" s="94"/>
      <c r="E31" s="94"/>
      <c r="F31" s="101"/>
      <c r="G31" s="273"/>
      <c r="H31" s="168"/>
      <c r="I31" s="126"/>
      <c r="J31" s="94"/>
      <c r="K31" s="94"/>
      <c r="L31" s="101"/>
      <c r="M31" s="94"/>
      <c r="N31" s="95"/>
      <c r="O31" s="166"/>
      <c r="P31" s="95"/>
    </row>
    <row r="32" spans="1:16" ht="18.75" customHeight="1" thickBot="1">
      <c r="A32" s="277">
        <v>25</v>
      </c>
      <c r="B32" s="171"/>
      <c r="C32" s="93"/>
      <c r="D32" s="94"/>
      <c r="E32" s="94"/>
      <c r="F32" s="101"/>
      <c r="G32" s="273"/>
      <c r="H32" s="168"/>
      <c r="I32" s="126"/>
      <c r="J32" s="94"/>
      <c r="K32" s="94"/>
      <c r="L32" s="101"/>
      <c r="M32" s="94"/>
      <c r="N32" s="95"/>
      <c r="O32" s="166"/>
      <c r="P32" s="95"/>
    </row>
    <row r="33" spans="1:16" ht="18.75" customHeight="1">
      <c r="A33" s="276">
        <v>26</v>
      </c>
      <c r="B33" s="171"/>
      <c r="C33" s="93"/>
      <c r="D33" s="94"/>
      <c r="E33" s="94"/>
      <c r="F33" s="101"/>
      <c r="G33" s="273"/>
      <c r="H33" s="168"/>
      <c r="I33" s="126"/>
      <c r="J33" s="94"/>
      <c r="K33" s="94"/>
      <c r="L33" s="101"/>
      <c r="M33" s="94"/>
      <c r="N33" s="95"/>
      <c r="O33" s="166"/>
      <c r="P33" s="95"/>
    </row>
    <row r="34" spans="1:16" ht="18.75" customHeight="1">
      <c r="A34" s="277">
        <v>27</v>
      </c>
      <c r="B34" s="171"/>
      <c r="C34" s="93"/>
      <c r="D34" s="94"/>
      <c r="E34" s="94"/>
      <c r="F34" s="101"/>
      <c r="G34" s="273"/>
      <c r="H34" s="168"/>
      <c r="I34" s="126"/>
      <c r="J34" s="94"/>
      <c r="K34" s="94"/>
      <c r="L34" s="101"/>
      <c r="M34" s="94"/>
      <c r="N34" s="95"/>
      <c r="O34" s="166"/>
      <c r="P34" s="95"/>
    </row>
    <row r="35" spans="1:16" ht="18.75" customHeight="1">
      <c r="A35" s="277">
        <v>28</v>
      </c>
      <c r="B35" s="171"/>
      <c r="C35" s="93"/>
      <c r="D35" s="94"/>
      <c r="E35" s="94"/>
      <c r="F35" s="101"/>
      <c r="G35" s="273"/>
      <c r="H35" s="168"/>
      <c r="I35" s="126"/>
      <c r="J35" s="94"/>
      <c r="K35" s="94"/>
      <c r="L35" s="101"/>
      <c r="M35" s="94"/>
      <c r="N35" s="95"/>
      <c r="O35" s="166"/>
      <c r="P35" s="95"/>
    </row>
    <row r="36" spans="1:16" ht="18.75" customHeight="1">
      <c r="A36" s="277">
        <v>29</v>
      </c>
      <c r="B36" s="171"/>
      <c r="C36" s="93"/>
      <c r="D36" s="94"/>
      <c r="E36" s="94"/>
      <c r="F36" s="101"/>
      <c r="G36" s="273"/>
      <c r="H36" s="168"/>
      <c r="I36" s="126"/>
      <c r="J36" s="94"/>
      <c r="K36" s="94"/>
      <c r="L36" s="101"/>
      <c r="M36" s="94"/>
      <c r="N36" s="95"/>
      <c r="O36" s="166"/>
      <c r="P36" s="95"/>
    </row>
    <row r="37" spans="1:16" ht="18.75" customHeight="1">
      <c r="A37" s="277">
        <v>30</v>
      </c>
      <c r="B37" s="171"/>
      <c r="C37" s="93"/>
      <c r="D37" s="94"/>
      <c r="E37" s="94"/>
      <c r="F37" s="101"/>
      <c r="G37" s="273"/>
      <c r="H37" s="168"/>
      <c r="I37" s="126"/>
      <c r="J37" s="94"/>
      <c r="K37" s="94"/>
      <c r="L37" s="101"/>
      <c r="M37" s="94"/>
      <c r="N37" s="95"/>
      <c r="O37" s="166"/>
      <c r="P37" s="95"/>
    </row>
    <row r="38" spans="1:16" ht="18.75" customHeight="1">
      <c r="A38" s="277">
        <v>31</v>
      </c>
      <c r="B38" s="171"/>
      <c r="C38" s="93"/>
      <c r="D38" s="94"/>
      <c r="E38" s="94"/>
      <c r="F38" s="101"/>
      <c r="G38" s="273"/>
      <c r="H38" s="168"/>
      <c r="I38" s="126"/>
      <c r="J38" s="94"/>
      <c r="K38" s="94"/>
      <c r="L38" s="101"/>
      <c r="M38" s="94"/>
      <c r="N38" s="95"/>
      <c r="O38" s="166"/>
      <c r="P38" s="95"/>
    </row>
    <row r="39" spans="1:16" ht="18.75" customHeight="1">
      <c r="A39" s="277">
        <v>32</v>
      </c>
      <c r="B39" s="171"/>
      <c r="C39" s="93"/>
      <c r="D39" s="94"/>
      <c r="E39" s="94"/>
      <c r="F39" s="101"/>
      <c r="G39" s="273"/>
      <c r="H39" s="168"/>
      <c r="I39" s="126"/>
      <c r="J39" s="94"/>
      <c r="K39" s="94"/>
      <c r="L39" s="101"/>
      <c r="M39" s="94"/>
      <c r="N39" s="95"/>
      <c r="O39" s="166"/>
      <c r="P39" s="95"/>
    </row>
    <row r="40" spans="1:16" ht="18.75" customHeight="1">
      <c r="A40" s="170"/>
      <c r="B40" s="171"/>
      <c r="C40" s="93"/>
      <c r="D40" s="94"/>
      <c r="E40" s="94"/>
      <c r="F40" s="101"/>
      <c r="G40" s="273"/>
      <c r="H40" s="168"/>
      <c r="I40" s="126"/>
      <c r="J40" s="94"/>
      <c r="K40" s="94"/>
      <c r="L40" s="101"/>
      <c r="M40" s="94"/>
      <c r="N40" s="95"/>
      <c r="O40" s="166"/>
      <c r="P40" s="95"/>
    </row>
    <row r="41" spans="1:16" ht="18.75" customHeight="1">
      <c r="A41" s="170"/>
      <c r="B41" s="171"/>
      <c r="C41" s="93"/>
      <c r="D41" s="94"/>
      <c r="E41" s="94"/>
      <c r="F41" s="101"/>
      <c r="G41" s="273"/>
      <c r="H41" s="168"/>
      <c r="I41" s="126"/>
      <c r="J41" s="94"/>
      <c r="K41" s="94"/>
      <c r="L41" s="101"/>
      <c r="M41" s="94"/>
      <c r="N41" s="95"/>
      <c r="O41" s="166"/>
      <c r="P41" s="95"/>
    </row>
    <row r="42" spans="1:16" ht="18.75" customHeight="1">
      <c r="A42" s="170"/>
      <c r="B42" s="171"/>
      <c r="C42" s="93"/>
      <c r="D42" s="94"/>
      <c r="E42" s="94"/>
      <c r="F42" s="101"/>
      <c r="G42" s="273"/>
      <c r="H42" s="168"/>
      <c r="I42" s="126"/>
      <c r="J42" s="94"/>
      <c r="K42" s="94"/>
      <c r="L42" s="101"/>
      <c r="M42" s="94"/>
      <c r="N42" s="95"/>
      <c r="O42" s="166"/>
      <c r="P42" s="95"/>
    </row>
    <row r="43" spans="1:16" ht="18.75" customHeight="1">
      <c r="A43" s="170"/>
      <c r="B43" s="171"/>
      <c r="C43" s="93"/>
      <c r="D43" s="94"/>
      <c r="E43" s="94"/>
      <c r="F43" s="101"/>
      <c r="G43" s="273"/>
      <c r="H43" s="168"/>
      <c r="I43" s="126"/>
      <c r="J43" s="94"/>
      <c r="K43" s="94"/>
      <c r="L43" s="101"/>
      <c r="M43" s="94"/>
      <c r="N43" s="95"/>
      <c r="O43" s="166"/>
      <c r="P43" s="95"/>
    </row>
    <row r="44" spans="1:16" ht="18.75" customHeight="1">
      <c r="A44" s="170"/>
      <c r="B44" s="171"/>
      <c r="C44" s="93"/>
      <c r="D44" s="94"/>
      <c r="E44" s="94"/>
      <c r="F44" s="101"/>
      <c r="G44" s="273"/>
      <c r="H44" s="168"/>
      <c r="I44" s="126"/>
      <c r="J44" s="94"/>
      <c r="K44" s="94"/>
      <c r="L44" s="101"/>
      <c r="M44" s="94"/>
      <c r="N44" s="95"/>
      <c r="O44" s="166"/>
      <c r="P44" s="95"/>
    </row>
    <row r="45" spans="1:16" ht="18.75" customHeight="1">
      <c r="A45" s="170"/>
      <c r="B45" s="171"/>
      <c r="C45" s="93"/>
      <c r="D45" s="94"/>
      <c r="E45" s="94"/>
      <c r="F45" s="101"/>
      <c r="G45" s="273"/>
      <c r="H45" s="168"/>
      <c r="I45" s="126"/>
      <c r="J45" s="94"/>
      <c r="K45" s="94"/>
      <c r="L45" s="101"/>
      <c r="M45" s="94"/>
      <c r="N45" s="95"/>
      <c r="O45" s="166"/>
      <c r="P45" s="95"/>
    </row>
    <row r="46" spans="1:16" ht="18.75" customHeight="1">
      <c r="A46" s="170"/>
      <c r="B46" s="171"/>
      <c r="C46" s="93"/>
      <c r="D46" s="94"/>
      <c r="E46" s="94"/>
      <c r="F46" s="101"/>
      <c r="G46" s="273"/>
      <c r="H46" s="168"/>
      <c r="I46" s="126"/>
      <c r="J46" s="94"/>
      <c r="K46" s="94"/>
      <c r="L46" s="101"/>
      <c r="M46" s="94"/>
      <c r="N46" s="95"/>
      <c r="O46" s="166"/>
      <c r="P46" s="95"/>
    </row>
    <row r="47" spans="1:16" ht="18.75" customHeight="1">
      <c r="A47" s="170"/>
      <c r="B47" s="171"/>
      <c r="C47" s="93"/>
      <c r="D47" s="94"/>
      <c r="E47" s="94"/>
      <c r="F47" s="101"/>
      <c r="G47" s="273"/>
      <c r="H47" s="168"/>
      <c r="I47" s="126"/>
      <c r="J47" s="94"/>
      <c r="K47" s="94"/>
      <c r="L47" s="101"/>
      <c r="M47" s="94"/>
      <c r="N47" s="95"/>
      <c r="O47" s="166"/>
      <c r="P47" s="95"/>
    </row>
    <row r="48" spans="1:16" ht="18.75" customHeight="1">
      <c r="A48" s="170"/>
      <c r="B48" s="171"/>
      <c r="C48" s="93"/>
      <c r="D48" s="94"/>
      <c r="E48" s="94"/>
      <c r="F48" s="101"/>
      <c r="G48" s="273"/>
      <c r="H48" s="168"/>
      <c r="I48" s="126"/>
      <c r="J48" s="94"/>
      <c r="K48" s="94"/>
      <c r="L48" s="101"/>
      <c r="M48" s="94"/>
      <c r="N48" s="95"/>
      <c r="O48" s="166"/>
      <c r="P48" s="95"/>
    </row>
    <row r="49" spans="1:16" ht="18.75" customHeight="1">
      <c r="A49" s="170"/>
      <c r="B49" s="171"/>
      <c r="C49" s="93"/>
      <c r="D49" s="94"/>
      <c r="E49" s="94"/>
      <c r="F49" s="101"/>
      <c r="G49" s="273"/>
      <c r="H49" s="168"/>
      <c r="I49" s="126"/>
      <c r="J49" s="94"/>
      <c r="K49" s="94"/>
      <c r="L49" s="101"/>
      <c r="M49" s="94"/>
      <c r="N49" s="95"/>
      <c r="O49" s="166"/>
      <c r="P49" s="95"/>
    </row>
    <row r="50" spans="1:16" ht="18.75" customHeight="1">
      <c r="A50" s="170"/>
      <c r="B50" s="171"/>
      <c r="C50" s="93"/>
      <c r="D50" s="94"/>
      <c r="E50" s="94"/>
      <c r="F50" s="101"/>
      <c r="G50" s="273"/>
      <c r="H50" s="168"/>
      <c r="I50" s="126"/>
      <c r="J50" s="94"/>
      <c r="K50" s="94"/>
      <c r="L50" s="101"/>
      <c r="M50" s="94"/>
      <c r="N50" s="95"/>
      <c r="O50" s="166"/>
      <c r="P50" s="95"/>
    </row>
    <row r="51" spans="1:16" ht="18.75" customHeight="1">
      <c r="A51" s="170"/>
      <c r="B51" s="171"/>
      <c r="C51" s="93"/>
      <c r="D51" s="94"/>
      <c r="E51" s="94"/>
      <c r="F51" s="101"/>
      <c r="G51" s="273"/>
      <c r="H51" s="168"/>
      <c r="I51" s="126"/>
      <c r="J51" s="94"/>
      <c r="K51" s="94"/>
      <c r="L51" s="101"/>
      <c r="M51" s="94"/>
      <c r="N51" s="95"/>
      <c r="O51" s="166"/>
      <c r="P51" s="95"/>
    </row>
    <row r="52" spans="1:16" ht="18.75" customHeight="1">
      <c r="A52" s="170"/>
      <c r="B52" s="171"/>
      <c r="C52" s="93"/>
      <c r="D52" s="94"/>
      <c r="E52" s="94"/>
      <c r="F52" s="101"/>
      <c r="G52" s="273"/>
      <c r="H52" s="168"/>
      <c r="I52" s="126"/>
      <c r="J52" s="94"/>
      <c r="K52" s="94"/>
      <c r="L52" s="101"/>
      <c r="M52" s="94"/>
      <c r="N52" s="95"/>
      <c r="O52" s="166"/>
      <c r="P52" s="95"/>
    </row>
    <row r="53" spans="1:16" ht="18.75" customHeight="1">
      <c r="A53" s="170"/>
      <c r="B53" s="171"/>
      <c r="C53" s="93"/>
      <c r="D53" s="94"/>
      <c r="E53" s="94"/>
      <c r="F53" s="101"/>
      <c r="G53" s="273"/>
      <c r="H53" s="168"/>
      <c r="I53" s="126"/>
      <c r="J53" s="94"/>
      <c r="K53" s="94"/>
      <c r="L53" s="101"/>
      <c r="M53" s="94"/>
      <c r="N53" s="95"/>
      <c r="O53" s="166"/>
      <c r="P53" s="95"/>
    </row>
    <row r="54" spans="1:16" ht="18.75" customHeight="1">
      <c r="A54" s="170"/>
      <c r="B54" s="171"/>
      <c r="C54" s="93"/>
      <c r="D54" s="94"/>
      <c r="E54" s="94"/>
      <c r="F54" s="101"/>
      <c r="G54" s="273"/>
      <c r="H54" s="168"/>
      <c r="I54" s="126"/>
      <c r="J54" s="94"/>
      <c r="K54" s="94"/>
      <c r="L54" s="101"/>
      <c r="M54" s="94"/>
      <c r="N54" s="95"/>
      <c r="O54" s="166"/>
      <c r="P54" s="95"/>
    </row>
    <row r="55" spans="1:16" ht="18.75" customHeight="1">
      <c r="A55" s="170"/>
      <c r="B55" s="171"/>
      <c r="C55" s="93"/>
      <c r="D55" s="94"/>
      <c r="E55" s="94"/>
      <c r="F55" s="101"/>
      <c r="G55" s="273"/>
      <c r="H55" s="168"/>
      <c r="I55" s="126"/>
      <c r="J55" s="94"/>
      <c r="K55" s="94"/>
      <c r="L55" s="95"/>
      <c r="M55" s="94"/>
      <c r="N55" s="95"/>
      <c r="O55" s="166"/>
      <c r="P55" s="95"/>
    </row>
    <row r="56" spans="1:16" ht="18.75" customHeight="1">
      <c r="A56" s="170"/>
      <c r="B56" s="171"/>
      <c r="C56" s="93"/>
      <c r="D56" s="94"/>
      <c r="E56" s="278"/>
      <c r="F56" s="95"/>
      <c r="G56" s="273"/>
      <c r="H56" s="171"/>
      <c r="I56" s="93"/>
      <c r="J56" s="94"/>
      <c r="K56" s="278"/>
      <c r="L56" s="95"/>
      <c r="M56" s="94"/>
      <c r="N56" s="95"/>
      <c r="O56" s="166"/>
      <c r="P56" s="95"/>
    </row>
    <row r="57" spans="1:16" ht="18.75" customHeight="1">
      <c r="A57" s="170"/>
      <c r="B57" s="171"/>
      <c r="C57" s="93"/>
      <c r="D57" s="94"/>
      <c r="E57" s="94"/>
      <c r="F57" s="101"/>
      <c r="G57" s="273"/>
      <c r="H57" s="168"/>
      <c r="I57" s="126"/>
      <c r="J57" s="94"/>
      <c r="K57" s="94"/>
      <c r="L57" s="101"/>
      <c r="M57" s="94"/>
      <c r="N57" s="95"/>
      <c r="O57" s="166"/>
      <c r="P57" s="95"/>
    </row>
    <row r="58" spans="1:16" ht="18.75" customHeight="1">
      <c r="A58" s="170"/>
      <c r="B58" s="171"/>
      <c r="C58" s="93"/>
      <c r="D58" s="94"/>
      <c r="E58" s="278"/>
      <c r="F58" s="95"/>
      <c r="G58" s="273"/>
      <c r="H58" s="171"/>
      <c r="I58" s="93"/>
      <c r="J58" s="94"/>
      <c r="K58" s="278"/>
      <c r="L58" s="95"/>
      <c r="M58" s="94"/>
      <c r="N58" s="95"/>
      <c r="O58" s="166"/>
      <c r="P58" s="95"/>
    </row>
    <row r="59" spans="1:16" ht="18.75" customHeight="1">
      <c r="A59" s="170"/>
      <c r="B59" s="171"/>
      <c r="C59" s="93"/>
      <c r="D59" s="94"/>
      <c r="E59" s="278"/>
      <c r="F59" s="95"/>
      <c r="G59" s="273"/>
      <c r="H59" s="171"/>
      <c r="I59" s="93"/>
      <c r="J59" s="94"/>
      <c r="K59" s="278"/>
      <c r="L59" s="95"/>
      <c r="M59" s="94"/>
      <c r="N59" s="95"/>
      <c r="O59" s="166"/>
      <c r="P59" s="95"/>
    </row>
    <row r="60" spans="1:16" ht="18.75" customHeight="1">
      <c r="A60" s="170"/>
      <c r="B60" s="171"/>
      <c r="C60" s="93"/>
      <c r="D60" s="94"/>
      <c r="E60" s="278"/>
      <c r="F60" s="95"/>
      <c r="G60" s="273"/>
      <c r="H60" s="171"/>
      <c r="I60" s="93"/>
      <c r="J60" s="94"/>
      <c r="K60" s="278"/>
      <c r="L60" s="95"/>
      <c r="M60" s="94"/>
      <c r="N60" s="95"/>
      <c r="O60" s="166"/>
      <c r="P60" s="95"/>
    </row>
    <row r="61" spans="1:16" ht="18.75" customHeight="1">
      <c r="A61" s="170"/>
      <c r="B61" s="171"/>
      <c r="C61" s="93"/>
      <c r="D61" s="94"/>
      <c r="E61" s="278"/>
      <c r="F61" s="95"/>
      <c r="G61" s="273"/>
      <c r="H61" s="171"/>
      <c r="I61" s="93"/>
      <c r="J61" s="94"/>
      <c r="K61" s="278"/>
      <c r="L61" s="95"/>
      <c r="M61" s="94"/>
      <c r="N61" s="127"/>
      <c r="O61" s="166"/>
      <c r="P61" s="95"/>
    </row>
    <row r="62" spans="1:16" ht="18.75" customHeight="1">
      <c r="A62" s="170"/>
      <c r="B62" s="171"/>
      <c r="C62" s="93"/>
      <c r="D62" s="94"/>
      <c r="E62" s="278"/>
      <c r="F62" s="95"/>
      <c r="G62" s="273"/>
      <c r="H62" s="171"/>
      <c r="I62" s="93"/>
      <c r="J62" s="94"/>
      <c r="K62" s="278"/>
      <c r="L62" s="95"/>
      <c r="M62" s="94"/>
      <c r="N62" s="95"/>
      <c r="O62" s="166"/>
      <c r="P62" s="95"/>
    </row>
    <row r="63" spans="1:16" ht="18.75" customHeight="1">
      <c r="A63" s="170"/>
      <c r="B63" s="171"/>
      <c r="C63" s="93"/>
      <c r="D63" s="94"/>
      <c r="E63" s="278"/>
      <c r="F63" s="95"/>
      <c r="G63" s="273"/>
      <c r="H63" s="171"/>
      <c r="I63" s="93"/>
      <c r="J63" s="94"/>
      <c r="K63" s="279"/>
      <c r="L63" s="95"/>
      <c r="M63" s="94"/>
      <c r="N63" s="95"/>
      <c r="O63" s="166"/>
      <c r="P63" s="95"/>
    </row>
    <row r="64" spans="1:16" ht="18.75" customHeight="1">
      <c r="A64" s="170"/>
      <c r="B64" s="171"/>
      <c r="C64" s="93"/>
      <c r="D64" s="94"/>
      <c r="E64" s="278"/>
      <c r="F64" s="95"/>
      <c r="G64" s="273"/>
      <c r="H64" s="171"/>
      <c r="I64" s="93"/>
      <c r="J64" s="94"/>
      <c r="K64" s="278"/>
      <c r="L64" s="95"/>
      <c r="M64" s="94"/>
      <c r="N64" s="95"/>
      <c r="O64" s="166"/>
      <c r="P64" s="95"/>
    </row>
    <row r="65" spans="1:16" ht="18.75" customHeight="1">
      <c r="A65" s="170"/>
      <c r="B65" s="171"/>
      <c r="C65" s="93"/>
      <c r="D65" s="94"/>
      <c r="E65" s="278"/>
      <c r="F65" s="95"/>
      <c r="G65" s="273"/>
      <c r="H65" s="171"/>
      <c r="I65" s="93"/>
      <c r="J65" s="94"/>
      <c r="K65" s="278"/>
      <c r="L65" s="95"/>
      <c r="M65" s="94"/>
      <c r="N65" s="95"/>
      <c r="O65" s="166"/>
      <c r="P65" s="95"/>
    </row>
    <row r="66" spans="1:16" ht="18.75" customHeight="1">
      <c r="A66" s="170"/>
      <c r="B66" s="171"/>
      <c r="C66" s="93"/>
      <c r="D66" s="94"/>
      <c r="E66" s="278"/>
      <c r="F66" s="95"/>
      <c r="G66" s="273"/>
      <c r="H66" s="171"/>
      <c r="I66" s="93"/>
      <c r="J66" s="94"/>
      <c r="K66" s="280"/>
      <c r="L66" s="95"/>
      <c r="M66" s="94"/>
      <c r="N66" s="95"/>
      <c r="O66" s="166"/>
      <c r="P66" s="95"/>
    </row>
    <row r="67" spans="1:16" ht="18.75" customHeight="1">
      <c r="A67" s="170"/>
      <c r="B67" s="171"/>
      <c r="C67" s="93"/>
      <c r="D67" s="94"/>
      <c r="E67" s="278"/>
      <c r="F67" s="95"/>
      <c r="G67" s="273"/>
      <c r="H67" s="171"/>
      <c r="I67" s="93"/>
      <c r="J67" s="94"/>
      <c r="K67" s="278"/>
      <c r="L67" s="95"/>
      <c r="M67" s="94"/>
      <c r="N67" s="95"/>
      <c r="O67" s="166"/>
      <c r="P67" s="95"/>
    </row>
    <row r="68" spans="1:16" ht="19.5" customHeight="1">
      <c r="A68" s="170"/>
      <c r="B68" s="171"/>
      <c r="C68" s="93"/>
      <c r="D68" s="94"/>
      <c r="E68" s="278"/>
      <c r="F68" s="95"/>
      <c r="G68" s="273"/>
      <c r="H68" s="171"/>
      <c r="I68" s="93"/>
      <c r="J68" s="94"/>
      <c r="K68" s="278"/>
      <c r="L68" s="95"/>
      <c r="M68" s="94"/>
      <c r="N68" s="95"/>
      <c r="O68" s="166"/>
      <c r="P68" s="95"/>
    </row>
    <row r="69" spans="1:16" ht="19.5" customHeight="1">
      <c r="A69" s="170"/>
      <c r="B69" s="171"/>
      <c r="C69" s="93"/>
      <c r="D69" s="94"/>
      <c r="E69" s="278"/>
      <c r="F69" s="95"/>
      <c r="G69" s="273"/>
      <c r="H69" s="171"/>
      <c r="I69" s="93"/>
      <c r="J69" s="94"/>
      <c r="K69" s="278"/>
      <c r="L69" s="95"/>
      <c r="M69" s="94"/>
      <c r="N69" s="95"/>
      <c r="O69" s="166"/>
      <c r="P69" s="95"/>
    </row>
    <row r="70" spans="1:16" ht="19.5" customHeight="1">
      <c r="A70" s="170"/>
      <c r="B70" s="171"/>
      <c r="C70" s="93"/>
      <c r="D70" s="94"/>
      <c r="E70" s="278"/>
      <c r="F70" s="95"/>
      <c r="G70" s="273"/>
      <c r="H70" s="171"/>
      <c r="I70" s="93"/>
      <c r="J70" s="94"/>
      <c r="K70" s="278"/>
      <c r="L70" s="95"/>
      <c r="M70" s="94"/>
      <c r="N70" s="95"/>
      <c r="O70" s="166"/>
      <c r="P70" s="95"/>
    </row>
    <row r="71" spans="1:16" ht="19.5" customHeight="1">
      <c r="A71" s="170"/>
      <c r="B71" s="171"/>
      <c r="C71" s="93"/>
      <c r="D71" s="94"/>
      <c r="E71" s="278"/>
      <c r="F71" s="95"/>
      <c r="G71" s="273"/>
      <c r="H71" s="171"/>
      <c r="I71" s="93"/>
      <c r="J71" s="94"/>
      <c r="K71" s="278"/>
      <c r="L71" s="95"/>
      <c r="M71" s="94"/>
      <c r="N71" s="95"/>
      <c r="O71" s="166"/>
      <c r="P71" s="95"/>
    </row>
    <row r="72" spans="1:16" ht="19.5" customHeight="1">
      <c r="A72" s="170"/>
      <c r="B72" s="171"/>
      <c r="C72" s="93"/>
      <c r="D72" s="94"/>
      <c r="E72" s="94"/>
      <c r="F72" s="101"/>
      <c r="G72" s="273"/>
      <c r="H72" s="168"/>
      <c r="I72" s="126"/>
      <c r="J72" s="94"/>
      <c r="K72" s="94"/>
      <c r="L72" s="95"/>
      <c r="M72" s="94"/>
      <c r="N72" s="95"/>
      <c r="O72" s="166"/>
      <c r="P72" s="95"/>
    </row>
    <row r="73" spans="1:16" ht="19.5" customHeight="1">
      <c r="A73" s="170"/>
      <c r="B73" s="171"/>
      <c r="C73" s="93"/>
      <c r="D73" s="94"/>
      <c r="E73" s="278"/>
      <c r="F73" s="95"/>
      <c r="G73" s="273"/>
      <c r="H73" s="171"/>
      <c r="I73" s="93"/>
      <c r="J73" s="94"/>
      <c r="K73" s="278"/>
      <c r="L73" s="95"/>
      <c r="M73" s="94"/>
      <c r="N73" s="95"/>
      <c r="O73" s="166"/>
      <c r="P73" s="95"/>
    </row>
    <row r="74" spans="1:16" ht="19.5" customHeight="1">
      <c r="A74" s="170"/>
      <c r="B74" s="171"/>
      <c r="C74" s="93"/>
      <c r="D74" s="94"/>
      <c r="E74" s="278"/>
      <c r="F74" s="95"/>
      <c r="G74" s="273"/>
      <c r="H74" s="171"/>
      <c r="I74" s="93"/>
      <c r="J74" s="94"/>
      <c r="K74" s="278"/>
      <c r="L74" s="95"/>
      <c r="M74" s="94"/>
      <c r="N74" s="95"/>
      <c r="O74" s="166"/>
      <c r="P74" s="95"/>
    </row>
    <row r="75" spans="1:16" ht="19.5" customHeight="1">
      <c r="A75" s="170"/>
      <c r="B75" s="171"/>
      <c r="C75" s="93"/>
      <c r="D75" s="94"/>
      <c r="E75" s="278"/>
      <c r="F75" s="95"/>
      <c r="G75" s="273"/>
      <c r="H75" s="171"/>
      <c r="I75" s="93"/>
      <c r="J75" s="94"/>
      <c r="K75" s="278"/>
      <c r="L75" s="95"/>
      <c r="M75" s="94"/>
      <c r="N75" s="95"/>
      <c r="O75" s="166"/>
      <c r="P75" s="95"/>
    </row>
    <row r="76" spans="1:16" ht="19.5" customHeight="1">
      <c r="A76" s="170"/>
      <c r="B76" s="171"/>
      <c r="C76" s="93"/>
      <c r="D76" s="94"/>
      <c r="E76" s="278"/>
      <c r="F76" s="95"/>
      <c r="G76" s="273"/>
      <c r="H76" s="171"/>
      <c r="I76" s="93"/>
      <c r="J76" s="94"/>
      <c r="K76" s="278"/>
      <c r="L76" s="95"/>
      <c r="M76" s="94"/>
      <c r="N76" s="95"/>
      <c r="O76" s="166"/>
      <c r="P76" s="95"/>
    </row>
    <row r="77" spans="1:16" ht="19.5" customHeight="1">
      <c r="A77" s="170"/>
      <c r="B77" s="171"/>
      <c r="C77" s="93"/>
      <c r="D77" s="94"/>
      <c r="E77" s="278"/>
      <c r="F77" s="95"/>
      <c r="G77" s="273"/>
      <c r="H77" s="171"/>
      <c r="I77" s="93"/>
      <c r="J77" s="94"/>
      <c r="K77" s="278"/>
      <c r="L77" s="95"/>
      <c r="M77" s="94"/>
      <c r="N77" s="127"/>
      <c r="O77" s="166"/>
      <c r="P77" s="95"/>
    </row>
    <row r="78" spans="1:16" ht="19.5" customHeight="1">
      <c r="A78" s="170"/>
      <c r="B78" s="171"/>
      <c r="C78" s="93"/>
      <c r="D78" s="94"/>
      <c r="E78" s="278"/>
      <c r="F78" s="95"/>
      <c r="G78" s="273"/>
      <c r="H78" s="171"/>
      <c r="I78" s="93"/>
      <c r="J78" s="94"/>
      <c r="K78" s="278"/>
      <c r="L78" s="95"/>
      <c r="M78" s="94"/>
      <c r="N78" s="95"/>
      <c r="O78" s="166"/>
      <c r="P78" s="95"/>
    </row>
    <row r="79" spans="1:16" ht="19.5" customHeight="1">
      <c r="A79" s="170"/>
      <c r="B79" s="171"/>
      <c r="C79" s="93"/>
      <c r="D79" s="94"/>
      <c r="E79" s="278"/>
      <c r="F79" s="95"/>
      <c r="G79" s="273"/>
      <c r="H79" s="171"/>
      <c r="I79" s="93"/>
      <c r="J79" s="94"/>
      <c r="K79" s="279"/>
      <c r="L79" s="95"/>
      <c r="M79" s="94"/>
      <c r="N79" s="95"/>
      <c r="O79" s="166"/>
      <c r="P79" s="95"/>
    </row>
    <row r="80" spans="1:16" ht="19.5" customHeight="1">
      <c r="A80" s="170"/>
      <c r="B80" s="171"/>
      <c r="C80" s="93"/>
      <c r="D80" s="94"/>
      <c r="E80" s="278"/>
      <c r="F80" s="95"/>
      <c r="G80" s="273"/>
      <c r="H80" s="171"/>
      <c r="I80" s="93"/>
      <c r="J80" s="94"/>
      <c r="K80" s="278"/>
      <c r="L80" s="95"/>
      <c r="M80" s="94"/>
      <c r="N80" s="95"/>
      <c r="O80" s="166"/>
      <c r="P80" s="95"/>
    </row>
    <row r="81" spans="1:16" ht="19.5" customHeight="1">
      <c r="A81" s="170"/>
      <c r="B81" s="171"/>
      <c r="C81" s="93"/>
      <c r="D81" s="94"/>
      <c r="E81" s="278"/>
      <c r="F81" s="95"/>
      <c r="G81" s="273"/>
      <c r="H81" s="171"/>
      <c r="I81" s="93"/>
      <c r="J81" s="94"/>
      <c r="K81" s="278"/>
      <c r="L81" s="95"/>
      <c r="M81" s="94"/>
      <c r="N81" s="95"/>
      <c r="O81" s="166"/>
      <c r="P81" s="95"/>
    </row>
    <row r="82" spans="1:16" ht="19.5" customHeight="1">
      <c r="A82" s="170"/>
      <c r="B82" s="171"/>
      <c r="C82" s="93"/>
      <c r="D82" s="94"/>
      <c r="E82" s="278"/>
      <c r="F82" s="95"/>
      <c r="G82" s="273"/>
      <c r="H82" s="171"/>
      <c r="I82" s="93"/>
      <c r="J82" s="94"/>
      <c r="K82" s="280"/>
      <c r="L82" s="95"/>
      <c r="M82" s="94"/>
      <c r="N82" s="95"/>
      <c r="O82" s="166"/>
      <c r="P82" s="95"/>
    </row>
    <row r="83" spans="1:16" ht="19.5" customHeight="1">
      <c r="A83" s="170"/>
      <c r="B83" s="171"/>
      <c r="C83" s="93"/>
      <c r="D83" s="94"/>
      <c r="E83" s="278"/>
      <c r="F83" s="95"/>
      <c r="G83" s="273"/>
      <c r="H83" s="171"/>
      <c r="I83" s="93"/>
      <c r="J83" s="94"/>
      <c r="K83" s="278"/>
      <c r="L83" s="95"/>
      <c r="M83" s="94"/>
      <c r="N83" s="95"/>
      <c r="O83" s="166"/>
      <c r="P83" s="95"/>
    </row>
    <row r="84" spans="1:16" ht="19.5" customHeight="1">
      <c r="A84" s="170"/>
      <c r="B84" s="171"/>
      <c r="C84" s="93"/>
      <c r="D84" s="94"/>
      <c r="E84" s="278"/>
      <c r="F84" s="95"/>
      <c r="G84" s="273"/>
      <c r="H84" s="171"/>
      <c r="I84" s="93"/>
      <c r="J84" s="94"/>
      <c r="K84" s="278"/>
      <c r="L84" s="95"/>
      <c r="M84" s="94"/>
      <c r="N84" s="95"/>
      <c r="O84" s="166"/>
      <c r="P84" s="95"/>
    </row>
    <row r="85" spans="1:16" ht="19.5" customHeight="1">
      <c r="A85" s="170"/>
      <c r="B85" s="171"/>
      <c r="C85" s="93"/>
      <c r="D85" s="94"/>
      <c r="E85" s="278"/>
      <c r="F85" s="95"/>
      <c r="G85" s="273"/>
      <c r="H85" s="171"/>
      <c r="I85" s="93"/>
      <c r="J85" s="94"/>
      <c r="K85" s="278"/>
      <c r="L85" s="95"/>
      <c r="M85" s="94"/>
      <c r="N85" s="95"/>
      <c r="O85" s="166"/>
      <c r="P85" s="95"/>
    </row>
    <row r="86" spans="1:16" ht="19.5" customHeight="1">
      <c r="A86" s="170"/>
      <c r="B86" s="171"/>
      <c r="C86" s="93"/>
      <c r="D86" s="94"/>
      <c r="E86" s="278"/>
      <c r="F86" s="95"/>
      <c r="G86" s="273"/>
      <c r="H86" s="171"/>
      <c r="I86" s="93"/>
      <c r="J86" s="94"/>
      <c r="K86" s="278"/>
      <c r="L86" s="95"/>
      <c r="M86" s="94"/>
      <c r="N86" s="95"/>
      <c r="O86" s="166"/>
      <c r="P86" s="95"/>
    </row>
    <row r="87" spans="1:16" ht="19.5" customHeight="1" thickBot="1">
      <c r="A87" s="170"/>
      <c r="B87" s="172"/>
      <c r="C87" s="135"/>
      <c r="D87" s="169"/>
      <c r="E87" s="281"/>
      <c r="F87" s="282"/>
      <c r="G87" s="274"/>
      <c r="H87" s="172"/>
      <c r="I87" s="135"/>
      <c r="J87" s="169"/>
      <c r="K87" s="281"/>
      <c r="L87" s="282"/>
      <c r="M87" s="94"/>
      <c r="N87" s="95"/>
      <c r="O87" s="166"/>
      <c r="P87" s="95"/>
    </row>
  </sheetData>
  <sheetProtection/>
  <mergeCells count="4">
    <mergeCell ref="A5:B5"/>
    <mergeCell ref="B6:F6"/>
    <mergeCell ref="H6:L6"/>
    <mergeCell ref="M6:P6"/>
  </mergeCells>
  <printOptions horizontalCentered="1"/>
  <pageMargins left="0.35" right="0.35" top="0.39" bottom="0.39" header="0" footer="0"/>
  <pageSetup horizontalDpi="200" verticalDpi="200" orientation="landscape" paperSize="9" r:id="rId3"/>
  <rowBreaks count="4" manualBreakCount="4">
    <brk id="27" max="255" man="1"/>
    <brk id="47" max="255" man="1"/>
    <brk id="67" max="255" man="1"/>
    <brk id="87" max="255" man="1"/>
  </rowBreaks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33">
    <tabColor indexed="17"/>
  </sheetPr>
  <dimension ref="A1:S56"/>
  <sheetViews>
    <sheetView tabSelected="1" zoomScalePageLayoutView="0" workbookViewId="0" topLeftCell="A1">
      <pane ySplit="4" topLeftCell="A5" activePane="bottomLeft" state="frozen"/>
      <selection pane="topLeft" activeCell="F3" sqref="F3"/>
      <selection pane="bottomLeft" activeCell="O1" sqref="O1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7" max="17" width="11.421875" style="0" customWidth="1"/>
  </cols>
  <sheetData>
    <row r="1" spans="1:19" ht="26.25">
      <c r="A1" s="293" t="str">
        <f>Altalanos!$A$6</f>
        <v>Play &amp; Stay Páros Narancs</v>
      </c>
      <c r="B1" s="293"/>
      <c r="C1" s="293"/>
      <c r="D1" s="293"/>
      <c r="E1" s="293"/>
      <c r="F1" s="293"/>
      <c r="G1" s="173"/>
      <c r="H1" s="176" t="s">
        <v>47</v>
      </c>
      <c r="I1" s="174"/>
      <c r="J1" s="175"/>
      <c r="L1" s="177"/>
      <c r="M1" s="203"/>
      <c r="N1" s="205"/>
      <c r="O1" s="205" t="s">
        <v>5</v>
      </c>
      <c r="P1" s="205"/>
      <c r="Q1" s="258" t="s">
        <v>64</v>
      </c>
      <c r="R1" s="259" t="s">
        <v>70</v>
      </c>
      <c r="S1" s="259" t="s">
        <v>65</v>
      </c>
    </row>
    <row r="2" spans="1:19" ht="12.75">
      <c r="A2" s="178" t="s">
        <v>31</v>
      </c>
      <c r="B2" s="179"/>
      <c r="C2" s="179"/>
      <c r="D2" s="179"/>
      <c r="E2" s="283" t="str">
        <f>Altalanos!$C$8</f>
        <v>Narancs vegyes páros</v>
      </c>
      <c r="F2" s="179"/>
      <c r="G2" s="180"/>
      <c r="H2" s="181"/>
      <c r="I2" s="181"/>
      <c r="J2" s="182"/>
      <c r="K2" s="177"/>
      <c r="L2" s="177"/>
      <c r="M2" s="204"/>
      <c r="N2" s="208"/>
      <c r="O2" s="209"/>
      <c r="P2" s="208"/>
      <c r="Q2" s="260" t="s">
        <v>71</v>
      </c>
      <c r="R2" s="261" t="s">
        <v>66</v>
      </c>
      <c r="S2" s="261" t="s">
        <v>67</v>
      </c>
    </row>
    <row r="3" spans="1:19" ht="12.75">
      <c r="A3" s="52" t="s">
        <v>13</v>
      </c>
      <c r="B3" s="52"/>
      <c r="C3" s="52"/>
      <c r="D3" s="52"/>
      <c r="E3" s="52" t="s">
        <v>10</v>
      </c>
      <c r="F3" s="52"/>
      <c r="G3" s="52"/>
      <c r="H3" s="52" t="s">
        <v>18</v>
      </c>
      <c r="I3" s="52"/>
      <c r="J3" s="107"/>
      <c r="K3" s="52"/>
      <c r="L3" s="53" t="s">
        <v>19</v>
      </c>
      <c r="M3" s="52"/>
      <c r="N3" s="211"/>
      <c r="O3" s="210"/>
      <c r="P3" s="211"/>
      <c r="Q3" s="262" t="s">
        <v>72</v>
      </c>
      <c r="R3" s="263" t="s">
        <v>68</v>
      </c>
      <c r="S3" s="263" t="s">
        <v>69</v>
      </c>
    </row>
    <row r="4" spans="1:19" ht="13.5" thickBot="1">
      <c r="A4" s="294" t="str">
        <f>Altalanos!$A$10</f>
        <v>2022.04.9-10.</v>
      </c>
      <c r="B4" s="294"/>
      <c r="C4" s="294"/>
      <c r="D4" s="183"/>
      <c r="E4" s="184" t="str">
        <f>Altalanos!$C$10</f>
        <v>Budapest</v>
      </c>
      <c r="F4" s="184"/>
      <c r="G4" s="184"/>
      <c r="H4" s="186"/>
      <c r="I4" s="184"/>
      <c r="J4" s="185"/>
      <c r="K4" s="186"/>
      <c r="L4" s="187" t="str">
        <f>Altalanos!$E$10</f>
        <v>Rákóczi Andrea</v>
      </c>
      <c r="M4" s="186"/>
      <c r="N4" s="213"/>
      <c r="O4" s="214"/>
      <c r="P4" s="213"/>
      <c r="S4" s="207"/>
    </row>
    <row r="5" spans="1:19" ht="12.75">
      <c r="A5" s="34"/>
      <c r="B5" s="34" t="s">
        <v>30</v>
      </c>
      <c r="C5" s="199" t="s">
        <v>49</v>
      </c>
      <c r="D5" s="34" t="s">
        <v>25</v>
      </c>
      <c r="E5" s="34" t="s">
        <v>54</v>
      </c>
      <c r="F5" s="34"/>
      <c r="G5" s="34" t="s">
        <v>17</v>
      </c>
      <c r="H5" s="34"/>
      <c r="I5" s="34" t="s">
        <v>21</v>
      </c>
      <c r="J5" s="34"/>
      <c r="K5" s="246" t="s">
        <v>55</v>
      </c>
      <c r="L5" s="246" t="s">
        <v>56</v>
      </c>
      <c r="M5" s="246"/>
      <c r="N5" s="207"/>
      <c r="O5" s="207"/>
      <c r="P5" s="207"/>
      <c r="S5" s="207"/>
    </row>
    <row r="6" spans="1:19" ht="12.75">
      <c r="A6" s="189"/>
      <c r="B6" s="189"/>
      <c r="C6" s="244"/>
      <c r="D6" s="189"/>
      <c r="E6" s="189"/>
      <c r="F6" s="189"/>
      <c r="G6" s="189"/>
      <c r="H6" s="189"/>
      <c r="I6" s="189"/>
      <c r="J6" s="189"/>
      <c r="K6" s="257"/>
      <c r="L6" s="257"/>
      <c r="M6" s="257"/>
      <c r="N6" s="207"/>
      <c r="O6" s="207"/>
      <c r="P6" s="207"/>
      <c r="Q6" s="207"/>
      <c r="R6" s="207"/>
      <c r="S6" s="207"/>
    </row>
    <row r="7" spans="1:19" ht="13.5" customHeight="1">
      <c r="A7" s="189"/>
      <c r="B7" s="189"/>
      <c r="C7" s="201" t="str">
        <f>IF($B8="","",VLOOKUP($B8,'Narancs  vegyes páros ELO'!$A$7:$P$22,5))</f>
        <v>140313</v>
      </c>
      <c r="D7" s="298">
        <f>IF($B8="","",VLOOKUP($B8,'Narancs  vegyes páros ELO'!$A$7:$P$23,15))</f>
        <v>0</v>
      </c>
      <c r="E7" s="198" t="str">
        <f>UPPER(IF($B8="","",VLOOKUP($B8,'Narancs  vegyes páros ELO'!$A$7:$P$22,2)))</f>
        <v>SIKLÓSI</v>
      </c>
      <c r="F7" s="200"/>
      <c r="G7" s="198" t="str">
        <f>IF($B8="","",VLOOKUP($B8,'Narancs  vegyes páros ELO'!$A$7:$P$22,3))</f>
        <v>Odett</v>
      </c>
      <c r="H7" s="200"/>
      <c r="I7" s="198" t="str">
        <f>IF($B8="","",VLOOKUP($B8,'Narancs  vegyes páros ELO'!$A$7:$P$22,4))</f>
        <v>MTK</v>
      </c>
      <c r="J7" s="189"/>
      <c r="K7" s="189"/>
      <c r="L7" s="189"/>
      <c r="M7" s="189"/>
      <c r="N7" s="207"/>
      <c r="O7" s="207"/>
      <c r="P7" s="207"/>
      <c r="Q7" s="207"/>
      <c r="R7" s="207"/>
      <c r="S7" s="207"/>
    </row>
    <row r="8" spans="1:19" ht="12.75">
      <c r="A8" s="250" t="s">
        <v>51</v>
      </c>
      <c r="B8" s="266">
        <v>8</v>
      </c>
      <c r="C8" s="201" t="str">
        <f>IF($B8="","",VLOOKUP($B8,'Narancs  vegyes páros ELO'!$A$7:$P$22,11))</f>
        <v>140724</v>
      </c>
      <c r="D8" s="299"/>
      <c r="E8" s="197" t="str">
        <f>UPPER(IF($B8="","",VLOOKUP($B8,'Narancs  vegyes páros ELO'!$A$7:$P$22,8)))</f>
        <v>BUKHMAN</v>
      </c>
      <c r="F8" s="202"/>
      <c r="G8" s="197" t="str">
        <f>IF($B8="","",VLOOKUP($B8,'Narancs  vegyes páros ELO'!$A$7:$P$22,9))</f>
        <v>Lev</v>
      </c>
      <c r="H8" s="202"/>
      <c r="I8" s="197" t="str">
        <f>IF($B8="","",VLOOKUP($B8,'Narancs  vegyes páros ELO'!$A$7:$P$22,10))</f>
        <v>Okos T.</v>
      </c>
      <c r="J8" s="189"/>
      <c r="K8" s="309" t="s">
        <v>217</v>
      </c>
      <c r="L8" s="245"/>
      <c r="M8" s="233"/>
      <c r="N8" s="207"/>
      <c r="O8" s="207"/>
      <c r="P8" s="207"/>
      <c r="Q8" s="207"/>
      <c r="R8" s="207"/>
      <c r="S8" s="207"/>
    </row>
    <row r="9" spans="1:19" ht="12.75">
      <c r="A9" s="215"/>
      <c r="B9" s="264"/>
      <c r="C9" s="254"/>
      <c r="D9" s="254"/>
      <c r="E9" s="255"/>
      <c r="F9" s="256"/>
      <c r="G9" s="255"/>
      <c r="H9" s="256"/>
      <c r="I9" s="255"/>
      <c r="J9" s="189"/>
      <c r="K9" s="233"/>
      <c r="L9" s="233"/>
      <c r="M9" s="233"/>
      <c r="N9" s="207"/>
      <c r="O9" s="207"/>
      <c r="P9" s="207"/>
      <c r="Q9" s="207"/>
      <c r="R9" s="207"/>
      <c r="S9" s="207"/>
    </row>
    <row r="10" spans="1:19" ht="12.75">
      <c r="A10" s="215"/>
      <c r="B10" s="264"/>
      <c r="C10" s="201" t="str">
        <f>IF($B11="","",VLOOKUP($B11,'Narancs  vegyes páros ELO'!$A$7:$P$22,5))</f>
        <v>140714</v>
      </c>
      <c r="D10" s="298">
        <f>IF($B11="","",VLOOKUP($B11,'Narancs  vegyes páros ELO'!$A$7:$P$23,15))</f>
        <v>0</v>
      </c>
      <c r="E10" s="197" t="str">
        <f>UPPER(IF($B11="","",VLOOKUP($B11,'Narancs  vegyes páros ELO'!$A$7:$P$22,2)))</f>
        <v>ORBÁN</v>
      </c>
      <c r="F10" s="202"/>
      <c r="G10" s="197" t="str">
        <f>IF($B11="","",VLOOKUP($B11,'Narancs  vegyes páros ELO'!$A$7:$P$22,3))</f>
        <v>Abigél</v>
      </c>
      <c r="H10" s="202"/>
      <c r="I10" s="197" t="str">
        <f>IF($B11="","",VLOOKUP($B11,'Narancs  vegyes páros ELO'!$A$7:$P$22,4))</f>
        <v>TM</v>
      </c>
      <c r="J10" s="189"/>
      <c r="K10" s="189"/>
      <c r="L10" s="189"/>
      <c r="M10" s="233"/>
      <c r="N10" s="207"/>
      <c r="O10" s="207"/>
      <c r="P10" s="207"/>
      <c r="Q10" s="207"/>
      <c r="R10" s="207"/>
      <c r="S10" s="207"/>
    </row>
    <row r="11" spans="1:19" ht="12.75">
      <c r="A11" s="215" t="s">
        <v>52</v>
      </c>
      <c r="B11" s="265">
        <v>5</v>
      </c>
      <c r="C11" s="201" t="str">
        <f>IF($B11="","",VLOOKUP($B11,'Narancs  vegyes páros ELO'!$A$7:$P$22,11))</f>
        <v>141221</v>
      </c>
      <c r="D11" s="299"/>
      <c r="E11" s="197" t="str">
        <f>UPPER(IF($B11="","",VLOOKUP($B11,'Narancs  vegyes páros ELO'!$A$7:$P$22,8)))</f>
        <v>GONZALES</v>
      </c>
      <c r="F11" s="202"/>
      <c r="G11" s="197" t="str">
        <f>IF($B11="","",VLOOKUP($B11,'Narancs  vegyes páros ELO'!$A$7:$P$22,9))</f>
        <v>Miron</v>
      </c>
      <c r="H11" s="202"/>
      <c r="I11" s="197" t="str">
        <f>IF($B11="","",VLOOKUP($B11,'Narancs  vegyes páros ELO'!$A$7:$P$22,10))</f>
        <v>TM</v>
      </c>
      <c r="J11" s="189"/>
      <c r="K11" s="309" t="s">
        <v>220</v>
      </c>
      <c r="L11" s="245"/>
      <c r="M11" s="233"/>
      <c r="N11" s="207"/>
      <c r="O11" s="207"/>
      <c r="P11" s="207"/>
      <c r="Q11" s="207"/>
      <c r="R11" s="207"/>
      <c r="S11" s="207"/>
    </row>
    <row r="12" spans="1:19" ht="12.75">
      <c r="A12" s="215"/>
      <c r="B12" s="264"/>
      <c r="C12" s="254"/>
      <c r="D12" s="254"/>
      <c r="E12" s="255"/>
      <c r="F12" s="256"/>
      <c r="G12" s="255"/>
      <c r="H12" s="256"/>
      <c r="I12" s="255"/>
      <c r="J12" s="189"/>
      <c r="K12" s="233"/>
      <c r="L12" s="233"/>
      <c r="M12" s="233"/>
      <c r="N12" s="207"/>
      <c r="O12" s="207"/>
      <c r="P12" s="207"/>
      <c r="Q12" s="207"/>
      <c r="R12" s="207"/>
      <c r="S12" s="207"/>
    </row>
    <row r="13" spans="1:19" ht="12.75">
      <c r="A13" s="215"/>
      <c r="B13" s="264"/>
      <c r="C13" s="201" t="str">
        <f>IF($B14="","",VLOOKUP($B14,'Narancs  vegyes páros ELO'!$A$7:$P$22,5))</f>
        <v>030315</v>
      </c>
      <c r="D13" s="298">
        <f>IF($B14="","",VLOOKUP($B14,'Narancs  vegyes páros ELO'!$A$7:$P$23,15))</f>
        <v>0</v>
      </c>
      <c r="E13" s="197" t="str">
        <f>UPPER(IF($B14="","",VLOOKUP($B14,'Narancs  vegyes páros ELO'!$A$7:$P$22,2)))</f>
        <v>DEKOVICS</v>
      </c>
      <c r="F13" s="202"/>
      <c r="G13" s="197" t="str">
        <f>IF($B14="","",VLOOKUP($B14,'Narancs  vegyes páros ELO'!$A$7:$P$22,3))</f>
        <v>Luca Boróka</v>
      </c>
      <c r="H13" s="202"/>
      <c r="I13" s="197" t="str">
        <f>IF($B14="","",VLOOKUP($B14,'Narancs  vegyes páros ELO'!$A$7:$P$22,4))</f>
        <v>Unik SE</v>
      </c>
      <c r="J13" s="189"/>
      <c r="K13" s="189"/>
      <c r="L13" s="189"/>
      <c r="M13" s="233"/>
      <c r="N13" s="207"/>
      <c r="O13" s="207"/>
      <c r="P13" s="207"/>
      <c r="Q13" s="207"/>
      <c r="R13" s="207"/>
      <c r="S13" s="207"/>
    </row>
    <row r="14" spans="1:19" ht="12.75">
      <c r="A14" s="215" t="s">
        <v>53</v>
      </c>
      <c r="B14" s="265">
        <v>4</v>
      </c>
      <c r="C14" s="201" t="str">
        <f>IF($B14="","",VLOOKUP($B14,'Narancs  vegyes páros ELO'!$A$7:$P$22,11))</f>
        <v>130219</v>
      </c>
      <c r="D14" s="299"/>
      <c r="E14" s="197" t="str">
        <f>UPPER(IF($B14="","",VLOOKUP($B14,'Narancs  vegyes páros ELO'!$A$7:$P$22,8)))</f>
        <v>TAJTA</v>
      </c>
      <c r="F14" s="202"/>
      <c r="G14" s="197" t="str">
        <f>IF($B14="","",VLOOKUP($B14,'Narancs  vegyes páros ELO'!$A$7:$P$22,9))</f>
        <v>Soma</v>
      </c>
      <c r="H14" s="202"/>
      <c r="I14" s="197" t="str">
        <f>IF($B14="","",VLOOKUP($B14,'Narancs  vegyes páros ELO'!$A$7:$P$22,10))</f>
        <v>MTK</v>
      </c>
      <c r="J14" s="189"/>
      <c r="K14" s="309" t="s">
        <v>216</v>
      </c>
      <c r="L14" s="245"/>
      <c r="M14" s="233"/>
      <c r="N14" s="207"/>
      <c r="O14" s="207"/>
      <c r="P14" s="207"/>
      <c r="Q14" s="207"/>
      <c r="R14" s="207"/>
      <c r="S14" s="207"/>
    </row>
    <row r="15" spans="1:13" ht="12.75">
      <c r="A15" s="189"/>
      <c r="B15" s="215"/>
      <c r="C15" s="244"/>
      <c r="D15" s="189"/>
      <c r="E15" s="189"/>
      <c r="F15" s="189"/>
      <c r="G15" s="189"/>
      <c r="H15" s="189"/>
      <c r="I15" s="189"/>
      <c r="J15" s="189"/>
      <c r="K15" s="257"/>
      <c r="L15" s="257"/>
      <c r="M15" s="189"/>
    </row>
    <row r="16" spans="1:13" ht="12.75">
      <c r="A16" s="189"/>
      <c r="B16" s="215"/>
      <c r="C16" s="201" t="str">
        <f>IF($B17="","",VLOOKUP($B17,'Narancs  vegyes páros ELO'!$A$7:$P$22,5))</f>
        <v>130205</v>
      </c>
      <c r="D16" s="298">
        <f>IF($B17="","",VLOOKUP($B17,'Narancs  vegyes páros ELO'!$A$7:$P$23,15))</f>
        <v>0</v>
      </c>
      <c r="E16" s="198" t="str">
        <f>UPPER(IF($B17="","",VLOOKUP($B17,'Narancs  vegyes páros ELO'!$A$7:$P$22,2)))</f>
        <v>MÁTYÁS</v>
      </c>
      <c r="F16" s="200"/>
      <c r="G16" s="198" t="str">
        <f>IF($B17="","",VLOOKUP($B17,'Narancs  vegyes páros ELO'!$A$7:$P$22,3))</f>
        <v>Villő</v>
      </c>
      <c r="H16" s="200"/>
      <c r="I16" s="198" t="str">
        <f>IF($B17="","",VLOOKUP($B17,'Narancs  vegyes páros ELO'!$A$7:$P$22,4))</f>
        <v>MESE</v>
      </c>
      <c r="J16" s="189"/>
      <c r="K16" s="189"/>
      <c r="L16" s="189"/>
      <c r="M16" s="189"/>
    </row>
    <row r="17" spans="1:13" ht="12.75">
      <c r="A17" s="250" t="s">
        <v>57</v>
      </c>
      <c r="B17" s="266">
        <v>1</v>
      </c>
      <c r="C17" s="201" t="str">
        <f>IF($B17="","",VLOOKUP($B17,'Narancs  vegyes páros ELO'!$A$7:$P$22,11))</f>
        <v>140220</v>
      </c>
      <c r="D17" s="299"/>
      <c r="E17" s="198" t="str">
        <f>UPPER(IF($B17="","",VLOOKUP($B17,'Narancs  vegyes páros ELO'!$A$7:$P$22,8)))</f>
        <v>ALMAI</v>
      </c>
      <c r="F17" s="200"/>
      <c r="G17" s="198" t="str">
        <f>IF($B17="","",VLOOKUP($B17,'Narancs  vegyes páros ELO'!$A$7:$P$22,9))</f>
        <v>Sámuel</v>
      </c>
      <c r="H17" s="200"/>
      <c r="I17" s="198" t="str">
        <f>IF($B17="","",VLOOKUP($B17,'Narancs  vegyes páros ELO'!$A$7:$P$22,10))</f>
        <v>MTK</v>
      </c>
      <c r="J17" s="189"/>
      <c r="K17" s="309" t="s">
        <v>215</v>
      </c>
      <c r="L17" s="245"/>
      <c r="M17" s="189"/>
    </row>
    <row r="18" spans="1:13" ht="12.75">
      <c r="A18" s="215"/>
      <c r="B18" s="264"/>
      <c r="C18" s="254"/>
      <c r="D18" s="254"/>
      <c r="E18" s="255"/>
      <c r="F18" s="256"/>
      <c r="G18" s="255"/>
      <c r="H18" s="256"/>
      <c r="I18" s="255"/>
      <c r="J18" s="189"/>
      <c r="K18" s="233"/>
      <c r="L18" s="233"/>
      <c r="M18" s="189"/>
    </row>
    <row r="19" spans="1:13" ht="12.75">
      <c r="A19" s="215"/>
      <c r="B19" s="264"/>
      <c r="C19" s="201" t="str">
        <f>IF($B20="","",VLOOKUP($B20,'Narancs  vegyes páros ELO'!$A$7:$P$22,5))</f>
        <v>130814</v>
      </c>
      <c r="D19" s="298">
        <f>IF($B20="","",VLOOKUP($B20,'Narancs  vegyes páros ELO'!$A$7:$P$23,15))</f>
        <v>0</v>
      </c>
      <c r="E19" s="197" t="str">
        <f>UPPER(IF($B20="","",VLOOKUP($B20,'Narancs  vegyes páros ELO'!$A$7:$P$22,2)))</f>
        <v>KOVÁCS</v>
      </c>
      <c r="F19" s="202"/>
      <c r="G19" s="197" t="str">
        <f>IF($B20="","",VLOOKUP($B20,'Narancs  vegyes páros ELO'!$A$7:$P$22,3))</f>
        <v>Petra</v>
      </c>
      <c r="H19" s="202"/>
      <c r="I19" s="197" t="str">
        <f>IF($B20="","",VLOOKUP($B20,'Narancs  vegyes páros ELO'!$A$7:$P$22,4))</f>
        <v>TM</v>
      </c>
      <c r="J19" s="189"/>
      <c r="K19" s="189"/>
      <c r="L19" s="189"/>
      <c r="M19" s="189"/>
    </row>
    <row r="20" spans="1:13" ht="12.75">
      <c r="A20" s="215" t="s">
        <v>58</v>
      </c>
      <c r="B20" s="265">
        <v>6</v>
      </c>
      <c r="C20" s="201" t="str">
        <f>IF($B20="","",VLOOKUP($B20,'Narancs  vegyes páros ELO'!$A$7:$P$22,11))</f>
        <v>141004</v>
      </c>
      <c r="D20" s="299"/>
      <c r="E20" s="197" t="str">
        <f>UPPER(IF($B20="","",VLOOKUP($B20,'Narancs  vegyes páros ELO'!$A$7:$P$22,8)))</f>
        <v>HOLLÓSY</v>
      </c>
      <c r="F20" s="202"/>
      <c r="G20" s="197" t="str">
        <f>IF($B20="","",VLOOKUP($B20,'Narancs  vegyes páros ELO'!$A$7:$P$22,9))</f>
        <v>Nimród</v>
      </c>
      <c r="H20" s="202"/>
      <c r="I20" s="197" t="str">
        <f>IF($B20="","",VLOOKUP($B20,'Narancs  vegyes páros ELO'!$A$7:$P$22,10))</f>
        <v>TM</v>
      </c>
      <c r="J20" s="189"/>
      <c r="K20" s="309" t="s">
        <v>220</v>
      </c>
      <c r="L20" s="245"/>
      <c r="M20" s="189"/>
    </row>
    <row r="21" spans="1:13" ht="12.75">
      <c r="A21" s="215"/>
      <c r="B21" s="264"/>
      <c r="C21" s="254"/>
      <c r="D21" s="254"/>
      <c r="E21" s="255"/>
      <c r="F21" s="256"/>
      <c r="G21" s="255"/>
      <c r="H21" s="256"/>
      <c r="I21" s="255"/>
      <c r="J21" s="189"/>
      <c r="K21" s="233"/>
      <c r="L21" s="233"/>
      <c r="M21" s="189"/>
    </row>
    <row r="22" spans="1:13" ht="12.75">
      <c r="A22" s="215"/>
      <c r="B22" s="264"/>
      <c r="C22" s="201" t="str">
        <f>IF($B23="","",VLOOKUP($B23,'Narancs  vegyes páros ELO'!$A$7:$P$22,5))</f>
        <v>130912</v>
      </c>
      <c r="D22" s="298">
        <f>IF($B23="","",VLOOKUP($B23,'Narancs  vegyes páros ELO'!$A$7:$P$23,15))</f>
        <v>0</v>
      </c>
      <c r="E22" s="197" t="str">
        <f>UPPER(IF($B23="","",VLOOKUP($B23,'Narancs  vegyes páros ELO'!$A$7:$P$22,2)))</f>
        <v>FARKAS</v>
      </c>
      <c r="F22" s="202"/>
      <c r="G22" s="197" t="str">
        <f>IF($B23="","",VLOOKUP($B23,'Narancs  vegyes páros ELO'!$A$7:$P$22,3))</f>
        <v>Doirka Lívia</v>
      </c>
      <c r="H22" s="202"/>
      <c r="I22" s="197" t="str">
        <f>IF($B23="","",VLOOKUP($B23,'Narancs  vegyes páros ELO'!$A$7:$P$22,4))</f>
        <v>KTC</v>
      </c>
      <c r="J22" s="189"/>
      <c r="K22" s="189"/>
      <c r="L22" s="189"/>
      <c r="M22" s="189"/>
    </row>
    <row r="23" spans="1:13" ht="12.75">
      <c r="A23" s="215" t="s">
        <v>59</v>
      </c>
      <c r="B23" s="265">
        <v>7</v>
      </c>
      <c r="C23" s="201" t="str">
        <f>IF($B23="","",VLOOKUP($B23,'Narancs  vegyes páros ELO'!$A$7:$P$22,11))</f>
        <v>140526</v>
      </c>
      <c r="D23" s="299"/>
      <c r="E23" s="197" t="str">
        <f>UPPER(IF($B23="","",VLOOKUP($B23,'Narancs  vegyes páros ELO'!$A$7:$P$22,8)))</f>
        <v>BOKOR</v>
      </c>
      <c r="F23" s="202"/>
      <c r="G23" s="197" t="str">
        <f>IF($B23="","",VLOOKUP($B23,'Narancs  vegyes páros ELO'!$A$7:$P$22,9))</f>
        <v>György</v>
      </c>
      <c r="H23" s="202"/>
      <c r="I23" s="197" t="str">
        <f>IF($B23="","",VLOOKUP($B23,'Narancs  vegyes páros ELO'!$A$7:$P$22,10))</f>
        <v>KTC</v>
      </c>
      <c r="J23" s="189"/>
      <c r="K23" s="309" t="s">
        <v>218</v>
      </c>
      <c r="L23" s="245"/>
      <c r="M23" s="189"/>
    </row>
    <row r="24" spans="1:13" ht="12.75">
      <c r="A24" s="215"/>
      <c r="B24" s="264"/>
      <c r="C24" s="254"/>
      <c r="D24" s="254"/>
      <c r="E24" s="255"/>
      <c r="F24" s="256"/>
      <c r="G24" s="255"/>
      <c r="H24" s="256"/>
      <c r="I24" s="255"/>
      <c r="J24" s="189"/>
      <c r="K24" s="233"/>
      <c r="L24" s="233"/>
      <c r="M24" s="189"/>
    </row>
    <row r="25" spans="1:13" ht="12.75">
      <c r="A25" s="215"/>
      <c r="B25" s="264"/>
      <c r="C25" s="201" t="str">
        <f>IF($B26="","",VLOOKUP($B26,'Narancs  vegyes páros ELO'!$A$7:$P$22,5))</f>
        <v>130908</v>
      </c>
      <c r="D25" s="298">
        <f>IF($B26="","",VLOOKUP($B26,'Narancs  vegyes páros ELO'!$A$7:$P$23,15))</f>
        <v>0</v>
      </c>
      <c r="E25" s="197" t="str">
        <f>UPPER(IF($B26="","",VLOOKUP($B26,'Narancs  vegyes páros ELO'!$A$7:$P$22,2)))</f>
        <v>LEHIOCZKY</v>
      </c>
      <c r="F25" s="202"/>
      <c r="G25" s="197" t="str">
        <f>IF($B26="","",VLOOKUP($B26,'Narancs  vegyes páros ELO'!$A$7:$P$22,3))</f>
        <v>Lili  </v>
      </c>
      <c r="H25" s="202"/>
      <c r="I25" s="197" t="str">
        <f>IF($B26="","",VLOOKUP($B26,'Narancs  vegyes páros ELO'!$A$7:$P$22,4))</f>
        <v>Vasas SC</v>
      </c>
      <c r="J25" s="189"/>
      <c r="K25" s="189"/>
      <c r="L25" s="189"/>
      <c r="M25" s="189"/>
    </row>
    <row r="26" spans="1:13" ht="12.75">
      <c r="A26" s="215" t="s">
        <v>63</v>
      </c>
      <c r="B26" s="265">
        <v>3</v>
      </c>
      <c r="C26" s="201" t="str">
        <f>IF($B26="","",VLOOKUP($B26,'Narancs  vegyes páros ELO'!$A$7:$P$22,11))</f>
        <v>130701</v>
      </c>
      <c r="D26" s="299"/>
      <c r="E26" s="197" t="str">
        <f>UPPER(IF($B26="","",VLOOKUP($B26,'Narancs  vegyes páros ELO'!$A$7:$P$22,8)))</f>
        <v>MADACSAY</v>
      </c>
      <c r="F26" s="202"/>
      <c r="G26" s="197" t="str">
        <f>IF($B26="","",VLOOKUP($B26,'Narancs  vegyes páros ELO'!$A$7:$P$22,9))</f>
        <v>Mór</v>
      </c>
      <c r="H26" s="202"/>
      <c r="I26" s="197" t="str">
        <f>IF($B26="","",VLOOKUP($B26,'Narancs  vegyes páros ELO'!$A$7:$P$22,10))</f>
        <v>Vasas SC</v>
      </c>
      <c r="J26" s="189"/>
      <c r="K26" s="309" t="s">
        <v>220</v>
      </c>
      <c r="L26" s="245"/>
      <c r="M26" s="189"/>
    </row>
    <row r="27" spans="1:13" ht="12.75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</row>
    <row r="28" spans="1:13" ht="18.75" customHeight="1">
      <c r="A28" s="189"/>
      <c r="B28" s="295"/>
      <c r="C28" s="295"/>
      <c r="D28" s="296" t="str">
        <f>CONCATENATE(E7,"/",E8)</f>
        <v>SIKLÓSI/BUKHMAN</v>
      </c>
      <c r="E28" s="296"/>
      <c r="F28" s="296" t="str">
        <f>CONCATENATE(E10,"/",E11)</f>
        <v>ORBÁN/GONZALES</v>
      </c>
      <c r="G28" s="296"/>
      <c r="H28" s="296" t="str">
        <f>CONCATENATE(E13,"/",E14)</f>
        <v>DEKOVICS/TAJTA</v>
      </c>
      <c r="I28" s="296"/>
      <c r="J28" s="189"/>
      <c r="K28" s="189"/>
      <c r="L28" s="189"/>
      <c r="M28" s="251" t="s">
        <v>55</v>
      </c>
    </row>
    <row r="29" spans="1:13" ht="18.75" customHeight="1">
      <c r="A29" s="249" t="s">
        <v>51</v>
      </c>
      <c r="B29" s="310" t="str">
        <f>CONCATENATE(E7,"/",E8)</f>
        <v>SIKLÓSI/BUKHMAN</v>
      </c>
      <c r="C29" s="310"/>
      <c r="D29" s="303"/>
      <c r="E29" s="303"/>
      <c r="F29" s="305" t="s">
        <v>209</v>
      </c>
      <c r="G29" s="304"/>
      <c r="H29" s="305" t="s">
        <v>208</v>
      </c>
      <c r="I29" s="304"/>
      <c r="J29" s="311"/>
      <c r="K29" s="311"/>
      <c r="L29" s="189"/>
      <c r="M29" s="252">
        <v>2</v>
      </c>
    </row>
    <row r="30" spans="1:13" ht="18.75" customHeight="1">
      <c r="A30" s="249" t="s">
        <v>52</v>
      </c>
      <c r="B30" s="310" t="str">
        <f>CONCATENATE(E10,"/",E11)</f>
        <v>ORBÁN/GONZALES</v>
      </c>
      <c r="C30" s="310"/>
      <c r="D30" s="305" t="s">
        <v>210</v>
      </c>
      <c r="E30" s="304"/>
      <c r="F30" s="303"/>
      <c r="G30" s="303"/>
      <c r="H30" s="304" t="s">
        <v>208</v>
      </c>
      <c r="I30" s="304"/>
      <c r="J30" s="311"/>
      <c r="K30" s="311"/>
      <c r="L30" s="189"/>
      <c r="M30" s="252">
        <v>3</v>
      </c>
    </row>
    <row r="31" spans="1:13" ht="18.75" customHeight="1">
      <c r="A31" s="249" t="s">
        <v>53</v>
      </c>
      <c r="B31" s="310" t="str">
        <f>CONCATENATE(E13,"/",E14)</f>
        <v>DEKOVICS/TAJTA</v>
      </c>
      <c r="C31" s="310"/>
      <c r="D31" s="305" t="s">
        <v>207</v>
      </c>
      <c r="E31" s="304"/>
      <c r="F31" s="304" t="s">
        <v>207</v>
      </c>
      <c r="G31" s="304"/>
      <c r="H31" s="303"/>
      <c r="I31" s="303"/>
      <c r="J31" s="311"/>
      <c r="K31" s="311"/>
      <c r="L31" s="189"/>
      <c r="M31" s="252">
        <v>1</v>
      </c>
    </row>
    <row r="32" spans="1:13" ht="12.75">
      <c r="A32" s="189"/>
      <c r="B32" s="311"/>
      <c r="C32" s="311"/>
      <c r="D32" s="311"/>
      <c r="E32" s="311"/>
      <c r="F32" s="311"/>
      <c r="G32" s="311"/>
      <c r="H32" s="311"/>
      <c r="I32" s="311"/>
      <c r="J32" s="311"/>
      <c r="K32" s="311"/>
      <c r="L32" s="189"/>
      <c r="M32" s="189"/>
    </row>
    <row r="33" spans="1:13" ht="18.75" customHeight="1">
      <c r="A33" s="189"/>
      <c r="B33" s="312"/>
      <c r="C33" s="312"/>
      <c r="D33" s="313" t="str">
        <f>CONCATENATE(E16,"/",E17)</f>
        <v>MÁTYÁS/ALMAI</v>
      </c>
      <c r="E33" s="313"/>
      <c r="F33" s="313" t="str">
        <f>CONCATENATE(E19,"/",E20)</f>
        <v>KOVÁCS/HOLLÓSY</v>
      </c>
      <c r="G33" s="313"/>
      <c r="H33" s="313" t="str">
        <f>CONCATENATE(E22,"/",E23)</f>
        <v>FARKAS/BOKOR</v>
      </c>
      <c r="I33" s="313"/>
      <c r="J33" s="313" t="str">
        <f>CONCATENATE(E25,"/",E26)</f>
        <v>LEHIOCZKY/MADACSAY</v>
      </c>
      <c r="K33" s="313"/>
      <c r="L33" s="189"/>
      <c r="M33" s="253"/>
    </row>
    <row r="34" spans="1:13" ht="18.75" customHeight="1">
      <c r="A34" s="249" t="s">
        <v>57</v>
      </c>
      <c r="B34" s="310" t="str">
        <f>CONCATENATE(E16,"/",E17)</f>
        <v>MÁTYÁS/ALMAI</v>
      </c>
      <c r="C34" s="310"/>
      <c r="D34" s="303"/>
      <c r="E34" s="303"/>
      <c r="F34" s="304" t="s">
        <v>207</v>
      </c>
      <c r="G34" s="304"/>
      <c r="H34" s="305" t="s">
        <v>209</v>
      </c>
      <c r="I34" s="304"/>
      <c r="J34" s="305" t="s">
        <v>211</v>
      </c>
      <c r="K34" s="304"/>
      <c r="L34" s="189"/>
      <c r="M34" s="252">
        <v>1</v>
      </c>
    </row>
    <row r="35" spans="1:13" ht="18.75" customHeight="1">
      <c r="A35" s="249" t="s">
        <v>58</v>
      </c>
      <c r="B35" s="310" t="str">
        <f>CONCATENATE(E19,"/",E20)</f>
        <v>KOVÁCS/HOLLÓSY</v>
      </c>
      <c r="C35" s="310"/>
      <c r="D35" s="304" t="s">
        <v>208</v>
      </c>
      <c r="E35" s="304"/>
      <c r="F35" s="303"/>
      <c r="G35" s="303"/>
      <c r="H35" s="305" t="s">
        <v>214</v>
      </c>
      <c r="I35" s="304"/>
      <c r="J35" s="305" t="s">
        <v>212</v>
      </c>
      <c r="K35" s="304"/>
      <c r="L35" s="189"/>
      <c r="M35" s="252">
        <v>4</v>
      </c>
    </row>
    <row r="36" spans="1:13" ht="18.75" customHeight="1">
      <c r="A36" s="249" t="s">
        <v>59</v>
      </c>
      <c r="B36" s="310" t="str">
        <f>CONCATENATE(E22,"/",E23)</f>
        <v>FARKAS/BOKOR</v>
      </c>
      <c r="C36" s="310"/>
      <c r="D36" s="305" t="s">
        <v>210</v>
      </c>
      <c r="E36" s="304"/>
      <c r="F36" s="305" t="s">
        <v>213</v>
      </c>
      <c r="G36" s="304"/>
      <c r="H36" s="303"/>
      <c r="I36" s="303"/>
      <c r="J36" s="304" t="s">
        <v>211</v>
      </c>
      <c r="K36" s="304"/>
      <c r="L36" s="189"/>
      <c r="M36" s="252">
        <v>2</v>
      </c>
    </row>
    <row r="37" spans="1:13" ht="18.75" customHeight="1">
      <c r="A37" s="249" t="s">
        <v>63</v>
      </c>
      <c r="B37" s="310" t="str">
        <f>CONCATENATE(E25,"/",E26)</f>
        <v>LEHIOCZKY/MADACSAY</v>
      </c>
      <c r="C37" s="310"/>
      <c r="D37" s="305" t="s">
        <v>212</v>
      </c>
      <c r="E37" s="304"/>
      <c r="F37" s="305" t="s">
        <v>211</v>
      </c>
      <c r="G37" s="304"/>
      <c r="H37" s="304" t="s">
        <v>212</v>
      </c>
      <c r="I37" s="304"/>
      <c r="J37" s="303"/>
      <c r="K37" s="303"/>
      <c r="L37" s="189"/>
      <c r="M37" s="252">
        <v>3</v>
      </c>
    </row>
    <row r="38" spans="1:13" ht="12.75">
      <c r="A38" s="189"/>
      <c r="B38" s="311"/>
      <c r="C38" s="311"/>
      <c r="D38" s="311"/>
      <c r="E38" s="311"/>
      <c r="F38" s="311"/>
      <c r="G38" s="311"/>
      <c r="H38" s="311"/>
      <c r="I38" s="311"/>
      <c r="J38" s="311"/>
      <c r="K38" s="311"/>
      <c r="L38" s="189"/>
      <c r="M38" s="189"/>
    </row>
    <row r="39" spans="1:13" ht="12.75">
      <c r="A39" s="189" t="s">
        <v>36</v>
      </c>
      <c r="B39" s="311"/>
      <c r="C39" s="314" t="str">
        <f>IF(M29=1,B29,IF(M30=1,B30,IF(M31=1,B31,"")))</f>
        <v>DEKOVICS/TAJTA</v>
      </c>
      <c r="D39" s="314"/>
      <c r="E39" s="315" t="s">
        <v>61</v>
      </c>
      <c r="F39" s="317" t="str">
        <f>IF(M34=1,B34,IF(M35=1,B35,IF(M36=1,B36,IF(M37=1,B37,""))))</f>
        <v>MÁTYÁS/ALMAI</v>
      </c>
      <c r="G39" s="317"/>
      <c r="H39" s="311"/>
      <c r="I39" s="319" t="s">
        <v>211</v>
      </c>
      <c r="J39" s="311"/>
      <c r="K39" s="311"/>
      <c r="L39" s="189"/>
      <c r="M39" s="189"/>
    </row>
    <row r="40" spans="1:13" ht="12.75">
      <c r="A40" s="189"/>
      <c r="B40" s="311"/>
      <c r="C40" s="311"/>
      <c r="D40" s="311"/>
      <c r="E40" s="311"/>
      <c r="F40" s="315"/>
      <c r="G40" s="315"/>
      <c r="H40" s="311"/>
      <c r="I40" s="311"/>
      <c r="J40" s="311"/>
      <c r="K40" s="311"/>
      <c r="L40" s="189"/>
      <c r="M40" s="189"/>
    </row>
    <row r="41" spans="1:13" ht="12.75">
      <c r="A41" s="189" t="s">
        <v>60</v>
      </c>
      <c r="B41" s="311"/>
      <c r="C41" s="318" t="str">
        <f>IF(M29=2,B29,IF(M30=2,B30,IF(M31=2,B31,"")))</f>
        <v>SIKLÓSI/BUKHMAN</v>
      </c>
      <c r="D41" s="318"/>
      <c r="E41" s="315" t="s">
        <v>61</v>
      </c>
      <c r="F41" s="314" t="str">
        <f>IF(M34=2,B34,IF(M35=2,B35,IF(M36=2,B36,IF(M37=2,B37,""))))</f>
        <v>FARKAS/BOKOR</v>
      </c>
      <c r="G41" s="314"/>
      <c r="H41" s="311"/>
      <c r="I41" s="319" t="s">
        <v>211</v>
      </c>
      <c r="J41" s="311"/>
      <c r="K41" s="311"/>
      <c r="L41" s="189"/>
      <c r="M41" s="189"/>
    </row>
    <row r="42" spans="1:13" ht="12.75">
      <c r="A42" s="189"/>
      <c r="B42" s="311"/>
      <c r="C42" s="316"/>
      <c r="D42" s="316"/>
      <c r="E42" s="315"/>
      <c r="F42" s="316"/>
      <c r="G42" s="316"/>
      <c r="H42" s="311"/>
      <c r="I42" s="311"/>
      <c r="J42" s="311"/>
      <c r="K42" s="311"/>
      <c r="L42" s="189"/>
      <c r="M42" s="189"/>
    </row>
    <row r="43" spans="1:13" ht="12.75">
      <c r="A43" s="189" t="s">
        <v>62</v>
      </c>
      <c r="B43" s="311"/>
      <c r="C43" s="314" t="str">
        <f>IF(M29=3,B29,IF(M30=3,B30,IF(M31=3,B31,"")))</f>
        <v>ORBÁN/GONZALES</v>
      </c>
      <c r="D43" s="314"/>
      <c r="E43" s="315" t="s">
        <v>61</v>
      </c>
      <c r="F43" s="318" t="str">
        <f>IF(M34=3,B34,IF(M35=3,B35,IF(M36=3,B36,IF(M37=3,B37,""))))</f>
        <v>LEHIOCZKY/MADACSAY</v>
      </c>
      <c r="G43" s="318"/>
      <c r="H43" s="311"/>
      <c r="I43" s="319" t="s">
        <v>207</v>
      </c>
      <c r="J43" s="311"/>
      <c r="K43" s="311"/>
      <c r="L43" s="189"/>
      <c r="M43" s="189"/>
    </row>
    <row r="44" spans="1:13" ht="12.75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</row>
    <row r="45" spans="1:19" ht="12.75">
      <c r="A45" s="189"/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8"/>
      <c r="M45" s="189"/>
      <c r="O45" s="207"/>
      <c r="P45" s="207"/>
      <c r="Q45" s="207"/>
      <c r="R45" s="207"/>
      <c r="S45" s="207"/>
    </row>
    <row r="46" spans="1:19" ht="12.75">
      <c r="A46" s="110" t="s">
        <v>25</v>
      </c>
      <c r="B46" s="111"/>
      <c r="C46" s="156"/>
      <c r="D46" s="222" t="s">
        <v>0</v>
      </c>
      <c r="E46" s="223" t="s">
        <v>27</v>
      </c>
      <c r="F46" s="242"/>
      <c r="G46" s="222" t="s">
        <v>0</v>
      </c>
      <c r="H46" s="223" t="s">
        <v>33</v>
      </c>
      <c r="I46" s="130"/>
      <c r="J46" s="223" t="s">
        <v>34</v>
      </c>
      <c r="K46" s="129" t="s">
        <v>35</v>
      </c>
      <c r="L46" s="34"/>
      <c r="M46" s="242"/>
      <c r="O46" s="207"/>
      <c r="P46" s="216"/>
      <c r="Q46" s="216"/>
      <c r="R46" s="217"/>
      <c r="S46" s="207"/>
    </row>
    <row r="47" spans="1:19" ht="12.75">
      <c r="A47" s="192" t="s">
        <v>26</v>
      </c>
      <c r="B47" s="193"/>
      <c r="C47" s="194"/>
      <c r="D47" s="224">
        <v>1</v>
      </c>
      <c r="E47" s="301" t="str">
        <f>IF(D47&gt;$R$53,,UPPER(VLOOKUP(D47,'Narancs  vegyes páros ELO'!$A$7:$L$23,2)))</f>
        <v>MÁTYÁS</v>
      </c>
      <c r="F47" s="301"/>
      <c r="G47" s="236" t="s">
        <v>1</v>
      </c>
      <c r="H47" s="193"/>
      <c r="I47" s="225"/>
      <c r="J47" s="237"/>
      <c r="K47" s="190" t="s">
        <v>28</v>
      </c>
      <c r="L47" s="243"/>
      <c r="M47" s="226"/>
      <c r="O47" s="207"/>
      <c r="P47" s="218"/>
      <c r="Q47" s="218"/>
      <c r="R47" s="219"/>
      <c r="S47" s="207"/>
    </row>
    <row r="48" spans="1:19" ht="12.75">
      <c r="A48" s="195" t="s">
        <v>32</v>
      </c>
      <c r="B48" s="128"/>
      <c r="C48" s="196"/>
      <c r="D48" s="227"/>
      <c r="E48" s="300">
        <f>IF(D47&gt;$R$53,,UPPER(VLOOKUP(D47,'Narancs  vegyes páros ELO'!$A$7:$L$23,7)))</f>
      </c>
      <c r="F48" s="302"/>
      <c r="G48" s="228"/>
      <c r="H48" s="229"/>
      <c r="I48" s="230"/>
      <c r="J48" s="84"/>
      <c r="K48" s="240"/>
      <c r="L48" s="188"/>
      <c r="M48" s="235"/>
      <c r="O48" s="207"/>
      <c r="P48" s="219"/>
      <c r="Q48" s="220"/>
      <c r="R48" s="219"/>
      <c r="S48" s="207"/>
    </row>
    <row r="49" spans="1:19" ht="12.75">
      <c r="A49" s="144"/>
      <c r="B49" s="145"/>
      <c r="C49" s="146"/>
      <c r="D49" s="227" t="s">
        <v>2</v>
      </c>
      <c r="E49" s="300" t="str">
        <f>IF(D47&gt;$R$53,,UPPER(VLOOKUP((D47+1),'Narancs  vegyes páros ELO'!$A$7:$L$23,2)))</f>
        <v>RUTHNER</v>
      </c>
      <c r="F49" s="300"/>
      <c r="G49" s="238" t="s">
        <v>2</v>
      </c>
      <c r="H49" s="229"/>
      <c r="I49" s="230"/>
      <c r="J49" s="84"/>
      <c r="K49" s="190" t="s">
        <v>29</v>
      </c>
      <c r="L49" s="243"/>
      <c r="M49" s="226"/>
      <c r="O49" s="207"/>
      <c r="P49" s="218"/>
      <c r="Q49" s="218"/>
      <c r="R49" s="219"/>
      <c r="S49" s="207"/>
    </row>
    <row r="50" spans="1:19" ht="12.75">
      <c r="A50" s="112"/>
      <c r="B50" s="154"/>
      <c r="C50" s="113"/>
      <c r="D50" s="227"/>
      <c r="E50" s="300">
        <f>IF(D47&gt;$R$53,,UPPER(VLOOKUP((D47+1),'Narancs  vegyes páros ELO'!$A$7:$L$23,7)))</f>
      </c>
      <c r="F50" s="300"/>
      <c r="G50" s="238"/>
      <c r="H50" s="229"/>
      <c r="I50" s="230"/>
      <c r="J50" s="84"/>
      <c r="K50" s="241"/>
      <c r="L50" s="233"/>
      <c r="M50" s="231"/>
      <c r="O50" s="207"/>
      <c r="P50" s="219"/>
      <c r="Q50" s="220"/>
      <c r="R50" s="219"/>
      <c r="S50" s="207"/>
    </row>
    <row r="51" spans="1:19" ht="12.75">
      <c r="A51" s="132"/>
      <c r="B51" s="147"/>
      <c r="C51" s="155"/>
      <c r="D51" s="227"/>
      <c r="E51" s="232"/>
      <c r="F51" s="233"/>
      <c r="G51" s="238" t="s">
        <v>3</v>
      </c>
      <c r="H51" s="229"/>
      <c r="I51" s="230"/>
      <c r="J51" s="84"/>
      <c r="K51" s="195"/>
      <c r="L51" s="188"/>
      <c r="M51" s="235"/>
      <c r="O51" s="207"/>
      <c r="P51" s="219"/>
      <c r="Q51" s="220"/>
      <c r="R51" s="219"/>
      <c r="S51" s="207"/>
    </row>
    <row r="52" spans="1:19" ht="12.75">
      <c r="A52" s="133"/>
      <c r="B52" s="149"/>
      <c r="C52" s="113"/>
      <c r="D52" s="227"/>
      <c r="E52" s="232"/>
      <c r="F52" s="233"/>
      <c r="G52" s="238"/>
      <c r="H52" s="229"/>
      <c r="I52" s="230"/>
      <c r="J52" s="84"/>
      <c r="K52" s="190" t="s">
        <v>23</v>
      </c>
      <c r="L52" s="243"/>
      <c r="M52" s="226"/>
      <c r="O52" s="207"/>
      <c r="P52" s="218"/>
      <c r="Q52" s="218"/>
      <c r="R52" s="219"/>
      <c r="S52" s="207"/>
    </row>
    <row r="53" spans="1:19" ht="12.75">
      <c r="A53" s="133"/>
      <c r="B53" s="149"/>
      <c r="C53" s="142"/>
      <c r="D53" s="227"/>
      <c r="E53" s="232"/>
      <c r="F53" s="233"/>
      <c r="G53" s="238" t="s">
        <v>4</v>
      </c>
      <c r="H53" s="229"/>
      <c r="I53" s="230"/>
      <c r="J53" s="84"/>
      <c r="K53" s="241"/>
      <c r="L53" s="233"/>
      <c r="M53" s="231"/>
      <c r="O53" s="207"/>
      <c r="P53" s="219"/>
      <c r="Q53" s="220"/>
      <c r="R53" s="219" t="s">
        <v>80</v>
      </c>
      <c r="S53" s="207"/>
    </row>
    <row r="54" spans="1:19" ht="12.75">
      <c r="A54" s="134"/>
      <c r="B54" s="131"/>
      <c r="C54" s="143"/>
      <c r="D54" s="234"/>
      <c r="E54" s="114"/>
      <c r="F54" s="188"/>
      <c r="G54" s="239"/>
      <c r="H54" s="128"/>
      <c r="I54" s="191"/>
      <c r="J54" s="115"/>
      <c r="K54" s="195" t="str">
        <f>L4</f>
        <v>Rákóczi Andrea</v>
      </c>
      <c r="L54" s="188"/>
      <c r="M54" s="235"/>
      <c r="O54" s="207"/>
      <c r="P54" s="219"/>
      <c r="Q54" s="220"/>
      <c r="R54" s="221"/>
      <c r="S54" s="207"/>
    </row>
    <row r="55" spans="15:19" ht="12.75">
      <c r="O55" s="207"/>
      <c r="P55" s="207"/>
      <c r="Q55" s="207"/>
      <c r="R55" s="207"/>
      <c r="S55" s="207"/>
    </row>
    <row r="56" spans="15:19" ht="12.75">
      <c r="O56" s="207"/>
      <c r="P56" s="207"/>
      <c r="Q56" s="207"/>
      <c r="R56" s="207"/>
      <c r="S56" s="207"/>
    </row>
  </sheetData>
  <sheetProtection/>
  <mergeCells count="60">
    <mergeCell ref="D13:D14"/>
    <mergeCell ref="D16:D17"/>
    <mergeCell ref="D19:D20"/>
    <mergeCell ref="D22:D23"/>
    <mergeCell ref="A1:F1"/>
    <mergeCell ref="A4:C4"/>
    <mergeCell ref="D7:D8"/>
    <mergeCell ref="D10:D11"/>
    <mergeCell ref="H28:I28"/>
    <mergeCell ref="B29:C29"/>
    <mergeCell ref="D29:E29"/>
    <mergeCell ref="F29:G29"/>
    <mergeCell ref="H29:I29"/>
    <mergeCell ref="D25:D26"/>
    <mergeCell ref="B28:C28"/>
    <mergeCell ref="D28:E28"/>
    <mergeCell ref="F28:G28"/>
    <mergeCell ref="B31:C31"/>
    <mergeCell ref="D31:E31"/>
    <mergeCell ref="F31:G31"/>
    <mergeCell ref="H31:I31"/>
    <mergeCell ref="B30:C30"/>
    <mergeCell ref="D30:E30"/>
    <mergeCell ref="F30:G30"/>
    <mergeCell ref="H30:I30"/>
    <mergeCell ref="J33:K33"/>
    <mergeCell ref="B34:C34"/>
    <mergeCell ref="D34:E34"/>
    <mergeCell ref="F34:G34"/>
    <mergeCell ref="H34:I34"/>
    <mergeCell ref="J34:K34"/>
    <mergeCell ref="B33:C33"/>
    <mergeCell ref="D33:E33"/>
    <mergeCell ref="F33:G33"/>
    <mergeCell ref="H33:I33"/>
    <mergeCell ref="J35:K35"/>
    <mergeCell ref="B36:C36"/>
    <mergeCell ref="D36:E36"/>
    <mergeCell ref="F36:G36"/>
    <mergeCell ref="H36:I36"/>
    <mergeCell ref="J36:K36"/>
    <mergeCell ref="B35:C35"/>
    <mergeCell ref="D35:E35"/>
    <mergeCell ref="F35:G35"/>
    <mergeCell ref="H35:I35"/>
    <mergeCell ref="J37:K37"/>
    <mergeCell ref="C39:D39"/>
    <mergeCell ref="F39:G39"/>
    <mergeCell ref="E49:F49"/>
    <mergeCell ref="B37:C37"/>
    <mergeCell ref="D37:E37"/>
    <mergeCell ref="F37:G37"/>
    <mergeCell ref="H37:I37"/>
    <mergeCell ref="E50:F50"/>
    <mergeCell ref="C41:D41"/>
    <mergeCell ref="F41:G41"/>
    <mergeCell ref="C43:D43"/>
    <mergeCell ref="F43:G43"/>
    <mergeCell ref="E47:F47"/>
    <mergeCell ref="E48:F48"/>
  </mergeCells>
  <conditionalFormatting sqref="R54">
    <cfRule type="expression" priority="16" dxfId="15" stopIfTrue="1">
      <formula>$O$1="CU"</formula>
    </cfRule>
  </conditionalFormatting>
  <conditionalFormatting sqref="E7:E14 E16:E26">
    <cfRule type="cellIs" priority="15" dxfId="0" operator="equal" stopIfTrue="1">
      <formula>"Bye"</formula>
    </cfRule>
  </conditionalFormatting>
  <conditionalFormatting sqref="E8">
    <cfRule type="cellIs" priority="14" dxfId="0" operator="equal" stopIfTrue="1">
      <formula>"Bye"</formula>
    </cfRule>
  </conditionalFormatting>
  <conditionalFormatting sqref="E8">
    <cfRule type="cellIs" priority="13" dxfId="0" operator="equal" stopIfTrue="1">
      <formula>"Bye"</formula>
    </cfRule>
  </conditionalFormatting>
  <conditionalFormatting sqref="E11">
    <cfRule type="cellIs" priority="12" dxfId="0" operator="equal" stopIfTrue="1">
      <formula>"Bye"</formula>
    </cfRule>
  </conditionalFormatting>
  <conditionalFormatting sqref="E11">
    <cfRule type="cellIs" priority="11" dxfId="0" operator="equal" stopIfTrue="1">
      <formula>"Bye"</formula>
    </cfRule>
  </conditionalFormatting>
  <conditionalFormatting sqref="E14">
    <cfRule type="cellIs" priority="10" dxfId="0" operator="equal" stopIfTrue="1">
      <formula>"Bye"</formula>
    </cfRule>
  </conditionalFormatting>
  <conditionalFormatting sqref="E14">
    <cfRule type="cellIs" priority="9" dxfId="0" operator="equal" stopIfTrue="1">
      <formula>"Bye"</formula>
    </cfRule>
  </conditionalFormatting>
  <conditionalFormatting sqref="E17">
    <cfRule type="cellIs" priority="8" dxfId="0" operator="equal" stopIfTrue="1">
      <formula>"Bye"</formula>
    </cfRule>
  </conditionalFormatting>
  <conditionalFormatting sqref="E17">
    <cfRule type="cellIs" priority="7" dxfId="0" operator="equal" stopIfTrue="1">
      <formula>"Bye"</formula>
    </cfRule>
  </conditionalFormatting>
  <conditionalFormatting sqref="E20">
    <cfRule type="cellIs" priority="6" dxfId="0" operator="equal" stopIfTrue="1">
      <formula>"Bye"</formula>
    </cfRule>
  </conditionalFormatting>
  <conditionalFormatting sqref="E20">
    <cfRule type="cellIs" priority="5" dxfId="0" operator="equal" stopIfTrue="1">
      <formula>"Bye"</formula>
    </cfRule>
  </conditionalFormatting>
  <conditionalFormatting sqref="E23">
    <cfRule type="cellIs" priority="4" dxfId="0" operator="equal" stopIfTrue="1">
      <formula>"Bye"</formula>
    </cfRule>
  </conditionalFormatting>
  <conditionalFormatting sqref="E23">
    <cfRule type="cellIs" priority="3" dxfId="0" operator="equal" stopIfTrue="1">
      <formula>"Bye"</formula>
    </cfRule>
  </conditionalFormatting>
  <conditionalFormatting sqref="E26">
    <cfRule type="cellIs" priority="2" dxfId="0" operator="equal" stopIfTrue="1">
      <formula>"Bye"</formula>
    </cfRule>
  </conditionalFormatting>
  <conditionalFormatting sqref="E26">
    <cfRule type="cellIs" priority="1" dxfId="0" operator="equal" stopIfTrue="1">
      <formula>"Bye"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Tennis Europe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U16 EuJunTour U16 2003 v2.0</dc:title>
  <dc:subject>U16 European Junior Tour events</dc:subject>
  <dc:creator>Anders Wennberg</dc:creator>
  <cp:keywords/>
  <dc:description>Copyright © Tennis Europe and ITF Limited, 2003.
All rights reserved. Reproduction of this work in whole or in part, without the prior permission of Tennis Europe and ITF is prohibited.</dc:description>
  <cp:lastModifiedBy>User</cp:lastModifiedBy>
  <cp:lastPrinted>2022-04-08T10:15:33Z</cp:lastPrinted>
  <dcterms:created xsi:type="dcterms:W3CDTF">1998-01-18T23:10:02Z</dcterms:created>
  <dcterms:modified xsi:type="dcterms:W3CDTF">2022-04-10T13:43:33Z</dcterms:modified>
  <cp:category>Forms</cp:category>
  <cp:version/>
  <cp:contentType/>
  <cp:contentStatus/>
</cp:coreProperties>
</file>