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4.xml" ContentType="application/vnd.ms-excel.controlproperties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Csongrád-Csanád vármegye - Kiss György\"/>
    </mc:Choice>
  </mc:AlternateContent>
  <xr:revisionPtr revIDLastSave="0" documentId="8_{7A284F95-09F1-415C-AE53-BC9637FC4831}" xr6:coauthVersionLast="47" xr6:coauthVersionMax="47" xr10:uidLastSave="{00000000-0000-0000-0000-000000000000}"/>
  <bookViews>
    <workbookView xWindow="-108" yWindow="-108" windowWidth="23256" windowHeight="13176" tabRatio="884" activeTab="3" xr2:uid="{EECF9407-6CF4-44D1-B19E-99EEFFE10789}"/>
  </bookViews>
  <sheets>
    <sheet name="Altalanos" sheetId="1" r:id="rId1"/>
    <sheet name="Birók" sheetId="2" r:id="rId2"/>
    <sheet name="Fiú 3 kcs B ELO" sheetId="9" r:id="rId3"/>
    <sheet name="Fiú 3 kcs B" sheetId="88" r:id="rId4"/>
    <sheet name="Fiú 5 kcs B ELO" sheetId="231" r:id="rId5"/>
    <sheet name="Fiú 5 kcs B" sheetId="236" r:id="rId6"/>
    <sheet name="Fiú 7 kcs A ELO" sheetId="279" r:id="rId7"/>
    <sheet name="Fiú 7 cs A" sheetId="280" r:id="rId8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'Fiú 3 kcs B ELO'!$1:$6</definedName>
    <definedName name="_xlnm.Print_Titles" localSheetId="4">'Fiú 5 kcs B ELO'!$1:$6</definedName>
    <definedName name="_xlnm.Print_Titles" localSheetId="6">'Fiú 7 kcs A ELO'!$1:$6</definedName>
    <definedName name="_xlnm.Print_Area" localSheetId="1">Birók!$A$1:$N$29</definedName>
    <definedName name="_xlnm.Print_Area" localSheetId="3">'Fiú 3 kcs B'!$A$1:$M$41</definedName>
    <definedName name="_xlnm.Print_Area" localSheetId="2">'Fiú 3 kcs B ELO'!$A$1:$Q$134</definedName>
    <definedName name="_xlnm.Print_Area" localSheetId="5">'Fiú 5 kcs B'!$A$1:$M$49</definedName>
    <definedName name="_xlnm.Print_Area" localSheetId="4">'Fiú 5 kcs B ELO'!$A$1:$Q$134</definedName>
    <definedName name="_xlnm.Print_Area" localSheetId="7">'Fiú 7 cs A'!$A$1:$M$41</definedName>
    <definedName name="_xlnm.Print_Area" localSheetId="6">'Fiú 7 kcs A ELO'!$A$1:$Q$134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80" l="1"/>
  <c r="C2" i="279"/>
  <c r="I11" i="280"/>
  <c r="G11" i="280"/>
  <c r="E11" i="280"/>
  <c r="B21" i="280" s="1"/>
  <c r="D11" i="280"/>
  <c r="C11" i="280"/>
  <c r="I9" i="280"/>
  <c r="G9" i="280"/>
  <c r="E9" i="280"/>
  <c r="F18" i="280" s="1"/>
  <c r="D9" i="280"/>
  <c r="C9" i="280"/>
  <c r="I7" i="280"/>
  <c r="G7" i="280"/>
  <c r="E7" i="280"/>
  <c r="D18" i="280" s="1"/>
  <c r="D7" i="280"/>
  <c r="C7" i="280"/>
  <c r="Y5" i="280"/>
  <c r="AC1" i="280" s="1"/>
  <c r="AF1" i="280"/>
  <c r="L4" i="280"/>
  <c r="K41" i="280"/>
  <c r="E4" i="280"/>
  <c r="A4" i="280"/>
  <c r="Y3" i="280"/>
  <c r="A1" i="280"/>
  <c r="P156" i="279"/>
  <c r="M156" i="279"/>
  <c r="L156" i="279"/>
  <c r="K156" i="279"/>
  <c r="J156" i="279"/>
  <c r="P155" i="279"/>
  <c r="M155" i="279" s="1"/>
  <c r="L155" i="279"/>
  <c r="K155" i="279"/>
  <c r="J155" i="279"/>
  <c r="P154" i="279"/>
  <c r="M154" i="279"/>
  <c r="L154" i="279"/>
  <c r="K154" i="279"/>
  <c r="J154" i="279"/>
  <c r="P153" i="279"/>
  <c r="M153" i="279" s="1"/>
  <c r="L153" i="279"/>
  <c r="K153" i="279"/>
  <c r="J153" i="279"/>
  <c r="P152" i="279"/>
  <c r="M152" i="279"/>
  <c r="L152" i="279"/>
  <c r="K152" i="279"/>
  <c r="J152" i="279"/>
  <c r="P151" i="279"/>
  <c r="M151" i="279" s="1"/>
  <c r="L151" i="279"/>
  <c r="K151" i="279"/>
  <c r="J151" i="279"/>
  <c r="P150" i="279"/>
  <c r="M150" i="279"/>
  <c r="L150" i="279"/>
  <c r="K150" i="279"/>
  <c r="J150" i="279"/>
  <c r="P149" i="279"/>
  <c r="M149" i="279" s="1"/>
  <c r="L149" i="279"/>
  <c r="K149" i="279"/>
  <c r="J149" i="279"/>
  <c r="P148" i="279"/>
  <c r="M148" i="279"/>
  <c r="L148" i="279"/>
  <c r="K148" i="279"/>
  <c r="J148" i="279"/>
  <c r="P147" i="279"/>
  <c r="M147" i="279" s="1"/>
  <c r="L147" i="279"/>
  <c r="K147" i="279"/>
  <c r="J147" i="279"/>
  <c r="P146" i="279"/>
  <c r="M146" i="279"/>
  <c r="L146" i="279"/>
  <c r="K146" i="279"/>
  <c r="J146" i="279"/>
  <c r="P145" i="279"/>
  <c r="M145" i="279" s="1"/>
  <c r="L145" i="279"/>
  <c r="K145" i="279"/>
  <c r="J145" i="279"/>
  <c r="P144" i="279"/>
  <c r="M144" i="279"/>
  <c r="L144" i="279"/>
  <c r="K144" i="279"/>
  <c r="J144" i="279"/>
  <c r="P143" i="279"/>
  <c r="M143" i="279" s="1"/>
  <c r="L143" i="279"/>
  <c r="K143" i="279"/>
  <c r="J143" i="279"/>
  <c r="P142" i="279"/>
  <c r="M142" i="279"/>
  <c r="L142" i="279"/>
  <c r="K142" i="279"/>
  <c r="J142" i="279"/>
  <c r="P141" i="279"/>
  <c r="M141" i="279" s="1"/>
  <c r="L141" i="279"/>
  <c r="K141" i="279"/>
  <c r="J141" i="279"/>
  <c r="P140" i="279"/>
  <c r="M140" i="279"/>
  <c r="L140" i="279"/>
  <c r="K140" i="279"/>
  <c r="J140" i="279"/>
  <c r="P139" i="279"/>
  <c r="M139" i="279" s="1"/>
  <c r="L139" i="279"/>
  <c r="K139" i="279"/>
  <c r="J139" i="279"/>
  <c r="P138" i="279"/>
  <c r="M138" i="279"/>
  <c r="L138" i="279"/>
  <c r="K138" i="279"/>
  <c r="J138" i="279"/>
  <c r="P137" i="279"/>
  <c r="M137" i="279" s="1"/>
  <c r="L137" i="279"/>
  <c r="K137" i="279"/>
  <c r="J137" i="279"/>
  <c r="P136" i="279"/>
  <c r="M136" i="279"/>
  <c r="L136" i="279"/>
  <c r="K136" i="279"/>
  <c r="J136" i="279"/>
  <c r="P135" i="279"/>
  <c r="M135" i="279" s="1"/>
  <c r="L135" i="279"/>
  <c r="K135" i="279"/>
  <c r="J135" i="279"/>
  <c r="P134" i="279"/>
  <c r="M134" i="279"/>
  <c r="L134" i="279"/>
  <c r="K134" i="279"/>
  <c r="J134" i="279"/>
  <c r="P133" i="279"/>
  <c r="M133" i="279" s="1"/>
  <c r="L133" i="279"/>
  <c r="K133" i="279"/>
  <c r="J133" i="279"/>
  <c r="P132" i="279"/>
  <c r="M132" i="279"/>
  <c r="L132" i="279"/>
  <c r="K132" i="279"/>
  <c r="J132" i="279"/>
  <c r="P131" i="279"/>
  <c r="M131" i="279" s="1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/>
  <c r="L128" i="279"/>
  <c r="K128" i="279"/>
  <c r="J128" i="279"/>
  <c r="P127" i="279"/>
  <c r="M127" i="279" s="1"/>
  <c r="L127" i="279"/>
  <c r="K127" i="279"/>
  <c r="J127" i="279"/>
  <c r="P126" i="279"/>
  <c r="M126" i="279"/>
  <c r="L126" i="279"/>
  <c r="K126" i="279"/>
  <c r="J126" i="279"/>
  <c r="P125" i="279"/>
  <c r="M125" i="279" s="1"/>
  <c r="L125" i="279"/>
  <c r="K125" i="279"/>
  <c r="J125" i="279"/>
  <c r="P124" i="279"/>
  <c r="M124" i="279"/>
  <c r="L124" i="279"/>
  <c r="K124" i="279"/>
  <c r="J124" i="279"/>
  <c r="P123" i="279"/>
  <c r="M123" i="279" s="1"/>
  <c r="L123" i="279"/>
  <c r="K123" i="279"/>
  <c r="J123" i="279"/>
  <c r="P122" i="279"/>
  <c r="M122" i="279"/>
  <c r="L122" i="279"/>
  <c r="K122" i="279"/>
  <c r="J122" i="279"/>
  <c r="P121" i="279"/>
  <c r="M121" i="279" s="1"/>
  <c r="L121" i="279"/>
  <c r="K121" i="279"/>
  <c r="J121" i="279"/>
  <c r="P120" i="279"/>
  <c r="M120" i="279"/>
  <c r="L120" i="279"/>
  <c r="K120" i="279"/>
  <c r="J120" i="279"/>
  <c r="P119" i="279"/>
  <c r="M119" i="279" s="1"/>
  <c r="L119" i="279"/>
  <c r="K119" i="279"/>
  <c r="J119" i="279"/>
  <c r="P118" i="279"/>
  <c r="M118" i="279"/>
  <c r="L118" i="279"/>
  <c r="K118" i="279"/>
  <c r="J118" i="279"/>
  <c r="P117" i="279"/>
  <c r="M117" i="279" s="1"/>
  <c r="L117" i="279"/>
  <c r="K117" i="279"/>
  <c r="J117" i="279"/>
  <c r="P116" i="279"/>
  <c r="M116" i="279"/>
  <c r="L116" i="279"/>
  <c r="K116" i="279"/>
  <c r="J116" i="279"/>
  <c r="P115" i="279"/>
  <c r="M115" i="279" s="1"/>
  <c r="L115" i="279"/>
  <c r="K115" i="279"/>
  <c r="J115" i="279"/>
  <c r="P114" i="279"/>
  <c r="M114" i="279"/>
  <c r="L114" i="279"/>
  <c r="K114" i="279"/>
  <c r="J114" i="279"/>
  <c r="P113" i="279"/>
  <c r="M113" i="279" s="1"/>
  <c r="L113" i="279"/>
  <c r="K113" i="279"/>
  <c r="J113" i="279"/>
  <c r="P112" i="279"/>
  <c r="M112" i="279"/>
  <c r="L112" i="279"/>
  <c r="K112" i="279"/>
  <c r="J112" i="279"/>
  <c r="P111" i="279"/>
  <c r="M111" i="279" s="1"/>
  <c r="L111" i="279"/>
  <c r="K111" i="279"/>
  <c r="J111" i="279"/>
  <c r="P110" i="279"/>
  <c r="M110" i="279"/>
  <c r="L110" i="279"/>
  <c r="K110" i="279"/>
  <c r="J110" i="279"/>
  <c r="P109" i="279"/>
  <c r="M109" i="279" s="1"/>
  <c r="L109" i="279"/>
  <c r="K109" i="279"/>
  <c r="J109" i="279"/>
  <c r="P108" i="279"/>
  <c r="M108" i="279"/>
  <c r="L108" i="279"/>
  <c r="K108" i="279"/>
  <c r="J108" i="279"/>
  <c r="P107" i="279"/>
  <c r="M107" i="279" s="1"/>
  <c r="L107" i="279"/>
  <c r="K107" i="279"/>
  <c r="J107" i="279"/>
  <c r="P106" i="279"/>
  <c r="M106" i="279"/>
  <c r="L106" i="279"/>
  <c r="K106" i="279"/>
  <c r="J106" i="279"/>
  <c r="P105" i="279"/>
  <c r="M105" i="279" s="1"/>
  <c r="L105" i="279"/>
  <c r="K105" i="279"/>
  <c r="J105" i="279"/>
  <c r="P104" i="279"/>
  <c r="M104" i="279"/>
  <c r="L104" i="279"/>
  <c r="K104" i="279"/>
  <c r="J104" i="279"/>
  <c r="P103" i="279"/>
  <c r="M103" i="279" s="1"/>
  <c r="L103" i="279"/>
  <c r="K103" i="279"/>
  <c r="J103" i="279"/>
  <c r="P102" i="279"/>
  <c r="M102" i="279"/>
  <c r="L102" i="279"/>
  <c r="K102" i="279"/>
  <c r="J102" i="279"/>
  <c r="P101" i="279"/>
  <c r="M101" i="279" s="1"/>
  <c r="L101" i="279"/>
  <c r="K101" i="279"/>
  <c r="J101" i="279"/>
  <c r="P100" i="279"/>
  <c r="M100" i="279"/>
  <c r="L100" i="279"/>
  <c r="K100" i="279"/>
  <c r="J100" i="279"/>
  <c r="P99" i="279"/>
  <c r="M99" i="279" s="1"/>
  <c r="L99" i="279"/>
  <c r="K99" i="279"/>
  <c r="J99" i="279"/>
  <c r="P98" i="279"/>
  <c r="M98" i="279"/>
  <c r="L98" i="279"/>
  <c r="K98" i="279"/>
  <c r="J98" i="279"/>
  <c r="P97" i="279"/>
  <c r="M97" i="279" s="1"/>
  <c r="L97" i="279"/>
  <c r="K97" i="279"/>
  <c r="J97" i="279"/>
  <c r="P96" i="279"/>
  <c r="M96" i="279"/>
  <c r="L96" i="279"/>
  <c r="K96" i="279"/>
  <c r="J96" i="279"/>
  <c r="P95" i="279"/>
  <c r="M95" i="279" s="1"/>
  <c r="L95" i="279"/>
  <c r="K95" i="279"/>
  <c r="J95" i="279"/>
  <c r="P94" i="279"/>
  <c r="M94" i="279"/>
  <c r="L94" i="279"/>
  <c r="K94" i="279"/>
  <c r="J94" i="279"/>
  <c r="P93" i="279"/>
  <c r="M93" i="279" s="1"/>
  <c r="L93" i="279"/>
  <c r="K93" i="279"/>
  <c r="J93" i="279"/>
  <c r="P92" i="279"/>
  <c r="M92" i="279"/>
  <c r="L92" i="279"/>
  <c r="K92" i="279"/>
  <c r="J92" i="279"/>
  <c r="P91" i="279"/>
  <c r="M91" i="279" s="1"/>
  <c r="L91" i="279"/>
  <c r="K91" i="279"/>
  <c r="J91" i="279"/>
  <c r="P90" i="279"/>
  <c r="M90" i="279"/>
  <c r="L90" i="279"/>
  <c r="K90" i="279"/>
  <c r="J90" i="279"/>
  <c r="P89" i="279"/>
  <c r="M89" i="279" s="1"/>
  <c r="L89" i="279"/>
  <c r="K89" i="279"/>
  <c r="J89" i="279"/>
  <c r="P88" i="279"/>
  <c r="M88" i="279"/>
  <c r="L88" i="279"/>
  <c r="K88" i="279"/>
  <c r="J88" i="279"/>
  <c r="P87" i="279"/>
  <c r="M87" i="279" s="1"/>
  <c r="L87" i="279"/>
  <c r="K87" i="279"/>
  <c r="J87" i="279"/>
  <c r="P86" i="279"/>
  <c r="M86" i="279"/>
  <c r="L86" i="279"/>
  <c r="K86" i="279"/>
  <c r="J86" i="279"/>
  <c r="P85" i="279"/>
  <c r="M85" i="279" s="1"/>
  <c r="L85" i="279"/>
  <c r="K85" i="279"/>
  <c r="J85" i="279"/>
  <c r="P84" i="279"/>
  <c r="M84" i="279"/>
  <c r="L84" i="279"/>
  <c r="K84" i="279"/>
  <c r="J84" i="279"/>
  <c r="P83" i="279"/>
  <c r="M83" i="279" s="1"/>
  <c r="L83" i="279"/>
  <c r="K83" i="279"/>
  <c r="J83" i="279"/>
  <c r="P82" i="279"/>
  <c r="M82" i="279"/>
  <c r="L82" i="279"/>
  <c r="K82" i="279"/>
  <c r="J82" i="279"/>
  <c r="P81" i="279"/>
  <c r="M81" i="279" s="1"/>
  <c r="L81" i="279"/>
  <c r="K81" i="279"/>
  <c r="J81" i="279"/>
  <c r="P80" i="279"/>
  <c r="M80" i="279"/>
  <c r="L80" i="279"/>
  <c r="K80" i="279"/>
  <c r="J80" i="279"/>
  <c r="P79" i="279"/>
  <c r="M79" i="279" s="1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/>
  <c r="L76" i="279"/>
  <c r="K76" i="279"/>
  <c r="J76" i="279"/>
  <c r="P75" i="279"/>
  <c r="M75" i="279" s="1"/>
  <c r="L75" i="279"/>
  <c r="K75" i="279"/>
  <c r="J75" i="279"/>
  <c r="P74" i="279"/>
  <c r="M74" i="279"/>
  <c r="L74" i="279"/>
  <c r="K74" i="279"/>
  <c r="J74" i="279"/>
  <c r="P73" i="279"/>
  <c r="M73" i="279" s="1"/>
  <c r="L73" i="279"/>
  <c r="K73" i="279"/>
  <c r="J73" i="279"/>
  <c r="P72" i="279"/>
  <c r="M72" i="279"/>
  <c r="L72" i="279"/>
  <c r="K72" i="279"/>
  <c r="J72" i="279"/>
  <c r="P71" i="279"/>
  <c r="M71" i="279" s="1"/>
  <c r="L71" i="279"/>
  <c r="K71" i="279"/>
  <c r="J71" i="279"/>
  <c r="P70" i="279"/>
  <c r="M70" i="279"/>
  <c r="L70" i="279"/>
  <c r="K70" i="279"/>
  <c r="J70" i="279"/>
  <c r="P69" i="279"/>
  <c r="M69" i="279" s="1"/>
  <c r="L69" i="279"/>
  <c r="K69" i="279"/>
  <c r="J69" i="279"/>
  <c r="P68" i="279"/>
  <c r="M68" i="279"/>
  <c r="L68" i="279"/>
  <c r="K68" i="279"/>
  <c r="J68" i="279"/>
  <c r="P67" i="279"/>
  <c r="M67" i="279" s="1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/>
  <c r="L64" i="279"/>
  <c r="K64" i="279"/>
  <c r="J64" i="279"/>
  <c r="P63" i="279"/>
  <c r="M63" i="279" s="1"/>
  <c r="L63" i="279"/>
  <c r="K63" i="279"/>
  <c r="J63" i="279"/>
  <c r="P62" i="279"/>
  <c r="M62" i="279"/>
  <c r="L62" i="279"/>
  <c r="K62" i="279"/>
  <c r="J62" i="279"/>
  <c r="P61" i="279"/>
  <c r="M61" i="279" s="1"/>
  <c r="L61" i="279"/>
  <c r="K61" i="279"/>
  <c r="J61" i="279"/>
  <c r="P60" i="279"/>
  <c r="M60" i="279"/>
  <c r="L60" i="279"/>
  <c r="K60" i="279"/>
  <c r="J60" i="279"/>
  <c r="P59" i="279"/>
  <c r="M59" i="279" s="1"/>
  <c r="L59" i="279"/>
  <c r="K59" i="279"/>
  <c r="J59" i="279"/>
  <c r="P58" i="279"/>
  <c r="M58" i="279"/>
  <c r="L58" i="279"/>
  <c r="K58" i="279"/>
  <c r="J58" i="279"/>
  <c r="P57" i="279"/>
  <c r="M57" i="279" s="1"/>
  <c r="L57" i="279"/>
  <c r="K57" i="279"/>
  <c r="J57" i="279"/>
  <c r="P56" i="279"/>
  <c r="M56" i="279"/>
  <c r="L56" i="279"/>
  <c r="K56" i="279"/>
  <c r="J56" i="279"/>
  <c r="P55" i="279"/>
  <c r="M55" i="279" s="1"/>
  <c r="L55" i="279"/>
  <c r="K55" i="279"/>
  <c r="J55" i="279"/>
  <c r="P54" i="279"/>
  <c r="M54" i="279"/>
  <c r="L54" i="279"/>
  <c r="K54" i="279"/>
  <c r="J54" i="279"/>
  <c r="P53" i="279"/>
  <c r="M53" i="279" s="1"/>
  <c r="L53" i="279"/>
  <c r="K53" i="279"/>
  <c r="J53" i="279"/>
  <c r="P52" i="279"/>
  <c r="M52" i="279"/>
  <c r="L52" i="279"/>
  <c r="K52" i="279"/>
  <c r="J52" i="279"/>
  <c r="P51" i="279"/>
  <c r="M51" i="279" s="1"/>
  <c r="L51" i="279"/>
  <c r="K51" i="279"/>
  <c r="J51" i="279"/>
  <c r="P50" i="279"/>
  <c r="M50" i="279"/>
  <c r="L50" i="279"/>
  <c r="K50" i="279"/>
  <c r="J50" i="279"/>
  <c r="P49" i="279"/>
  <c r="M49" i="279" s="1"/>
  <c r="L49" i="279"/>
  <c r="K49" i="279"/>
  <c r="J49" i="279"/>
  <c r="P48" i="279"/>
  <c r="M48" i="279"/>
  <c r="L48" i="279"/>
  <c r="K48" i="279"/>
  <c r="J48" i="279"/>
  <c r="P47" i="279"/>
  <c r="M47" i="279" s="1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/>
  <c r="L44" i="279"/>
  <c r="K44" i="279"/>
  <c r="J44" i="279"/>
  <c r="P43" i="279"/>
  <c r="M43" i="279" s="1"/>
  <c r="L43" i="279"/>
  <c r="K43" i="279"/>
  <c r="J43" i="279"/>
  <c r="P42" i="279"/>
  <c r="M42" i="279"/>
  <c r="L42" i="279"/>
  <c r="K42" i="279"/>
  <c r="J42" i="279"/>
  <c r="P41" i="279"/>
  <c r="M41" i="279" s="1"/>
  <c r="L41" i="279"/>
  <c r="K41" i="279"/>
  <c r="J41" i="279"/>
  <c r="P40" i="279"/>
  <c r="M40" i="279"/>
  <c r="L40" i="279"/>
  <c r="K40" i="279"/>
  <c r="J40" i="279"/>
  <c r="H5" i="279"/>
  <c r="D5" i="279"/>
  <c r="C5" i="279"/>
  <c r="A5" i="279"/>
  <c r="A1" i="279"/>
  <c r="E2" i="236"/>
  <c r="C2" i="231"/>
  <c r="R44" i="236"/>
  <c r="E43" i="236"/>
  <c r="I19" i="236"/>
  <c r="G19" i="236"/>
  <c r="E19" i="236"/>
  <c r="B31" i="236"/>
  <c r="F34" i="236" s="1"/>
  <c r="D19" i="236"/>
  <c r="C19" i="236"/>
  <c r="I17" i="236"/>
  <c r="G17" i="236"/>
  <c r="E17" i="236"/>
  <c r="B30" i="236"/>
  <c r="F38" i="236"/>
  <c r="D17" i="236"/>
  <c r="C17" i="236"/>
  <c r="I15" i="236"/>
  <c r="G15" i="236"/>
  <c r="E15" i="236"/>
  <c r="B29" i="236" s="1"/>
  <c r="F36" i="236"/>
  <c r="D15" i="236"/>
  <c r="C15" i="236"/>
  <c r="I13" i="236"/>
  <c r="G13" i="236"/>
  <c r="E13" i="236"/>
  <c r="B28" i="236"/>
  <c r="D13" i="236"/>
  <c r="C13" i="236"/>
  <c r="I11" i="236"/>
  <c r="G11" i="236"/>
  <c r="E11" i="236"/>
  <c r="B25" i="236" s="1"/>
  <c r="C38" i="236"/>
  <c r="D11" i="236"/>
  <c r="C11" i="236"/>
  <c r="I9" i="236"/>
  <c r="G9" i="236"/>
  <c r="E9" i="236"/>
  <c r="B24" i="236"/>
  <c r="C36" i="236" s="1"/>
  <c r="D9" i="236"/>
  <c r="C9" i="236"/>
  <c r="I7" i="236"/>
  <c r="G7" i="236"/>
  <c r="E7" i="236"/>
  <c r="B23" i="236" s="1"/>
  <c r="C34" i="236" s="1"/>
  <c r="D7" i="236"/>
  <c r="C7" i="236"/>
  <c r="Y5" i="236"/>
  <c r="L4" i="236"/>
  <c r="K49" i="236" s="1"/>
  <c r="E4" i="236"/>
  <c r="A4" i="236"/>
  <c r="Y3" i="236"/>
  <c r="A1" i="236"/>
  <c r="P156" i="231"/>
  <c r="M156" i="231"/>
  <c r="L156" i="231"/>
  <c r="K156" i="231"/>
  <c r="J156" i="231"/>
  <c r="P155" i="231"/>
  <c r="M155" i="231" s="1"/>
  <c r="L155" i="231"/>
  <c r="K155" i="231"/>
  <c r="J155" i="231"/>
  <c r="P154" i="231"/>
  <c r="M154" i="231"/>
  <c r="L154" i="231"/>
  <c r="K154" i="231"/>
  <c r="J154" i="231"/>
  <c r="P153" i="231"/>
  <c r="M153" i="231" s="1"/>
  <c r="L153" i="231"/>
  <c r="K153" i="231"/>
  <c r="J153" i="231"/>
  <c r="P152" i="231"/>
  <c r="M152" i="231"/>
  <c r="L152" i="231"/>
  <c r="K152" i="231"/>
  <c r="J152" i="231"/>
  <c r="P151" i="231"/>
  <c r="M151" i="231" s="1"/>
  <c r="L151" i="231"/>
  <c r="K151" i="231"/>
  <c r="J151" i="231"/>
  <c r="P150" i="231"/>
  <c r="M150" i="23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 s="1"/>
  <c r="L123" i="231"/>
  <c r="K123" i="231"/>
  <c r="J123" i="231"/>
  <c r="P122" i="231"/>
  <c r="M122" i="23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 s="1"/>
  <c r="L119" i="231"/>
  <c r="K119" i="231"/>
  <c r="J119" i="231"/>
  <c r="P118" i="231"/>
  <c r="M118" i="23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 s="1"/>
  <c r="L107" i="231"/>
  <c r="K107" i="231"/>
  <c r="J107" i="231"/>
  <c r="P106" i="231"/>
  <c r="M106" i="23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 s="1"/>
  <c r="L103" i="231"/>
  <c r="K103" i="231"/>
  <c r="J103" i="231"/>
  <c r="P102" i="231"/>
  <c r="M102" i="231"/>
  <c r="L102" i="231"/>
  <c r="K102" i="231"/>
  <c r="J102" i="231"/>
  <c r="P101" i="231"/>
  <c r="M101" i="231" s="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/>
  <c r="L98" i="231"/>
  <c r="K98" i="231"/>
  <c r="J98" i="231"/>
  <c r="P97" i="231"/>
  <c r="M97" i="231" s="1"/>
  <c r="L97" i="231"/>
  <c r="K97" i="231"/>
  <c r="J97" i="231"/>
  <c r="P96" i="231"/>
  <c r="M96" i="23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 s="1"/>
  <c r="L93" i="231"/>
  <c r="K93" i="231"/>
  <c r="J93" i="231"/>
  <c r="P92" i="231"/>
  <c r="M92" i="231"/>
  <c r="L92" i="231"/>
  <c r="K92" i="231"/>
  <c r="J92" i="231"/>
  <c r="P91" i="231"/>
  <c r="M91" i="231" s="1"/>
  <c r="L91" i="231"/>
  <c r="K91" i="231"/>
  <c r="J91" i="231"/>
  <c r="P90" i="231"/>
  <c r="M90" i="231"/>
  <c r="L90" i="231"/>
  <c r="K90" i="231"/>
  <c r="J90" i="231"/>
  <c r="P89" i="231"/>
  <c r="M89" i="231" s="1"/>
  <c r="L89" i="231"/>
  <c r="K89" i="231"/>
  <c r="J89" i="231"/>
  <c r="P88" i="231"/>
  <c r="M88" i="231"/>
  <c r="L88" i="231"/>
  <c r="K88" i="231"/>
  <c r="J88" i="231"/>
  <c r="P87" i="231"/>
  <c r="M87" i="231" s="1"/>
  <c r="L87" i="231"/>
  <c r="K87" i="231"/>
  <c r="J87" i="231"/>
  <c r="P86" i="231"/>
  <c r="M86" i="23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/>
  <c r="L82" i="231"/>
  <c r="K82" i="231"/>
  <c r="J82" i="231"/>
  <c r="P81" i="231"/>
  <c r="M81" i="231" s="1"/>
  <c r="L81" i="231"/>
  <c r="K81" i="231"/>
  <c r="J81" i="231"/>
  <c r="P80" i="231"/>
  <c r="M80" i="231"/>
  <c r="L80" i="231"/>
  <c r="K80" i="231"/>
  <c r="J80" i="231"/>
  <c r="P79" i="231"/>
  <c r="M79" i="231" s="1"/>
  <c r="L79" i="231"/>
  <c r="K79" i="231"/>
  <c r="J79" i="231"/>
  <c r="P78" i="231"/>
  <c r="M78" i="231"/>
  <c r="L78" i="231"/>
  <c r="K78" i="231"/>
  <c r="J78" i="231"/>
  <c r="P77" i="231"/>
  <c r="M77" i="231" s="1"/>
  <c r="L77" i="231"/>
  <c r="K77" i="231"/>
  <c r="J77" i="231"/>
  <c r="P76" i="231"/>
  <c r="M76" i="231"/>
  <c r="L76" i="231"/>
  <c r="K76" i="231"/>
  <c r="J76" i="231"/>
  <c r="P75" i="231"/>
  <c r="M75" i="231" s="1"/>
  <c r="L75" i="231"/>
  <c r="K75" i="231"/>
  <c r="J75" i="231"/>
  <c r="P74" i="231"/>
  <c r="M74" i="231"/>
  <c r="L74" i="231"/>
  <c r="K74" i="231"/>
  <c r="J74" i="231"/>
  <c r="P73" i="231"/>
  <c r="M73" i="231" s="1"/>
  <c r="L73" i="231"/>
  <c r="K73" i="231"/>
  <c r="J73" i="231"/>
  <c r="P72" i="231"/>
  <c r="M72" i="231"/>
  <c r="L72" i="231"/>
  <c r="K72" i="231"/>
  <c r="J72" i="231"/>
  <c r="P71" i="231"/>
  <c r="M71" i="231" s="1"/>
  <c r="L71" i="231"/>
  <c r="K71" i="231"/>
  <c r="J71" i="231"/>
  <c r="P70" i="231"/>
  <c r="M70" i="231"/>
  <c r="L70" i="231"/>
  <c r="K70" i="231"/>
  <c r="J70" i="231"/>
  <c r="P69" i="231"/>
  <c r="M69" i="231" s="1"/>
  <c r="L69" i="231"/>
  <c r="K69" i="231"/>
  <c r="J69" i="231"/>
  <c r="P68" i="231"/>
  <c r="M68" i="231"/>
  <c r="L68" i="231"/>
  <c r="K68" i="231"/>
  <c r="J68" i="231"/>
  <c r="P67" i="231"/>
  <c r="M67" i="231" s="1"/>
  <c r="L67" i="231"/>
  <c r="K67" i="231"/>
  <c r="J67" i="231"/>
  <c r="P66" i="231"/>
  <c r="M66" i="231"/>
  <c r="L66" i="231"/>
  <c r="K66" i="231"/>
  <c r="J66" i="231"/>
  <c r="P65" i="231"/>
  <c r="M65" i="231" s="1"/>
  <c r="L65" i="231"/>
  <c r="K65" i="231"/>
  <c r="J65" i="231"/>
  <c r="P64" i="231"/>
  <c r="M64" i="231"/>
  <c r="L64" i="231"/>
  <c r="K64" i="231"/>
  <c r="J64" i="231"/>
  <c r="P63" i="231"/>
  <c r="M63" i="231" s="1"/>
  <c r="L63" i="231"/>
  <c r="K63" i="231"/>
  <c r="J63" i="231"/>
  <c r="P62" i="231"/>
  <c r="M62" i="231"/>
  <c r="L62" i="231"/>
  <c r="K62" i="231"/>
  <c r="J62" i="231"/>
  <c r="P61" i="231"/>
  <c r="M61" i="231" s="1"/>
  <c r="L61" i="231"/>
  <c r="K61" i="231"/>
  <c r="J61" i="231"/>
  <c r="P60" i="231"/>
  <c r="M60" i="231"/>
  <c r="L60" i="231"/>
  <c r="K60" i="231"/>
  <c r="J60" i="231"/>
  <c r="P59" i="231"/>
  <c r="M59" i="231" s="1"/>
  <c r="L59" i="231"/>
  <c r="K59" i="231"/>
  <c r="J59" i="231"/>
  <c r="P58" i="231"/>
  <c r="M58" i="231"/>
  <c r="L58" i="231"/>
  <c r="K58" i="231"/>
  <c r="J58" i="231"/>
  <c r="P57" i="231"/>
  <c r="M57" i="231" s="1"/>
  <c r="L57" i="231"/>
  <c r="K57" i="231"/>
  <c r="J57" i="231"/>
  <c r="P56" i="231"/>
  <c r="M56" i="231"/>
  <c r="L56" i="231"/>
  <c r="K56" i="231"/>
  <c r="J56" i="231"/>
  <c r="P55" i="231"/>
  <c r="M55" i="231" s="1"/>
  <c r="L55" i="231"/>
  <c r="K55" i="231"/>
  <c r="J55" i="231"/>
  <c r="P54" i="231"/>
  <c r="M54" i="231"/>
  <c r="L54" i="231"/>
  <c r="K54" i="231"/>
  <c r="J54" i="231"/>
  <c r="P53" i="231"/>
  <c r="M53" i="231" s="1"/>
  <c r="L53" i="231"/>
  <c r="K53" i="231"/>
  <c r="J53" i="231"/>
  <c r="P52" i="231"/>
  <c r="M52" i="231"/>
  <c r="L52" i="231"/>
  <c r="K52" i="231"/>
  <c r="J52" i="231"/>
  <c r="P51" i="231"/>
  <c r="M51" i="231" s="1"/>
  <c r="L51" i="231"/>
  <c r="K51" i="231"/>
  <c r="J51" i="231"/>
  <c r="P50" i="231"/>
  <c r="M50" i="231"/>
  <c r="L50" i="231"/>
  <c r="K50" i="231"/>
  <c r="J50" i="231"/>
  <c r="P49" i="231"/>
  <c r="M49" i="231" s="1"/>
  <c r="L49" i="231"/>
  <c r="K49" i="231"/>
  <c r="J49" i="231"/>
  <c r="P48" i="231"/>
  <c r="M48" i="231"/>
  <c r="L48" i="231"/>
  <c r="K48" i="231"/>
  <c r="J48" i="231"/>
  <c r="P47" i="231"/>
  <c r="M47" i="231" s="1"/>
  <c r="L47" i="231"/>
  <c r="K47" i="231"/>
  <c r="J47" i="231"/>
  <c r="P46" i="231"/>
  <c r="M46" i="231"/>
  <c r="L46" i="231"/>
  <c r="K46" i="231"/>
  <c r="J46" i="231"/>
  <c r="P45" i="231"/>
  <c r="M45" i="231" s="1"/>
  <c r="L45" i="231"/>
  <c r="K45" i="231"/>
  <c r="J45" i="231"/>
  <c r="P44" i="231"/>
  <c r="M44" i="231"/>
  <c r="L44" i="231"/>
  <c r="K44" i="231"/>
  <c r="J44" i="231"/>
  <c r="P43" i="231"/>
  <c r="M43" i="231" s="1"/>
  <c r="L43" i="231"/>
  <c r="K43" i="231"/>
  <c r="J43" i="231"/>
  <c r="P42" i="231"/>
  <c r="M42" i="231"/>
  <c r="L42" i="231"/>
  <c r="K42" i="231"/>
  <c r="J42" i="231"/>
  <c r="P41" i="231"/>
  <c r="M41" i="231" s="1"/>
  <c r="L41" i="231"/>
  <c r="K41" i="231"/>
  <c r="J41" i="231"/>
  <c r="P40" i="231"/>
  <c r="M40" i="231"/>
  <c r="L40" i="231"/>
  <c r="K40" i="231"/>
  <c r="J40" i="231"/>
  <c r="H5" i="231"/>
  <c r="D5" i="231"/>
  <c r="C5" i="231"/>
  <c r="A5" i="231"/>
  <c r="A1" i="231"/>
  <c r="C2" i="9"/>
  <c r="C5" i="9"/>
  <c r="D5" i="9"/>
  <c r="H5" i="9"/>
  <c r="P22" i="2"/>
  <c r="P23" i="2"/>
  <c r="P24" i="2"/>
  <c r="P25" i="2"/>
  <c r="P26" i="2"/>
  <c r="P27" i="2"/>
  <c r="P28" i="2"/>
  <c r="P29" i="2"/>
  <c r="Y5" i="88"/>
  <c r="AI1" i="88"/>
  <c r="Y3" i="88"/>
  <c r="AE1" i="88"/>
  <c r="E13" i="88"/>
  <c r="J18" i="88"/>
  <c r="I13" i="88"/>
  <c r="G13" i="88"/>
  <c r="D13" i="88"/>
  <c r="C13" i="88"/>
  <c r="M4" i="88"/>
  <c r="K41" i="88"/>
  <c r="E11" i="88"/>
  <c r="H18" i="88"/>
  <c r="E9" i="88"/>
  <c r="B20" i="88"/>
  <c r="E7" i="88"/>
  <c r="B19" i="88"/>
  <c r="I11" i="88"/>
  <c r="G11" i="88"/>
  <c r="D11" i="88"/>
  <c r="C11" i="88"/>
  <c r="I9" i="88"/>
  <c r="G9" i="88"/>
  <c r="D9" i="88"/>
  <c r="C9" i="88"/>
  <c r="I7" i="88"/>
  <c r="G7" i="88"/>
  <c r="D7" i="88"/>
  <c r="C7" i="88"/>
  <c r="E4" i="88"/>
  <c r="A4" i="88"/>
  <c r="E2" i="88"/>
  <c r="A1" i="88"/>
  <c r="J151" i="9"/>
  <c r="K151" i="9"/>
  <c r="L151" i="9"/>
  <c r="P151" i="9"/>
  <c r="M151" i="9" s="1"/>
  <c r="J152" i="9"/>
  <c r="K152" i="9"/>
  <c r="L152" i="9"/>
  <c r="P152" i="9"/>
  <c r="M152" i="9"/>
  <c r="J153" i="9"/>
  <c r="K153" i="9"/>
  <c r="L153" i="9"/>
  <c r="P153" i="9"/>
  <c r="M153" i="9" s="1"/>
  <c r="J154" i="9"/>
  <c r="K154" i="9"/>
  <c r="L154" i="9"/>
  <c r="P154" i="9"/>
  <c r="M154" i="9"/>
  <c r="J155" i="9"/>
  <c r="K155" i="9"/>
  <c r="L155" i="9"/>
  <c r="P155" i="9"/>
  <c r="M155" i="9" s="1"/>
  <c r="J156" i="9"/>
  <c r="K156" i="9"/>
  <c r="L156" i="9"/>
  <c r="P156" i="9"/>
  <c r="M156" i="9"/>
  <c r="J135" i="9"/>
  <c r="K135" i="9"/>
  <c r="L135" i="9"/>
  <c r="P135" i="9"/>
  <c r="M135" i="9" s="1"/>
  <c r="J136" i="9"/>
  <c r="K136" i="9"/>
  <c r="L136" i="9"/>
  <c r="P136" i="9"/>
  <c r="M136" i="9"/>
  <c r="J137" i="9"/>
  <c r="K137" i="9"/>
  <c r="L137" i="9"/>
  <c r="P137" i="9"/>
  <c r="M137" i="9" s="1"/>
  <c r="J138" i="9"/>
  <c r="K138" i="9"/>
  <c r="L138" i="9"/>
  <c r="P138" i="9"/>
  <c r="M138" i="9"/>
  <c r="J139" i="9"/>
  <c r="K139" i="9"/>
  <c r="L139" i="9"/>
  <c r="P139" i="9"/>
  <c r="M139" i="9" s="1"/>
  <c r="J140" i="9"/>
  <c r="K140" i="9"/>
  <c r="L140" i="9"/>
  <c r="P140" i="9"/>
  <c r="M140" i="9"/>
  <c r="J141" i="9"/>
  <c r="K141" i="9"/>
  <c r="L141" i="9"/>
  <c r="P141" i="9"/>
  <c r="M141" i="9" s="1"/>
  <c r="J142" i="9"/>
  <c r="K142" i="9"/>
  <c r="L142" i="9"/>
  <c r="P142" i="9"/>
  <c r="M142" i="9"/>
  <c r="J143" i="9"/>
  <c r="K143" i="9"/>
  <c r="L143" i="9"/>
  <c r="P143" i="9"/>
  <c r="M143" i="9" s="1"/>
  <c r="J144" i="9"/>
  <c r="K144" i="9"/>
  <c r="L144" i="9"/>
  <c r="P144" i="9"/>
  <c r="M144" i="9"/>
  <c r="J145" i="9"/>
  <c r="K145" i="9"/>
  <c r="L145" i="9"/>
  <c r="P145" i="9"/>
  <c r="M145" i="9" s="1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/>
  <c r="J42" i="9"/>
  <c r="K42" i="9"/>
  <c r="L42" i="9"/>
  <c r="P42" i="9"/>
  <c r="M42" i="9" s="1"/>
  <c r="J43" i="9"/>
  <c r="K43" i="9"/>
  <c r="L43" i="9"/>
  <c r="P43" i="9"/>
  <c r="M43" i="9"/>
  <c r="J44" i="9"/>
  <c r="K44" i="9"/>
  <c r="L44" i="9"/>
  <c r="P44" i="9"/>
  <c r="M44" i="9" s="1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/>
  <c r="J48" i="9"/>
  <c r="K48" i="9"/>
  <c r="L48" i="9"/>
  <c r="P48" i="9"/>
  <c r="M48" i="9" s="1"/>
  <c r="J49" i="9"/>
  <c r="K49" i="9"/>
  <c r="L49" i="9"/>
  <c r="P49" i="9"/>
  <c r="M49" i="9"/>
  <c r="J50" i="9"/>
  <c r="K50" i="9"/>
  <c r="L50" i="9"/>
  <c r="P50" i="9"/>
  <c r="M50" i="9" s="1"/>
  <c r="J51" i="9"/>
  <c r="K51" i="9"/>
  <c r="L51" i="9"/>
  <c r="P51" i="9"/>
  <c r="M51" i="9"/>
  <c r="J52" i="9"/>
  <c r="K52" i="9"/>
  <c r="L52" i="9"/>
  <c r="P52" i="9"/>
  <c r="M52" i="9" s="1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/>
  <c r="J56" i="9"/>
  <c r="K56" i="9"/>
  <c r="L56" i="9"/>
  <c r="P56" i="9"/>
  <c r="M56" i="9" s="1"/>
  <c r="J57" i="9"/>
  <c r="K57" i="9"/>
  <c r="L57" i="9"/>
  <c r="P57" i="9"/>
  <c r="M57" i="9"/>
  <c r="J58" i="9"/>
  <c r="K58" i="9"/>
  <c r="L58" i="9"/>
  <c r="P58" i="9"/>
  <c r="M58" i="9" s="1"/>
  <c r="J59" i="9"/>
  <c r="K59" i="9"/>
  <c r="L59" i="9"/>
  <c r="P59" i="9"/>
  <c r="M59" i="9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 s="1"/>
  <c r="J63" i="9"/>
  <c r="K63" i="9"/>
  <c r="L63" i="9"/>
  <c r="P63" i="9"/>
  <c r="M63" i="9"/>
  <c r="J64" i="9"/>
  <c r="K64" i="9"/>
  <c r="L64" i="9"/>
  <c r="P64" i="9"/>
  <c r="M64" i="9" s="1"/>
  <c r="J65" i="9"/>
  <c r="K65" i="9"/>
  <c r="L65" i="9"/>
  <c r="P65" i="9"/>
  <c r="M65" i="9"/>
  <c r="J66" i="9"/>
  <c r="K66" i="9"/>
  <c r="L66" i="9"/>
  <c r="P66" i="9"/>
  <c r="M66" i="9" s="1"/>
  <c r="J67" i="9"/>
  <c r="K67" i="9"/>
  <c r="L67" i="9"/>
  <c r="P67" i="9"/>
  <c r="M67" i="9"/>
  <c r="J68" i="9"/>
  <c r="K68" i="9"/>
  <c r="L68" i="9"/>
  <c r="P68" i="9"/>
  <c r="M68" i="9" s="1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/>
  <c r="J72" i="9"/>
  <c r="K72" i="9"/>
  <c r="L72" i="9"/>
  <c r="P72" i="9"/>
  <c r="M72" i="9" s="1"/>
  <c r="J73" i="9"/>
  <c r="K73" i="9"/>
  <c r="L73" i="9"/>
  <c r="P73" i="9"/>
  <c r="M73" i="9"/>
  <c r="J74" i="9"/>
  <c r="K74" i="9"/>
  <c r="L74" i="9"/>
  <c r="P74" i="9"/>
  <c r="M74" i="9" s="1"/>
  <c r="J75" i="9"/>
  <c r="K75" i="9"/>
  <c r="L75" i="9"/>
  <c r="P75" i="9"/>
  <c r="M75" i="9"/>
  <c r="J76" i="9"/>
  <c r="K76" i="9"/>
  <c r="L76" i="9"/>
  <c r="P76" i="9"/>
  <c r="M76" i="9" s="1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/>
  <c r="J80" i="9"/>
  <c r="K80" i="9"/>
  <c r="L80" i="9"/>
  <c r="P80" i="9"/>
  <c r="M80" i="9" s="1"/>
  <c r="J81" i="9"/>
  <c r="K81" i="9"/>
  <c r="L81" i="9"/>
  <c r="P81" i="9"/>
  <c r="M81" i="9"/>
  <c r="J82" i="9"/>
  <c r="K82" i="9"/>
  <c r="L82" i="9"/>
  <c r="P82" i="9"/>
  <c r="M82" i="9" s="1"/>
  <c r="J83" i="9"/>
  <c r="K83" i="9"/>
  <c r="L83" i="9"/>
  <c r="P83" i="9"/>
  <c r="M83" i="9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/>
  <c r="J88" i="9"/>
  <c r="K88" i="9"/>
  <c r="L88" i="9"/>
  <c r="P88" i="9"/>
  <c r="M88" i="9" s="1"/>
  <c r="J89" i="9"/>
  <c r="K89" i="9"/>
  <c r="L89" i="9"/>
  <c r="P89" i="9"/>
  <c r="M89" i="9"/>
  <c r="J90" i="9"/>
  <c r="K90" i="9"/>
  <c r="L90" i="9"/>
  <c r="P90" i="9"/>
  <c r="M90" i="9" s="1"/>
  <c r="J91" i="9"/>
  <c r="K91" i="9"/>
  <c r="L91" i="9"/>
  <c r="P91" i="9"/>
  <c r="M91" i="9"/>
  <c r="J92" i="9"/>
  <c r="K92" i="9"/>
  <c r="L92" i="9"/>
  <c r="P92" i="9"/>
  <c r="M92" i="9" s="1"/>
  <c r="J93" i="9"/>
  <c r="K93" i="9"/>
  <c r="L93" i="9"/>
  <c r="P93" i="9"/>
  <c r="M93" i="9"/>
  <c r="J94" i="9"/>
  <c r="K94" i="9"/>
  <c r="L94" i="9"/>
  <c r="P94" i="9"/>
  <c r="M94" i="9" s="1"/>
  <c r="J95" i="9"/>
  <c r="K95" i="9"/>
  <c r="L95" i="9"/>
  <c r="P95" i="9"/>
  <c r="M95" i="9"/>
  <c r="J96" i="9"/>
  <c r="K96" i="9"/>
  <c r="L96" i="9"/>
  <c r="P96" i="9"/>
  <c r="M96" i="9" s="1"/>
  <c r="J97" i="9"/>
  <c r="K97" i="9"/>
  <c r="L97" i="9"/>
  <c r="P97" i="9"/>
  <c r="M97" i="9"/>
  <c r="J98" i="9"/>
  <c r="K98" i="9"/>
  <c r="L98" i="9"/>
  <c r="P98" i="9"/>
  <c r="M98" i="9" s="1"/>
  <c r="J99" i="9"/>
  <c r="K99" i="9"/>
  <c r="L99" i="9"/>
  <c r="P99" i="9"/>
  <c r="M99" i="9"/>
  <c r="J100" i="9"/>
  <c r="K100" i="9"/>
  <c r="L100" i="9"/>
  <c r="P100" i="9"/>
  <c r="M100" i="9" s="1"/>
  <c r="J101" i="9"/>
  <c r="K101" i="9"/>
  <c r="L101" i="9"/>
  <c r="P101" i="9"/>
  <c r="M101" i="9" s="1"/>
  <c r="J102" i="9"/>
  <c r="K102" i="9"/>
  <c r="L102" i="9"/>
  <c r="P102" i="9"/>
  <c r="M102" i="9" s="1"/>
  <c r="J103" i="9"/>
  <c r="K103" i="9"/>
  <c r="L103" i="9"/>
  <c r="P103" i="9"/>
  <c r="M103" i="9"/>
  <c r="J104" i="9"/>
  <c r="K104" i="9"/>
  <c r="L104" i="9"/>
  <c r="P104" i="9"/>
  <c r="M104" i="9" s="1"/>
  <c r="J105" i="9"/>
  <c r="K105" i="9"/>
  <c r="L105" i="9"/>
  <c r="P105" i="9"/>
  <c r="M105" i="9" s="1"/>
  <c r="J106" i="9"/>
  <c r="K106" i="9"/>
  <c r="L106" i="9"/>
  <c r="P106" i="9"/>
  <c r="M106" i="9" s="1"/>
  <c r="J107" i="9"/>
  <c r="K107" i="9"/>
  <c r="L107" i="9"/>
  <c r="P107" i="9"/>
  <c r="M107" i="9"/>
  <c r="J108" i="9"/>
  <c r="K108" i="9"/>
  <c r="L108" i="9"/>
  <c r="P108" i="9"/>
  <c r="M108" i="9" s="1"/>
  <c r="J109" i="9"/>
  <c r="K109" i="9"/>
  <c r="L109" i="9"/>
  <c r="P109" i="9"/>
  <c r="M109" i="9" s="1"/>
  <c r="J110" i="9"/>
  <c r="K110" i="9"/>
  <c r="L110" i="9"/>
  <c r="P110" i="9"/>
  <c r="M110" i="9" s="1"/>
  <c r="J111" i="9"/>
  <c r="K111" i="9"/>
  <c r="L111" i="9"/>
  <c r="P111" i="9"/>
  <c r="M111" i="9"/>
  <c r="J112" i="9"/>
  <c r="K112" i="9"/>
  <c r="L112" i="9"/>
  <c r="P112" i="9"/>
  <c r="M112" i="9" s="1"/>
  <c r="J113" i="9"/>
  <c r="K113" i="9"/>
  <c r="L113" i="9"/>
  <c r="P113" i="9"/>
  <c r="M113" i="9" s="1"/>
  <c r="J114" i="9"/>
  <c r="K114" i="9"/>
  <c r="L114" i="9"/>
  <c r="P114" i="9"/>
  <c r="M114" i="9" s="1"/>
  <c r="J115" i="9"/>
  <c r="K115" i="9"/>
  <c r="L115" i="9"/>
  <c r="P115" i="9"/>
  <c r="M115" i="9"/>
  <c r="J116" i="9"/>
  <c r="K116" i="9"/>
  <c r="L116" i="9"/>
  <c r="P116" i="9"/>
  <c r="M116" i="9" s="1"/>
  <c r="J117" i="9"/>
  <c r="K117" i="9"/>
  <c r="L117" i="9"/>
  <c r="P117" i="9"/>
  <c r="M117" i="9" s="1"/>
  <c r="J118" i="9"/>
  <c r="K118" i="9"/>
  <c r="L118" i="9"/>
  <c r="P118" i="9"/>
  <c r="M118" i="9" s="1"/>
  <c r="J119" i="9"/>
  <c r="K119" i="9"/>
  <c r="L119" i="9"/>
  <c r="P119" i="9"/>
  <c r="M119" i="9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 s="1"/>
  <c r="J123" i="9"/>
  <c r="K123" i="9"/>
  <c r="L123" i="9"/>
  <c r="P123" i="9"/>
  <c r="M123" i="9"/>
  <c r="J124" i="9"/>
  <c r="K124" i="9"/>
  <c r="L124" i="9"/>
  <c r="P124" i="9"/>
  <c r="M124" i="9" s="1"/>
  <c r="J125" i="9"/>
  <c r="K125" i="9"/>
  <c r="L125" i="9"/>
  <c r="P125" i="9"/>
  <c r="M125" i="9" s="1"/>
  <c r="J126" i="9"/>
  <c r="K126" i="9"/>
  <c r="L126" i="9"/>
  <c r="P126" i="9"/>
  <c r="M126" i="9" s="1"/>
  <c r="J127" i="9"/>
  <c r="K127" i="9"/>
  <c r="L127" i="9"/>
  <c r="P127" i="9"/>
  <c r="M127" i="9"/>
  <c r="J128" i="9"/>
  <c r="K128" i="9"/>
  <c r="L128" i="9"/>
  <c r="P128" i="9"/>
  <c r="M128" i="9" s="1"/>
  <c r="J129" i="9"/>
  <c r="K129" i="9"/>
  <c r="L129" i="9"/>
  <c r="P129" i="9"/>
  <c r="M129" i="9" s="1"/>
  <c r="J130" i="9"/>
  <c r="K130" i="9"/>
  <c r="L130" i="9"/>
  <c r="P130" i="9"/>
  <c r="M130" i="9" s="1"/>
  <c r="J131" i="9"/>
  <c r="K131" i="9"/>
  <c r="L131" i="9"/>
  <c r="P131" i="9"/>
  <c r="M131" i="9"/>
  <c r="J132" i="9"/>
  <c r="K132" i="9"/>
  <c r="L132" i="9"/>
  <c r="P132" i="9"/>
  <c r="M132" i="9" s="1"/>
  <c r="J133" i="9"/>
  <c r="K133" i="9"/>
  <c r="L133" i="9"/>
  <c r="P133" i="9"/>
  <c r="M133" i="9" s="1"/>
  <c r="J134" i="9"/>
  <c r="K134" i="9"/>
  <c r="L134" i="9"/>
  <c r="P134" i="9"/>
  <c r="M134" i="9" s="1"/>
  <c r="A1" i="9"/>
  <c r="AF1" i="88"/>
  <c r="AH1" i="88"/>
  <c r="AD1" i="88"/>
  <c r="AK1" i="88"/>
  <c r="AG1" i="88"/>
  <c r="AC1" i="88"/>
  <c r="AB1" i="88"/>
  <c r="AJ1" i="88"/>
  <c r="AK1" i="280"/>
  <c r="AG1" i="280"/>
  <c r="AB1" i="280"/>
  <c r="AJ1" i="280"/>
  <c r="E42" i="236"/>
  <c r="AI1" i="280"/>
  <c r="H18" i="280"/>
  <c r="J27" i="236"/>
  <c r="F27" i="236"/>
  <c r="D22" i="236"/>
  <c r="D27" i="236"/>
  <c r="H22" i="236"/>
  <c r="H27" i="236"/>
  <c r="F22" i="236"/>
  <c r="B22" i="88"/>
  <c r="D18" i="88"/>
  <c r="B21" i="88"/>
  <c r="F18" i="88"/>
  <c r="AH1" i="280"/>
  <c r="AF1" i="236"/>
  <c r="AD1" i="280"/>
  <c r="AE1" i="280"/>
  <c r="B20" i="280"/>
  <c r="B19" i="280"/>
  <c r="AB1" i="236" l="1"/>
  <c r="AD1" i="236"/>
  <c r="AJ1" i="236"/>
  <c r="AG1" i="236"/>
  <c r="AC1" i="236"/>
  <c r="AE1" i="236"/>
  <c r="AH1" i="236"/>
  <c r="AI1" i="236"/>
  <c r="AK1" i="2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3E9C9E9D-64A3-4A63-A9F1-8434FFF1ED7E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2FEEC605-4E5A-4D5E-9883-3D94E4560684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46579617-4676-4CCF-AEC0-73975CBD976B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BEE1DF08-447E-4215-A17D-194527D4E447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67D5249-4C4D-47F5-9924-D6D2087823F1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6B6D9525-3361-4F5F-AF3E-F9BD7955EA51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<sst xmlns="http://schemas.openxmlformats.org/spreadsheetml/2006/main" count="439" uniqueCount="174">
  <si>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</si>
  <si>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</si>
  <si>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</si>
  <si>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</si>
  <si>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</si>
  <si>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</si>
  <si>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</si>
  <si>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</si>
  <si>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</si>
  <si>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</si>
  <si>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</si>
  <si>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</si>
  <si>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</si>
  <si>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</si>
  <si>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</si>
  <si>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</si>
  <si>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</si>
  <si>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</si>
  <si>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</si>
  <si>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</si>
  <si>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</si>
  <si>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</si>
  <si>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</si>
  <si>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</si>
  <si>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</si>
  <si>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</si>
  <si>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</si>
  <si>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</si>
  <si>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</si>
  <si>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</si>
  <si>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</si>
  <si>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</si>
  <si>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</si>
  <si>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</si>
  <si>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</si>
  <si>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</si>
  <si>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</si>
  <si>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</si>
  <si>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</si>
  <si>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</si>
  <si>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</si>
  <si>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</si>
  <si>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</si>
  <si>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</si>
  <si>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</si>
  <si>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</si>
  <si>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</si>
  <si>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</si>
  <si>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</si>
  <si>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</si>
  <si>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</si>
  <si>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</si>
  <si>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</si>
  <si>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</si>
  <si>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</si>
  <si>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</si>
  <si>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</si>
  <si>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</si>
  <si>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</si>
  <si>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</si>
  <si>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</si>
  <si>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</si>
  <si>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</si>
  <si>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</si>
  <si>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</si>
  <si>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</si>
  <si>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</si>
  <si>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</si>
  <si>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</si>
  <si>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</si>
  <si>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</si>
  <si>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</si>
  <si>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</si>
  <si>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</si>
  <si>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</si>
  <si>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</si>
  <si>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</si>
  <si>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</si>
  <si>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</si>
  <si>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</si>
  <si>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</si>
  <si>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</si>
  <si>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</si>
  <si>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</si>
  <si>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</si>
  <si>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</si>
  <si>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</si>
  <si>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</si>
  <si>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</si>
  <si>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</si>
  <si>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</si>
  <si>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</si>
  <si>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</si>
  <si>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</si>
  <si>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</si>
  <si>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</si>
  <si>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</si>
  <si>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</si>
  <si>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</si>
  <si>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</si>
  <si>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</si>
  <si>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</si>
  <si>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E - F</t>
  </si>
  <si>
    <t>F - D</t>
  </si>
  <si>
    <t>D - G</t>
  </si>
  <si>
    <t>G - E</t>
  </si>
  <si>
    <t>F - E</t>
  </si>
  <si>
    <t>Fiú 3 kcs B</t>
  </si>
  <si>
    <t>Fiú 5 kcs B</t>
  </si>
  <si>
    <t>Fiú 7 kcs A</t>
  </si>
  <si>
    <t>Szeged</t>
  </si>
  <si>
    <t>Rákóczi Andrea</t>
  </si>
  <si>
    <t>Kiss György</t>
  </si>
  <si>
    <t>Fábián</t>
  </si>
  <si>
    <t>Konrád</t>
  </si>
  <si>
    <t>Csongrádi BJG</t>
  </si>
  <si>
    <t>Hmvhely Németh László Gimn.</t>
  </si>
  <si>
    <t>Ágasvári</t>
  </si>
  <si>
    <t>Mihály József</t>
  </si>
  <si>
    <t>Fejes</t>
  </si>
  <si>
    <t>Barnabás</t>
  </si>
  <si>
    <t>Kiss Bálint Ált.Isk. Szentes</t>
  </si>
  <si>
    <t>Tóth</t>
  </si>
  <si>
    <t>Zoltán István</t>
  </si>
  <si>
    <t>Buchholcz</t>
  </si>
  <si>
    <t>Buda Mihály</t>
  </si>
  <si>
    <t>SZTE Báthory István Gyak.</t>
  </si>
  <si>
    <t xml:space="preserve">Baranyi </t>
  </si>
  <si>
    <t>Bogát Dávid</t>
  </si>
  <si>
    <t>Karcsú</t>
  </si>
  <si>
    <t>Gellért</t>
  </si>
  <si>
    <t>Mendebaba</t>
  </si>
  <si>
    <t>Maxim</t>
  </si>
  <si>
    <t>Szegedi Radnóti M.</t>
  </si>
  <si>
    <t>Ladányi</t>
  </si>
  <si>
    <t>Dániel</t>
  </si>
  <si>
    <t>Vince</t>
  </si>
  <si>
    <t>Szegedi Arany J.</t>
  </si>
  <si>
    <t>Brcán</t>
  </si>
  <si>
    <t>Ignác Tamás</t>
  </si>
  <si>
    <t>Tiszaparti Ált. Isk.</t>
  </si>
  <si>
    <t>Zádori</t>
  </si>
  <si>
    <t>Kristóf</t>
  </si>
  <si>
    <t xml:space="preserve">Karcsú </t>
  </si>
  <si>
    <t>József</t>
  </si>
  <si>
    <t>Dávid</t>
  </si>
  <si>
    <t>Sonkodi</t>
  </si>
  <si>
    <t>Milos Bálint</t>
  </si>
  <si>
    <t>Diákolimpia Cs-Cs.Megye</t>
  </si>
  <si>
    <t>4/0</t>
  </si>
  <si>
    <t>0/4</t>
  </si>
  <si>
    <t>4/2</t>
  </si>
  <si>
    <t>2/4</t>
  </si>
  <si>
    <t>18+ ba indul</t>
  </si>
  <si>
    <t>4/1</t>
  </si>
  <si>
    <t>1/4</t>
  </si>
  <si>
    <t>41 42</t>
  </si>
  <si>
    <t>42 42</t>
  </si>
  <si>
    <t>40 41</t>
  </si>
  <si>
    <t>04 14</t>
  </si>
  <si>
    <t>14 24</t>
  </si>
  <si>
    <t>24 24</t>
  </si>
  <si>
    <t>jn beteg</t>
  </si>
  <si>
    <t>40 40</t>
  </si>
  <si>
    <t>04 04</t>
  </si>
  <si>
    <t>jn Gy.</t>
  </si>
  <si>
    <t>jn sérőlés</t>
  </si>
  <si>
    <t>j n Gy</t>
  </si>
  <si>
    <t>4/0 5/4(0)</t>
  </si>
  <si>
    <t>14 45 (0)</t>
  </si>
  <si>
    <t>54(5) 41</t>
  </si>
  <si>
    <t>45(5) 14</t>
  </si>
  <si>
    <t>jn.</t>
  </si>
  <si>
    <t>35 41 26/24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</si>
</sst>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_-&quot;$&quot;* #,##0.00_-;\-&quot;$&quot;* #,##0.00_-;_-&quot;$&quot;* &quot;-&quot;??_-;_-@_-"/>
    <numFmt numFmtId="191" formatCode="d\-mmm\-yy"/>
  </numFmts>
  <fonts count="66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89" fontId="2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91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6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vertical="center"/>
    </xf>
    <xf numFmtId="0" fontId="1" fillId="2" borderId="0" xfId="0" applyFont="1" applyFill="1"/>
    <xf numFmtId="0" fontId="54" fillId="6" borderId="7" xfId="0" applyFont="1" applyFill="1" applyBorder="1"/>
    <xf numFmtId="0" fontId="55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/>
    <xf numFmtId="49" fontId="15" fillId="6" borderId="0" xfId="0" applyNumberFormat="1" applyFont="1" applyFill="1" applyBorder="1" applyAlignment="1">
      <alignment horizontal="left"/>
    </xf>
    <xf numFmtId="49" fontId="36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56" fillId="6" borderId="0" xfId="0" applyFont="1" applyFill="1"/>
    <xf numFmtId="49" fontId="30" fillId="0" borderId="0" xfId="0" applyNumberFormat="1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0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8" fillId="2" borderId="0" xfId="0" applyFont="1" applyFill="1" applyAlignment="1">
      <alignment horizontal="center" shrinkToFit="1"/>
    </xf>
    <xf numFmtId="0" fontId="59" fillId="7" borderId="0" xfId="0" applyFont="1" applyFill="1"/>
    <xf numFmtId="0" fontId="59" fillId="6" borderId="0" xfId="0" applyFont="1" applyFill="1"/>
    <xf numFmtId="0" fontId="56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 applyAlignment="1">
      <alignment vertical="center" shrinkToFit="1"/>
    </xf>
    <xf numFmtId="0" fontId="56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54" fillId="6" borderId="0" xfId="0" applyFont="1" applyFill="1" applyAlignment="1">
      <alignment horizontal="center"/>
    </xf>
    <xf numFmtId="0" fontId="0" fillId="6" borderId="5" xfId="0" applyFill="1" applyBorder="1"/>
    <xf numFmtId="0" fontId="0" fillId="6" borderId="0" xfId="0" applyFill="1" applyBorder="1" applyAlignment="1">
      <alignment horizontal="center"/>
    </xf>
    <xf numFmtId="0" fontId="54" fillId="7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right" vertical="center" shrinkToFit="1"/>
    </xf>
    <xf numFmtId="0" fontId="54" fillId="6" borderId="0" xfId="0" applyFont="1" applyFill="1" applyBorder="1" applyAlignment="1">
      <alignment horizontal="center" vertic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54" fillId="7" borderId="0" xfId="0" applyFont="1" applyFill="1" applyAlignment="1">
      <alignment horizontal="center"/>
    </xf>
    <xf numFmtId="0" fontId="60" fillId="6" borderId="0" xfId="0" applyFont="1" applyFill="1" applyAlignment="1">
      <alignment horizontal="center"/>
    </xf>
    <xf numFmtId="0" fontId="60" fillId="7" borderId="0" xfId="0" applyFont="1" applyFill="1" applyAlignment="1">
      <alignment horizontal="center"/>
    </xf>
    <xf numFmtId="0" fontId="3" fillId="2" borderId="0" xfId="1" applyFill="1" applyBorder="1"/>
    <xf numFmtId="49" fontId="48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9" borderId="35" xfId="0" applyNumberFormat="1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61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62" fillId="6" borderId="7" xfId="0" applyFont="1" applyFill="1" applyBorder="1" applyAlignment="1">
      <alignment horizontal="center"/>
    </xf>
    <xf numFmtId="0" fontId="62" fillId="6" borderId="0" xfId="0" applyFont="1" applyFill="1" applyBorder="1" applyAlignment="1">
      <alignment horizontal="center"/>
    </xf>
    <xf numFmtId="0" fontId="62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NumberFormat="1" applyFont="1" applyBorder="1" applyAlignment="1">
      <alignment horizontal="center" vertical="center"/>
    </xf>
    <xf numFmtId="0" fontId="20" fillId="0" borderId="29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38" fillId="13" borderId="15" xfId="0" applyFont="1" applyFill="1" applyBorder="1" applyAlignment="1">
      <alignment horizontal="right" vertical="center"/>
    </xf>
    <xf numFmtId="0" fontId="0" fillId="0" borderId="25" xfId="0" applyBorder="1"/>
    <xf numFmtId="0" fontId="0" fillId="2" borderId="38" xfId="0" applyFill="1" applyBorder="1"/>
    <xf numFmtId="0" fontId="56" fillId="3" borderId="0" xfId="0" applyFont="1" applyFill="1" applyBorder="1" applyAlignment="1">
      <alignment horizontal="center"/>
    </xf>
    <xf numFmtId="0" fontId="56" fillId="4" borderId="0" xfId="0" applyFont="1" applyFill="1" applyBorder="1" applyAlignment="1">
      <alignment horizontal="center"/>
    </xf>
    <xf numFmtId="0" fontId="56" fillId="8" borderId="0" xfId="0" applyFont="1" applyFill="1" applyBorder="1" applyAlignment="1">
      <alignment horizontal="center"/>
    </xf>
    <xf numFmtId="0" fontId="56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49" fontId="0" fillId="6" borderId="0" xfId="0" applyNumberFormat="1" applyFill="1"/>
    <xf numFmtId="0" fontId="2" fillId="6" borderId="7" xfId="0" applyFont="1" applyFill="1" applyBorder="1"/>
    <xf numFmtId="14" fontId="26" fillId="2" borderId="26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2" borderId="5" xfId="0" applyNumberForma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56" fillId="6" borderId="7" xfId="0" applyFont="1" applyFill="1" applyBorder="1" applyAlignment="1">
      <alignment vertical="center" shrinkToFi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6" borderId="7" xfId="0" applyFill="1" applyBorder="1" applyAlignment="1">
      <alignment horizontal="center"/>
    </xf>
    <xf numFmtId="0" fontId="64" fillId="6" borderId="7" xfId="0" applyFont="1" applyFill="1" applyBorder="1" applyAlignment="1">
      <alignment horizontal="center"/>
    </xf>
  </cellXfs>
  <cellStyles count="3">
    <cellStyle name="Hivatkozás" xfId="1" builtinId="8"/>
    <cellStyle name="Normál" xfId="0" builtinId="0"/>
    <cellStyle name="Pénznem" xfId="2" builtinId="4"/>
  </cellStyles>
  <dxfs count="68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23" name="Picture 13">
          <a:extLst>
            <a:ext uri="{FF2B5EF4-FFF2-40B4-BE49-F238E27FC236}">
              <a16:creationId xmlns:a16="http://schemas.microsoft.com/office/drawing/2014/main" id="{5E3FC251-E221-A0AD-6E3C-C4FF84F60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44" name="Picture 23">
          <a:extLst>
            <a:ext uri="{FF2B5EF4-FFF2-40B4-BE49-F238E27FC236}">
              <a16:creationId xmlns:a16="http://schemas.microsoft.com/office/drawing/2014/main" id="{E5311789-4C21-3BC3-A4DA-56D5B1BB5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1E78B66-7168-FA57-4B9E-D219D578AB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32" name="Picture 21">
          <a:extLst>
            <a:ext uri="{FF2B5EF4-FFF2-40B4-BE49-F238E27FC236}">
              <a16:creationId xmlns:a16="http://schemas.microsoft.com/office/drawing/2014/main" id="{B64729DE-FFB7-FB12-B395-0E76AD808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00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3B24DA5A-782B-1724-4218-4E5391C2A6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70" name="Picture 1">
          <a:extLst>
            <a:ext uri="{FF2B5EF4-FFF2-40B4-BE49-F238E27FC236}">
              <a16:creationId xmlns:a16="http://schemas.microsoft.com/office/drawing/2014/main" id="{71F9A3BC-6A61-5C59-7A83-1AACB869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91" name="Picture 21">
          <a:extLst>
            <a:ext uri="{FF2B5EF4-FFF2-40B4-BE49-F238E27FC236}">
              <a16:creationId xmlns:a16="http://schemas.microsoft.com/office/drawing/2014/main" id="{D5658D03-92DE-07CD-4CFF-295BF80B2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4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535834C9-8B20-4776-EF67-23CC208F05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600" name="Picture 1">
          <a:extLst>
            <a:ext uri="{FF2B5EF4-FFF2-40B4-BE49-F238E27FC236}">
              <a16:creationId xmlns:a16="http://schemas.microsoft.com/office/drawing/2014/main" id="{5B5B44C6-3B57-A345-74A2-3463FF83C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78" name="Picture 21">
          <a:extLst>
            <a:ext uri="{FF2B5EF4-FFF2-40B4-BE49-F238E27FC236}">
              <a16:creationId xmlns:a16="http://schemas.microsoft.com/office/drawing/2014/main" id="{F655167E-4A51-864B-7544-03500C902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85253BC6-E2BB-6259-9DF6-3948B5608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4015" name="Picture 3">
          <a:extLst>
            <a:ext uri="{FF2B5EF4-FFF2-40B4-BE49-F238E27FC236}">
              <a16:creationId xmlns:a16="http://schemas.microsoft.com/office/drawing/2014/main" id="{8A6CC844-B7B7-BEA3-0571-E3C262ED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8A139-5431-4B49-91A5-9D6F20C22C69}">
  <sheetPr codeName="Sheet1"/>
  <dimension ref="A1:G18"/>
  <sheetViews>
    <sheetView showGridLines="0" showZeros="0" workbookViewId="0">
      <selection activeCell="J2" sqref="J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24" t="s">
        <v>95</v>
      </c>
      <c r="B1" s="3"/>
      <c r="C1" s="3"/>
      <c r="D1" s="125"/>
      <c r="E1" s="4"/>
      <c r="F1" s="5"/>
      <c r="G1" s="5"/>
    </row>
    <row r="2" spans="1:7" s="6" customFormat="1" ht="36.75" customHeight="1" thickBot="1" x14ac:dyDescent="0.3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4" t="s">
        <v>17</v>
      </c>
      <c r="B5" s="20"/>
      <c r="C5" s="20"/>
      <c r="D5" s="20"/>
      <c r="E5" s="287"/>
      <c r="F5" s="21"/>
      <c r="G5" s="22"/>
    </row>
    <row r="6" spans="1:7" s="2" customFormat="1" ht="24.6" x14ac:dyDescent="0.25">
      <c r="A6" s="322" t="s">
        <v>148</v>
      </c>
      <c r="B6" s="288"/>
      <c r="C6" s="23"/>
      <c r="D6" s="24"/>
      <c r="E6" s="25"/>
      <c r="F6" s="5"/>
      <c r="G6" s="5"/>
    </row>
    <row r="7" spans="1:7" s="18" customFormat="1" ht="15" customHeight="1" x14ac:dyDescent="0.25">
      <c r="A7" s="273" t="s">
        <v>96</v>
      </c>
      <c r="B7" s="273" t="s">
        <v>97</v>
      </c>
      <c r="C7" s="273" t="s">
        <v>98</v>
      </c>
      <c r="D7" s="273" t="s">
        <v>99</v>
      </c>
      <c r="E7" s="273" t="s">
        <v>100</v>
      </c>
      <c r="F7" s="21"/>
      <c r="G7" s="22"/>
    </row>
    <row r="8" spans="1:7" s="2" customFormat="1" ht="16.5" customHeight="1" x14ac:dyDescent="0.25">
      <c r="A8" s="174" t="s">
        <v>107</v>
      </c>
      <c r="B8" s="174" t="s">
        <v>108</v>
      </c>
      <c r="C8" s="174" t="s">
        <v>109</v>
      </c>
      <c r="D8" s="174"/>
      <c r="E8" s="174"/>
      <c r="F8" s="5"/>
      <c r="G8" s="5"/>
    </row>
    <row r="9" spans="1:7" s="2" customFormat="1" ht="15" customHeight="1" x14ac:dyDescent="0.25">
      <c r="A9" s="154" t="s">
        <v>18</v>
      </c>
      <c r="B9" s="20"/>
      <c r="C9" s="155" t="s">
        <v>19</v>
      </c>
      <c r="D9" s="155"/>
      <c r="E9" s="156" t="s">
        <v>20</v>
      </c>
      <c r="F9" s="5"/>
      <c r="G9" s="5"/>
    </row>
    <row r="10" spans="1:7" s="2" customFormat="1" x14ac:dyDescent="0.25">
      <c r="A10" s="27">
        <v>45784</v>
      </c>
      <c r="B10" s="28"/>
      <c r="C10" s="29" t="s">
        <v>110</v>
      </c>
      <c r="D10" s="155" t="s">
        <v>57</v>
      </c>
      <c r="E10" s="279" t="s">
        <v>111</v>
      </c>
      <c r="F10" s="5"/>
      <c r="G10" s="5"/>
    </row>
    <row r="11" spans="1:7" x14ac:dyDescent="0.25">
      <c r="A11" s="19"/>
      <c r="B11" s="20"/>
      <c r="C11" s="168" t="s">
        <v>55</v>
      </c>
      <c r="D11" s="168" t="s">
        <v>92</v>
      </c>
      <c r="E11" s="168" t="s">
        <v>93</v>
      </c>
      <c r="F11" s="31"/>
      <c r="G11" s="31"/>
    </row>
    <row r="12" spans="1:7" s="2" customFormat="1" x14ac:dyDescent="0.25">
      <c r="A12" s="126"/>
      <c r="B12" s="5"/>
      <c r="C12" s="175"/>
      <c r="D12" s="175"/>
      <c r="E12" s="175" t="s">
        <v>112</v>
      </c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6"/>
      <c r="F16" s="31"/>
      <c r="G16" s="31"/>
    </row>
    <row r="17" spans="1:7" ht="12.75" customHeight="1" x14ac:dyDescent="0.25">
      <c r="A17" s="37"/>
      <c r="B17" s="272"/>
      <c r="C17" s="127"/>
      <c r="D17" s="38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8247-7F15-4D8C-8359-5B75A6FAE01B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9" customWidth="1"/>
    <col min="15" max="15" width="8.5546875" customWidth="1"/>
    <col min="16" max="16" width="11.5546875" hidden="1" customWidth="1"/>
  </cols>
  <sheetData>
    <row r="1" spans="1:14" ht="24.6" x14ac:dyDescent="0.3">
      <c r="A1" s="40" t="str">
        <f>Altalanos!$A$6</f>
        <v>Diákolimpia Cs-Cs.Megye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 x14ac:dyDescent="0.25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 x14ac:dyDescent="0.3">
      <c r="A3" s="45"/>
      <c r="B3" s="46" t="s">
        <v>21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6" x14ac:dyDescent="0.25">
      <c r="A4" s="49" t="s">
        <v>22</v>
      </c>
      <c r="B4" s="47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 x14ac:dyDescent="0.25">
      <c r="A5" s="52">
        <f>Altalanos!$A$10</f>
        <v>45784</v>
      </c>
      <c r="B5" s="53" t="str">
        <f>Altalanos!$C$10</f>
        <v>Szeged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 x14ac:dyDescent="0.3">
      <c r="A6" s="325" t="s">
        <v>23</v>
      </c>
      <c r="B6" s="325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 x14ac:dyDescent="0.25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 x14ac:dyDescent="0.25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6" hidden="1" x14ac:dyDescent="0.25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 x14ac:dyDescent="0.25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6" hidden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 x14ac:dyDescent="0.25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6" hidden="1" x14ac:dyDescent="0.25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 x14ac:dyDescent="0.25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6" hidden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 x14ac:dyDescent="0.25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28" t="s">
        <v>24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6" x14ac:dyDescent="0.25">
      <c r="A21" s="69" t="s">
        <v>25</v>
      </c>
      <c r="B21" s="70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53</v>
      </c>
    </row>
    <row r="22" spans="1:16" s="18" customFormat="1" ht="19.5" customHeight="1" x14ac:dyDescent="0.25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 x14ac:dyDescent="0.25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 x14ac:dyDescent="0.25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 x14ac:dyDescent="0.25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 x14ac:dyDescent="0.25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 x14ac:dyDescent="0.25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 x14ac:dyDescent="0.25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 x14ac:dyDescent="0.3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54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61775-997D-425C-879B-2E32ADD665BC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C10" sqref="C10"/>
    </sheetView>
  </sheetViews>
  <sheetFormatPr defaultRowHeight="13.2" x14ac:dyDescent="0.25"/>
  <cols>
    <col min="1" max="1" width="3.88671875" customWidth="1"/>
    <col min="2" max="2" width="13" customWidth="1"/>
    <col min="3" max="3" width="11.88671875" customWidth="1"/>
    <col min="4" max="4" width="26.5546875" style="39" customWidth="1"/>
    <col min="5" max="5" width="10.5546875" style="304" customWidth="1"/>
    <col min="6" max="6" width="6.109375" style="88" hidden="1" customWidth="1"/>
    <col min="7" max="7" width="28.66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Diákolimpia Cs-Cs.Megye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85" t="str">
        <f>Altalanos!$A$8</f>
        <v>Fiú 3 kcs B</v>
      </c>
      <c r="D2" s="99"/>
      <c r="E2" s="159" t="s">
        <v>32</v>
      </c>
      <c r="F2" s="89"/>
      <c r="G2" s="89"/>
      <c r="H2" s="296"/>
      <c r="I2" s="296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9" t="s">
        <v>45</v>
      </c>
      <c r="B3" s="294"/>
      <c r="C3" s="294"/>
      <c r="D3" s="294"/>
      <c r="E3" s="294"/>
      <c r="F3" s="294"/>
      <c r="G3" s="294"/>
      <c r="H3" s="294"/>
      <c r="I3" s="295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6" t="s">
        <v>28</v>
      </c>
      <c r="I4" s="30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>
        <f>Altalanos!$A$10</f>
        <v>45784</v>
      </c>
      <c r="B5" s="153"/>
      <c r="C5" s="86" t="str">
        <f>Altalanos!$C$10</f>
        <v>Szeged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7"/>
      <c r="J5" s="106"/>
      <c r="K5" s="81"/>
      <c r="L5" s="81"/>
      <c r="M5" s="81"/>
      <c r="N5" s="106"/>
      <c r="O5" s="87"/>
      <c r="P5" s="87"/>
      <c r="Q5" s="310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7" t="s">
        <v>35</v>
      </c>
      <c r="I6" s="29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113</v>
      </c>
      <c r="C7" s="90" t="s">
        <v>114</v>
      </c>
      <c r="D7" s="91" t="s">
        <v>115</v>
      </c>
      <c r="E7" s="162"/>
      <c r="F7" s="290"/>
      <c r="G7" s="291"/>
      <c r="H7" s="91"/>
      <c r="I7" s="91"/>
      <c r="J7" s="144"/>
      <c r="K7" s="142"/>
      <c r="L7" s="146"/>
      <c r="M7" s="142"/>
      <c r="N7" s="137"/>
      <c r="O7" s="317"/>
      <c r="P7" s="108"/>
      <c r="Q7" s="92"/>
    </row>
    <row r="8" spans="1:17" s="11" customFormat="1" ht="18.899999999999999" customHeight="1" x14ac:dyDescent="0.25">
      <c r="A8" s="147">
        <v>2</v>
      </c>
      <c r="B8" s="90" t="s">
        <v>117</v>
      </c>
      <c r="C8" s="90" t="s">
        <v>118</v>
      </c>
      <c r="D8" s="91" t="s">
        <v>116</v>
      </c>
      <c r="E8" s="162"/>
      <c r="F8" s="292"/>
      <c r="G8" s="293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119</v>
      </c>
      <c r="C9" s="90" t="s">
        <v>120</v>
      </c>
      <c r="D9" s="91" t="s">
        <v>121</v>
      </c>
      <c r="E9" s="162"/>
      <c r="F9" s="292"/>
      <c r="G9" s="293"/>
      <c r="H9" s="91"/>
      <c r="I9" s="91"/>
      <c r="J9" s="144"/>
      <c r="K9" s="142"/>
      <c r="L9" s="146"/>
      <c r="M9" s="142"/>
      <c r="N9" s="137"/>
      <c r="O9" s="91"/>
      <c r="P9" s="303"/>
      <c r="Q9" s="167"/>
    </row>
    <row r="10" spans="1:17" s="11" customFormat="1" ht="18.899999999999999" customHeight="1" x14ac:dyDescent="0.25">
      <c r="A10" s="147">
        <v>4</v>
      </c>
      <c r="B10" s="90" t="s">
        <v>122</v>
      </c>
      <c r="C10" s="90" t="s">
        <v>123</v>
      </c>
      <c r="D10" s="91" t="s">
        <v>121</v>
      </c>
      <c r="E10" s="162"/>
      <c r="F10" s="292"/>
      <c r="G10" s="293"/>
      <c r="H10" s="91"/>
      <c r="I10" s="91"/>
      <c r="J10" s="144"/>
      <c r="K10" s="142"/>
      <c r="L10" s="146"/>
      <c r="M10" s="142"/>
      <c r="N10" s="137"/>
      <c r="O10" s="91"/>
      <c r="P10" s="302"/>
      <c r="Q10" s="299"/>
    </row>
    <row r="11" spans="1:17" s="11" customFormat="1" ht="18.899999999999999" customHeight="1" x14ac:dyDescent="0.25">
      <c r="A11" s="147">
        <v>5</v>
      </c>
      <c r="B11" s="90"/>
      <c r="C11" s="90"/>
      <c r="D11" s="91"/>
      <c r="E11" s="162"/>
      <c r="F11" s="292"/>
      <c r="G11" s="293"/>
      <c r="H11" s="91"/>
      <c r="I11" s="91"/>
      <c r="J11" s="144"/>
      <c r="K11" s="142"/>
      <c r="L11" s="146"/>
      <c r="M11" s="142"/>
      <c r="N11" s="137"/>
      <c r="O11" s="91"/>
      <c r="P11" s="302"/>
      <c r="Q11" s="299"/>
    </row>
    <row r="12" spans="1:17" s="11" customFormat="1" ht="18.899999999999999" customHeight="1" x14ac:dyDescent="0.25">
      <c r="A12" s="147">
        <v>6</v>
      </c>
      <c r="B12" s="90"/>
      <c r="C12" s="90"/>
      <c r="D12" s="91"/>
      <c r="E12" s="162"/>
      <c r="F12" s="292"/>
      <c r="G12" s="293"/>
      <c r="H12" s="91"/>
      <c r="I12" s="91"/>
      <c r="J12" s="144"/>
      <c r="K12" s="142"/>
      <c r="L12" s="146"/>
      <c r="M12" s="142"/>
      <c r="N12" s="137"/>
      <c r="O12" s="91"/>
      <c r="P12" s="302"/>
      <c r="Q12" s="299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92"/>
      <c r="G13" s="293"/>
      <c r="H13" s="91"/>
      <c r="I13" s="91"/>
      <c r="J13" s="144"/>
      <c r="K13" s="142"/>
      <c r="L13" s="146"/>
      <c r="M13" s="142"/>
      <c r="N13" s="137"/>
      <c r="O13" s="91"/>
      <c r="P13" s="302"/>
      <c r="Q13" s="299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92"/>
      <c r="G14" s="293"/>
      <c r="H14" s="91"/>
      <c r="I14" s="91"/>
      <c r="J14" s="144"/>
      <c r="K14" s="142"/>
      <c r="L14" s="146"/>
      <c r="M14" s="142"/>
      <c r="N14" s="137"/>
      <c r="O14" s="91"/>
      <c r="P14" s="302"/>
      <c r="Q14" s="299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16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8"/>
      <c r="F28" s="308"/>
      <c r="G28" s="309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9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5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300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300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300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71" si="0">IF(Q40="",999,Q40)</f>
        <v>999</v>
      </c>
      <c r="M40" s="169">
        <f t="shared" ref="M40:M71" si="1">IF(P40=999,999,1)</f>
        <v>999</v>
      </c>
      <c r="N40" s="167"/>
      <c r="O40" s="140"/>
      <c r="P40" s="108">
        <f t="shared" ref="P40:P71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300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300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300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300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300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300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300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300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300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300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300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300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300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300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300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300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300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300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300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300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300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300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300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300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300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300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300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300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300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300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300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300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ref="L72:L100" si="3">IF(Q72="",999,Q72)</f>
        <v>999</v>
      </c>
      <c r="M72" s="169">
        <f t="shared" ref="M72:M100" si="4">IF(P72=999,999,1)</f>
        <v>999</v>
      </c>
      <c r="N72" s="167"/>
      <c r="O72" s="140"/>
      <c r="P72" s="108">
        <f t="shared" ref="P72:P100" si="5">IF(N72="DA",1,IF(N72="WC",2,IF(N72="SE",3,IF(N72="Q",4,IF(N72="LL",5,999)))))</f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300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3"/>
        <v>999</v>
      </c>
      <c r="M73" s="169">
        <f t="shared" si="4"/>
        <v>999</v>
      </c>
      <c r="N73" s="167"/>
      <c r="O73" s="140"/>
      <c r="P73" s="108">
        <f t="shared" si="5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300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3"/>
        <v>999</v>
      </c>
      <c r="M74" s="169">
        <f t="shared" si="4"/>
        <v>999</v>
      </c>
      <c r="N74" s="167"/>
      <c r="O74" s="140"/>
      <c r="P74" s="108">
        <f t="shared" si="5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300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3"/>
        <v>999</v>
      </c>
      <c r="M75" s="169">
        <f t="shared" si="4"/>
        <v>999</v>
      </c>
      <c r="N75" s="167"/>
      <c r="O75" s="140"/>
      <c r="P75" s="108">
        <f t="shared" si="5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300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3"/>
        <v>999</v>
      </c>
      <c r="M76" s="169">
        <f t="shared" si="4"/>
        <v>999</v>
      </c>
      <c r="N76" s="167"/>
      <c r="O76" s="140"/>
      <c r="P76" s="108">
        <f t="shared" si="5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300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3"/>
        <v>999</v>
      </c>
      <c r="M77" s="169">
        <f t="shared" si="4"/>
        <v>999</v>
      </c>
      <c r="N77" s="167"/>
      <c r="O77" s="140"/>
      <c r="P77" s="108">
        <f t="shared" si="5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300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3"/>
        <v>999</v>
      </c>
      <c r="M78" s="169">
        <f t="shared" si="4"/>
        <v>999</v>
      </c>
      <c r="N78" s="167"/>
      <c r="O78" s="140"/>
      <c r="P78" s="108">
        <f t="shared" si="5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300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3"/>
        <v>999</v>
      </c>
      <c r="M79" s="169">
        <f t="shared" si="4"/>
        <v>999</v>
      </c>
      <c r="N79" s="167"/>
      <c r="O79" s="140"/>
      <c r="P79" s="108">
        <f t="shared" si="5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300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3"/>
        <v>999</v>
      </c>
      <c r="M80" s="169">
        <f t="shared" si="4"/>
        <v>999</v>
      </c>
      <c r="N80" s="167"/>
      <c r="O80" s="140"/>
      <c r="P80" s="108">
        <f t="shared" si="5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300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3"/>
        <v>999</v>
      </c>
      <c r="M81" s="169">
        <f t="shared" si="4"/>
        <v>999</v>
      </c>
      <c r="N81" s="167"/>
      <c r="O81" s="140"/>
      <c r="P81" s="108">
        <f t="shared" si="5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300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3"/>
        <v>999</v>
      </c>
      <c r="M82" s="169">
        <f t="shared" si="4"/>
        <v>999</v>
      </c>
      <c r="N82" s="167"/>
      <c r="O82" s="140"/>
      <c r="P82" s="108">
        <f t="shared" si="5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300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3"/>
        <v>999</v>
      </c>
      <c r="M83" s="169">
        <f t="shared" si="4"/>
        <v>999</v>
      </c>
      <c r="N83" s="167"/>
      <c r="O83" s="140"/>
      <c r="P83" s="108">
        <f t="shared" si="5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300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3"/>
        <v>999</v>
      </c>
      <c r="M84" s="169">
        <f t="shared" si="4"/>
        <v>999</v>
      </c>
      <c r="N84" s="167"/>
      <c r="O84" s="140"/>
      <c r="P84" s="108">
        <f t="shared" si="5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300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3"/>
        <v>999</v>
      </c>
      <c r="M85" s="169">
        <f t="shared" si="4"/>
        <v>999</v>
      </c>
      <c r="N85" s="167"/>
      <c r="O85" s="140"/>
      <c r="P85" s="108">
        <f t="shared" si="5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300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3"/>
        <v>999</v>
      </c>
      <c r="M86" s="169">
        <f t="shared" si="4"/>
        <v>999</v>
      </c>
      <c r="N86" s="167"/>
      <c r="O86" s="140"/>
      <c r="P86" s="108">
        <f t="shared" si="5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300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3"/>
        <v>999</v>
      </c>
      <c r="M87" s="169">
        <f t="shared" si="4"/>
        <v>999</v>
      </c>
      <c r="N87" s="167"/>
      <c r="O87" s="140"/>
      <c r="P87" s="108">
        <f t="shared" si="5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300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3"/>
        <v>999</v>
      </c>
      <c r="M88" s="169">
        <f t="shared" si="4"/>
        <v>999</v>
      </c>
      <c r="N88" s="167"/>
      <c r="O88" s="140"/>
      <c r="P88" s="108">
        <f t="shared" si="5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300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3"/>
        <v>999</v>
      </c>
      <c r="M89" s="169">
        <f t="shared" si="4"/>
        <v>999</v>
      </c>
      <c r="N89" s="167"/>
      <c r="O89" s="140"/>
      <c r="P89" s="108">
        <f t="shared" si="5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300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3"/>
        <v>999</v>
      </c>
      <c r="M90" s="169">
        <f t="shared" si="4"/>
        <v>999</v>
      </c>
      <c r="N90" s="167"/>
      <c r="O90" s="140"/>
      <c r="P90" s="108">
        <f t="shared" si="5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300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3"/>
        <v>999</v>
      </c>
      <c r="M91" s="169">
        <f t="shared" si="4"/>
        <v>999</v>
      </c>
      <c r="N91" s="167"/>
      <c r="O91" s="140"/>
      <c r="P91" s="108">
        <f t="shared" si="5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300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3"/>
        <v>999</v>
      </c>
      <c r="M92" s="169">
        <f t="shared" si="4"/>
        <v>999</v>
      </c>
      <c r="N92" s="167"/>
      <c r="O92" s="140"/>
      <c r="P92" s="108">
        <f t="shared" si="5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300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3"/>
        <v>999</v>
      </c>
      <c r="M93" s="169">
        <f t="shared" si="4"/>
        <v>999</v>
      </c>
      <c r="N93" s="167"/>
      <c r="O93" s="140"/>
      <c r="P93" s="108">
        <f t="shared" si="5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300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3"/>
        <v>999</v>
      </c>
      <c r="M94" s="169">
        <f t="shared" si="4"/>
        <v>999</v>
      </c>
      <c r="N94" s="167"/>
      <c r="O94" s="140"/>
      <c r="P94" s="108">
        <f t="shared" si="5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300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3"/>
        <v>999</v>
      </c>
      <c r="M95" s="169">
        <f t="shared" si="4"/>
        <v>999</v>
      </c>
      <c r="N95" s="167"/>
      <c r="O95" s="140"/>
      <c r="P95" s="108">
        <f t="shared" si="5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300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3"/>
        <v>999</v>
      </c>
      <c r="M96" s="169">
        <f t="shared" si="4"/>
        <v>999</v>
      </c>
      <c r="N96" s="167"/>
      <c r="O96" s="140"/>
      <c r="P96" s="108">
        <f t="shared" si="5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300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3"/>
        <v>999</v>
      </c>
      <c r="M97" s="169">
        <f t="shared" si="4"/>
        <v>999</v>
      </c>
      <c r="N97" s="167"/>
      <c r="O97" s="140"/>
      <c r="P97" s="108">
        <f t="shared" si="5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300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3"/>
        <v>999</v>
      </c>
      <c r="M98" s="169">
        <f t="shared" si="4"/>
        <v>999</v>
      </c>
      <c r="N98" s="167"/>
      <c r="O98" s="140"/>
      <c r="P98" s="108">
        <f t="shared" si="5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300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3"/>
        <v>999</v>
      </c>
      <c r="M99" s="169">
        <f t="shared" si="4"/>
        <v>999</v>
      </c>
      <c r="N99" s="167"/>
      <c r="O99" s="140"/>
      <c r="P99" s="108">
        <f t="shared" si="5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300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3"/>
        <v>999</v>
      </c>
      <c r="M100" s="169">
        <f t="shared" si="4"/>
        <v>999</v>
      </c>
      <c r="N100" s="167"/>
      <c r="O100" s="140"/>
      <c r="P100" s="108">
        <f t="shared" si="5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300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ref="L101:L134" si="6">IF(Q101="",999,Q101)</f>
        <v>999</v>
      </c>
      <c r="M101" s="169">
        <f t="shared" ref="M101:M134" si="7">IF(P101=999,999,1)</f>
        <v>999</v>
      </c>
      <c r="N101" s="167"/>
      <c r="O101" s="140"/>
      <c r="P101" s="108">
        <f t="shared" ref="P101:P134" si="8">IF(N101="DA",1,IF(N101="WC",2,IF(N101="SE",3,IF(N101="Q",4,IF(N101="LL",5,999)))))</f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300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6"/>
        <v>999</v>
      </c>
      <c r="M102" s="169">
        <f t="shared" si="7"/>
        <v>999</v>
      </c>
      <c r="N102" s="167"/>
      <c r="O102" s="140"/>
      <c r="P102" s="108">
        <f t="shared" si="8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300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6"/>
        <v>999</v>
      </c>
      <c r="M103" s="169">
        <f t="shared" si="7"/>
        <v>999</v>
      </c>
      <c r="N103" s="167"/>
      <c r="O103" s="140"/>
      <c r="P103" s="108">
        <f t="shared" si="8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300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si="6"/>
        <v>999</v>
      </c>
      <c r="M104" s="169">
        <f t="shared" si="7"/>
        <v>999</v>
      </c>
      <c r="N104" s="167"/>
      <c r="O104" s="140"/>
      <c r="P104" s="108">
        <f t="shared" si="8"/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300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6"/>
        <v>999</v>
      </c>
      <c r="M105" s="169">
        <f t="shared" si="7"/>
        <v>999</v>
      </c>
      <c r="N105" s="167"/>
      <c r="O105" s="140"/>
      <c r="P105" s="108">
        <f t="shared" si="8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300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6"/>
        <v>999</v>
      </c>
      <c r="M106" s="169">
        <f t="shared" si="7"/>
        <v>999</v>
      </c>
      <c r="N106" s="167"/>
      <c r="O106" s="140"/>
      <c r="P106" s="108">
        <f t="shared" si="8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300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6"/>
        <v>999</v>
      </c>
      <c r="M107" s="169">
        <f t="shared" si="7"/>
        <v>999</v>
      </c>
      <c r="N107" s="167"/>
      <c r="O107" s="140"/>
      <c r="P107" s="108">
        <f t="shared" si="8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300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6"/>
        <v>999</v>
      </c>
      <c r="M108" s="169">
        <f t="shared" si="7"/>
        <v>999</v>
      </c>
      <c r="N108" s="167"/>
      <c r="O108" s="140"/>
      <c r="P108" s="108">
        <f t="shared" si="8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300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6"/>
        <v>999</v>
      </c>
      <c r="M109" s="169">
        <f t="shared" si="7"/>
        <v>999</v>
      </c>
      <c r="N109" s="167"/>
      <c r="O109" s="140"/>
      <c r="P109" s="108">
        <f t="shared" si="8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300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6"/>
        <v>999</v>
      </c>
      <c r="M110" s="169">
        <f t="shared" si="7"/>
        <v>999</v>
      </c>
      <c r="N110" s="167"/>
      <c r="O110" s="140"/>
      <c r="P110" s="108">
        <f t="shared" si="8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300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6"/>
        <v>999</v>
      </c>
      <c r="M111" s="169">
        <f t="shared" si="7"/>
        <v>999</v>
      </c>
      <c r="N111" s="167"/>
      <c r="O111" s="140"/>
      <c r="P111" s="108">
        <f t="shared" si="8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300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6"/>
        <v>999</v>
      </c>
      <c r="M112" s="169">
        <f t="shared" si="7"/>
        <v>999</v>
      </c>
      <c r="N112" s="167"/>
      <c r="O112" s="140"/>
      <c r="P112" s="108">
        <f t="shared" si="8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300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6"/>
        <v>999</v>
      </c>
      <c r="M113" s="169">
        <f t="shared" si="7"/>
        <v>999</v>
      </c>
      <c r="N113" s="167"/>
      <c r="O113" s="140"/>
      <c r="P113" s="108">
        <f t="shared" si="8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300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6"/>
        <v>999</v>
      </c>
      <c r="M114" s="169">
        <f t="shared" si="7"/>
        <v>999</v>
      </c>
      <c r="N114" s="167"/>
      <c r="O114" s="140"/>
      <c r="P114" s="108">
        <f t="shared" si="8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300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6"/>
        <v>999</v>
      </c>
      <c r="M115" s="169">
        <f t="shared" si="7"/>
        <v>999</v>
      </c>
      <c r="N115" s="167"/>
      <c r="O115" s="140"/>
      <c r="P115" s="108">
        <f t="shared" si="8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300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6"/>
        <v>999</v>
      </c>
      <c r="M116" s="169">
        <f t="shared" si="7"/>
        <v>999</v>
      </c>
      <c r="N116" s="167"/>
      <c r="O116" s="140"/>
      <c r="P116" s="108">
        <f t="shared" si="8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300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6"/>
        <v>999</v>
      </c>
      <c r="M117" s="169">
        <f t="shared" si="7"/>
        <v>999</v>
      </c>
      <c r="N117" s="167"/>
      <c r="O117" s="140"/>
      <c r="P117" s="108">
        <f t="shared" si="8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300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6"/>
        <v>999</v>
      </c>
      <c r="M118" s="169">
        <f t="shared" si="7"/>
        <v>999</v>
      </c>
      <c r="N118" s="167"/>
      <c r="O118" s="140"/>
      <c r="P118" s="108">
        <f t="shared" si="8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300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6"/>
        <v>999</v>
      </c>
      <c r="M119" s="169">
        <f t="shared" si="7"/>
        <v>999</v>
      </c>
      <c r="N119" s="167"/>
      <c r="O119" s="140"/>
      <c r="P119" s="108">
        <f t="shared" si="8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300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6"/>
        <v>999</v>
      </c>
      <c r="M120" s="169">
        <f t="shared" si="7"/>
        <v>999</v>
      </c>
      <c r="N120" s="167"/>
      <c r="O120" s="140"/>
      <c r="P120" s="108">
        <f t="shared" si="8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300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6"/>
        <v>999</v>
      </c>
      <c r="M121" s="169">
        <f t="shared" si="7"/>
        <v>999</v>
      </c>
      <c r="N121" s="167"/>
      <c r="O121" s="140"/>
      <c r="P121" s="108">
        <f t="shared" si="8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300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6"/>
        <v>999</v>
      </c>
      <c r="M122" s="169">
        <f t="shared" si="7"/>
        <v>999</v>
      </c>
      <c r="N122" s="167"/>
      <c r="O122" s="140"/>
      <c r="P122" s="108">
        <f t="shared" si="8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300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6"/>
        <v>999</v>
      </c>
      <c r="M123" s="169">
        <f t="shared" si="7"/>
        <v>999</v>
      </c>
      <c r="N123" s="167"/>
      <c r="O123" s="140"/>
      <c r="P123" s="108">
        <f t="shared" si="8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300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6"/>
        <v>999</v>
      </c>
      <c r="M124" s="169">
        <f t="shared" si="7"/>
        <v>999</v>
      </c>
      <c r="N124" s="167"/>
      <c r="O124" s="140"/>
      <c r="P124" s="108">
        <f t="shared" si="8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300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6"/>
        <v>999</v>
      </c>
      <c r="M125" s="169">
        <f t="shared" si="7"/>
        <v>999</v>
      </c>
      <c r="N125" s="167"/>
      <c r="O125" s="140"/>
      <c r="P125" s="108">
        <f t="shared" si="8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300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6"/>
        <v>999</v>
      </c>
      <c r="M126" s="169">
        <f t="shared" si="7"/>
        <v>999</v>
      </c>
      <c r="N126" s="167"/>
      <c r="O126" s="140"/>
      <c r="P126" s="108">
        <f t="shared" si="8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300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6"/>
        <v>999</v>
      </c>
      <c r="M127" s="169">
        <f t="shared" si="7"/>
        <v>999</v>
      </c>
      <c r="N127" s="167"/>
      <c r="O127" s="140"/>
      <c r="P127" s="108">
        <f t="shared" si="8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300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6"/>
        <v>999</v>
      </c>
      <c r="M128" s="169">
        <f t="shared" si="7"/>
        <v>999</v>
      </c>
      <c r="N128" s="167"/>
      <c r="O128" s="140"/>
      <c r="P128" s="108">
        <f t="shared" si="8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300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6"/>
        <v>999</v>
      </c>
      <c r="M129" s="169">
        <f t="shared" si="7"/>
        <v>999</v>
      </c>
      <c r="N129" s="167"/>
      <c r="O129" s="140"/>
      <c r="P129" s="108">
        <f t="shared" si="8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300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6"/>
        <v>999</v>
      </c>
      <c r="M130" s="169">
        <f t="shared" si="7"/>
        <v>999</v>
      </c>
      <c r="N130" s="167"/>
      <c r="O130" s="140"/>
      <c r="P130" s="108">
        <f t="shared" si="8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300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6"/>
        <v>999</v>
      </c>
      <c r="M131" s="169">
        <f t="shared" si="7"/>
        <v>999</v>
      </c>
      <c r="N131" s="167"/>
      <c r="O131" s="140"/>
      <c r="P131" s="108">
        <f t="shared" si="8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300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6"/>
        <v>999</v>
      </c>
      <c r="M132" s="169">
        <f t="shared" si="7"/>
        <v>999</v>
      </c>
      <c r="N132" s="167"/>
      <c r="O132" s="140"/>
      <c r="P132" s="108">
        <f t="shared" si="8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300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6"/>
        <v>999</v>
      </c>
      <c r="M133" s="169">
        <f t="shared" si="7"/>
        <v>999</v>
      </c>
      <c r="N133" s="167"/>
      <c r="O133" s="140"/>
      <c r="P133" s="108">
        <f t="shared" si="8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300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6"/>
        <v>999</v>
      </c>
      <c r="M134" s="169">
        <f t="shared" si="7"/>
        <v>999</v>
      </c>
      <c r="N134" s="167"/>
      <c r="O134" s="170"/>
      <c r="P134" s="171">
        <f t="shared" si="8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300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ref="L135:L156" si="9">IF(Q135="",999,Q135)</f>
        <v>999</v>
      </c>
      <c r="M135" s="169">
        <f t="shared" ref="M135:M156" si="10">IF(P135=999,999,1)</f>
        <v>999</v>
      </c>
      <c r="N135" s="167"/>
      <c r="O135" s="140"/>
      <c r="P135" s="108">
        <f t="shared" ref="P135:P156" si="11">IF(N135="DA",1,IF(N135="WC",2,IF(N135="SE",3,IF(N135="Q",4,IF(N135="LL",5,999)))))</f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300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9"/>
        <v>999</v>
      </c>
      <c r="M136" s="169">
        <f t="shared" si="10"/>
        <v>999</v>
      </c>
      <c r="N136" s="167"/>
      <c r="O136" s="140"/>
      <c r="P136" s="108">
        <f t="shared" si="11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300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9"/>
        <v>999</v>
      </c>
      <c r="M137" s="169">
        <f t="shared" si="10"/>
        <v>999</v>
      </c>
      <c r="N137" s="167"/>
      <c r="O137" s="140"/>
      <c r="P137" s="108">
        <f t="shared" si="11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300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9"/>
        <v>999</v>
      </c>
      <c r="M138" s="169">
        <f t="shared" si="10"/>
        <v>999</v>
      </c>
      <c r="N138" s="167"/>
      <c r="O138" s="140"/>
      <c r="P138" s="108">
        <f t="shared" si="11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300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9"/>
        <v>999</v>
      </c>
      <c r="M139" s="169">
        <f t="shared" si="10"/>
        <v>999</v>
      </c>
      <c r="N139" s="167"/>
      <c r="O139" s="140"/>
      <c r="P139" s="108">
        <f t="shared" si="11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300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9"/>
        <v>999</v>
      </c>
      <c r="M140" s="169">
        <f t="shared" si="10"/>
        <v>999</v>
      </c>
      <c r="N140" s="167"/>
      <c r="O140" s="140"/>
      <c r="P140" s="108">
        <f t="shared" si="11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300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9"/>
        <v>999</v>
      </c>
      <c r="M141" s="169">
        <f t="shared" si="10"/>
        <v>999</v>
      </c>
      <c r="N141" s="167"/>
      <c r="O141" s="170"/>
      <c r="P141" s="171">
        <f t="shared" si="11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300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9"/>
        <v>999</v>
      </c>
      <c r="M142" s="169">
        <f t="shared" si="10"/>
        <v>999</v>
      </c>
      <c r="N142" s="167"/>
      <c r="O142" s="140"/>
      <c r="P142" s="108">
        <f t="shared" si="11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300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9"/>
        <v>999</v>
      </c>
      <c r="M143" s="169">
        <f t="shared" si="10"/>
        <v>999</v>
      </c>
      <c r="N143" s="167"/>
      <c r="O143" s="140"/>
      <c r="P143" s="108">
        <f t="shared" si="11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300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9"/>
        <v>999</v>
      </c>
      <c r="M144" s="169">
        <f t="shared" si="10"/>
        <v>999</v>
      </c>
      <c r="N144" s="167"/>
      <c r="O144" s="140"/>
      <c r="P144" s="108">
        <f t="shared" si="11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300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9"/>
        <v>999</v>
      </c>
      <c r="M145" s="169">
        <f t="shared" si="10"/>
        <v>999</v>
      </c>
      <c r="N145" s="167"/>
      <c r="O145" s="140"/>
      <c r="P145" s="108">
        <f t="shared" si="11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300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9"/>
        <v>999</v>
      </c>
      <c r="M146" s="169">
        <f t="shared" si="10"/>
        <v>999</v>
      </c>
      <c r="N146" s="167"/>
      <c r="O146" s="140"/>
      <c r="P146" s="108">
        <f t="shared" si="11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300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9"/>
        <v>999</v>
      </c>
      <c r="M147" s="169">
        <f t="shared" si="10"/>
        <v>999</v>
      </c>
      <c r="N147" s="167"/>
      <c r="O147" s="140"/>
      <c r="P147" s="108">
        <f t="shared" si="11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300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9"/>
        <v>999</v>
      </c>
      <c r="M148" s="169">
        <f t="shared" si="10"/>
        <v>999</v>
      </c>
      <c r="N148" s="167"/>
      <c r="O148" s="170"/>
      <c r="P148" s="171">
        <f t="shared" si="11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300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9"/>
        <v>999</v>
      </c>
      <c r="M149" s="169">
        <f t="shared" si="10"/>
        <v>999</v>
      </c>
      <c r="N149" s="167"/>
      <c r="O149" s="140"/>
      <c r="P149" s="108">
        <f t="shared" si="11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300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9"/>
        <v>999</v>
      </c>
      <c r="M150" s="169">
        <f t="shared" si="10"/>
        <v>999</v>
      </c>
      <c r="N150" s="167"/>
      <c r="O150" s="140"/>
      <c r="P150" s="108">
        <f t="shared" si="11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300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9"/>
        <v>999</v>
      </c>
      <c r="M151" s="169">
        <f t="shared" si="10"/>
        <v>999</v>
      </c>
      <c r="N151" s="167"/>
      <c r="O151" s="140"/>
      <c r="P151" s="108">
        <f t="shared" si="11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300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9"/>
        <v>999</v>
      </c>
      <c r="M152" s="169">
        <f t="shared" si="10"/>
        <v>999</v>
      </c>
      <c r="N152" s="167"/>
      <c r="O152" s="140"/>
      <c r="P152" s="108">
        <f t="shared" si="11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300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9"/>
        <v>999</v>
      </c>
      <c r="M153" s="169">
        <f t="shared" si="10"/>
        <v>999</v>
      </c>
      <c r="N153" s="167"/>
      <c r="O153" s="140"/>
      <c r="P153" s="108">
        <f t="shared" si="11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300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9"/>
        <v>999</v>
      </c>
      <c r="M154" s="169">
        <f t="shared" si="10"/>
        <v>999</v>
      </c>
      <c r="N154" s="167"/>
      <c r="O154" s="140"/>
      <c r="P154" s="108">
        <f t="shared" si="11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300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9"/>
        <v>999</v>
      </c>
      <c r="M155" s="169">
        <f t="shared" si="10"/>
        <v>999</v>
      </c>
      <c r="N155" s="167"/>
      <c r="O155" s="140"/>
      <c r="P155" s="108">
        <f t="shared" si="11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300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9"/>
        <v>999</v>
      </c>
      <c r="M156" s="169">
        <f t="shared" si="10"/>
        <v>999</v>
      </c>
      <c r="N156" s="167"/>
      <c r="O156" s="140"/>
      <c r="P156" s="108">
        <f t="shared" si="11"/>
        <v>999</v>
      </c>
      <c r="Q156" s="92"/>
    </row>
  </sheetData>
  <phoneticPr fontId="45" type="noConversion"/>
  <conditionalFormatting sqref="E7:E156">
    <cfRule type="expression" dxfId="67" priority="14" stopIfTrue="1">
      <formula>AND(ROUNDDOWN(($A$4-E7)/365.25,0)&lt;=13,G7&lt;&gt;"OK")</formula>
    </cfRule>
    <cfRule type="expression" dxfId="66" priority="15" stopIfTrue="1">
      <formula>AND(ROUNDDOWN(($A$4-E7)/365.25,0)&lt;=14,G7&lt;&gt;"OK")</formula>
    </cfRule>
    <cfRule type="expression" dxfId="65" priority="16" stopIfTrue="1">
      <formula>AND(ROUNDDOWN(($A$4-E7)/365.25,0)&lt;=17,G7&lt;&gt;"OK")</formula>
    </cfRule>
  </conditionalFormatting>
  <conditionalFormatting sqref="J7:J156">
    <cfRule type="cellIs" dxfId="64" priority="17" stopIfTrue="1" operator="equal">
      <formula>"Z"</formula>
    </cfRule>
  </conditionalFormatting>
  <conditionalFormatting sqref="A7:D156">
    <cfRule type="expression" dxfId="63" priority="18" stopIfTrue="1">
      <formula>$Q7&gt;=1</formula>
    </cfRule>
  </conditionalFormatting>
  <conditionalFormatting sqref="E7:E14">
    <cfRule type="expression" dxfId="62" priority="11" stopIfTrue="1">
      <formula>AND(ROUNDDOWN(($A$4-E7)/365.25,0)&lt;=13,G7&lt;&gt;"OK")</formula>
    </cfRule>
    <cfRule type="expression" dxfId="61" priority="12" stopIfTrue="1">
      <formula>AND(ROUNDDOWN(($A$4-E7)/365.25,0)&lt;=14,G7&lt;&gt;"OK")</formula>
    </cfRule>
    <cfRule type="expression" dxfId="60" priority="13" stopIfTrue="1">
      <formula>AND(ROUNDDOWN(($A$4-E7)/365.25,0)&lt;=17,G7&lt;&gt;"OK")</formula>
    </cfRule>
  </conditionalFormatting>
  <conditionalFormatting sqref="J7:J14">
    <cfRule type="cellIs" dxfId="59" priority="10" stopIfTrue="1" operator="equal">
      <formula>"Z"</formula>
    </cfRule>
  </conditionalFormatting>
  <conditionalFormatting sqref="B7:D14">
    <cfRule type="expression" dxfId="58" priority="9" stopIfTrue="1">
      <formula>$Q7&gt;=1</formula>
    </cfRule>
  </conditionalFormatting>
  <conditionalFormatting sqref="E7:E14">
    <cfRule type="expression" dxfId="57" priority="6" stopIfTrue="1">
      <formula>AND(ROUNDDOWN(($A$4-E7)/365.25,0)&lt;=13,G7&lt;&gt;"OK")</formula>
    </cfRule>
    <cfRule type="expression" dxfId="56" priority="7" stopIfTrue="1">
      <formula>AND(ROUNDDOWN(($A$4-E7)/365.25,0)&lt;=14,G7&lt;&gt;"OK")</formula>
    </cfRule>
    <cfRule type="expression" dxfId="55" priority="8" stopIfTrue="1">
      <formula>AND(ROUNDDOWN(($A$4-E7)/365.25,0)&lt;=17,G7&lt;&gt;"OK")</formula>
    </cfRule>
  </conditionalFormatting>
  <conditionalFormatting sqref="B7:D14">
    <cfRule type="expression" dxfId="54" priority="5" stopIfTrue="1">
      <formula>$Q7&gt;=1</formula>
    </cfRule>
  </conditionalFormatting>
  <conditionalFormatting sqref="E7:E27 E29:E37">
    <cfRule type="expression" dxfId="53" priority="2" stopIfTrue="1">
      <formula>AND(ROUNDDOWN(($A$4-E7)/365.25,0)&lt;=13,G7&lt;&gt;"OK")</formula>
    </cfRule>
    <cfRule type="expression" dxfId="52" priority="3" stopIfTrue="1">
      <formula>AND(ROUNDDOWN(($A$4-E7)/365.25,0)&lt;=14,G7&lt;&gt;"OK")</formula>
    </cfRule>
    <cfRule type="expression" dxfId="51" priority="4" stopIfTrue="1">
      <formula>AND(ROUNDDOWN(($A$4-E7)/365.25,0)&lt;=17,G7&lt;&gt;"OK")</formula>
    </cfRule>
  </conditionalFormatting>
  <conditionalFormatting sqref="B7:D37">
    <cfRule type="expression" dxfId="50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9BF8-E80D-4F45-BD15-8965661962ED}">
  <sheetPr codeName="Munka2">
    <tabColor indexed="11"/>
  </sheetPr>
  <dimension ref="A1:AK43"/>
  <sheetViews>
    <sheetView tabSelected="1" workbookViewId="0">
      <selection sqref="A1:F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36" t="str">
        <f>Altalanos!$A$6</f>
        <v>Diákolimpia Cs-Cs.Megye</v>
      </c>
      <c r="B1" s="336"/>
      <c r="C1" s="336"/>
      <c r="D1" s="336"/>
      <c r="E1" s="336"/>
      <c r="F1" s="336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2" t="e">
        <f>IF(Y5=1,CONCATENATE(VLOOKUP(Y3,AA16:AH27,2)),CONCATENATE(VLOOKUP(Y3,AA2:AK13,2)))</f>
        <v>#N/A</v>
      </c>
      <c r="AC1" s="282" t="e">
        <f>IF(Y5=1,CONCATENATE(VLOOKUP(Y3,AA16:AK27,3)),CONCATENATE(VLOOKUP(Y3,AA2:AK13,3)))</f>
        <v>#N/A</v>
      </c>
      <c r="AD1" s="282" t="e">
        <f>IF(Y5=1,CONCATENATE(VLOOKUP(Y3,AA16:AK27,4)),CONCATENATE(VLOOKUP(Y3,AA2:AK13,4)))</f>
        <v>#N/A</v>
      </c>
      <c r="AE1" s="282" t="e">
        <f>IF(Y5=1,CONCATENATE(VLOOKUP(Y3,AA16:AK27,5)),CONCATENATE(VLOOKUP(Y3,AA2:AK13,5)))</f>
        <v>#N/A</v>
      </c>
      <c r="AF1" s="282" t="e">
        <f>IF(Y5=1,CONCATENATE(VLOOKUP(Y3,AA16:AK27,6)),CONCATENATE(VLOOKUP(Y3,AA2:AK13,6)))</f>
        <v>#N/A</v>
      </c>
      <c r="AG1" s="282" t="e">
        <f>IF(Y5=1,CONCATENATE(VLOOKUP(Y3,AA16:AK27,7)),CONCATENATE(VLOOKUP(Y3,AA2:AK13,7)))</f>
        <v>#N/A</v>
      </c>
      <c r="AH1" s="282" t="e">
        <f>IF(Y5=1,CONCATENATE(VLOOKUP(Y3,AA16:AK27,8)),CONCATENATE(VLOOKUP(Y3,AA2:AK13,8)))</f>
        <v>#N/A</v>
      </c>
      <c r="AI1" s="282" t="e">
        <f>IF(Y5=1,CONCATENATE(VLOOKUP(Y3,AA16:AK27,9)),CONCATENATE(VLOOKUP(Y3,AA2:AK13,9)))</f>
        <v>#N/A</v>
      </c>
      <c r="AJ1" s="282" t="e">
        <f>IF(Y5=1,CONCATENATE(VLOOKUP(Y3,AA16:AK27,10)),CONCATENATE(VLOOKUP(Y3,AA2:AK13,10)))</f>
        <v>#N/A</v>
      </c>
      <c r="AK1" s="282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183" t="str">
        <f>Altalanos!$A$8</f>
        <v>Fiú 3 kcs B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6"/>
      <c r="Z2" s="275"/>
      <c r="AA2" s="275" t="s">
        <v>58</v>
      </c>
      <c r="AB2" s="280">
        <v>150</v>
      </c>
      <c r="AC2" s="280">
        <v>120</v>
      </c>
      <c r="AD2" s="280">
        <v>100</v>
      </c>
      <c r="AE2" s="280">
        <v>80</v>
      </c>
      <c r="AF2" s="280">
        <v>70</v>
      </c>
      <c r="AG2" s="280">
        <v>60</v>
      </c>
      <c r="AH2" s="280">
        <v>55</v>
      </c>
      <c r="AI2" s="280">
        <v>50</v>
      </c>
      <c r="AJ2" s="280">
        <v>45</v>
      </c>
      <c r="AK2" s="280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/>
      <c r="M3" s="50" t="s">
        <v>28</v>
      </c>
      <c r="N3" s="215"/>
      <c r="O3" s="214"/>
      <c r="P3" s="215"/>
      <c r="Q3" s="263" t="s">
        <v>72</v>
      </c>
      <c r="R3" s="264" t="s">
        <v>78</v>
      </c>
      <c r="S3" s="264" t="s">
        <v>73</v>
      </c>
      <c r="Y3" s="275">
        <f>IF(H4="OB","A",IF(H4="IX","W",H4))</f>
        <v>0</v>
      </c>
      <c r="Z3" s="275"/>
      <c r="AA3" s="275" t="s">
        <v>82</v>
      </c>
      <c r="AB3" s="280">
        <v>120</v>
      </c>
      <c r="AC3" s="280">
        <v>90</v>
      </c>
      <c r="AD3" s="280">
        <v>65</v>
      </c>
      <c r="AE3" s="280">
        <v>55</v>
      </c>
      <c r="AF3" s="280">
        <v>50</v>
      </c>
      <c r="AG3" s="280">
        <v>45</v>
      </c>
      <c r="AH3" s="280">
        <v>40</v>
      </c>
      <c r="AI3" s="280">
        <v>35</v>
      </c>
      <c r="AJ3" s="280">
        <v>25</v>
      </c>
      <c r="AK3" s="280">
        <v>20</v>
      </c>
    </row>
    <row r="4" spans="1:37" ht="13.8" thickBot="1" x14ac:dyDescent="0.3">
      <c r="A4" s="337">
        <f>Altalanos!$A$10</f>
        <v>45784</v>
      </c>
      <c r="B4" s="337"/>
      <c r="C4" s="337"/>
      <c r="D4" s="187"/>
      <c r="E4" s="188" t="str">
        <f>Altalanos!$C$10</f>
        <v>Szeged</v>
      </c>
      <c r="F4" s="188"/>
      <c r="G4" s="188"/>
      <c r="H4" s="190"/>
      <c r="I4" s="188"/>
      <c r="J4" s="189"/>
      <c r="K4" s="190"/>
      <c r="L4" s="278"/>
      <c r="M4" s="191" t="str">
        <f>Altalanos!$E$10</f>
        <v>Rákóczi Andrea</v>
      </c>
      <c r="N4" s="216"/>
      <c r="O4" s="217"/>
      <c r="P4" s="216"/>
      <c r="Q4" s="265" t="s">
        <v>79</v>
      </c>
      <c r="R4" s="266" t="s">
        <v>74</v>
      </c>
      <c r="S4" s="266" t="s">
        <v>75</v>
      </c>
      <c r="Y4" s="275"/>
      <c r="Z4" s="275"/>
      <c r="AA4" s="275" t="s">
        <v>83</v>
      </c>
      <c r="AB4" s="280">
        <v>90</v>
      </c>
      <c r="AC4" s="280">
        <v>60</v>
      </c>
      <c r="AD4" s="280">
        <v>45</v>
      </c>
      <c r="AE4" s="280">
        <v>34</v>
      </c>
      <c r="AF4" s="280">
        <v>27</v>
      </c>
      <c r="AG4" s="280">
        <v>22</v>
      </c>
      <c r="AH4" s="280">
        <v>18</v>
      </c>
      <c r="AI4" s="280">
        <v>15</v>
      </c>
      <c r="AJ4" s="280">
        <v>12</v>
      </c>
      <c r="AK4" s="280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8" t="s">
        <v>62</v>
      </c>
      <c r="L5" s="248" t="s">
        <v>63</v>
      </c>
      <c r="M5" s="248" t="s">
        <v>64</v>
      </c>
      <c r="N5" s="211"/>
      <c r="O5" s="211"/>
      <c r="P5" s="211"/>
      <c r="Q5" s="267" t="s">
        <v>80</v>
      </c>
      <c r="R5" s="268" t="s">
        <v>76</v>
      </c>
      <c r="S5" s="268" t="s">
        <v>77</v>
      </c>
      <c r="Y5" s="275">
        <f>IF(OR(Altalanos!$A$8="F1",Altalanos!$A$8="F2",Altalanos!$A$8="N1",Altalanos!$A$8="N2"),1,2)</f>
        <v>2</v>
      </c>
      <c r="Z5" s="275"/>
      <c r="AA5" s="275" t="s">
        <v>84</v>
      </c>
      <c r="AB5" s="280">
        <v>60</v>
      </c>
      <c r="AC5" s="280">
        <v>40</v>
      </c>
      <c r="AD5" s="280">
        <v>30</v>
      </c>
      <c r="AE5" s="280">
        <v>20</v>
      </c>
      <c r="AF5" s="280">
        <v>18</v>
      </c>
      <c r="AG5" s="280">
        <v>15</v>
      </c>
      <c r="AH5" s="280">
        <v>12</v>
      </c>
      <c r="AI5" s="280">
        <v>10</v>
      </c>
      <c r="AJ5" s="280">
        <v>8</v>
      </c>
      <c r="AK5" s="280">
        <v>6</v>
      </c>
    </row>
    <row r="6" spans="1:37" x14ac:dyDescent="0.25">
      <c r="A6" s="193"/>
      <c r="B6" s="193"/>
      <c r="C6" s="247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5"/>
      <c r="Z6" s="275"/>
      <c r="AA6" s="275" t="s">
        <v>85</v>
      </c>
      <c r="AB6" s="280">
        <v>40</v>
      </c>
      <c r="AC6" s="280">
        <v>25</v>
      </c>
      <c r="AD6" s="280">
        <v>18</v>
      </c>
      <c r="AE6" s="280">
        <v>13</v>
      </c>
      <c r="AF6" s="280">
        <v>10</v>
      </c>
      <c r="AG6" s="280">
        <v>8</v>
      </c>
      <c r="AH6" s="280">
        <v>6</v>
      </c>
      <c r="AI6" s="280">
        <v>5</v>
      </c>
      <c r="AJ6" s="280">
        <v>4</v>
      </c>
      <c r="AK6" s="280">
        <v>3</v>
      </c>
    </row>
    <row r="7" spans="1:37" x14ac:dyDescent="0.25">
      <c r="A7" s="218" t="s">
        <v>58</v>
      </c>
      <c r="B7" s="249">
        <v>1</v>
      </c>
      <c r="C7" s="251">
        <f>IF($B7="","",VLOOKUP($B7,'Fiú 3 kcs B ELO'!$A$7:$O$22,5))</f>
        <v>0</v>
      </c>
      <c r="D7" s="251">
        <f>IF($B7="","",VLOOKUP($B7,'Fiú 3 kcs B ELO'!$A$7:$O$22,15))</f>
        <v>0</v>
      </c>
      <c r="E7" s="335" t="str">
        <f>UPPER(IF($B7="","",VLOOKUP($B7,'Fiú 3 kcs B ELO'!$A$7:$O$22,2)))</f>
        <v>FÁBIÁN</v>
      </c>
      <c r="F7" s="335"/>
      <c r="G7" s="335" t="str">
        <f>IF($B7="","",VLOOKUP($B7,'Fiú 3 kcs B ELO'!$A$7:$O$22,3))</f>
        <v>Konrád</v>
      </c>
      <c r="H7" s="335"/>
      <c r="I7" s="252" t="str">
        <f>IF($B7="","",VLOOKUP($B7,'Fiú 3 kcs B ELO'!$A$7:$O$22,4))</f>
        <v>Csongrádi BJG</v>
      </c>
      <c r="J7" s="193"/>
      <c r="K7" s="283">
        <v>1</v>
      </c>
      <c r="L7" s="277"/>
      <c r="M7" s="284"/>
      <c r="N7" s="211"/>
      <c r="O7" s="211"/>
      <c r="P7" s="211"/>
      <c r="Q7" s="211"/>
      <c r="R7" s="211"/>
      <c r="S7" s="211"/>
      <c r="Y7" s="275"/>
      <c r="Z7" s="275"/>
      <c r="AA7" s="275" t="s">
        <v>86</v>
      </c>
      <c r="AB7" s="280">
        <v>25</v>
      </c>
      <c r="AC7" s="280">
        <v>15</v>
      </c>
      <c r="AD7" s="280">
        <v>13</v>
      </c>
      <c r="AE7" s="280">
        <v>8</v>
      </c>
      <c r="AF7" s="280">
        <v>6</v>
      </c>
      <c r="AG7" s="280">
        <v>4</v>
      </c>
      <c r="AH7" s="280">
        <v>3</v>
      </c>
      <c r="AI7" s="280">
        <v>2</v>
      </c>
      <c r="AJ7" s="280">
        <v>1</v>
      </c>
      <c r="AK7" s="280">
        <v>0</v>
      </c>
    </row>
    <row r="8" spans="1:37" x14ac:dyDescent="0.25">
      <c r="A8" s="218"/>
      <c r="B8" s="250"/>
      <c r="C8" s="253"/>
      <c r="D8" s="253"/>
      <c r="E8" s="253"/>
      <c r="F8" s="253"/>
      <c r="G8" s="253"/>
      <c r="H8" s="253"/>
      <c r="I8" s="253"/>
      <c r="J8" s="193"/>
      <c r="K8" s="218"/>
      <c r="L8" s="218"/>
      <c r="M8" s="285"/>
      <c r="N8" s="211"/>
      <c r="O8" s="211"/>
      <c r="P8" s="211"/>
      <c r="Q8" s="211"/>
      <c r="R8" s="211"/>
      <c r="S8" s="211"/>
      <c r="Y8" s="275"/>
      <c r="Z8" s="275"/>
      <c r="AA8" s="275" t="s">
        <v>87</v>
      </c>
      <c r="AB8" s="280">
        <v>15</v>
      </c>
      <c r="AC8" s="280">
        <v>10</v>
      </c>
      <c r="AD8" s="280">
        <v>7</v>
      </c>
      <c r="AE8" s="280">
        <v>5</v>
      </c>
      <c r="AF8" s="280">
        <v>4</v>
      </c>
      <c r="AG8" s="280">
        <v>3</v>
      </c>
      <c r="AH8" s="280">
        <v>2</v>
      </c>
      <c r="AI8" s="280">
        <v>1</v>
      </c>
      <c r="AJ8" s="280">
        <v>0</v>
      </c>
      <c r="AK8" s="280">
        <v>0</v>
      </c>
    </row>
    <row r="9" spans="1:37" x14ac:dyDescent="0.25">
      <c r="A9" s="218" t="s">
        <v>59</v>
      </c>
      <c r="B9" s="249">
        <v>3</v>
      </c>
      <c r="C9" s="251">
        <f>IF($B9="","",VLOOKUP($B9,'Fiú 3 kcs B ELO'!$A$7:$O$22,5))</f>
        <v>0</v>
      </c>
      <c r="D9" s="251">
        <f>IF($B9="","",VLOOKUP($B9,'Fiú 3 kcs B ELO'!$A$7:$O$22,15))</f>
        <v>0</v>
      </c>
      <c r="E9" s="335" t="str">
        <f>UPPER(IF($B9="","",VLOOKUP($B9,'Fiú 3 kcs B ELO'!$A$7:$O$22,2)))</f>
        <v>FEJES</v>
      </c>
      <c r="F9" s="335"/>
      <c r="G9" s="335" t="str">
        <f>IF($B9="","",VLOOKUP($B9,'Fiú 3 kcs B ELO'!$A$7:$O$22,3))</f>
        <v>Barnabás</v>
      </c>
      <c r="H9" s="335"/>
      <c r="I9" s="252" t="str">
        <f>IF($B9="","",VLOOKUP($B9,'Fiú 3 kcs B ELO'!$A$7:$O$22,4))</f>
        <v>Kiss Bálint Ált.Isk. Szentes</v>
      </c>
      <c r="J9" s="193"/>
      <c r="K9" s="283">
        <v>3</v>
      </c>
      <c r="L9" s="277"/>
      <c r="M9" s="284"/>
      <c r="N9" s="211"/>
      <c r="O9" s="211"/>
      <c r="P9" s="211"/>
      <c r="Q9" s="211"/>
      <c r="R9" s="211"/>
      <c r="S9" s="211"/>
      <c r="Y9" s="275"/>
      <c r="Z9" s="275"/>
      <c r="AA9" s="275" t="s">
        <v>88</v>
      </c>
      <c r="AB9" s="280">
        <v>10</v>
      </c>
      <c r="AC9" s="280">
        <v>6</v>
      </c>
      <c r="AD9" s="280">
        <v>4</v>
      </c>
      <c r="AE9" s="280">
        <v>2</v>
      </c>
      <c r="AF9" s="280">
        <v>1</v>
      </c>
      <c r="AG9" s="280">
        <v>0</v>
      </c>
      <c r="AH9" s="280">
        <v>0</v>
      </c>
      <c r="AI9" s="280">
        <v>0</v>
      </c>
      <c r="AJ9" s="280">
        <v>0</v>
      </c>
      <c r="AK9" s="280">
        <v>0</v>
      </c>
    </row>
    <row r="10" spans="1:37" x14ac:dyDescent="0.25">
      <c r="A10" s="218"/>
      <c r="B10" s="250"/>
      <c r="C10" s="253"/>
      <c r="D10" s="253"/>
      <c r="E10" s="253"/>
      <c r="F10" s="253"/>
      <c r="G10" s="253"/>
      <c r="H10" s="253"/>
      <c r="I10" s="253"/>
      <c r="J10" s="193"/>
      <c r="K10" s="218"/>
      <c r="L10" s="218"/>
      <c r="M10" s="285"/>
      <c r="N10" s="211"/>
      <c r="O10" s="211"/>
      <c r="P10" s="211"/>
      <c r="Q10" s="211"/>
      <c r="R10" s="211"/>
      <c r="S10" s="211"/>
      <c r="Y10" s="275"/>
      <c r="Z10" s="275"/>
      <c r="AA10" s="275" t="s">
        <v>89</v>
      </c>
      <c r="AB10" s="280">
        <v>6</v>
      </c>
      <c r="AC10" s="280">
        <v>3</v>
      </c>
      <c r="AD10" s="280">
        <v>2</v>
      </c>
      <c r="AE10" s="280">
        <v>1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</row>
    <row r="11" spans="1:37" x14ac:dyDescent="0.25">
      <c r="A11" s="218" t="s">
        <v>60</v>
      </c>
      <c r="B11" s="249">
        <v>4</v>
      </c>
      <c r="C11" s="251">
        <f>IF($B11="","",VLOOKUP($B11,'Fiú 3 kcs B ELO'!$A$7:$O$22,5))</f>
        <v>0</v>
      </c>
      <c r="D11" s="251">
        <f>IF($B11="","",VLOOKUP($B11,'Fiú 3 kcs B ELO'!$A$7:$O$22,15))</f>
        <v>0</v>
      </c>
      <c r="E11" s="335" t="str">
        <f>UPPER(IF($B11="","",VLOOKUP($B11,'Fiú 3 kcs B ELO'!$A$7:$O$22,2)))</f>
        <v>TÓTH</v>
      </c>
      <c r="F11" s="335"/>
      <c r="G11" s="335" t="str">
        <f>IF($B11="","",VLOOKUP($B11,'Fiú 3 kcs B ELO'!$A$7:$O$22,3))</f>
        <v>Zoltán István</v>
      </c>
      <c r="H11" s="335"/>
      <c r="I11" s="252" t="str">
        <f>IF($B11="","",VLOOKUP($B11,'Fiú 3 kcs B ELO'!$A$7:$O$22,4))</f>
        <v>Kiss Bálint Ált.Isk. Szentes</v>
      </c>
      <c r="J11" s="193"/>
      <c r="K11" s="283">
        <v>4</v>
      </c>
      <c r="L11" s="277"/>
      <c r="M11" s="284"/>
      <c r="N11" s="211"/>
      <c r="O11" s="211"/>
      <c r="P11" s="211"/>
      <c r="Q11" s="211"/>
      <c r="R11" s="211"/>
      <c r="S11" s="211"/>
      <c r="Y11" s="275"/>
      <c r="Z11" s="275"/>
      <c r="AA11" s="275" t="s">
        <v>94</v>
      </c>
      <c r="AB11" s="280">
        <v>3</v>
      </c>
      <c r="AC11" s="280">
        <v>2</v>
      </c>
      <c r="AD11" s="280">
        <v>1</v>
      </c>
      <c r="AE11" s="280">
        <v>0</v>
      </c>
      <c r="AF11" s="280">
        <v>0</v>
      </c>
      <c r="AG11" s="280">
        <v>0</v>
      </c>
      <c r="AH11" s="280">
        <v>0</v>
      </c>
      <c r="AI11" s="280">
        <v>0</v>
      </c>
      <c r="AJ11" s="280">
        <v>0</v>
      </c>
      <c r="AK11" s="280">
        <v>0</v>
      </c>
    </row>
    <row r="12" spans="1:37" x14ac:dyDescent="0.25">
      <c r="A12" s="218"/>
      <c r="B12" s="250"/>
      <c r="C12" s="253"/>
      <c r="D12" s="253"/>
      <c r="E12" s="253"/>
      <c r="F12" s="253"/>
      <c r="G12" s="253"/>
      <c r="H12" s="253"/>
      <c r="I12" s="253"/>
      <c r="J12" s="193"/>
      <c r="K12" s="247"/>
      <c r="L12" s="247"/>
      <c r="M12" s="286"/>
      <c r="Y12" s="275"/>
      <c r="Z12" s="275"/>
      <c r="AA12" s="275" t="s">
        <v>90</v>
      </c>
      <c r="AB12" s="281">
        <v>0</v>
      </c>
      <c r="AC12" s="281">
        <v>0</v>
      </c>
      <c r="AD12" s="281">
        <v>0</v>
      </c>
      <c r="AE12" s="281">
        <v>0</v>
      </c>
      <c r="AF12" s="281">
        <v>0</v>
      </c>
      <c r="AG12" s="281">
        <v>0</v>
      </c>
      <c r="AH12" s="281">
        <v>0</v>
      </c>
      <c r="AI12" s="281">
        <v>0</v>
      </c>
      <c r="AJ12" s="281">
        <v>0</v>
      </c>
      <c r="AK12" s="281">
        <v>0</v>
      </c>
    </row>
    <row r="13" spans="1:37" x14ac:dyDescent="0.25">
      <c r="A13" s="218" t="s">
        <v>65</v>
      </c>
      <c r="B13" s="249">
        <v>2</v>
      </c>
      <c r="C13" s="251">
        <f>IF($B13="","",VLOOKUP($B13,'Fiú 3 kcs B ELO'!$A$7:$O$22,5))</f>
        <v>0</v>
      </c>
      <c r="D13" s="251">
        <f>IF($B13="","",VLOOKUP($B13,'Fiú 3 kcs B ELO'!$A$7:$O$22,15))</f>
        <v>0</v>
      </c>
      <c r="E13" s="335" t="str">
        <f>UPPER(IF($B13="","",VLOOKUP($B13,'Fiú 3 kcs B ELO'!$A$7:$O$22,2)))</f>
        <v>ÁGASVÁRI</v>
      </c>
      <c r="F13" s="335"/>
      <c r="G13" s="335" t="str">
        <f>IF($B13="","",VLOOKUP($B13,'Fiú 3 kcs B ELO'!$A$7:$O$22,3))</f>
        <v>Mihály József</v>
      </c>
      <c r="H13" s="335"/>
      <c r="I13" s="252" t="str">
        <f>IF($B13="","",VLOOKUP($B13,'Fiú 3 kcs B ELO'!$A$7:$O$22,4))</f>
        <v>Hmvhely Németh László Gimn.</v>
      </c>
      <c r="J13" s="193"/>
      <c r="K13" s="283">
        <v>2</v>
      </c>
      <c r="L13" s="277"/>
      <c r="M13" s="284"/>
      <c r="Y13" s="275"/>
      <c r="Z13" s="275"/>
      <c r="AA13" s="275" t="s">
        <v>91</v>
      </c>
      <c r="AB13" s="281">
        <v>0</v>
      </c>
      <c r="AC13" s="281">
        <v>0</v>
      </c>
      <c r="AD13" s="281">
        <v>0</v>
      </c>
      <c r="AE13" s="281">
        <v>0</v>
      </c>
      <c r="AF13" s="281">
        <v>0</v>
      </c>
      <c r="AG13" s="281">
        <v>0</v>
      </c>
      <c r="AH13" s="281">
        <v>0</v>
      </c>
      <c r="AI13" s="281">
        <v>0</v>
      </c>
      <c r="AJ13" s="281">
        <v>0</v>
      </c>
      <c r="AK13" s="281">
        <v>0</v>
      </c>
    </row>
    <row r="14" spans="1:37" x14ac:dyDescent="0.2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</row>
    <row r="15" spans="1:37" x14ac:dyDescent="0.25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5"/>
      <c r="Z16" s="275"/>
      <c r="AA16" s="275" t="s">
        <v>58</v>
      </c>
      <c r="AB16" s="275">
        <v>300</v>
      </c>
      <c r="AC16" s="275">
        <v>250</v>
      </c>
      <c r="AD16" s="275">
        <v>220</v>
      </c>
      <c r="AE16" s="275">
        <v>180</v>
      </c>
      <c r="AF16" s="275">
        <v>160</v>
      </c>
      <c r="AG16" s="275">
        <v>150</v>
      </c>
      <c r="AH16" s="275">
        <v>140</v>
      </c>
      <c r="AI16" s="275">
        <v>130</v>
      </c>
      <c r="AJ16" s="275">
        <v>120</v>
      </c>
      <c r="AK16" s="275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5"/>
      <c r="Z17" s="275"/>
      <c r="AA17" s="275" t="s">
        <v>82</v>
      </c>
      <c r="AB17" s="275">
        <v>250</v>
      </c>
      <c r="AC17" s="275">
        <v>200</v>
      </c>
      <c r="AD17" s="275">
        <v>160</v>
      </c>
      <c r="AE17" s="275">
        <v>140</v>
      </c>
      <c r="AF17" s="275">
        <v>120</v>
      </c>
      <c r="AG17" s="275">
        <v>110</v>
      </c>
      <c r="AH17" s="275">
        <v>100</v>
      </c>
      <c r="AI17" s="275">
        <v>90</v>
      </c>
      <c r="AJ17" s="275">
        <v>80</v>
      </c>
      <c r="AK17" s="275">
        <v>70</v>
      </c>
    </row>
    <row r="18" spans="1:37" ht="18.75" customHeight="1" x14ac:dyDescent="0.25">
      <c r="A18" s="193"/>
      <c r="B18" s="338"/>
      <c r="C18" s="338"/>
      <c r="D18" s="327" t="str">
        <f>E7</f>
        <v>FÁBIÁN</v>
      </c>
      <c r="E18" s="327"/>
      <c r="F18" s="327" t="str">
        <f>E9</f>
        <v>FEJES</v>
      </c>
      <c r="G18" s="327"/>
      <c r="H18" s="327" t="str">
        <f>E11</f>
        <v>TÓTH</v>
      </c>
      <c r="I18" s="327"/>
      <c r="J18" s="327" t="str">
        <f>E13</f>
        <v>ÁGASVÁRI</v>
      </c>
      <c r="K18" s="327"/>
      <c r="L18" s="193"/>
      <c r="M18" s="193"/>
      <c r="Y18" s="275"/>
      <c r="Z18" s="275"/>
      <c r="AA18" s="275" t="s">
        <v>83</v>
      </c>
      <c r="AB18" s="275">
        <v>200</v>
      </c>
      <c r="AC18" s="275">
        <v>150</v>
      </c>
      <c r="AD18" s="275">
        <v>130</v>
      </c>
      <c r="AE18" s="275">
        <v>110</v>
      </c>
      <c r="AF18" s="275">
        <v>95</v>
      </c>
      <c r="AG18" s="275">
        <v>80</v>
      </c>
      <c r="AH18" s="275">
        <v>70</v>
      </c>
      <c r="AI18" s="275">
        <v>60</v>
      </c>
      <c r="AJ18" s="275">
        <v>55</v>
      </c>
      <c r="AK18" s="275">
        <v>50</v>
      </c>
    </row>
    <row r="19" spans="1:37" ht="18.75" customHeight="1" x14ac:dyDescent="0.25">
      <c r="A19" s="254" t="s">
        <v>58</v>
      </c>
      <c r="B19" s="326" t="str">
        <f>E7</f>
        <v>FÁBIÁN</v>
      </c>
      <c r="C19" s="326"/>
      <c r="D19" s="332"/>
      <c r="E19" s="332"/>
      <c r="F19" s="328" t="s">
        <v>149</v>
      </c>
      <c r="G19" s="329"/>
      <c r="H19" s="328" t="s">
        <v>149</v>
      </c>
      <c r="I19" s="329"/>
      <c r="J19" s="330" t="s">
        <v>149</v>
      </c>
      <c r="K19" s="331"/>
      <c r="L19" s="193"/>
      <c r="M19" s="193"/>
      <c r="Y19" s="275"/>
      <c r="Z19" s="275"/>
      <c r="AA19" s="275" t="s">
        <v>84</v>
      </c>
      <c r="AB19" s="275">
        <v>150</v>
      </c>
      <c r="AC19" s="275">
        <v>120</v>
      </c>
      <c r="AD19" s="275">
        <v>100</v>
      </c>
      <c r="AE19" s="275">
        <v>80</v>
      </c>
      <c r="AF19" s="275">
        <v>70</v>
      </c>
      <c r="AG19" s="275">
        <v>60</v>
      </c>
      <c r="AH19" s="275">
        <v>55</v>
      </c>
      <c r="AI19" s="275">
        <v>50</v>
      </c>
      <c r="AJ19" s="275">
        <v>45</v>
      </c>
      <c r="AK19" s="275">
        <v>40</v>
      </c>
    </row>
    <row r="20" spans="1:37" ht="18.75" customHeight="1" x14ac:dyDescent="0.25">
      <c r="A20" s="254" t="s">
        <v>59</v>
      </c>
      <c r="B20" s="326" t="str">
        <f>E9</f>
        <v>FEJES</v>
      </c>
      <c r="C20" s="326"/>
      <c r="D20" s="328" t="s">
        <v>150</v>
      </c>
      <c r="E20" s="329"/>
      <c r="F20" s="332"/>
      <c r="G20" s="332"/>
      <c r="H20" s="328" t="s">
        <v>151</v>
      </c>
      <c r="I20" s="329"/>
      <c r="J20" s="328" t="s">
        <v>155</v>
      </c>
      <c r="K20" s="329"/>
      <c r="L20" s="193"/>
      <c r="M20" s="193"/>
      <c r="Y20" s="275"/>
      <c r="Z20" s="275"/>
      <c r="AA20" s="275" t="s">
        <v>85</v>
      </c>
      <c r="AB20" s="275">
        <v>120</v>
      </c>
      <c r="AC20" s="275">
        <v>90</v>
      </c>
      <c r="AD20" s="275">
        <v>65</v>
      </c>
      <c r="AE20" s="275">
        <v>55</v>
      </c>
      <c r="AF20" s="275">
        <v>50</v>
      </c>
      <c r="AG20" s="275">
        <v>45</v>
      </c>
      <c r="AH20" s="275">
        <v>40</v>
      </c>
      <c r="AI20" s="275">
        <v>35</v>
      </c>
      <c r="AJ20" s="275">
        <v>25</v>
      </c>
      <c r="AK20" s="275">
        <v>20</v>
      </c>
    </row>
    <row r="21" spans="1:37" ht="18.75" customHeight="1" x14ac:dyDescent="0.25">
      <c r="A21" s="254" t="s">
        <v>60</v>
      </c>
      <c r="B21" s="326" t="str">
        <f>E11</f>
        <v>TÓTH</v>
      </c>
      <c r="C21" s="326"/>
      <c r="D21" s="328" t="s">
        <v>150</v>
      </c>
      <c r="E21" s="329"/>
      <c r="F21" s="328" t="s">
        <v>152</v>
      </c>
      <c r="G21" s="329"/>
      <c r="H21" s="332"/>
      <c r="I21" s="332"/>
      <c r="J21" s="328" t="s">
        <v>155</v>
      </c>
      <c r="K21" s="329"/>
      <c r="L21" s="193"/>
      <c r="M21" s="193"/>
      <c r="Y21" s="275"/>
      <c r="Z21" s="275"/>
      <c r="AA21" s="275" t="s">
        <v>86</v>
      </c>
      <c r="AB21" s="275">
        <v>90</v>
      </c>
      <c r="AC21" s="275">
        <v>60</v>
      </c>
      <c r="AD21" s="275">
        <v>45</v>
      </c>
      <c r="AE21" s="275">
        <v>34</v>
      </c>
      <c r="AF21" s="275">
        <v>27</v>
      </c>
      <c r="AG21" s="275">
        <v>22</v>
      </c>
      <c r="AH21" s="275">
        <v>18</v>
      </c>
      <c r="AI21" s="275">
        <v>15</v>
      </c>
      <c r="AJ21" s="275">
        <v>12</v>
      </c>
      <c r="AK21" s="275">
        <v>9</v>
      </c>
    </row>
    <row r="22" spans="1:37" ht="18.75" customHeight="1" x14ac:dyDescent="0.25">
      <c r="A22" s="254" t="s">
        <v>65</v>
      </c>
      <c r="B22" s="326" t="str">
        <f>E13</f>
        <v>ÁGASVÁRI</v>
      </c>
      <c r="C22" s="326"/>
      <c r="D22" s="328" t="s">
        <v>150</v>
      </c>
      <c r="E22" s="329"/>
      <c r="F22" s="328" t="s">
        <v>154</v>
      </c>
      <c r="G22" s="329"/>
      <c r="H22" s="330" t="s">
        <v>154</v>
      </c>
      <c r="I22" s="331"/>
      <c r="J22" s="332"/>
      <c r="K22" s="332"/>
      <c r="L22" s="193"/>
      <c r="M22" s="193"/>
      <c r="Y22" s="275"/>
      <c r="Z22" s="275"/>
      <c r="AA22" s="275" t="s">
        <v>87</v>
      </c>
      <c r="AB22" s="275">
        <v>60</v>
      </c>
      <c r="AC22" s="275">
        <v>40</v>
      </c>
      <c r="AD22" s="275">
        <v>30</v>
      </c>
      <c r="AE22" s="275">
        <v>20</v>
      </c>
      <c r="AF22" s="275">
        <v>18</v>
      </c>
      <c r="AG22" s="275">
        <v>15</v>
      </c>
      <c r="AH22" s="275">
        <v>12</v>
      </c>
      <c r="AI22" s="275">
        <v>10</v>
      </c>
      <c r="AJ22" s="275">
        <v>8</v>
      </c>
      <c r="AK22" s="275">
        <v>6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75"/>
      <c r="Z23" s="275"/>
      <c r="AA23" s="275" t="s">
        <v>88</v>
      </c>
      <c r="AB23" s="275">
        <v>40</v>
      </c>
      <c r="AC23" s="275">
        <v>25</v>
      </c>
      <c r="AD23" s="275">
        <v>18</v>
      </c>
      <c r="AE23" s="275">
        <v>13</v>
      </c>
      <c r="AF23" s="275">
        <v>8</v>
      </c>
      <c r="AG23" s="275">
        <v>7</v>
      </c>
      <c r="AH23" s="275">
        <v>6</v>
      </c>
      <c r="AI23" s="275">
        <v>5</v>
      </c>
      <c r="AJ23" s="275">
        <v>4</v>
      </c>
      <c r="AK23" s="275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5"/>
      <c r="Z24" s="275"/>
      <c r="AA24" s="275" t="s">
        <v>89</v>
      </c>
      <c r="AB24" s="275">
        <v>25</v>
      </c>
      <c r="AC24" s="275">
        <v>15</v>
      </c>
      <c r="AD24" s="275">
        <v>13</v>
      </c>
      <c r="AE24" s="275">
        <v>7</v>
      </c>
      <c r="AF24" s="275">
        <v>6</v>
      </c>
      <c r="AG24" s="275">
        <v>5</v>
      </c>
      <c r="AH24" s="275">
        <v>4</v>
      </c>
      <c r="AI24" s="275">
        <v>3</v>
      </c>
      <c r="AJ24" s="275">
        <v>2</v>
      </c>
      <c r="AK24" s="275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5"/>
      <c r="Z25" s="275"/>
      <c r="AA25" s="275" t="s">
        <v>94</v>
      </c>
      <c r="AB25" s="275">
        <v>15</v>
      </c>
      <c r="AC25" s="275">
        <v>10</v>
      </c>
      <c r="AD25" s="275">
        <v>8</v>
      </c>
      <c r="AE25" s="275">
        <v>4</v>
      </c>
      <c r="AF25" s="275">
        <v>3</v>
      </c>
      <c r="AG25" s="275">
        <v>2</v>
      </c>
      <c r="AH25" s="275">
        <v>1</v>
      </c>
      <c r="AI25" s="275">
        <v>0</v>
      </c>
      <c r="AJ25" s="275">
        <v>0</v>
      </c>
      <c r="AK25" s="275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5"/>
      <c r="Z26" s="275"/>
      <c r="AA26" s="275" t="s">
        <v>90</v>
      </c>
      <c r="AB26" s="275">
        <v>10</v>
      </c>
      <c r="AC26" s="275">
        <v>6</v>
      </c>
      <c r="AD26" s="275">
        <v>4</v>
      </c>
      <c r="AE26" s="275">
        <v>2</v>
      </c>
      <c r="AF26" s="275">
        <v>1</v>
      </c>
      <c r="AG26" s="275">
        <v>0</v>
      </c>
      <c r="AH26" s="275">
        <v>0</v>
      </c>
      <c r="AI26" s="275">
        <v>0</v>
      </c>
      <c r="AJ26" s="275">
        <v>0</v>
      </c>
      <c r="AK26" s="275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5"/>
      <c r="Z27" s="275"/>
      <c r="AA27" s="275" t="s">
        <v>91</v>
      </c>
      <c r="AB27" s="275">
        <v>3</v>
      </c>
      <c r="AC27" s="275">
        <v>2</v>
      </c>
      <c r="AD27" s="275">
        <v>1</v>
      </c>
      <c r="AE27" s="275">
        <v>0</v>
      </c>
      <c r="AF27" s="275">
        <v>0</v>
      </c>
      <c r="AG27" s="275">
        <v>0</v>
      </c>
      <c r="AH27" s="275">
        <v>0</v>
      </c>
      <c r="AI27" s="275">
        <v>0</v>
      </c>
      <c r="AJ27" s="275">
        <v>0</v>
      </c>
      <c r="AK27" s="275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3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6" t="s">
        <v>2</v>
      </c>
      <c r="E33" s="227" t="s">
        <v>40</v>
      </c>
      <c r="F33" s="245"/>
      <c r="G33" s="226" t="s">
        <v>2</v>
      </c>
      <c r="H33" s="227" t="s">
        <v>49</v>
      </c>
      <c r="I33" s="119"/>
      <c r="J33" s="227" t="s">
        <v>50</v>
      </c>
      <c r="K33" s="118" t="s">
        <v>51</v>
      </c>
      <c r="L33" s="31"/>
      <c r="M33" s="245"/>
      <c r="O33" s="211"/>
      <c r="P33" s="220"/>
      <c r="Q33" s="220"/>
      <c r="R33" s="221"/>
      <c r="S33" s="211"/>
    </row>
    <row r="34" spans="1:19" x14ac:dyDescent="0.25">
      <c r="A34" s="196" t="s">
        <v>39</v>
      </c>
      <c r="B34" s="197"/>
      <c r="C34" s="198"/>
      <c r="D34" s="228"/>
      <c r="E34" s="333"/>
      <c r="F34" s="333"/>
      <c r="G34" s="239" t="s">
        <v>3</v>
      </c>
      <c r="H34" s="197"/>
      <c r="I34" s="229"/>
      <c r="J34" s="240"/>
      <c r="K34" s="194" t="s">
        <v>41</v>
      </c>
      <c r="L34" s="246"/>
      <c r="M34" s="230"/>
      <c r="O34" s="211"/>
      <c r="P34" s="222"/>
      <c r="Q34" s="222"/>
      <c r="R34" s="223"/>
      <c r="S34" s="211"/>
    </row>
    <row r="35" spans="1:19" x14ac:dyDescent="0.25">
      <c r="A35" s="199" t="s">
        <v>48</v>
      </c>
      <c r="B35" s="117"/>
      <c r="C35" s="200"/>
      <c r="D35" s="231"/>
      <c r="E35" s="334"/>
      <c r="F35" s="334"/>
      <c r="G35" s="241" t="s">
        <v>4</v>
      </c>
      <c r="H35" s="232"/>
      <c r="I35" s="233"/>
      <c r="J35" s="82"/>
      <c r="K35" s="243"/>
      <c r="L35" s="192"/>
      <c r="M35" s="238"/>
      <c r="O35" s="211"/>
      <c r="P35" s="223"/>
      <c r="Q35" s="224"/>
      <c r="R35" s="223"/>
      <c r="S35" s="211"/>
    </row>
    <row r="36" spans="1:19" x14ac:dyDescent="0.25">
      <c r="A36" s="132"/>
      <c r="B36" s="133"/>
      <c r="C36" s="134"/>
      <c r="D36" s="231"/>
      <c r="E36" s="235"/>
      <c r="F36" s="236"/>
      <c r="G36" s="241" t="s">
        <v>5</v>
      </c>
      <c r="H36" s="232"/>
      <c r="I36" s="233"/>
      <c r="J36" s="82"/>
      <c r="K36" s="194" t="s">
        <v>42</v>
      </c>
      <c r="L36" s="246"/>
      <c r="M36" s="230"/>
      <c r="O36" s="211"/>
      <c r="P36" s="222"/>
      <c r="Q36" s="222"/>
      <c r="R36" s="223"/>
      <c r="S36" s="211"/>
    </row>
    <row r="37" spans="1:19" x14ac:dyDescent="0.25">
      <c r="A37" s="112"/>
      <c r="B37" s="163"/>
      <c r="C37" s="113"/>
      <c r="D37" s="231"/>
      <c r="E37" s="235"/>
      <c r="F37" s="236"/>
      <c r="G37" s="241" t="s">
        <v>6</v>
      </c>
      <c r="H37" s="232"/>
      <c r="I37" s="233"/>
      <c r="J37" s="82"/>
      <c r="K37" s="244"/>
      <c r="L37" s="236"/>
      <c r="M37" s="234"/>
      <c r="O37" s="211"/>
      <c r="P37" s="223"/>
      <c r="Q37" s="224"/>
      <c r="R37" s="223"/>
      <c r="S37" s="211"/>
    </row>
    <row r="38" spans="1:19" x14ac:dyDescent="0.25">
      <c r="A38" s="121"/>
      <c r="B38" s="135"/>
      <c r="C38" s="164"/>
      <c r="D38" s="231"/>
      <c r="E38" s="235"/>
      <c r="F38" s="236"/>
      <c r="G38" s="241" t="s">
        <v>7</v>
      </c>
      <c r="H38" s="232"/>
      <c r="I38" s="233"/>
      <c r="J38" s="82"/>
      <c r="K38" s="199"/>
      <c r="L38" s="192"/>
      <c r="M38" s="238"/>
      <c r="O38" s="211"/>
      <c r="P38" s="223"/>
      <c r="Q38" s="224"/>
      <c r="R38" s="223"/>
      <c r="S38" s="211"/>
    </row>
    <row r="39" spans="1:19" x14ac:dyDescent="0.25">
      <c r="A39" s="122"/>
      <c r="B39" s="138"/>
      <c r="C39" s="113"/>
      <c r="D39" s="231"/>
      <c r="E39" s="235"/>
      <c r="F39" s="236"/>
      <c r="G39" s="241" t="s">
        <v>8</v>
      </c>
      <c r="H39" s="232"/>
      <c r="I39" s="233"/>
      <c r="J39" s="82"/>
      <c r="K39" s="194" t="s">
        <v>31</v>
      </c>
      <c r="L39" s="246"/>
      <c r="M39" s="230"/>
      <c r="O39" s="211"/>
      <c r="P39" s="222"/>
      <c r="Q39" s="222"/>
      <c r="R39" s="223"/>
      <c r="S39" s="211"/>
    </row>
    <row r="40" spans="1:19" x14ac:dyDescent="0.25">
      <c r="A40" s="122"/>
      <c r="B40" s="138"/>
      <c r="C40" s="130"/>
      <c r="D40" s="231"/>
      <c r="E40" s="235"/>
      <c r="F40" s="236"/>
      <c r="G40" s="241" t="s">
        <v>9</v>
      </c>
      <c r="H40" s="232"/>
      <c r="I40" s="233"/>
      <c r="J40" s="82"/>
      <c r="K40" s="244"/>
      <c r="L40" s="236"/>
      <c r="M40" s="234"/>
      <c r="O40" s="211"/>
      <c r="P40" s="223"/>
      <c r="Q40" s="224"/>
      <c r="R40" s="223"/>
      <c r="S40" s="211"/>
    </row>
    <row r="41" spans="1:19" x14ac:dyDescent="0.25">
      <c r="A41" s="123"/>
      <c r="B41" s="120"/>
      <c r="C41" s="131"/>
      <c r="D41" s="237"/>
      <c r="E41" s="114"/>
      <c r="F41" s="192"/>
      <c r="G41" s="242" t="s">
        <v>10</v>
      </c>
      <c r="H41" s="117"/>
      <c r="I41" s="195"/>
      <c r="J41" s="115"/>
      <c r="K41" s="199" t="str">
        <f>M4</f>
        <v>Rákóczi Andrea</v>
      </c>
      <c r="L41" s="192"/>
      <c r="M41" s="238"/>
      <c r="O41" s="211"/>
      <c r="P41" s="223"/>
      <c r="Q41" s="224"/>
      <c r="R41" s="225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34:F34"/>
    <mergeCell ref="E35:F35"/>
    <mergeCell ref="E7:F7"/>
    <mergeCell ref="E9:F9"/>
    <mergeCell ref="E11:F11"/>
    <mergeCell ref="E13:F13"/>
    <mergeCell ref="D21:E21"/>
    <mergeCell ref="F21:G21"/>
    <mergeCell ref="B22:C22"/>
    <mergeCell ref="J18:K18"/>
    <mergeCell ref="D22:E22"/>
    <mergeCell ref="F22:G22"/>
    <mergeCell ref="H22:I22"/>
    <mergeCell ref="J19:K19"/>
    <mergeCell ref="J20:K20"/>
    <mergeCell ref="J21:K21"/>
    <mergeCell ref="J22:K22"/>
    <mergeCell ref="B21:C21"/>
  </mergeCells>
  <phoneticPr fontId="45" type="noConversion"/>
  <conditionalFormatting sqref="E7 E9 E11 E13">
    <cfRule type="cellIs" dxfId="49" priority="1" stopIfTrue="1" operator="equal">
      <formula>"Bye"</formula>
    </cfRule>
  </conditionalFormatting>
  <conditionalFormatting sqref="R41">
    <cfRule type="expression" dxfId="4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2194-59C2-4A50-81D9-928EADD4C9FE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D10" sqref="D10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22" style="39" customWidth="1"/>
    <col min="5" max="5" width="10.6640625" style="304" customWidth="1"/>
    <col min="6" max="6" width="6.109375" style="88" hidden="1" customWidth="1"/>
    <col min="7" max="7" width="3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Diákolimpia Cs-Cs.Megye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20" t="str">
        <f>Altalanos!$B$8</f>
        <v>Fiú 5 kcs B</v>
      </c>
      <c r="D2" s="99"/>
      <c r="E2" s="159" t="s">
        <v>32</v>
      </c>
      <c r="F2" s="89"/>
      <c r="G2" s="89"/>
      <c r="H2" s="296"/>
      <c r="I2" s="296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9" t="s">
        <v>45</v>
      </c>
      <c r="B3" s="294"/>
      <c r="C3" s="294"/>
      <c r="D3" s="294"/>
      <c r="E3" s="294"/>
      <c r="F3" s="294"/>
      <c r="G3" s="294"/>
      <c r="H3" s="294"/>
      <c r="I3" s="295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6" t="s">
        <v>28</v>
      </c>
      <c r="I4" s="30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>
        <f>Altalanos!$A$10</f>
        <v>45784</v>
      </c>
      <c r="B5" s="153"/>
      <c r="C5" s="86" t="str">
        <f>Altalanos!$C$10</f>
        <v>Szeged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7"/>
      <c r="J5" s="106"/>
      <c r="K5" s="81"/>
      <c r="L5" s="81"/>
      <c r="M5" s="81"/>
      <c r="N5" s="106"/>
      <c r="O5" s="87"/>
      <c r="P5" s="87"/>
      <c r="Q5" s="310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7" t="s">
        <v>35</v>
      </c>
      <c r="I6" s="29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124</v>
      </c>
      <c r="C7" s="90" t="s">
        <v>125</v>
      </c>
      <c r="D7" s="91" t="s">
        <v>126</v>
      </c>
      <c r="E7" s="162"/>
      <c r="F7" s="290"/>
      <c r="G7" s="291"/>
      <c r="H7" s="91"/>
      <c r="I7" s="91"/>
      <c r="J7" s="144"/>
      <c r="K7" s="142"/>
      <c r="L7" s="146"/>
      <c r="M7" s="142"/>
      <c r="N7" s="137"/>
      <c r="O7" s="317"/>
      <c r="P7" s="108"/>
      <c r="Q7" s="92"/>
    </row>
    <row r="8" spans="1:17" s="11" customFormat="1" ht="18.899999999999999" customHeight="1" x14ac:dyDescent="0.25">
      <c r="A8" s="147">
        <v>2</v>
      </c>
      <c r="B8" s="90" t="s">
        <v>127</v>
      </c>
      <c r="C8" s="90" t="s">
        <v>128</v>
      </c>
      <c r="D8" s="91" t="s">
        <v>126</v>
      </c>
      <c r="E8" s="162"/>
      <c r="F8" s="292"/>
      <c r="G8" s="293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129</v>
      </c>
      <c r="C9" s="90" t="s">
        <v>130</v>
      </c>
      <c r="D9" s="91" t="s">
        <v>126</v>
      </c>
      <c r="E9" s="162"/>
      <c r="F9" s="292"/>
      <c r="G9" s="293"/>
      <c r="H9" s="91"/>
      <c r="I9" s="91"/>
      <c r="J9" s="144"/>
      <c r="K9" s="142"/>
      <c r="L9" s="146"/>
      <c r="M9" s="142"/>
      <c r="N9" s="137"/>
      <c r="O9" s="91"/>
      <c r="P9" s="303"/>
      <c r="Q9" s="167"/>
    </row>
    <row r="10" spans="1:17" s="11" customFormat="1" ht="18.899999999999999" customHeight="1" x14ac:dyDescent="0.25">
      <c r="A10" s="147">
        <v>4</v>
      </c>
      <c r="B10" s="90" t="s">
        <v>131</v>
      </c>
      <c r="C10" s="90" t="s">
        <v>132</v>
      </c>
      <c r="D10" s="91" t="s">
        <v>133</v>
      </c>
      <c r="E10" s="162"/>
      <c r="F10" s="292"/>
      <c r="G10" s="293"/>
      <c r="H10" s="91"/>
      <c r="I10" s="91"/>
      <c r="J10" s="144"/>
      <c r="K10" s="142"/>
      <c r="L10" s="146"/>
      <c r="M10" s="142"/>
      <c r="N10" s="137"/>
      <c r="O10" s="91"/>
      <c r="P10" s="302"/>
      <c r="Q10" s="299"/>
    </row>
    <row r="11" spans="1:17" s="11" customFormat="1" ht="18.899999999999999" customHeight="1" x14ac:dyDescent="0.25">
      <c r="A11" s="147">
        <v>5</v>
      </c>
      <c r="B11" s="90" t="s">
        <v>134</v>
      </c>
      <c r="C11" s="90" t="s">
        <v>135</v>
      </c>
      <c r="D11" s="91" t="s">
        <v>137</v>
      </c>
      <c r="E11" s="162"/>
      <c r="F11" s="292"/>
      <c r="G11" s="293"/>
      <c r="H11" s="91"/>
      <c r="I11" s="91"/>
      <c r="J11" s="144"/>
      <c r="K11" s="142"/>
      <c r="L11" s="146"/>
      <c r="M11" s="142"/>
      <c r="N11" s="137"/>
      <c r="O11" s="91"/>
      <c r="P11" s="302"/>
      <c r="Q11" s="299"/>
    </row>
    <row r="12" spans="1:17" s="11" customFormat="1" ht="18.899999999999999" customHeight="1" x14ac:dyDescent="0.25">
      <c r="A12" s="147">
        <v>6</v>
      </c>
      <c r="B12" s="90" t="s">
        <v>134</v>
      </c>
      <c r="C12" s="90" t="s">
        <v>136</v>
      </c>
      <c r="D12" s="91" t="s">
        <v>137</v>
      </c>
      <c r="E12" s="162"/>
      <c r="F12" s="292"/>
      <c r="G12" s="293"/>
      <c r="H12" s="91"/>
      <c r="I12" s="91"/>
      <c r="J12" s="144"/>
      <c r="K12" s="142"/>
      <c r="L12" s="146"/>
      <c r="M12" s="142"/>
      <c r="N12" s="137"/>
      <c r="O12" s="91"/>
      <c r="P12" s="302"/>
      <c r="Q12" s="299"/>
    </row>
    <row r="13" spans="1:17" s="11" customFormat="1" ht="18.899999999999999" customHeight="1" x14ac:dyDescent="0.25">
      <c r="A13" s="147">
        <v>7</v>
      </c>
      <c r="B13" s="90" t="s">
        <v>138</v>
      </c>
      <c r="C13" s="90" t="s">
        <v>139</v>
      </c>
      <c r="D13" s="91" t="s">
        <v>140</v>
      </c>
      <c r="E13" s="162"/>
      <c r="F13" s="292"/>
      <c r="G13" s="293"/>
      <c r="H13" s="91"/>
      <c r="I13" s="91"/>
      <c r="J13" s="144"/>
      <c r="K13" s="142"/>
      <c r="L13" s="146"/>
      <c r="M13" s="142"/>
      <c r="N13" s="137"/>
      <c r="O13" s="91"/>
      <c r="P13" s="302"/>
      <c r="Q13" s="299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92"/>
      <c r="G14" s="293"/>
      <c r="H14" s="91"/>
      <c r="I14" s="91"/>
      <c r="J14" s="144"/>
      <c r="K14" s="142"/>
      <c r="L14" s="146"/>
      <c r="M14" s="142"/>
      <c r="N14" s="137"/>
      <c r="O14" s="91"/>
      <c r="P14" s="302"/>
      <c r="Q14" s="299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16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8"/>
      <c r="F28" s="308"/>
      <c r="G28" s="309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9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5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300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300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300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300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300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300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300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300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300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300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300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300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300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300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300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300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300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300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300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300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300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300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300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300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300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300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300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300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300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300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300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300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300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300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300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300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300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300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300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300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300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300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300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300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300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300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300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300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300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300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300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300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300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300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300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300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300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300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300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300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300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300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300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300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300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300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300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300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300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300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300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300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300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300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300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300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300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300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300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300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300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300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300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300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300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300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300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300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300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300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300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300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300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300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300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300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300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300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300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300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300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300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300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300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300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300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300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300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300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300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300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300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300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300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300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300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300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300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300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47" priority="16" stopIfTrue="1">
      <formula>AND(ROUNDDOWN(($A$4-E7)/365.25,0)&lt;=13,G7&lt;&gt;"OK")</formula>
    </cfRule>
    <cfRule type="expression" dxfId="46" priority="17" stopIfTrue="1">
      <formula>AND(ROUNDDOWN(($A$4-E7)/365.25,0)&lt;=14,G7&lt;&gt;"OK")</formula>
    </cfRule>
    <cfRule type="expression" dxfId="45" priority="18" stopIfTrue="1">
      <formula>AND(ROUNDDOWN(($A$4-E7)/365.25,0)&lt;=17,G7&lt;&gt;"OK")</formula>
    </cfRule>
  </conditionalFormatting>
  <conditionalFormatting sqref="J7:J156">
    <cfRule type="cellIs" dxfId="44" priority="15" stopIfTrue="1" operator="equal">
      <formula>"Z"</formula>
    </cfRule>
  </conditionalFormatting>
  <conditionalFormatting sqref="A7:D156">
    <cfRule type="expression" dxfId="43" priority="14" stopIfTrue="1">
      <formula>$Q7&gt;=1</formula>
    </cfRule>
  </conditionalFormatting>
  <conditionalFormatting sqref="E7:E14">
    <cfRule type="expression" dxfId="42" priority="11" stopIfTrue="1">
      <formula>AND(ROUNDDOWN(($A$4-E7)/365.25,0)&lt;=13,G7&lt;&gt;"OK")</formula>
    </cfRule>
    <cfRule type="expression" dxfId="41" priority="12" stopIfTrue="1">
      <formula>AND(ROUNDDOWN(($A$4-E7)/365.25,0)&lt;=14,G7&lt;&gt;"OK")</formula>
    </cfRule>
    <cfRule type="expression" dxfId="40" priority="13" stopIfTrue="1">
      <formula>AND(ROUNDDOWN(($A$4-E7)/365.25,0)&lt;=17,G7&lt;&gt;"OK")</formula>
    </cfRule>
  </conditionalFormatting>
  <conditionalFormatting sqref="J7:J14">
    <cfRule type="cellIs" dxfId="39" priority="10" stopIfTrue="1" operator="equal">
      <formula>"Z"</formula>
    </cfRule>
  </conditionalFormatting>
  <conditionalFormatting sqref="B7:D14">
    <cfRule type="expression" dxfId="38" priority="9" stopIfTrue="1">
      <formula>$Q7&gt;=1</formula>
    </cfRule>
  </conditionalFormatting>
  <conditionalFormatting sqref="E7:E14">
    <cfRule type="expression" dxfId="37" priority="6" stopIfTrue="1">
      <formula>AND(ROUNDDOWN(($A$4-E7)/365.25,0)&lt;=13,G7&lt;&gt;"OK")</formula>
    </cfRule>
    <cfRule type="expression" dxfId="36" priority="7" stopIfTrue="1">
      <formula>AND(ROUNDDOWN(($A$4-E7)/365.25,0)&lt;=14,G7&lt;&gt;"OK")</formula>
    </cfRule>
    <cfRule type="expression" dxfId="35" priority="8" stopIfTrue="1">
      <formula>AND(ROUNDDOWN(($A$4-E7)/365.25,0)&lt;=17,G7&lt;&gt;"OK")</formula>
    </cfRule>
  </conditionalFormatting>
  <conditionalFormatting sqref="B7:D14">
    <cfRule type="expression" dxfId="34" priority="5" stopIfTrue="1">
      <formula>$Q7&gt;=1</formula>
    </cfRule>
  </conditionalFormatting>
  <conditionalFormatting sqref="E7:E27 E29:E37">
    <cfRule type="expression" dxfId="33" priority="2" stopIfTrue="1">
      <formula>AND(ROUNDDOWN(($A$4-E7)/365.25,0)&lt;=13,G7&lt;&gt;"OK")</formula>
    </cfRule>
    <cfRule type="expression" dxfId="32" priority="3" stopIfTrue="1">
      <formula>AND(ROUNDDOWN(($A$4-E7)/365.25,0)&lt;=14,G7&lt;&gt;"OK")</formula>
    </cfRule>
    <cfRule type="expression" dxfId="31" priority="4" stopIfTrue="1">
      <formula>AND(ROUNDDOWN(($A$4-E7)/365.25,0)&lt;=17,G7&lt;&gt;"OK")</formula>
    </cfRule>
  </conditionalFormatting>
  <conditionalFormatting sqref="B7:D37">
    <cfRule type="expression" dxfId="30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3691-E565-42B3-8251-5F9C088CD9E5}">
  <sheetPr codeName="Munka16">
    <tabColor indexed="11"/>
  </sheetPr>
  <dimension ref="A1:AK51"/>
  <sheetViews>
    <sheetView workbookViewId="0">
      <selection activeCell="Q18" sqref="Q1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36" t="str">
        <f>Altalanos!$A$6</f>
        <v>Diákolimpia Cs-Cs.Megye</v>
      </c>
      <c r="B1" s="336"/>
      <c r="C1" s="336"/>
      <c r="D1" s="336"/>
      <c r="E1" s="336"/>
      <c r="F1" s="336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2" t="e">
        <f>IF(Y5=1,CONCATENATE(VLOOKUP(Y3,AA16:AH27,2)),CONCATENATE(VLOOKUP(Y3,AA2:AK13,2)))</f>
        <v>#N/A</v>
      </c>
      <c r="AC1" s="282" t="e">
        <f>IF(Y5=1,CONCATENATE(VLOOKUP(Y3,AA16:AK27,3)),CONCATENATE(VLOOKUP(Y3,AA2:AK13,3)))</f>
        <v>#N/A</v>
      </c>
      <c r="AD1" s="282" t="e">
        <f>IF(Y5=1,CONCATENATE(VLOOKUP(Y3,AA16:AK27,4)),CONCATENATE(VLOOKUP(Y3,AA2:AK13,4)))</f>
        <v>#N/A</v>
      </c>
      <c r="AE1" s="282" t="e">
        <f>IF(Y5=1,CONCATENATE(VLOOKUP(Y3,AA16:AK27,5)),CONCATENATE(VLOOKUP(Y3,AA2:AK13,5)))</f>
        <v>#N/A</v>
      </c>
      <c r="AF1" s="282" t="e">
        <f>IF(Y5=1,CONCATENATE(VLOOKUP(Y3,AA16:AK27,6)),CONCATENATE(VLOOKUP(Y3,AA2:AK13,6)))</f>
        <v>#N/A</v>
      </c>
      <c r="AG1" s="282" t="e">
        <f>IF(Y5=1,CONCATENATE(VLOOKUP(Y3,AA16:AK27,7)),CONCATENATE(VLOOKUP(Y3,AA2:AK13,7)))</f>
        <v>#N/A</v>
      </c>
      <c r="AH1" s="282" t="e">
        <f>IF(Y5=1,CONCATENATE(VLOOKUP(Y3,AA16:AK27,8)),CONCATENATE(VLOOKUP(Y3,AA2:AK13,8)))</f>
        <v>#N/A</v>
      </c>
      <c r="AI1" s="282" t="e">
        <f>IF(Y5=1,CONCATENATE(VLOOKUP(Y3,AA16:AK27,9)),CONCATENATE(VLOOKUP(Y3,AA2:AK13,9)))</f>
        <v>#N/A</v>
      </c>
      <c r="AJ1" s="282" t="e">
        <f>IF(Y5=1,CONCATENATE(VLOOKUP(Y3,AA16:AK27,10)),CONCATENATE(VLOOKUP(Y3,AA2:AK13,10)))</f>
        <v>#N/A</v>
      </c>
      <c r="AK1" s="282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1" t="str">
        <f>Altalanos!$B$8</f>
        <v>Fiú 5 kcs B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6"/>
      <c r="Z2" s="275"/>
      <c r="AA2" s="275" t="s">
        <v>58</v>
      </c>
      <c r="AB2" s="280">
        <v>150</v>
      </c>
      <c r="AC2" s="280">
        <v>120</v>
      </c>
      <c r="AD2" s="280">
        <v>100</v>
      </c>
      <c r="AE2" s="280">
        <v>80</v>
      </c>
      <c r="AF2" s="280">
        <v>70</v>
      </c>
      <c r="AG2" s="280">
        <v>60</v>
      </c>
      <c r="AH2" s="280">
        <v>55</v>
      </c>
      <c r="AI2" s="280">
        <v>50</v>
      </c>
      <c r="AJ2" s="280">
        <v>45</v>
      </c>
      <c r="AK2" s="280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3" t="s">
        <v>72</v>
      </c>
      <c r="R3" s="264" t="s">
        <v>78</v>
      </c>
      <c r="S3" s="264" t="s">
        <v>73</v>
      </c>
      <c r="Y3" s="275">
        <f>IF(H4="OB","A",IF(H4="IX","W",H4))</f>
        <v>0</v>
      </c>
      <c r="Z3" s="275"/>
      <c r="AA3" s="275" t="s">
        <v>82</v>
      </c>
      <c r="AB3" s="280">
        <v>120</v>
      </c>
      <c r="AC3" s="280">
        <v>90</v>
      </c>
      <c r="AD3" s="280">
        <v>65</v>
      </c>
      <c r="AE3" s="280">
        <v>55</v>
      </c>
      <c r="AF3" s="280">
        <v>50</v>
      </c>
      <c r="AG3" s="280">
        <v>45</v>
      </c>
      <c r="AH3" s="280">
        <v>40</v>
      </c>
      <c r="AI3" s="280">
        <v>35</v>
      </c>
      <c r="AJ3" s="280">
        <v>25</v>
      </c>
      <c r="AK3" s="280">
        <v>20</v>
      </c>
    </row>
    <row r="4" spans="1:37" ht="13.8" thickBot="1" x14ac:dyDescent="0.3">
      <c r="A4" s="337">
        <f>Altalanos!$A$10</f>
        <v>45784</v>
      </c>
      <c r="B4" s="337"/>
      <c r="C4" s="337"/>
      <c r="D4" s="187"/>
      <c r="E4" s="188" t="str">
        <f>Altalanos!$C$10</f>
        <v>Szeged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6"/>
      <c r="O4" s="217"/>
      <c r="P4" s="216"/>
      <c r="Q4" s="265" t="s">
        <v>79</v>
      </c>
      <c r="R4" s="266" t="s">
        <v>74</v>
      </c>
      <c r="S4" s="266" t="s">
        <v>75</v>
      </c>
      <c r="Y4" s="275"/>
      <c r="Z4" s="275"/>
      <c r="AA4" s="275" t="s">
        <v>83</v>
      </c>
      <c r="AB4" s="280">
        <v>90</v>
      </c>
      <c r="AC4" s="280">
        <v>60</v>
      </c>
      <c r="AD4" s="280">
        <v>45</v>
      </c>
      <c r="AE4" s="280">
        <v>34</v>
      </c>
      <c r="AF4" s="280">
        <v>27</v>
      </c>
      <c r="AG4" s="280">
        <v>22</v>
      </c>
      <c r="AH4" s="280">
        <v>18</v>
      </c>
      <c r="AI4" s="280">
        <v>15</v>
      </c>
      <c r="AJ4" s="280">
        <v>12</v>
      </c>
      <c r="AK4" s="280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8" t="s">
        <v>62</v>
      </c>
      <c r="L5" s="248" t="s">
        <v>63</v>
      </c>
      <c r="M5" s="248" t="s">
        <v>64</v>
      </c>
      <c r="N5" s="211"/>
      <c r="O5" s="211"/>
      <c r="P5" s="211"/>
      <c r="Q5" s="267" t="s">
        <v>80</v>
      </c>
      <c r="R5" s="268" t="s">
        <v>76</v>
      </c>
      <c r="S5" s="268" t="s">
        <v>77</v>
      </c>
      <c r="Y5" s="275">
        <f>IF(OR(Altalanos!$A$8="F1",Altalanos!$A$8="F2",Altalanos!$A$8="N1",Altalanos!$A$8="N2"),1,2)</f>
        <v>2</v>
      </c>
      <c r="Z5" s="275"/>
      <c r="AA5" s="275" t="s">
        <v>84</v>
      </c>
      <c r="AB5" s="280">
        <v>60</v>
      </c>
      <c r="AC5" s="280">
        <v>40</v>
      </c>
      <c r="AD5" s="280">
        <v>30</v>
      </c>
      <c r="AE5" s="280">
        <v>20</v>
      </c>
      <c r="AF5" s="280">
        <v>18</v>
      </c>
      <c r="AG5" s="280">
        <v>15</v>
      </c>
      <c r="AH5" s="280">
        <v>12</v>
      </c>
      <c r="AI5" s="280">
        <v>10</v>
      </c>
      <c r="AJ5" s="280">
        <v>8</v>
      </c>
      <c r="AK5" s="280">
        <v>6</v>
      </c>
    </row>
    <row r="6" spans="1:37" x14ac:dyDescent="0.25">
      <c r="A6" s="193"/>
      <c r="B6" s="193"/>
      <c r="C6" s="247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5"/>
      <c r="Z6" s="275"/>
      <c r="AA6" s="275" t="s">
        <v>85</v>
      </c>
      <c r="AB6" s="280">
        <v>40</v>
      </c>
      <c r="AC6" s="280">
        <v>25</v>
      </c>
      <c r="AD6" s="280">
        <v>18</v>
      </c>
      <c r="AE6" s="280">
        <v>13</v>
      </c>
      <c r="AF6" s="280">
        <v>10</v>
      </c>
      <c r="AG6" s="280">
        <v>8</v>
      </c>
      <c r="AH6" s="280">
        <v>6</v>
      </c>
      <c r="AI6" s="280">
        <v>5</v>
      </c>
      <c r="AJ6" s="280">
        <v>4</v>
      </c>
      <c r="AK6" s="280">
        <v>3</v>
      </c>
    </row>
    <row r="7" spans="1:37" x14ac:dyDescent="0.25">
      <c r="A7" s="255" t="s">
        <v>58</v>
      </c>
      <c r="B7" s="269">
        <v>1</v>
      </c>
      <c r="C7" s="205">
        <f>IF($B7="","",VLOOKUP($B7,'Fiú 5 kcs B ELO'!$A$7:$O$22,5))</f>
        <v>0</v>
      </c>
      <c r="D7" s="205">
        <f>IF($B7="","",VLOOKUP($B7,'Fiú 5 kcs B ELO'!$A$7:$O$22,15))</f>
        <v>0</v>
      </c>
      <c r="E7" s="202" t="str">
        <f>UPPER(IF($B7="","",VLOOKUP($B7,'Fiú 5 kcs B ELO'!$A$7:$O$22,2)))</f>
        <v>BUCHHOLCZ</v>
      </c>
      <c r="F7" s="204"/>
      <c r="G7" s="202" t="str">
        <f>IF($B7="","",VLOOKUP($B7,'Fiú 5 kcs B ELO'!$A$7:$O$22,3))</f>
        <v>Buda Mihály</v>
      </c>
      <c r="H7" s="204"/>
      <c r="I7" s="202" t="str">
        <f>IF($B7="","",VLOOKUP($B7,'Fiú 5 kcs B ELO'!$A$7:$O$22,4))</f>
        <v>SZTE Báthory István Gyak.</v>
      </c>
      <c r="J7" s="193"/>
      <c r="K7" s="283">
        <v>1</v>
      </c>
      <c r="L7" s="277"/>
      <c r="M7" s="284"/>
      <c r="N7" s="211"/>
      <c r="O7" s="211"/>
      <c r="P7" s="211"/>
      <c r="Q7" s="263" t="s">
        <v>72</v>
      </c>
      <c r="R7" s="313" t="s">
        <v>102</v>
      </c>
      <c r="S7" s="313" t="s">
        <v>104</v>
      </c>
      <c r="Y7" s="275"/>
      <c r="Z7" s="275"/>
      <c r="AA7" s="275" t="s">
        <v>86</v>
      </c>
      <c r="AB7" s="280">
        <v>25</v>
      </c>
      <c r="AC7" s="280">
        <v>15</v>
      </c>
      <c r="AD7" s="280">
        <v>13</v>
      </c>
      <c r="AE7" s="280">
        <v>8</v>
      </c>
      <c r="AF7" s="280">
        <v>6</v>
      </c>
      <c r="AG7" s="280">
        <v>4</v>
      </c>
      <c r="AH7" s="280">
        <v>3</v>
      </c>
      <c r="AI7" s="280">
        <v>2</v>
      </c>
      <c r="AJ7" s="280">
        <v>1</v>
      </c>
      <c r="AK7" s="280">
        <v>0</v>
      </c>
    </row>
    <row r="8" spans="1:37" x14ac:dyDescent="0.25">
      <c r="A8" s="218"/>
      <c r="B8" s="270"/>
      <c r="C8" s="219"/>
      <c r="D8" s="219"/>
      <c r="E8" s="219"/>
      <c r="F8" s="219"/>
      <c r="G8" s="219"/>
      <c r="H8" s="219"/>
      <c r="I8" s="219"/>
      <c r="J8" s="193"/>
      <c r="K8" s="218"/>
      <c r="L8" s="218"/>
      <c r="M8" s="285"/>
      <c r="N8" s="211"/>
      <c r="O8" s="211"/>
      <c r="P8" s="211"/>
      <c r="Q8" s="265" t="s">
        <v>79</v>
      </c>
      <c r="R8" s="314" t="s">
        <v>103</v>
      </c>
      <c r="S8" s="314" t="s">
        <v>105</v>
      </c>
      <c r="Y8" s="275"/>
      <c r="Z8" s="275"/>
      <c r="AA8" s="275" t="s">
        <v>87</v>
      </c>
      <c r="AB8" s="280">
        <v>15</v>
      </c>
      <c r="AC8" s="280">
        <v>10</v>
      </c>
      <c r="AD8" s="280">
        <v>7</v>
      </c>
      <c r="AE8" s="280">
        <v>5</v>
      </c>
      <c r="AF8" s="280">
        <v>4</v>
      </c>
      <c r="AG8" s="280">
        <v>3</v>
      </c>
      <c r="AH8" s="280">
        <v>2</v>
      </c>
      <c r="AI8" s="280">
        <v>1</v>
      </c>
      <c r="AJ8" s="280">
        <v>0</v>
      </c>
      <c r="AK8" s="280">
        <v>0</v>
      </c>
    </row>
    <row r="9" spans="1:37" x14ac:dyDescent="0.25">
      <c r="A9" s="218" t="s">
        <v>59</v>
      </c>
      <c r="B9" s="271">
        <v>6</v>
      </c>
      <c r="C9" s="205">
        <f>IF($B9="","",VLOOKUP($B9,'Fiú 5 kcs B ELO'!$A$7:$O$22,5))</f>
        <v>0</v>
      </c>
      <c r="D9" s="205">
        <f>IF($B9="","",VLOOKUP($B9,'Fiú 5 kcs B ELO'!$A$7:$O$22,15))</f>
        <v>0</v>
      </c>
      <c r="E9" s="201" t="str">
        <f>UPPER(IF($B9="","",VLOOKUP($B9,'Fiú 5 kcs B ELO'!$A$7:$O$22,2)))</f>
        <v>LADÁNYI</v>
      </c>
      <c r="F9" s="206"/>
      <c r="G9" s="201" t="str">
        <f>IF($B9="","",VLOOKUP($B9,'Fiú 5 kcs B ELO'!$A$7:$O$22,3))</f>
        <v>Vince</v>
      </c>
      <c r="H9" s="206"/>
      <c r="I9" s="201" t="str">
        <f>IF($B9="","",VLOOKUP($B9,'Fiú 5 kcs B ELO'!$A$7:$O$22,4))</f>
        <v>Szegedi Arany J.</v>
      </c>
      <c r="J9" s="193"/>
      <c r="K9" s="283">
        <v>4</v>
      </c>
      <c r="L9" s="277"/>
      <c r="M9" s="284"/>
      <c r="N9" s="211"/>
      <c r="O9" s="211"/>
      <c r="P9" s="211"/>
      <c r="Q9" s="267" t="s">
        <v>80</v>
      </c>
      <c r="R9" s="315" t="s">
        <v>81</v>
      </c>
      <c r="S9" s="315" t="s">
        <v>106</v>
      </c>
      <c r="Y9" s="275"/>
      <c r="Z9" s="275"/>
      <c r="AA9" s="275" t="s">
        <v>88</v>
      </c>
      <c r="AB9" s="280">
        <v>10</v>
      </c>
      <c r="AC9" s="280">
        <v>6</v>
      </c>
      <c r="AD9" s="280">
        <v>4</v>
      </c>
      <c r="AE9" s="280">
        <v>2</v>
      </c>
      <c r="AF9" s="280">
        <v>1</v>
      </c>
      <c r="AG9" s="280">
        <v>0</v>
      </c>
      <c r="AH9" s="280">
        <v>0</v>
      </c>
      <c r="AI9" s="280">
        <v>0</v>
      </c>
      <c r="AJ9" s="280">
        <v>0</v>
      </c>
      <c r="AK9" s="280">
        <v>0</v>
      </c>
    </row>
    <row r="10" spans="1:37" x14ac:dyDescent="0.25">
      <c r="A10" s="218"/>
      <c r="B10" s="270"/>
      <c r="C10" s="219"/>
      <c r="D10" s="219"/>
      <c r="E10" s="219"/>
      <c r="F10" s="219"/>
      <c r="G10" s="219"/>
      <c r="H10" s="219"/>
      <c r="I10" s="219"/>
      <c r="J10" s="193"/>
      <c r="K10" s="218"/>
      <c r="L10" s="218"/>
      <c r="M10" s="285"/>
      <c r="N10" s="211"/>
      <c r="O10" s="211"/>
      <c r="P10" s="211"/>
      <c r="Q10" s="211"/>
      <c r="R10" s="211"/>
      <c r="S10" s="211"/>
      <c r="Y10" s="275"/>
      <c r="Z10" s="275"/>
      <c r="AA10" s="275" t="s">
        <v>89</v>
      </c>
      <c r="AB10" s="280">
        <v>6</v>
      </c>
      <c r="AC10" s="280">
        <v>3</v>
      </c>
      <c r="AD10" s="280">
        <v>2</v>
      </c>
      <c r="AE10" s="280">
        <v>1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</row>
    <row r="11" spans="1:37" x14ac:dyDescent="0.25">
      <c r="A11" s="218" t="s">
        <v>60</v>
      </c>
      <c r="B11" s="271">
        <v>4</v>
      </c>
      <c r="C11" s="205">
        <f>IF($B11="","",VLOOKUP($B11,'Fiú 5 kcs B ELO'!$A$7:$O$22,5))</f>
        <v>0</v>
      </c>
      <c r="D11" s="205">
        <f>IF($B11="","",VLOOKUP($B11,'Fiú 5 kcs B ELO'!$A$7:$O$22,15))</f>
        <v>0</v>
      </c>
      <c r="E11" s="201" t="str">
        <f>UPPER(IF($B11="","",VLOOKUP($B11,'Fiú 5 kcs B ELO'!$A$7:$O$22,2)))</f>
        <v>MENDEBABA</v>
      </c>
      <c r="F11" s="206"/>
      <c r="G11" s="201" t="str">
        <f>IF($B11="","",VLOOKUP($B11,'Fiú 5 kcs B ELO'!$A$7:$O$22,3))</f>
        <v>Maxim</v>
      </c>
      <c r="H11" s="206"/>
      <c r="I11" s="201" t="str">
        <f>IF($B11="","",VLOOKUP($B11,'Fiú 5 kcs B ELO'!$A$7:$O$22,4))</f>
        <v>Szegedi Radnóti M.</v>
      </c>
      <c r="J11" s="193"/>
      <c r="K11" s="283"/>
      <c r="L11" s="277"/>
      <c r="M11" s="284"/>
      <c r="N11" s="211"/>
      <c r="O11" s="211"/>
      <c r="P11" s="211"/>
      <c r="Q11" s="211"/>
      <c r="R11" s="211"/>
      <c r="S11" s="211"/>
      <c r="Y11" s="275"/>
      <c r="Z11" s="275"/>
      <c r="AA11" s="275" t="s">
        <v>94</v>
      </c>
      <c r="AB11" s="280">
        <v>3</v>
      </c>
      <c r="AC11" s="280">
        <v>2</v>
      </c>
      <c r="AD11" s="280">
        <v>1</v>
      </c>
      <c r="AE11" s="280">
        <v>0</v>
      </c>
      <c r="AF11" s="280">
        <v>0</v>
      </c>
      <c r="AG11" s="280">
        <v>0</v>
      </c>
      <c r="AH11" s="280">
        <v>0</v>
      </c>
      <c r="AI11" s="280">
        <v>0</v>
      </c>
      <c r="AJ11" s="280">
        <v>0</v>
      </c>
      <c r="AK11" s="280">
        <v>0</v>
      </c>
    </row>
    <row r="12" spans="1:37" x14ac:dyDescent="0.25">
      <c r="A12" s="193"/>
      <c r="B12" s="255"/>
      <c r="C12" s="247"/>
      <c r="D12" s="193"/>
      <c r="E12" s="193"/>
      <c r="F12" s="193"/>
      <c r="G12" s="193"/>
      <c r="H12" s="193"/>
      <c r="I12" s="193"/>
      <c r="J12" s="193"/>
      <c r="K12" s="247"/>
      <c r="L12" s="247"/>
      <c r="M12" s="286"/>
      <c r="Y12" s="275"/>
      <c r="Z12" s="275"/>
      <c r="AA12" s="275" t="s">
        <v>90</v>
      </c>
      <c r="AB12" s="281">
        <v>0</v>
      </c>
      <c r="AC12" s="281">
        <v>0</v>
      </c>
      <c r="AD12" s="281">
        <v>0</v>
      </c>
      <c r="AE12" s="281">
        <v>0</v>
      </c>
      <c r="AF12" s="281">
        <v>0</v>
      </c>
      <c r="AG12" s="281">
        <v>0</v>
      </c>
      <c r="AH12" s="281">
        <v>0</v>
      </c>
      <c r="AI12" s="281">
        <v>0</v>
      </c>
      <c r="AJ12" s="281">
        <v>0</v>
      </c>
      <c r="AK12" s="281">
        <v>0</v>
      </c>
    </row>
    <row r="13" spans="1:37" x14ac:dyDescent="0.25">
      <c r="A13" s="255" t="s">
        <v>65</v>
      </c>
      <c r="B13" s="269">
        <v>3</v>
      </c>
      <c r="C13" s="205">
        <f>IF($B13="","",VLOOKUP($B13,'Fiú 5 kcs B ELO'!$A$7:$O$22,5))</f>
        <v>0</v>
      </c>
      <c r="D13" s="205">
        <f>IF($B13="","",VLOOKUP($B13,'Fiú 5 kcs B ELO'!$A$7:$O$22,15))</f>
        <v>0</v>
      </c>
      <c r="E13" s="202" t="str">
        <f>UPPER(IF($B13="","",VLOOKUP($B13,'Fiú 5 kcs B ELO'!$A$7:$O$22,2)))</f>
        <v>KARCSÚ</v>
      </c>
      <c r="F13" s="204"/>
      <c r="G13" s="202" t="str">
        <f>IF($B13="","",VLOOKUP($B13,'Fiú 5 kcs B ELO'!$A$7:$O$22,3))</f>
        <v>Gellért</v>
      </c>
      <c r="H13" s="204"/>
      <c r="I13" s="202" t="str">
        <f>IF($B13="","",VLOOKUP($B13,'Fiú 5 kcs B ELO'!$A$7:$O$22,4))</f>
        <v>SZTE Báthory István Gyak.</v>
      </c>
      <c r="J13" s="193"/>
      <c r="K13" s="283"/>
      <c r="L13" s="277"/>
      <c r="M13" s="284"/>
      <c r="Y13" s="275"/>
      <c r="Z13" s="275"/>
      <c r="AA13" s="275" t="s">
        <v>91</v>
      </c>
      <c r="AB13" s="281">
        <v>0</v>
      </c>
      <c r="AC13" s="281">
        <v>0</v>
      </c>
      <c r="AD13" s="281">
        <v>0</v>
      </c>
      <c r="AE13" s="281">
        <v>0</v>
      </c>
      <c r="AF13" s="281">
        <v>0</v>
      </c>
      <c r="AG13" s="281">
        <v>0</v>
      </c>
      <c r="AH13" s="281">
        <v>0</v>
      </c>
      <c r="AI13" s="281">
        <v>0</v>
      </c>
      <c r="AJ13" s="281">
        <v>0</v>
      </c>
      <c r="AK13" s="281">
        <v>0</v>
      </c>
    </row>
    <row r="14" spans="1:37" x14ac:dyDescent="0.25">
      <c r="A14" s="218"/>
      <c r="B14" s="270"/>
      <c r="C14" s="219"/>
      <c r="D14" s="219"/>
      <c r="E14" s="219"/>
      <c r="F14" s="219"/>
      <c r="G14" s="219"/>
      <c r="H14" s="219"/>
      <c r="I14" s="219"/>
      <c r="J14" s="193"/>
      <c r="K14" s="218"/>
      <c r="L14" s="218"/>
      <c r="M14" s="28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</row>
    <row r="15" spans="1:37" x14ac:dyDescent="0.25">
      <c r="A15" s="218" t="s">
        <v>66</v>
      </c>
      <c r="B15" s="271">
        <v>7</v>
      </c>
      <c r="C15" s="205">
        <f>IF($B15="","",VLOOKUP($B15,'Fiú 5 kcs B ELO'!$A$7:$O$22,5))</f>
        <v>0</v>
      </c>
      <c r="D15" s="205">
        <f>IF($B15="","",VLOOKUP($B15,'Fiú 5 kcs B ELO'!$A$7:$O$22,15))</f>
        <v>0</v>
      </c>
      <c r="E15" s="201" t="str">
        <f>UPPER(IF($B15="","",VLOOKUP($B15,'Fiú 5 kcs B ELO'!$A$7:$O$22,2)))</f>
        <v>BRCÁN</v>
      </c>
      <c r="F15" s="206"/>
      <c r="G15" s="201" t="str">
        <f>IF($B15="","",VLOOKUP($B15,'Fiú 5 kcs B ELO'!$A$7:$O$22,3))</f>
        <v>Ignác Tamás</v>
      </c>
      <c r="H15" s="206"/>
      <c r="I15" s="201" t="str">
        <f>IF($B15="","",VLOOKUP($B15,'Fiú 5 kcs B ELO'!$A$7:$O$22,4))</f>
        <v>Tiszaparti Ált. Isk.</v>
      </c>
      <c r="J15" s="193"/>
      <c r="K15" s="283"/>
      <c r="L15" s="277"/>
      <c r="M15" s="284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</row>
    <row r="16" spans="1:37" x14ac:dyDescent="0.25">
      <c r="A16" s="218"/>
      <c r="B16" s="270"/>
      <c r="C16" s="219"/>
      <c r="D16" s="219"/>
      <c r="E16" s="219"/>
      <c r="F16" s="219"/>
      <c r="G16" s="219"/>
      <c r="H16" s="219"/>
      <c r="I16" s="219"/>
      <c r="J16" s="193"/>
      <c r="K16" s="218"/>
      <c r="L16" s="218"/>
      <c r="M16" s="285"/>
      <c r="Y16" s="275"/>
      <c r="Z16" s="275"/>
      <c r="AA16" s="275" t="s">
        <v>58</v>
      </c>
      <c r="AB16" s="275">
        <v>300</v>
      </c>
      <c r="AC16" s="275">
        <v>250</v>
      </c>
      <c r="AD16" s="275">
        <v>220</v>
      </c>
      <c r="AE16" s="275">
        <v>180</v>
      </c>
      <c r="AF16" s="275">
        <v>160</v>
      </c>
      <c r="AG16" s="275">
        <v>150</v>
      </c>
      <c r="AH16" s="275">
        <v>140</v>
      </c>
      <c r="AI16" s="275">
        <v>130</v>
      </c>
      <c r="AJ16" s="275">
        <v>120</v>
      </c>
      <c r="AK16" s="275">
        <v>110</v>
      </c>
    </row>
    <row r="17" spans="1:37" x14ac:dyDescent="0.25">
      <c r="A17" s="218" t="s">
        <v>67</v>
      </c>
      <c r="B17" s="271">
        <v>5</v>
      </c>
      <c r="C17" s="205">
        <f>IF($B17="","",VLOOKUP($B17,'Fiú 5 kcs B ELO'!$A$7:$O$22,5))</f>
        <v>0</v>
      </c>
      <c r="D17" s="205">
        <f>IF($B17="","",VLOOKUP($B17,'Fiú 5 kcs B ELO'!$A$7:$O$22,15))</f>
        <v>0</v>
      </c>
      <c r="E17" s="201" t="str">
        <f>UPPER(IF($B17="","",VLOOKUP($B17,'Fiú 5 kcs B ELO'!$A$7:$O$22,2)))</f>
        <v>LADÁNYI</v>
      </c>
      <c r="F17" s="206"/>
      <c r="G17" s="201" t="str">
        <f>IF($B17="","",VLOOKUP($B17,'Fiú 5 kcs B ELO'!$A$7:$O$22,3))</f>
        <v>Dániel</v>
      </c>
      <c r="H17" s="206"/>
      <c r="I17" s="201" t="str">
        <f>IF($B17="","",VLOOKUP($B17,'Fiú 5 kcs B ELO'!$A$7:$O$22,4))</f>
        <v>Szegedi Arany J.</v>
      </c>
      <c r="J17" s="193"/>
      <c r="K17" s="283">
        <v>3</v>
      </c>
      <c r="L17" s="277"/>
      <c r="M17" s="284"/>
      <c r="Y17" s="275"/>
      <c r="Z17" s="275"/>
      <c r="AA17" s="275" t="s">
        <v>82</v>
      </c>
      <c r="AB17" s="275">
        <v>250</v>
      </c>
      <c r="AC17" s="275">
        <v>200</v>
      </c>
      <c r="AD17" s="275">
        <v>160</v>
      </c>
      <c r="AE17" s="275">
        <v>140</v>
      </c>
      <c r="AF17" s="275">
        <v>120</v>
      </c>
      <c r="AG17" s="275">
        <v>110</v>
      </c>
      <c r="AH17" s="275">
        <v>100</v>
      </c>
      <c r="AI17" s="275">
        <v>90</v>
      </c>
      <c r="AJ17" s="275">
        <v>80</v>
      </c>
      <c r="AK17" s="275">
        <v>70</v>
      </c>
    </row>
    <row r="18" spans="1:37" x14ac:dyDescent="0.25">
      <c r="A18" s="218"/>
      <c r="B18" s="270"/>
      <c r="C18" s="219"/>
      <c r="D18" s="219"/>
      <c r="E18" s="219"/>
      <c r="F18" s="219"/>
      <c r="G18" s="219"/>
      <c r="H18" s="219"/>
      <c r="I18" s="219"/>
      <c r="J18" s="193"/>
      <c r="K18" s="218"/>
      <c r="L18" s="218"/>
      <c r="M18" s="285"/>
      <c r="Y18" s="275"/>
      <c r="Z18" s="275"/>
      <c r="AA18" s="275" t="s">
        <v>83</v>
      </c>
      <c r="AB18" s="275">
        <v>200</v>
      </c>
      <c r="AC18" s="275">
        <v>150</v>
      </c>
      <c r="AD18" s="275">
        <v>130</v>
      </c>
      <c r="AE18" s="275">
        <v>110</v>
      </c>
      <c r="AF18" s="275">
        <v>95</v>
      </c>
      <c r="AG18" s="275">
        <v>80</v>
      </c>
      <c r="AH18" s="275">
        <v>70</v>
      </c>
      <c r="AI18" s="275">
        <v>60</v>
      </c>
      <c r="AJ18" s="275">
        <v>55</v>
      </c>
      <c r="AK18" s="275">
        <v>50</v>
      </c>
    </row>
    <row r="19" spans="1:37" x14ac:dyDescent="0.25">
      <c r="A19" s="218" t="s">
        <v>67</v>
      </c>
      <c r="B19" s="271">
        <v>2</v>
      </c>
      <c r="C19" s="205">
        <f>IF($B19="","",VLOOKUP($B19,'Fiú 5 kcs B ELO'!$A$7:$O$22,5))</f>
        <v>0</v>
      </c>
      <c r="D19" s="205">
        <f>IF($B19="","",VLOOKUP($B19,'Fiú 5 kcs B ELO'!$A$7:$O$22,15))</f>
        <v>0</v>
      </c>
      <c r="E19" s="201" t="str">
        <f>UPPER(IF($B19="","",VLOOKUP($B19,'Fiú 5 kcs B ELO'!$A$7:$O$22,2)))</f>
        <v xml:space="preserve">BARANYI </v>
      </c>
      <c r="F19" s="206"/>
      <c r="G19" s="201" t="str">
        <f>IF($B19="","",VLOOKUP($B19,'Fiú 5 kcs B ELO'!$A$7:$O$22,3))</f>
        <v>Bogát Dávid</v>
      </c>
      <c r="H19" s="206"/>
      <c r="I19" s="201" t="str">
        <f>IF($B19="","",VLOOKUP($B19,'Fiú 5 kcs B ELO'!$A$7:$O$22,4))</f>
        <v>SZTE Báthory István Gyak.</v>
      </c>
      <c r="J19" s="193"/>
      <c r="K19" s="283">
        <v>2</v>
      </c>
      <c r="L19" s="277"/>
      <c r="M19" s="284"/>
      <c r="Y19" s="275"/>
      <c r="Z19" s="275"/>
      <c r="AA19" s="275" t="s">
        <v>84</v>
      </c>
      <c r="AB19" s="275">
        <v>150</v>
      </c>
      <c r="AC19" s="275">
        <v>120</v>
      </c>
      <c r="AD19" s="275">
        <v>100</v>
      </c>
      <c r="AE19" s="275">
        <v>80</v>
      </c>
      <c r="AF19" s="275">
        <v>70</v>
      </c>
      <c r="AG19" s="275">
        <v>60</v>
      </c>
      <c r="AH19" s="275">
        <v>55</v>
      </c>
      <c r="AI19" s="275">
        <v>50</v>
      </c>
      <c r="AJ19" s="275">
        <v>45</v>
      </c>
      <c r="AK19" s="275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75"/>
      <c r="Z20" s="275"/>
      <c r="AA20" s="275" t="s">
        <v>85</v>
      </c>
      <c r="AB20" s="275">
        <v>120</v>
      </c>
      <c r="AC20" s="275">
        <v>90</v>
      </c>
      <c r="AD20" s="275">
        <v>65</v>
      </c>
      <c r="AE20" s="275">
        <v>55</v>
      </c>
      <c r="AF20" s="275">
        <v>50</v>
      </c>
      <c r="AG20" s="275">
        <v>45</v>
      </c>
      <c r="AH20" s="275">
        <v>40</v>
      </c>
      <c r="AI20" s="275">
        <v>35</v>
      </c>
      <c r="AJ20" s="275">
        <v>25</v>
      </c>
      <c r="AK20" s="275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75"/>
      <c r="Z21" s="275"/>
      <c r="AA21" s="275" t="s">
        <v>86</v>
      </c>
      <c r="AB21" s="275">
        <v>90</v>
      </c>
      <c r="AC21" s="275">
        <v>60</v>
      </c>
      <c r="AD21" s="275">
        <v>45</v>
      </c>
      <c r="AE21" s="275">
        <v>34</v>
      </c>
      <c r="AF21" s="275">
        <v>27</v>
      </c>
      <c r="AG21" s="275">
        <v>22</v>
      </c>
      <c r="AH21" s="275">
        <v>18</v>
      </c>
      <c r="AI21" s="275">
        <v>15</v>
      </c>
      <c r="AJ21" s="275">
        <v>12</v>
      </c>
      <c r="AK21" s="275">
        <v>9</v>
      </c>
    </row>
    <row r="22" spans="1:37" ht="18.75" customHeight="1" x14ac:dyDescent="0.25">
      <c r="A22" s="193"/>
      <c r="B22" s="338"/>
      <c r="C22" s="338"/>
      <c r="D22" s="327" t="str">
        <f>E7</f>
        <v>BUCHHOLCZ</v>
      </c>
      <c r="E22" s="327"/>
      <c r="F22" s="327" t="str">
        <f>E9</f>
        <v>LADÁNYI</v>
      </c>
      <c r="G22" s="327"/>
      <c r="H22" s="327" t="str">
        <f>E11</f>
        <v>MENDEBABA</v>
      </c>
      <c r="I22" s="327"/>
      <c r="J22" s="193"/>
      <c r="K22" s="193"/>
      <c r="L22" s="193"/>
      <c r="M22" s="256" t="s">
        <v>62</v>
      </c>
      <c r="Y22" s="275"/>
      <c r="Z22" s="275"/>
      <c r="AA22" s="275" t="s">
        <v>87</v>
      </c>
      <c r="AB22" s="275">
        <v>60</v>
      </c>
      <c r="AC22" s="275">
        <v>40</v>
      </c>
      <c r="AD22" s="275">
        <v>30</v>
      </c>
      <c r="AE22" s="275">
        <v>20</v>
      </c>
      <c r="AF22" s="275">
        <v>18</v>
      </c>
      <c r="AG22" s="275">
        <v>15</v>
      </c>
      <c r="AH22" s="275">
        <v>12</v>
      </c>
      <c r="AI22" s="275">
        <v>10</v>
      </c>
      <c r="AJ22" s="275">
        <v>8</v>
      </c>
      <c r="AK22" s="275">
        <v>6</v>
      </c>
    </row>
    <row r="23" spans="1:37" ht="18.75" customHeight="1" x14ac:dyDescent="0.25">
      <c r="A23" s="254" t="s">
        <v>58</v>
      </c>
      <c r="B23" s="326" t="str">
        <f>E7</f>
        <v>BUCHHOLCZ</v>
      </c>
      <c r="C23" s="326"/>
      <c r="D23" s="332"/>
      <c r="E23" s="332"/>
      <c r="F23" s="328" t="s">
        <v>157</v>
      </c>
      <c r="G23" s="329"/>
      <c r="H23" s="328" t="s">
        <v>167</v>
      </c>
      <c r="I23" s="329"/>
      <c r="J23" s="323"/>
      <c r="K23" s="323"/>
      <c r="L23" s="193"/>
      <c r="M23" s="258">
        <v>1</v>
      </c>
      <c r="Y23" s="275"/>
      <c r="Z23" s="275"/>
      <c r="AA23" s="275" t="s">
        <v>88</v>
      </c>
      <c r="AB23" s="275">
        <v>40</v>
      </c>
      <c r="AC23" s="275">
        <v>25</v>
      </c>
      <c r="AD23" s="275">
        <v>18</v>
      </c>
      <c r="AE23" s="275">
        <v>13</v>
      </c>
      <c r="AF23" s="275">
        <v>8</v>
      </c>
      <c r="AG23" s="275">
        <v>7</v>
      </c>
      <c r="AH23" s="275">
        <v>6</v>
      </c>
      <c r="AI23" s="275">
        <v>5</v>
      </c>
      <c r="AJ23" s="275">
        <v>4</v>
      </c>
      <c r="AK23" s="275">
        <v>3</v>
      </c>
    </row>
    <row r="24" spans="1:37" ht="18.75" customHeight="1" x14ac:dyDescent="0.25">
      <c r="A24" s="254" t="s">
        <v>59</v>
      </c>
      <c r="B24" s="326" t="str">
        <f>E9</f>
        <v>LADÁNYI</v>
      </c>
      <c r="C24" s="326"/>
      <c r="D24" s="328" t="s">
        <v>161</v>
      </c>
      <c r="E24" s="329"/>
      <c r="F24" s="332"/>
      <c r="G24" s="332"/>
      <c r="H24" s="328" t="s">
        <v>167</v>
      </c>
      <c r="I24" s="329"/>
      <c r="J24" s="323"/>
      <c r="K24" s="323"/>
      <c r="L24" s="193"/>
      <c r="M24" s="258">
        <v>2</v>
      </c>
      <c r="Y24" s="275"/>
      <c r="Z24" s="275"/>
      <c r="AA24" s="275" t="s">
        <v>89</v>
      </c>
      <c r="AB24" s="275">
        <v>25</v>
      </c>
      <c r="AC24" s="275">
        <v>15</v>
      </c>
      <c r="AD24" s="275">
        <v>13</v>
      </c>
      <c r="AE24" s="275">
        <v>7</v>
      </c>
      <c r="AF24" s="275">
        <v>6</v>
      </c>
      <c r="AG24" s="275">
        <v>5</v>
      </c>
      <c r="AH24" s="275">
        <v>4</v>
      </c>
      <c r="AI24" s="275">
        <v>3</v>
      </c>
      <c r="AJ24" s="275">
        <v>2</v>
      </c>
      <c r="AK24" s="275">
        <v>1</v>
      </c>
    </row>
    <row r="25" spans="1:37" ht="18.75" customHeight="1" x14ac:dyDescent="0.25">
      <c r="A25" s="254" t="s">
        <v>60</v>
      </c>
      <c r="B25" s="326" t="str">
        <f>E11</f>
        <v>MENDEBABA</v>
      </c>
      <c r="C25" s="326"/>
      <c r="D25" s="328" t="s">
        <v>162</v>
      </c>
      <c r="E25" s="329"/>
      <c r="F25" s="328" t="s">
        <v>162</v>
      </c>
      <c r="G25" s="329"/>
      <c r="H25" s="332"/>
      <c r="I25" s="332"/>
      <c r="J25" s="323"/>
      <c r="K25" s="323"/>
      <c r="L25" s="193"/>
      <c r="M25" s="258"/>
      <c r="Y25" s="275"/>
      <c r="Z25" s="275"/>
      <c r="AA25" s="275" t="s">
        <v>94</v>
      </c>
      <c r="AB25" s="275">
        <v>15</v>
      </c>
      <c r="AC25" s="275">
        <v>10</v>
      </c>
      <c r="AD25" s="275">
        <v>8</v>
      </c>
      <c r="AE25" s="275">
        <v>4</v>
      </c>
      <c r="AF25" s="275">
        <v>3</v>
      </c>
      <c r="AG25" s="275">
        <v>2</v>
      </c>
      <c r="AH25" s="275">
        <v>1</v>
      </c>
      <c r="AI25" s="275">
        <v>0</v>
      </c>
      <c r="AJ25" s="275">
        <v>0</v>
      </c>
      <c r="AK25" s="275">
        <v>0</v>
      </c>
    </row>
    <row r="26" spans="1:37" x14ac:dyDescent="0.25">
      <c r="A26" s="193"/>
      <c r="B26" s="193"/>
      <c r="C26" s="193"/>
      <c r="D26" s="323"/>
      <c r="E26" s="323"/>
      <c r="F26" s="323"/>
      <c r="G26" s="323"/>
      <c r="H26" s="323"/>
      <c r="I26" s="323"/>
      <c r="J26" s="323"/>
      <c r="K26" s="323"/>
      <c r="L26" s="193"/>
      <c r="M26" s="259"/>
      <c r="Y26" s="275"/>
      <c r="Z26" s="275"/>
      <c r="AA26" s="275" t="s">
        <v>90</v>
      </c>
      <c r="AB26" s="275">
        <v>10</v>
      </c>
      <c r="AC26" s="275">
        <v>6</v>
      </c>
      <c r="AD26" s="275">
        <v>4</v>
      </c>
      <c r="AE26" s="275">
        <v>2</v>
      </c>
      <c r="AF26" s="275">
        <v>1</v>
      </c>
      <c r="AG26" s="275">
        <v>0</v>
      </c>
      <c r="AH26" s="275">
        <v>0</v>
      </c>
      <c r="AI26" s="275">
        <v>0</v>
      </c>
      <c r="AJ26" s="275">
        <v>0</v>
      </c>
      <c r="AK26" s="275">
        <v>0</v>
      </c>
    </row>
    <row r="27" spans="1:37" ht="18.75" customHeight="1" x14ac:dyDescent="0.25">
      <c r="A27" s="193"/>
      <c r="B27" s="338"/>
      <c r="C27" s="338"/>
      <c r="D27" s="331" t="str">
        <f>E13</f>
        <v>KARCSÚ</v>
      </c>
      <c r="E27" s="331"/>
      <c r="F27" s="331" t="str">
        <f>E15</f>
        <v>BRCÁN</v>
      </c>
      <c r="G27" s="331"/>
      <c r="H27" s="331" t="str">
        <f>E17</f>
        <v>LADÁNYI</v>
      </c>
      <c r="I27" s="331"/>
      <c r="J27" s="331" t="str">
        <f>E19</f>
        <v xml:space="preserve">BARANYI </v>
      </c>
      <c r="K27" s="331"/>
      <c r="L27" s="193"/>
      <c r="M27" s="259"/>
      <c r="Y27" s="275"/>
      <c r="Z27" s="275"/>
      <c r="AA27" s="275" t="s">
        <v>91</v>
      </c>
      <c r="AB27" s="275">
        <v>3</v>
      </c>
      <c r="AC27" s="275">
        <v>2</v>
      </c>
      <c r="AD27" s="275">
        <v>1</v>
      </c>
      <c r="AE27" s="275">
        <v>0</v>
      </c>
      <c r="AF27" s="275">
        <v>0</v>
      </c>
      <c r="AG27" s="275">
        <v>0</v>
      </c>
      <c r="AH27" s="275">
        <v>0</v>
      </c>
      <c r="AI27" s="275">
        <v>0</v>
      </c>
      <c r="AJ27" s="275">
        <v>0</v>
      </c>
      <c r="AK27" s="275">
        <v>0</v>
      </c>
    </row>
    <row r="28" spans="1:37" ht="18.75" customHeight="1" x14ac:dyDescent="0.25">
      <c r="A28" s="254" t="s">
        <v>65</v>
      </c>
      <c r="B28" s="326" t="str">
        <f>E13</f>
        <v>KARCSÚ</v>
      </c>
      <c r="C28" s="326"/>
      <c r="D28" s="332"/>
      <c r="E28" s="332"/>
      <c r="F28" s="328" t="s">
        <v>166</v>
      </c>
      <c r="G28" s="329"/>
      <c r="H28" s="328" t="s">
        <v>164</v>
      </c>
      <c r="I28" s="329"/>
      <c r="J28" s="330" t="s">
        <v>159</v>
      </c>
      <c r="K28" s="331"/>
      <c r="L28" s="193"/>
      <c r="M28" s="258"/>
    </row>
    <row r="29" spans="1:37" ht="18.75" customHeight="1" x14ac:dyDescent="0.25">
      <c r="A29" s="254" t="s">
        <v>66</v>
      </c>
      <c r="B29" s="326" t="str">
        <f>E15</f>
        <v>BRCÁN</v>
      </c>
      <c r="C29" s="326"/>
      <c r="D29" s="328" t="s">
        <v>165</v>
      </c>
      <c r="E29" s="329"/>
      <c r="F29" s="332"/>
      <c r="G29" s="332"/>
      <c r="H29" s="328" t="s">
        <v>160</v>
      </c>
      <c r="I29" s="329"/>
      <c r="J29" s="328" t="s">
        <v>161</v>
      </c>
      <c r="K29" s="329"/>
      <c r="L29" s="193"/>
      <c r="M29" s="258"/>
    </row>
    <row r="30" spans="1:37" ht="18.75" customHeight="1" x14ac:dyDescent="0.25">
      <c r="A30" s="254" t="s">
        <v>67</v>
      </c>
      <c r="B30" s="326" t="str">
        <f>E17</f>
        <v>LADÁNYI</v>
      </c>
      <c r="C30" s="326"/>
      <c r="D30" s="328" t="s">
        <v>163</v>
      </c>
      <c r="E30" s="329"/>
      <c r="F30" s="328" t="s">
        <v>156</v>
      </c>
      <c r="G30" s="329"/>
      <c r="H30" s="332"/>
      <c r="I30" s="332"/>
      <c r="J30" s="328" t="s">
        <v>171</v>
      </c>
      <c r="K30" s="329"/>
      <c r="L30" s="193"/>
      <c r="M30" s="258">
        <v>2</v>
      </c>
    </row>
    <row r="31" spans="1:37" ht="18.75" customHeight="1" x14ac:dyDescent="0.25">
      <c r="A31" s="254" t="s">
        <v>71</v>
      </c>
      <c r="B31" s="326" t="str">
        <f>E19</f>
        <v xml:space="preserve">BARANYI </v>
      </c>
      <c r="C31" s="326"/>
      <c r="D31" s="328" t="s">
        <v>158</v>
      </c>
      <c r="E31" s="329"/>
      <c r="F31" s="328" t="s">
        <v>157</v>
      </c>
      <c r="G31" s="329"/>
      <c r="H31" s="330" t="s">
        <v>170</v>
      </c>
      <c r="I31" s="331"/>
      <c r="J31" s="332"/>
      <c r="K31" s="332"/>
      <c r="L31" s="193"/>
      <c r="M31" s="258">
        <v>1</v>
      </c>
    </row>
    <row r="32" spans="1:37" ht="18.75" customHeight="1" x14ac:dyDescent="0.25">
      <c r="A32" s="260"/>
      <c r="B32" s="261"/>
      <c r="C32" s="261"/>
      <c r="D32" s="260"/>
      <c r="E32" s="260"/>
      <c r="F32" s="260"/>
      <c r="G32" s="260"/>
      <c r="H32" s="260"/>
      <c r="I32" s="260"/>
      <c r="J32" s="193"/>
      <c r="K32" s="193"/>
      <c r="L32" s="193"/>
      <c r="M32" s="262"/>
    </row>
    <row r="33" spans="1:19" x14ac:dyDescent="0.25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9" x14ac:dyDescent="0.25">
      <c r="A34" s="193" t="s">
        <v>52</v>
      </c>
      <c r="B34" s="193"/>
      <c r="C34" s="340" t="str">
        <f>IF(M23=1,B23,IF(M24=1,B24,IF(M25=1,B25,"")))</f>
        <v>BUCHHOLCZ</v>
      </c>
      <c r="D34" s="340"/>
      <c r="E34" s="218" t="s">
        <v>69</v>
      </c>
      <c r="F34" s="339" t="str">
        <f>IF(M28=1,B28,IF(M29=1,B29,IF(M30=1,B30,IF(M31=1,B31,""))))</f>
        <v xml:space="preserve">BARANYI </v>
      </c>
      <c r="G34" s="339"/>
      <c r="H34" s="193"/>
      <c r="I34" s="324" t="s">
        <v>173</v>
      </c>
      <c r="J34" s="193"/>
      <c r="K34" s="193"/>
      <c r="L34" s="193"/>
      <c r="M34" s="193"/>
    </row>
    <row r="35" spans="1:19" x14ac:dyDescent="0.25">
      <c r="A35" s="193"/>
      <c r="B35" s="193"/>
      <c r="C35" s="193"/>
      <c r="D35" s="193"/>
      <c r="E35" s="193"/>
      <c r="F35" s="218"/>
      <c r="G35" s="218"/>
      <c r="H35" s="193"/>
      <c r="I35" s="193"/>
      <c r="J35" s="193"/>
      <c r="K35" s="193"/>
      <c r="L35" s="193"/>
      <c r="M35" s="193"/>
    </row>
    <row r="36" spans="1:19" x14ac:dyDescent="0.25">
      <c r="A36" s="193" t="s">
        <v>68</v>
      </c>
      <c r="B36" s="193"/>
      <c r="C36" s="339" t="str">
        <f>IF(M23=2,B23,IF(M24=2,B24,IF(M25=2,B25,"")))</f>
        <v>LADÁNYI</v>
      </c>
      <c r="D36" s="339"/>
      <c r="E36" s="218" t="s">
        <v>69</v>
      </c>
      <c r="F36" s="340" t="str">
        <f>IF(M28=2,B28,IF(M29=2,B29,IF(M30=2,B30,IF(M31=2,B31,""))))</f>
        <v>LADÁNYI</v>
      </c>
      <c r="G36" s="340"/>
      <c r="H36" s="193"/>
      <c r="I36" s="324" t="s">
        <v>172</v>
      </c>
      <c r="J36" s="193"/>
      <c r="K36" s="193"/>
      <c r="L36" s="193"/>
      <c r="M36" s="193"/>
    </row>
    <row r="37" spans="1:19" x14ac:dyDescent="0.25">
      <c r="A37" s="193"/>
      <c r="B37" s="193"/>
      <c r="C37" s="257"/>
      <c r="D37" s="257"/>
      <c r="E37" s="218"/>
      <c r="F37" s="257"/>
      <c r="G37" s="257"/>
      <c r="H37" s="193"/>
      <c r="I37" s="193"/>
      <c r="J37" s="193"/>
      <c r="K37" s="193"/>
      <c r="L37" s="193"/>
      <c r="M37" s="193"/>
    </row>
    <row r="38" spans="1:19" x14ac:dyDescent="0.25">
      <c r="A38" s="193" t="s">
        <v>70</v>
      </c>
      <c r="B38" s="193"/>
      <c r="C38" s="339" t="str">
        <f>IF(M23=3,B23,IF(M24=3,B24,IF(M25=3,B25,"")))</f>
        <v/>
      </c>
      <c r="D38" s="339"/>
      <c r="E38" s="218" t="s">
        <v>69</v>
      </c>
      <c r="F38" s="339" t="str">
        <f>IF(M28=3,B28,IF(M29=3,B29,IF(M30=3,B30,IF(M31=3,B31,""))))</f>
        <v/>
      </c>
      <c r="G38" s="339"/>
      <c r="H38" s="193"/>
      <c r="I38" s="192"/>
      <c r="J38" s="193"/>
      <c r="K38" s="193"/>
      <c r="L38" s="193"/>
      <c r="M38" s="193"/>
    </row>
    <row r="39" spans="1:19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9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2"/>
      <c r="M40" s="193"/>
      <c r="O40" s="211"/>
      <c r="P40" s="211"/>
      <c r="Q40" s="211"/>
      <c r="R40" s="211"/>
      <c r="S40" s="211"/>
    </row>
    <row r="41" spans="1:19" x14ac:dyDescent="0.25">
      <c r="A41" s="110" t="s">
        <v>38</v>
      </c>
      <c r="B41" s="111"/>
      <c r="C41" s="165"/>
      <c r="D41" s="226" t="s">
        <v>2</v>
      </c>
      <c r="E41" s="227" t="s">
        <v>40</v>
      </c>
      <c r="F41" s="245"/>
      <c r="G41" s="226" t="s">
        <v>2</v>
      </c>
      <c r="H41" s="227" t="s">
        <v>49</v>
      </c>
      <c r="I41" s="119"/>
      <c r="J41" s="227" t="s">
        <v>50</v>
      </c>
      <c r="K41" s="118" t="s">
        <v>51</v>
      </c>
      <c r="L41" s="31"/>
      <c r="M41" s="245"/>
      <c r="O41" s="211"/>
      <c r="P41" s="220"/>
      <c r="Q41" s="220"/>
      <c r="R41" s="221"/>
      <c r="S41" s="211"/>
    </row>
    <row r="42" spans="1:19" x14ac:dyDescent="0.25">
      <c r="A42" s="196" t="s">
        <v>39</v>
      </c>
      <c r="B42" s="197"/>
      <c r="C42" s="198"/>
      <c r="D42" s="228">
        <v>1</v>
      </c>
      <c r="E42" s="333" t="str">
        <f>IF(D42&gt;$R$44,,UPPER(VLOOKUP(D42,'Fiú 5 kcs B ELO'!$A$7:$Q$134,2)))</f>
        <v>BUCHHOLCZ</v>
      </c>
      <c r="F42" s="333"/>
      <c r="G42" s="239" t="s">
        <v>3</v>
      </c>
      <c r="H42" s="197"/>
      <c r="I42" s="229"/>
      <c r="J42" s="240"/>
      <c r="K42" s="194" t="s">
        <v>41</v>
      </c>
      <c r="L42" s="246"/>
      <c r="M42" s="230"/>
      <c r="O42" s="211"/>
      <c r="P42" s="222"/>
      <c r="Q42" s="222"/>
      <c r="R42" s="223"/>
      <c r="S42" s="211"/>
    </row>
    <row r="43" spans="1:19" x14ac:dyDescent="0.25">
      <c r="A43" s="199" t="s">
        <v>48</v>
      </c>
      <c r="B43" s="117"/>
      <c r="C43" s="200"/>
      <c r="D43" s="231">
        <v>2</v>
      </c>
      <c r="E43" s="334" t="str">
        <f>IF(D43&gt;$R$44,,UPPER(VLOOKUP(D43,'Fiú 5 kcs B ELO'!$A$7:$Q$134,2)))</f>
        <v xml:space="preserve">BARANYI </v>
      </c>
      <c r="F43" s="334"/>
      <c r="G43" s="241" t="s">
        <v>4</v>
      </c>
      <c r="H43" s="232"/>
      <c r="I43" s="233"/>
      <c r="J43" s="82"/>
      <c r="K43" s="243"/>
      <c r="L43" s="192"/>
      <c r="M43" s="238"/>
      <c r="O43" s="211"/>
      <c r="P43" s="223"/>
      <c r="Q43" s="224"/>
      <c r="R43" s="223"/>
      <c r="S43" s="211"/>
    </row>
    <row r="44" spans="1:19" x14ac:dyDescent="0.25">
      <c r="A44" s="132"/>
      <c r="B44" s="133"/>
      <c r="C44" s="134"/>
      <c r="D44" s="231"/>
      <c r="E44" s="235"/>
      <c r="F44" s="236"/>
      <c r="G44" s="241" t="s">
        <v>5</v>
      </c>
      <c r="H44" s="232"/>
      <c r="I44" s="233"/>
      <c r="J44" s="82"/>
      <c r="K44" s="194" t="s">
        <v>42</v>
      </c>
      <c r="L44" s="246"/>
      <c r="M44" s="230"/>
      <c r="O44" s="211"/>
      <c r="P44" s="222"/>
      <c r="Q44" s="222"/>
      <c r="R44" s="225">
        <f>MIN(4,'Fiú 5 kcs B ELO'!Q2)</f>
        <v>4</v>
      </c>
      <c r="S44" s="211"/>
    </row>
    <row r="45" spans="1:19" x14ac:dyDescent="0.25">
      <c r="A45" s="112"/>
      <c r="B45" s="163"/>
      <c r="C45" s="113"/>
      <c r="D45" s="231"/>
      <c r="E45" s="235"/>
      <c r="F45" s="236"/>
      <c r="G45" s="241" t="s">
        <v>6</v>
      </c>
      <c r="H45" s="232"/>
      <c r="I45" s="233"/>
      <c r="J45" s="82"/>
      <c r="K45" s="244"/>
      <c r="L45" s="236"/>
      <c r="M45" s="234"/>
      <c r="O45" s="211"/>
      <c r="P45" s="223"/>
      <c r="Q45" s="224"/>
      <c r="R45" s="223"/>
      <c r="S45" s="211"/>
    </row>
    <row r="46" spans="1:19" x14ac:dyDescent="0.25">
      <c r="A46" s="121"/>
      <c r="B46" s="135"/>
      <c r="C46" s="164"/>
      <c r="D46" s="231"/>
      <c r="E46" s="235"/>
      <c r="F46" s="236"/>
      <c r="G46" s="241" t="s">
        <v>7</v>
      </c>
      <c r="H46" s="232"/>
      <c r="I46" s="233"/>
      <c r="J46" s="82"/>
      <c r="K46" s="199"/>
      <c r="L46" s="192"/>
      <c r="M46" s="238"/>
      <c r="O46" s="211"/>
      <c r="P46" s="223"/>
      <c r="Q46" s="224"/>
      <c r="R46" s="223"/>
      <c r="S46" s="211"/>
    </row>
    <row r="47" spans="1:19" x14ac:dyDescent="0.25">
      <c r="A47" s="122"/>
      <c r="B47" s="138"/>
      <c r="C47" s="113"/>
      <c r="D47" s="231"/>
      <c r="E47" s="235"/>
      <c r="F47" s="236"/>
      <c r="G47" s="241" t="s">
        <v>8</v>
      </c>
      <c r="H47" s="232"/>
      <c r="I47" s="233"/>
      <c r="J47" s="82"/>
      <c r="K47" s="194" t="s">
        <v>31</v>
      </c>
      <c r="L47" s="246"/>
      <c r="M47" s="230"/>
      <c r="O47" s="211"/>
      <c r="P47" s="222"/>
      <c r="Q47" s="222"/>
      <c r="R47" s="223"/>
      <c r="S47" s="211"/>
    </row>
    <row r="48" spans="1:19" x14ac:dyDescent="0.25">
      <c r="A48" s="122"/>
      <c r="B48" s="138"/>
      <c r="C48" s="130"/>
      <c r="D48" s="231"/>
      <c r="E48" s="235"/>
      <c r="F48" s="236"/>
      <c r="G48" s="241" t="s">
        <v>9</v>
      </c>
      <c r="H48" s="232"/>
      <c r="I48" s="233"/>
      <c r="J48" s="82"/>
      <c r="K48" s="244"/>
      <c r="L48" s="236"/>
      <c r="M48" s="234"/>
      <c r="O48" s="211"/>
      <c r="P48" s="223"/>
      <c r="Q48" s="224"/>
      <c r="R48" s="223"/>
      <c r="S48" s="211"/>
    </row>
    <row r="49" spans="1:19" x14ac:dyDescent="0.25">
      <c r="A49" s="123"/>
      <c r="B49" s="120"/>
      <c r="C49" s="131"/>
      <c r="D49" s="237"/>
      <c r="E49" s="114"/>
      <c r="F49" s="192"/>
      <c r="G49" s="242" t="s">
        <v>10</v>
      </c>
      <c r="H49" s="117"/>
      <c r="I49" s="195"/>
      <c r="J49" s="115"/>
      <c r="K49" s="199" t="str">
        <f>L4</f>
        <v>Rákóczi Andrea</v>
      </c>
      <c r="L49" s="192"/>
      <c r="M49" s="238"/>
      <c r="O49" s="211"/>
      <c r="P49" s="223"/>
      <c r="Q49" s="224"/>
      <c r="R49" s="225"/>
      <c r="S49" s="211"/>
    </row>
    <row r="50" spans="1:19" x14ac:dyDescent="0.25">
      <c r="O50" s="211"/>
      <c r="P50" s="211"/>
      <c r="Q50" s="211"/>
      <c r="R50" s="211"/>
      <c r="S50" s="211"/>
    </row>
    <row r="51" spans="1:19" x14ac:dyDescent="0.25">
      <c r="O51" s="211"/>
      <c r="P51" s="211"/>
      <c r="Q51" s="211"/>
      <c r="R51" s="211"/>
      <c r="S51" s="211"/>
    </row>
  </sheetData>
  <mergeCells count="51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C34:D34"/>
    <mergeCell ref="F34:G34"/>
    <mergeCell ref="C36:D36"/>
    <mergeCell ref="F36:G36"/>
    <mergeCell ref="C38:D38"/>
    <mergeCell ref="F38:G38"/>
    <mergeCell ref="E42:F42"/>
    <mergeCell ref="E43:F43"/>
  </mergeCells>
  <conditionalFormatting sqref="R49 R44">
    <cfRule type="expression" dxfId="29" priority="2" stopIfTrue="1">
      <formula>$O$1="CU"</formula>
    </cfRule>
  </conditionalFormatting>
  <conditionalFormatting sqref="E7 E9 E11 E13 E15 E17 E19">
    <cfRule type="cellIs" dxfId="28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AB83-ABD1-46C2-B2E2-96B5612BABFC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T14" sqref="T14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25.6640625" style="39" customWidth="1"/>
    <col min="5" max="5" width="12.109375" style="304" customWidth="1"/>
    <col min="6" max="6" width="6.109375" style="88" hidden="1" customWidth="1"/>
    <col min="7" max="7" width="29.8867187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Diákolimpia Cs-Cs.Megye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20" t="str">
        <f>Altalanos!$C$8</f>
        <v>Fiú 7 kcs A</v>
      </c>
      <c r="D2" s="99"/>
      <c r="E2" s="159" t="s">
        <v>32</v>
      </c>
      <c r="F2" s="89"/>
      <c r="G2" s="89"/>
      <c r="H2" s="296"/>
      <c r="I2" s="296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9" t="s">
        <v>45</v>
      </c>
      <c r="B3" s="294"/>
      <c r="C3" s="294"/>
      <c r="D3" s="294"/>
      <c r="E3" s="294"/>
      <c r="F3" s="294"/>
      <c r="G3" s="294"/>
      <c r="H3" s="294"/>
      <c r="I3" s="295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6" t="s">
        <v>28</v>
      </c>
      <c r="I4" s="30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>
        <f>Altalanos!$A$10</f>
        <v>45784</v>
      </c>
      <c r="B5" s="153"/>
      <c r="C5" s="86" t="str">
        <f>Altalanos!$C$10</f>
        <v>Szeged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7"/>
      <c r="J5" s="106"/>
      <c r="K5" s="81"/>
      <c r="L5" s="81"/>
      <c r="M5" s="81"/>
      <c r="N5" s="106"/>
      <c r="O5" s="87"/>
      <c r="P5" s="87"/>
      <c r="Q5" s="310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7" t="s">
        <v>35</v>
      </c>
      <c r="I6" s="29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141</v>
      </c>
      <c r="C7" s="90" t="s">
        <v>142</v>
      </c>
      <c r="D7" s="91" t="s">
        <v>133</v>
      </c>
      <c r="E7" s="162"/>
      <c r="F7" s="290"/>
      <c r="G7" s="291"/>
      <c r="H7" s="91"/>
      <c r="I7" s="91"/>
      <c r="J7" s="144"/>
      <c r="K7" s="142"/>
      <c r="L7" s="146"/>
      <c r="M7" s="142"/>
      <c r="N7" s="137"/>
      <c r="O7" s="317"/>
      <c r="P7" s="108"/>
      <c r="Q7" s="92"/>
    </row>
    <row r="8" spans="1:17" s="11" customFormat="1" ht="18.899999999999999" customHeight="1" x14ac:dyDescent="0.25">
      <c r="A8" s="147">
        <v>2</v>
      </c>
      <c r="B8" s="90" t="s">
        <v>143</v>
      </c>
      <c r="C8" s="90" t="s">
        <v>144</v>
      </c>
      <c r="D8" s="91" t="s">
        <v>133</v>
      </c>
      <c r="E8" s="162"/>
      <c r="F8" s="292"/>
      <c r="G8" s="293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134</v>
      </c>
      <c r="C9" s="90" t="s">
        <v>145</v>
      </c>
      <c r="D9" s="91" t="s">
        <v>133</v>
      </c>
      <c r="E9" s="162"/>
      <c r="F9" s="292"/>
      <c r="G9" s="293"/>
      <c r="H9" s="91"/>
      <c r="I9" s="91"/>
      <c r="J9" s="144"/>
      <c r="K9" s="142"/>
      <c r="L9" s="146"/>
      <c r="M9" s="142"/>
      <c r="N9" s="137"/>
      <c r="O9" s="91"/>
      <c r="P9" s="303"/>
      <c r="Q9" s="167"/>
    </row>
    <row r="10" spans="1:17" s="11" customFormat="1" ht="18.899999999999999" customHeight="1" x14ac:dyDescent="0.25">
      <c r="A10" s="147">
        <v>4</v>
      </c>
      <c r="B10" s="90" t="s">
        <v>146</v>
      </c>
      <c r="C10" s="90" t="s">
        <v>147</v>
      </c>
      <c r="D10" s="91" t="s">
        <v>126</v>
      </c>
      <c r="E10" s="162"/>
      <c r="F10" s="292"/>
      <c r="G10" s="293" t="s">
        <v>153</v>
      </c>
      <c r="H10" s="91"/>
      <c r="I10" s="91"/>
      <c r="J10" s="144"/>
      <c r="K10" s="142"/>
      <c r="L10" s="146"/>
      <c r="M10" s="142"/>
      <c r="N10" s="137"/>
      <c r="O10" s="91"/>
      <c r="P10" s="302"/>
      <c r="Q10" s="299"/>
    </row>
    <row r="11" spans="1:17" s="11" customFormat="1" ht="18.899999999999999" customHeight="1" x14ac:dyDescent="0.25">
      <c r="A11" s="147">
        <v>5</v>
      </c>
      <c r="B11" s="90"/>
      <c r="C11" s="90"/>
      <c r="D11" s="91"/>
      <c r="E11" s="162"/>
      <c r="F11" s="292"/>
      <c r="G11" s="293"/>
      <c r="H11" s="91"/>
      <c r="I11" s="91"/>
      <c r="J11" s="144"/>
      <c r="K11" s="142"/>
      <c r="L11" s="146"/>
      <c r="M11" s="142"/>
      <c r="N11" s="137"/>
      <c r="O11" s="91"/>
      <c r="P11" s="302"/>
      <c r="Q11" s="299"/>
    </row>
    <row r="12" spans="1:17" s="11" customFormat="1" ht="18.899999999999999" customHeight="1" x14ac:dyDescent="0.25">
      <c r="A12" s="147">
        <v>6</v>
      </c>
      <c r="B12" s="90"/>
      <c r="C12" s="90"/>
      <c r="D12" s="91"/>
      <c r="E12" s="162"/>
      <c r="F12" s="292"/>
      <c r="G12" s="293"/>
      <c r="H12" s="91"/>
      <c r="I12" s="91"/>
      <c r="J12" s="144"/>
      <c r="K12" s="142"/>
      <c r="L12" s="146"/>
      <c r="M12" s="142"/>
      <c r="N12" s="137"/>
      <c r="O12" s="91"/>
      <c r="P12" s="302"/>
      <c r="Q12" s="299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92"/>
      <c r="G13" s="293"/>
      <c r="H13" s="91"/>
      <c r="I13" s="91"/>
      <c r="J13" s="144"/>
      <c r="K13" s="142"/>
      <c r="L13" s="146"/>
      <c r="M13" s="142"/>
      <c r="N13" s="137"/>
      <c r="O13" s="91"/>
      <c r="P13" s="302"/>
      <c r="Q13" s="299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92"/>
      <c r="G14" s="293"/>
      <c r="H14" s="91"/>
      <c r="I14" s="91"/>
      <c r="J14" s="144"/>
      <c r="K14" s="142"/>
      <c r="L14" s="146"/>
      <c r="M14" s="142"/>
      <c r="N14" s="137"/>
      <c r="O14" s="91"/>
      <c r="P14" s="302"/>
      <c r="Q14" s="299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16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8"/>
      <c r="F28" s="308"/>
      <c r="G28" s="309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9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5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300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300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300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300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300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300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300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300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300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300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300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300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300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300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300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300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300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300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300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300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300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300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300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300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300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300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300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300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300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300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300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300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300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300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300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300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300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300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300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300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300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300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300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300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300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300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300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300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300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300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300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300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300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300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300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300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300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300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300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300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300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300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300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300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300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300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300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300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300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300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300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300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300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300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300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300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300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300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300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300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300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300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300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300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300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300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300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300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300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300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300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300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300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300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300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300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300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300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300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300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300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300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300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300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300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300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300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300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300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300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300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300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300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300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300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300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300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300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300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27" priority="24" stopIfTrue="1">
      <formula>AND(ROUNDDOWN(($A$4-E7)/365.25,0)&lt;=13,G7&lt;&gt;"OK")</formula>
    </cfRule>
    <cfRule type="expression" dxfId="26" priority="25" stopIfTrue="1">
      <formula>AND(ROUNDDOWN(($A$4-E7)/365.25,0)&lt;=14,G7&lt;&gt;"OK")</formula>
    </cfRule>
    <cfRule type="expression" dxfId="25" priority="26" stopIfTrue="1">
      <formula>AND(ROUNDDOWN(($A$4-E7)/365.25,0)&lt;=17,G7&lt;&gt;"OK")</formula>
    </cfRule>
  </conditionalFormatting>
  <conditionalFormatting sqref="J7:J156">
    <cfRule type="cellIs" dxfId="24" priority="23" stopIfTrue="1" operator="equal">
      <formula>"Z"</formula>
    </cfRule>
  </conditionalFormatting>
  <conditionalFormatting sqref="A8:D9 A11:D156 A10:C10 A7:C7">
    <cfRule type="expression" dxfId="23" priority="22" stopIfTrue="1">
      <formula>$Q7&gt;=1</formula>
    </cfRule>
  </conditionalFormatting>
  <conditionalFormatting sqref="E7:E14">
    <cfRule type="expression" dxfId="22" priority="19" stopIfTrue="1">
      <formula>AND(ROUNDDOWN(($A$4-E7)/365.25,0)&lt;=13,G7&lt;&gt;"OK")</formula>
    </cfRule>
    <cfRule type="expression" dxfId="21" priority="20" stopIfTrue="1">
      <formula>AND(ROUNDDOWN(($A$4-E7)/365.25,0)&lt;=14,G7&lt;&gt;"OK")</formula>
    </cfRule>
    <cfRule type="expression" dxfId="20" priority="21" stopIfTrue="1">
      <formula>AND(ROUNDDOWN(($A$4-E7)/365.25,0)&lt;=17,G7&lt;&gt;"OK")</formula>
    </cfRule>
  </conditionalFormatting>
  <conditionalFormatting sqref="J7:J14">
    <cfRule type="cellIs" dxfId="19" priority="18" stopIfTrue="1" operator="equal">
      <formula>"Z"</formula>
    </cfRule>
  </conditionalFormatting>
  <conditionalFormatting sqref="B8:D9 B11:D14 B10:C10 B7:C7">
    <cfRule type="expression" dxfId="18" priority="17" stopIfTrue="1">
      <formula>$Q7&gt;=1</formula>
    </cfRule>
  </conditionalFormatting>
  <conditionalFormatting sqref="E7:E14">
    <cfRule type="expression" dxfId="17" priority="14" stopIfTrue="1">
      <formula>AND(ROUNDDOWN(($A$4-E7)/365.25,0)&lt;=13,G7&lt;&gt;"OK")</formula>
    </cfRule>
    <cfRule type="expression" dxfId="16" priority="15" stopIfTrue="1">
      <formula>AND(ROUNDDOWN(($A$4-E7)/365.25,0)&lt;=14,G7&lt;&gt;"OK")</formula>
    </cfRule>
    <cfRule type="expression" dxfId="15" priority="16" stopIfTrue="1">
      <formula>AND(ROUNDDOWN(($A$4-E7)/365.25,0)&lt;=17,G7&lt;&gt;"OK")</formula>
    </cfRule>
  </conditionalFormatting>
  <conditionalFormatting sqref="B8:D9 B11:D14 B10:C10 B7:C7">
    <cfRule type="expression" dxfId="14" priority="13" stopIfTrue="1">
      <formula>$Q7&gt;=1</formula>
    </cfRule>
  </conditionalFormatting>
  <conditionalFormatting sqref="E7:E27 E29:E37">
    <cfRule type="expression" dxfId="13" priority="10" stopIfTrue="1">
      <formula>AND(ROUNDDOWN(($A$4-E7)/365.25,0)&lt;=13,G7&lt;&gt;"OK")</formula>
    </cfRule>
    <cfRule type="expression" dxfId="12" priority="11" stopIfTrue="1">
      <formula>AND(ROUNDDOWN(($A$4-E7)/365.25,0)&lt;=14,G7&lt;&gt;"OK")</formula>
    </cfRule>
    <cfRule type="expression" dxfId="11" priority="12" stopIfTrue="1">
      <formula>AND(ROUNDDOWN(($A$4-E7)/365.25,0)&lt;=17,G7&lt;&gt;"OK")</formula>
    </cfRule>
  </conditionalFormatting>
  <conditionalFormatting sqref="B8:D9 B11:D37 B10:C10 B7:C7">
    <cfRule type="expression" dxfId="10" priority="9" stopIfTrue="1">
      <formula>$Q7&gt;=1</formula>
    </cfRule>
  </conditionalFormatting>
  <conditionalFormatting sqref="D10">
    <cfRule type="expression" dxfId="9" priority="8" stopIfTrue="1">
      <formula>$Q10&gt;=1</formula>
    </cfRule>
  </conditionalFormatting>
  <conditionalFormatting sqref="D10">
    <cfRule type="expression" dxfId="8" priority="7" stopIfTrue="1">
      <formula>$Q10&gt;=1</formula>
    </cfRule>
  </conditionalFormatting>
  <conditionalFormatting sqref="D10">
    <cfRule type="expression" dxfId="7" priority="6" stopIfTrue="1">
      <formula>$Q10&gt;=1</formula>
    </cfRule>
  </conditionalFormatting>
  <conditionalFormatting sqref="D10">
    <cfRule type="expression" dxfId="6" priority="5" stopIfTrue="1">
      <formula>$Q10&gt;=1</formula>
    </cfRule>
  </conditionalFormatting>
  <conditionalFormatting sqref="D7">
    <cfRule type="expression" dxfId="5" priority="4" stopIfTrue="1">
      <formula>$Q7&gt;=1</formula>
    </cfRule>
  </conditionalFormatting>
  <conditionalFormatting sqref="D7">
    <cfRule type="expression" dxfId="4" priority="3" stopIfTrue="1">
      <formula>$Q7&gt;=1</formula>
    </cfRule>
  </conditionalFormatting>
  <conditionalFormatting sqref="D7">
    <cfRule type="expression" dxfId="3" priority="2" stopIfTrue="1">
      <formula>$Q7&gt;=1</formula>
    </cfRule>
  </conditionalFormatting>
  <conditionalFormatting sqref="D7">
    <cfRule type="expression" dxfId="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051E3-B519-4BBF-818D-BE9EF0BFAF2C}">
  <sheetPr codeName="Munka23">
    <tabColor indexed="11"/>
  </sheetPr>
  <dimension ref="A1:AK43"/>
  <sheetViews>
    <sheetView workbookViewId="0">
      <selection activeCell="N20" sqref="N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274" hidden="1" customWidth="1"/>
    <col min="26" max="37" width="0" style="274" hidden="1" customWidth="1"/>
  </cols>
  <sheetData>
    <row r="1" spans="1:37" ht="24.6" x14ac:dyDescent="0.25">
      <c r="A1" s="336" t="str">
        <f>Altalanos!$A$6</f>
        <v>Diákolimpia Cs-Cs.Megye</v>
      </c>
      <c r="B1" s="336"/>
      <c r="C1" s="336"/>
      <c r="D1" s="336"/>
      <c r="E1" s="336"/>
      <c r="F1" s="336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Y1"/>
      <c r="Z1"/>
      <c r="AA1"/>
      <c r="AB1" s="282" t="e">
        <f>IF(Y5=1,CONCATENATE(VLOOKUP(Y3,AA16:AH27,2)),CONCATENATE(VLOOKUP(Y3,AA2:AK13,2)))</f>
        <v>#N/A</v>
      </c>
      <c r="AC1" s="282" t="e">
        <f>IF(Y5=1,CONCATENATE(VLOOKUP(Y3,AA16:AK27,3)),CONCATENATE(VLOOKUP(Y3,AA2:AK13,3)))</f>
        <v>#N/A</v>
      </c>
      <c r="AD1" s="282" t="e">
        <f>IF(Y5=1,CONCATENATE(VLOOKUP(Y3,AA16:AK27,4)),CONCATENATE(VLOOKUP(Y3,AA2:AK13,4)))</f>
        <v>#N/A</v>
      </c>
      <c r="AE1" s="282" t="e">
        <f>IF(Y5=1,CONCATENATE(VLOOKUP(Y3,AA16:AK27,5)),CONCATENATE(VLOOKUP(Y3,AA2:AK13,5)))</f>
        <v>#N/A</v>
      </c>
      <c r="AF1" s="282" t="e">
        <f>IF(Y5=1,CONCATENATE(VLOOKUP(Y3,AA16:AK27,6)),CONCATENATE(VLOOKUP(Y3,AA2:AK13,6)))</f>
        <v>#N/A</v>
      </c>
      <c r="AG1" s="282" t="e">
        <f>IF(Y5=1,CONCATENATE(VLOOKUP(Y3,AA16:AK27,7)),CONCATENATE(VLOOKUP(Y3,AA2:AK13,7)))</f>
        <v>#N/A</v>
      </c>
      <c r="AH1" s="282" t="e">
        <f>IF(Y5=1,CONCATENATE(VLOOKUP(Y3,AA16:AK27,8)),CONCATENATE(VLOOKUP(Y3,AA2:AK13,8)))</f>
        <v>#N/A</v>
      </c>
      <c r="AI1" s="282" t="e">
        <f>IF(Y5=1,CONCATENATE(VLOOKUP(Y3,AA16:AK27,9)),CONCATENATE(VLOOKUP(Y3,AA2:AK13,9)))</f>
        <v>#N/A</v>
      </c>
      <c r="AJ1" s="282" t="e">
        <f>IF(Y5=1,CONCATENATE(VLOOKUP(Y3,AA16:AK27,10)),CONCATENATE(VLOOKUP(Y3,AA2:AK13,10)))</f>
        <v>#N/A</v>
      </c>
      <c r="AK1" s="282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1" t="str">
        <f>Altalanos!$C$8</f>
        <v>Fiú 7 kcs A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6"/>
      <c r="Z2" s="275"/>
      <c r="AA2" s="275" t="s">
        <v>58</v>
      </c>
      <c r="AB2" s="280">
        <v>150</v>
      </c>
      <c r="AC2" s="280">
        <v>120</v>
      </c>
      <c r="AD2" s="280">
        <v>100</v>
      </c>
      <c r="AE2" s="280">
        <v>80</v>
      </c>
      <c r="AF2" s="280">
        <v>70</v>
      </c>
      <c r="AG2" s="280">
        <v>60</v>
      </c>
      <c r="AH2" s="280">
        <v>55</v>
      </c>
      <c r="AI2" s="280">
        <v>50</v>
      </c>
      <c r="AJ2" s="280">
        <v>45</v>
      </c>
      <c r="AK2" s="280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3" t="s">
        <v>72</v>
      </c>
      <c r="R3" s="264" t="s">
        <v>78</v>
      </c>
      <c r="S3" s="211"/>
      <c r="Y3" s="275">
        <f>IF(H4="OB","A",IF(H4="IX","W",H4))</f>
        <v>0</v>
      </c>
      <c r="Z3" s="275"/>
      <c r="AA3" s="275" t="s">
        <v>82</v>
      </c>
      <c r="AB3" s="280">
        <v>120</v>
      </c>
      <c r="AC3" s="280">
        <v>90</v>
      </c>
      <c r="AD3" s="280">
        <v>65</v>
      </c>
      <c r="AE3" s="280">
        <v>55</v>
      </c>
      <c r="AF3" s="280">
        <v>50</v>
      </c>
      <c r="AG3" s="280">
        <v>45</v>
      </c>
      <c r="AH3" s="280">
        <v>40</v>
      </c>
      <c r="AI3" s="280">
        <v>35</v>
      </c>
      <c r="AJ3" s="280">
        <v>25</v>
      </c>
      <c r="AK3" s="280">
        <v>20</v>
      </c>
    </row>
    <row r="4" spans="1:37" ht="13.8" thickBot="1" x14ac:dyDescent="0.3">
      <c r="A4" s="337">
        <f>Altalanos!$A$10</f>
        <v>45784</v>
      </c>
      <c r="B4" s="337"/>
      <c r="C4" s="337"/>
      <c r="D4" s="187"/>
      <c r="E4" s="188" t="str">
        <f>Altalanos!$C$10</f>
        <v>Szeged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6"/>
      <c r="O4" s="217"/>
      <c r="P4" s="216"/>
      <c r="Q4" s="265" t="s">
        <v>79</v>
      </c>
      <c r="R4" s="266" t="s">
        <v>74</v>
      </c>
      <c r="S4" s="211"/>
      <c r="Y4" s="275"/>
      <c r="Z4" s="275"/>
      <c r="AA4" s="275" t="s">
        <v>83</v>
      </c>
      <c r="AB4" s="280">
        <v>90</v>
      </c>
      <c r="AC4" s="280">
        <v>60</v>
      </c>
      <c r="AD4" s="280">
        <v>45</v>
      </c>
      <c r="AE4" s="280">
        <v>34</v>
      </c>
      <c r="AF4" s="280">
        <v>27</v>
      </c>
      <c r="AG4" s="280">
        <v>22</v>
      </c>
      <c r="AH4" s="280">
        <v>18</v>
      </c>
      <c r="AI4" s="280">
        <v>15</v>
      </c>
      <c r="AJ4" s="280">
        <v>12</v>
      </c>
      <c r="AK4" s="280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8" t="s">
        <v>62</v>
      </c>
      <c r="L5" s="248" t="s">
        <v>63</v>
      </c>
      <c r="M5" s="248" t="s">
        <v>64</v>
      </c>
      <c r="N5" s="211"/>
      <c r="O5" s="211"/>
      <c r="P5" s="211"/>
      <c r="Q5" s="267" t="s">
        <v>80</v>
      </c>
      <c r="R5" s="268" t="s">
        <v>76</v>
      </c>
      <c r="S5" s="211"/>
      <c r="Y5" s="275">
        <f>IF(OR(Altalanos!$A$8="F1",Altalanos!$A$8="F2",Altalanos!$A$8="N1",Altalanos!$A$8="N2"),1,2)</f>
        <v>2</v>
      </c>
      <c r="Z5" s="275"/>
      <c r="AA5" s="275" t="s">
        <v>84</v>
      </c>
      <c r="AB5" s="280">
        <v>60</v>
      </c>
      <c r="AC5" s="280">
        <v>40</v>
      </c>
      <c r="AD5" s="280">
        <v>30</v>
      </c>
      <c r="AE5" s="280">
        <v>20</v>
      </c>
      <c r="AF5" s="280">
        <v>18</v>
      </c>
      <c r="AG5" s="280">
        <v>15</v>
      </c>
      <c r="AH5" s="280">
        <v>12</v>
      </c>
      <c r="AI5" s="280">
        <v>10</v>
      </c>
      <c r="AJ5" s="280">
        <v>8</v>
      </c>
      <c r="AK5" s="280">
        <v>6</v>
      </c>
    </row>
    <row r="6" spans="1:37" x14ac:dyDescent="0.25">
      <c r="A6" s="193"/>
      <c r="B6" s="193"/>
      <c r="C6" s="247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5"/>
      <c r="Z6" s="275"/>
      <c r="AA6" s="275" t="s">
        <v>85</v>
      </c>
      <c r="AB6" s="280">
        <v>40</v>
      </c>
      <c r="AC6" s="280">
        <v>25</v>
      </c>
      <c r="AD6" s="280">
        <v>18</v>
      </c>
      <c r="AE6" s="280">
        <v>13</v>
      </c>
      <c r="AF6" s="280">
        <v>10</v>
      </c>
      <c r="AG6" s="280">
        <v>8</v>
      </c>
      <c r="AH6" s="280">
        <v>6</v>
      </c>
      <c r="AI6" s="280">
        <v>5</v>
      </c>
      <c r="AJ6" s="280">
        <v>4</v>
      </c>
      <c r="AK6" s="280">
        <v>3</v>
      </c>
    </row>
    <row r="7" spans="1:37" x14ac:dyDescent="0.25">
      <c r="A7" s="218" t="s">
        <v>58</v>
      </c>
      <c r="B7" s="249">
        <v>1</v>
      </c>
      <c r="C7" s="205">
        <f>IF($B7="","",VLOOKUP($B7,'Fiú 7 kcs A ELO'!$A$7:$O$22,5))</f>
        <v>0</v>
      </c>
      <c r="D7" s="205">
        <f>IF($B7="","",VLOOKUP($B7,'Fiú 7 kcs A ELO'!$A$7:$O$22,15))</f>
        <v>0</v>
      </c>
      <c r="E7" s="201" t="str">
        <f>UPPER(IF($B7="","",VLOOKUP($B7,'Fiú 7 kcs A ELO'!$A$7:$O$22,2)))</f>
        <v>ZÁDORI</v>
      </c>
      <c r="F7" s="206"/>
      <c r="G7" s="201" t="str">
        <f>IF($B7="","",VLOOKUP($B7,'Fiú 7 kcs A ELO'!$A$7:$O$22,3))</f>
        <v>Kristóf</v>
      </c>
      <c r="H7" s="206"/>
      <c r="I7" s="201" t="str">
        <f>IF($B7="","",VLOOKUP($B7,'Fiú 7 kcs A ELO'!$A$7:$O$22,4))</f>
        <v>Szegedi Radnóti M.</v>
      </c>
      <c r="J7" s="193"/>
      <c r="K7" s="283">
        <v>1</v>
      </c>
      <c r="L7" s="277"/>
      <c r="M7" s="284"/>
      <c r="N7" s="211"/>
      <c r="O7" s="211"/>
      <c r="P7" s="211"/>
      <c r="Q7" s="211"/>
      <c r="R7" s="211"/>
      <c r="S7" s="211"/>
      <c r="Y7" s="275"/>
      <c r="Z7" s="275"/>
      <c r="AA7" s="275" t="s">
        <v>86</v>
      </c>
      <c r="AB7" s="280">
        <v>25</v>
      </c>
      <c r="AC7" s="280">
        <v>15</v>
      </c>
      <c r="AD7" s="280">
        <v>13</v>
      </c>
      <c r="AE7" s="280">
        <v>8</v>
      </c>
      <c r="AF7" s="280">
        <v>6</v>
      </c>
      <c r="AG7" s="280">
        <v>4</v>
      </c>
      <c r="AH7" s="280">
        <v>3</v>
      </c>
      <c r="AI7" s="280">
        <v>2</v>
      </c>
      <c r="AJ7" s="280">
        <v>1</v>
      </c>
      <c r="AK7" s="280">
        <v>0</v>
      </c>
    </row>
    <row r="8" spans="1:37" x14ac:dyDescent="0.25">
      <c r="A8" s="218"/>
      <c r="B8" s="250"/>
      <c r="C8" s="219"/>
      <c r="D8" s="219"/>
      <c r="E8" s="219"/>
      <c r="F8" s="219"/>
      <c r="G8" s="219"/>
      <c r="H8" s="219"/>
      <c r="I8" s="219"/>
      <c r="J8" s="193"/>
      <c r="K8" s="218"/>
      <c r="L8" s="218"/>
      <c r="M8" s="285"/>
      <c r="N8" s="211"/>
      <c r="O8" s="211"/>
      <c r="P8" s="211"/>
      <c r="Q8" s="211"/>
      <c r="R8" s="211"/>
      <c r="S8" s="211"/>
      <c r="Y8" s="275"/>
      <c r="Z8" s="275"/>
      <c r="AA8" s="275" t="s">
        <v>87</v>
      </c>
      <c r="AB8" s="280">
        <v>15</v>
      </c>
      <c r="AC8" s="280">
        <v>10</v>
      </c>
      <c r="AD8" s="280">
        <v>7</v>
      </c>
      <c r="AE8" s="280">
        <v>5</v>
      </c>
      <c r="AF8" s="280">
        <v>4</v>
      </c>
      <c r="AG8" s="280">
        <v>3</v>
      </c>
      <c r="AH8" s="280">
        <v>2</v>
      </c>
      <c r="AI8" s="280">
        <v>1</v>
      </c>
      <c r="AJ8" s="280">
        <v>0</v>
      </c>
      <c r="AK8" s="280">
        <v>0</v>
      </c>
    </row>
    <row r="9" spans="1:37" x14ac:dyDescent="0.25">
      <c r="A9" s="218" t="s">
        <v>59</v>
      </c>
      <c r="B9" s="249">
        <v>2</v>
      </c>
      <c r="C9" s="205">
        <f>IF($B9="","",VLOOKUP($B9,'Fiú 7 kcs A ELO'!$A$7:$O$22,5))</f>
        <v>0</v>
      </c>
      <c r="D9" s="205">
        <f>IF($B9="","",VLOOKUP($B9,'Fiú 7 kcs A ELO'!$A$7:$O$22,15))</f>
        <v>0</v>
      </c>
      <c r="E9" s="201" t="str">
        <f>UPPER(IF($B9="","",VLOOKUP($B9,'Fiú 7 kcs A ELO'!$A$7:$O$22,2)))</f>
        <v xml:space="preserve">KARCSÚ </v>
      </c>
      <c r="F9" s="206"/>
      <c r="G9" s="201" t="str">
        <f>IF($B9="","",VLOOKUP($B9,'Fiú 7 kcs A ELO'!$A$7:$O$22,3))</f>
        <v>József</v>
      </c>
      <c r="H9" s="206"/>
      <c r="I9" s="201" t="str">
        <f>IF($B9="","",VLOOKUP($B9,'Fiú 7 kcs A ELO'!$A$7:$O$22,4))</f>
        <v>Szegedi Radnóti M.</v>
      </c>
      <c r="J9" s="193"/>
      <c r="K9" s="283">
        <v>2</v>
      </c>
      <c r="L9" s="277"/>
      <c r="M9" s="284"/>
      <c r="N9" s="211"/>
      <c r="O9" s="211"/>
      <c r="P9" s="211"/>
      <c r="Q9" s="211"/>
      <c r="R9" s="211"/>
      <c r="S9" s="211"/>
      <c r="Y9" s="275"/>
      <c r="Z9" s="275"/>
      <c r="AA9" s="275" t="s">
        <v>88</v>
      </c>
      <c r="AB9" s="280">
        <v>10</v>
      </c>
      <c r="AC9" s="280">
        <v>6</v>
      </c>
      <c r="AD9" s="280">
        <v>4</v>
      </c>
      <c r="AE9" s="280">
        <v>2</v>
      </c>
      <c r="AF9" s="280">
        <v>1</v>
      </c>
      <c r="AG9" s="280">
        <v>0</v>
      </c>
      <c r="AH9" s="280">
        <v>0</v>
      </c>
      <c r="AI9" s="280">
        <v>0</v>
      </c>
      <c r="AJ9" s="280">
        <v>0</v>
      </c>
      <c r="AK9" s="280">
        <v>0</v>
      </c>
    </row>
    <row r="10" spans="1:37" x14ac:dyDescent="0.25">
      <c r="A10" s="218"/>
      <c r="B10" s="250"/>
      <c r="C10" s="219"/>
      <c r="D10" s="219"/>
      <c r="E10" s="219"/>
      <c r="F10" s="219"/>
      <c r="G10" s="219"/>
      <c r="H10" s="219"/>
      <c r="I10" s="219"/>
      <c r="J10" s="193"/>
      <c r="K10" s="218"/>
      <c r="L10" s="218"/>
      <c r="M10" s="285"/>
      <c r="N10" s="211"/>
      <c r="O10" s="211"/>
      <c r="P10" s="211"/>
      <c r="Q10" s="211"/>
      <c r="R10" s="211"/>
      <c r="S10" s="211"/>
      <c r="Y10" s="275"/>
      <c r="Z10" s="275"/>
      <c r="AA10" s="275" t="s">
        <v>89</v>
      </c>
      <c r="AB10" s="280">
        <v>6</v>
      </c>
      <c r="AC10" s="280">
        <v>3</v>
      </c>
      <c r="AD10" s="280">
        <v>2</v>
      </c>
      <c r="AE10" s="280">
        <v>1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</row>
    <row r="11" spans="1:37" x14ac:dyDescent="0.25">
      <c r="A11" s="218" t="s">
        <v>60</v>
      </c>
      <c r="B11" s="249">
        <v>3</v>
      </c>
      <c r="C11" s="205">
        <f>IF($B11="","",VLOOKUP($B11,'Fiú 7 kcs A ELO'!$A$7:$O$22,5))</f>
        <v>0</v>
      </c>
      <c r="D11" s="205">
        <f>IF($B11="","",VLOOKUP($B11,'Fiú 7 kcs A ELO'!$A$7:$O$22,15))</f>
        <v>0</v>
      </c>
      <c r="E11" s="201" t="str">
        <f>UPPER(IF($B11="","",VLOOKUP($B11,'Fiú 7 kcs A ELO'!$A$7:$O$22,2)))</f>
        <v>LADÁNYI</v>
      </c>
      <c r="F11" s="206"/>
      <c r="G11" s="201" t="str">
        <f>IF($B11="","",VLOOKUP($B11,'Fiú 7 kcs A ELO'!$A$7:$O$22,3))</f>
        <v>Dávid</v>
      </c>
      <c r="H11" s="206"/>
      <c r="I11" s="201" t="str">
        <f>IF($B11="","",VLOOKUP($B11,'Fiú 7 kcs A ELO'!$A$7:$O$22,4))</f>
        <v>Szegedi Radnóti M.</v>
      </c>
      <c r="J11" s="193"/>
      <c r="K11" s="283">
        <v>3</v>
      </c>
      <c r="L11" s="277"/>
      <c r="M11" s="284"/>
      <c r="N11" s="211"/>
      <c r="O11" s="211"/>
      <c r="P11" s="211"/>
      <c r="Q11" s="211"/>
      <c r="R11" s="211"/>
      <c r="S11" s="211"/>
      <c r="Y11" s="275"/>
      <c r="Z11" s="275"/>
      <c r="AA11" s="275" t="s">
        <v>94</v>
      </c>
      <c r="AB11" s="280">
        <v>3</v>
      </c>
      <c r="AC11" s="280">
        <v>2</v>
      </c>
      <c r="AD11" s="280">
        <v>1</v>
      </c>
      <c r="AE11" s="280">
        <v>0</v>
      </c>
      <c r="AF11" s="280">
        <v>0</v>
      </c>
      <c r="AG11" s="280">
        <v>0</v>
      </c>
      <c r="AH11" s="280">
        <v>0</v>
      </c>
      <c r="AI11" s="280">
        <v>0</v>
      </c>
      <c r="AJ11" s="280">
        <v>0</v>
      </c>
      <c r="AK11" s="280">
        <v>0</v>
      </c>
    </row>
    <row r="12" spans="1:37" x14ac:dyDescent="0.25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Y12" s="275"/>
      <c r="Z12" s="275"/>
      <c r="AA12" s="275" t="s">
        <v>90</v>
      </c>
      <c r="AB12" s="281">
        <v>0</v>
      </c>
      <c r="AC12" s="281">
        <v>0</v>
      </c>
      <c r="AD12" s="281">
        <v>0</v>
      </c>
      <c r="AE12" s="281">
        <v>0</v>
      </c>
      <c r="AF12" s="281">
        <v>0</v>
      </c>
      <c r="AG12" s="281">
        <v>0</v>
      </c>
      <c r="AH12" s="281">
        <v>0</v>
      </c>
      <c r="AI12" s="281">
        <v>0</v>
      </c>
      <c r="AJ12" s="281">
        <v>0</v>
      </c>
      <c r="AK12" s="281">
        <v>0</v>
      </c>
    </row>
    <row r="13" spans="1:37" x14ac:dyDescent="0.25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Y13" s="275"/>
      <c r="Z13" s="275"/>
      <c r="AA13" s="275" t="s">
        <v>91</v>
      </c>
      <c r="AB13" s="281">
        <v>0</v>
      </c>
      <c r="AC13" s="281">
        <v>0</v>
      </c>
      <c r="AD13" s="281">
        <v>0</v>
      </c>
      <c r="AE13" s="281">
        <v>0</v>
      </c>
      <c r="AF13" s="281">
        <v>0</v>
      </c>
      <c r="AG13" s="281">
        <v>0</v>
      </c>
      <c r="AH13" s="281">
        <v>0</v>
      </c>
      <c r="AI13" s="281">
        <v>0</v>
      </c>
      <c r="AJ13" s="281">
        <v>0</v>
      </c>
      <c r="AK13" s="281">
        <v>0</v>
      </c>
    </row>
    <row r="14" spans="1:37" x14ac:dyDescent="0.2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</row>
    <row r="15" spans="1:37" x14ac:dyDescent="0.25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5"/>
      <c r="Z16" s="275"/>
      <c r="AA16" s="275" t="s">
        <v>58</v>
      </c>
      <c r="AB16" s="275">
        <v>300</v>
      </c>
      <c r="AC16" s="275">
        <v>250</v>
      </c>
      <c r="AD16" s="275">
        <v>220</v>
      </c>
      <c r="AE16" s="275">
        <v>180</v>
      </c>
      <c r="AF16" s="275">
        <v>160</v>
      </c>
      <c r="AG16" s="275">
        <v>150</v>
      </c>
      <c r="AH16" s="275">
        <v>140</v>
      </c>
      <c r="AI16" s="275">
        <v>130</v>
      </c>
      <c r="AJ16" s="275">
        <v>120</v>
      </c>
      <c r="AK16" s="275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5"/>
      <c r="Z17" s="275"/>
      <c r="AA17" s="275" t="s">
        <v>82</v>
      </c>
      <c r="AB17" s="275">
        <v>250</v>
      </c>
      <c r="AC17" s="275">
        <v>200</v>
      </c>
      <c r="AD17" s="275">
        <v>160</v>
      </c>
      <c r="AE17" s="275">
        <v>140</v>
      </c>
      <c r="AF17" s="275">
        <v>120</v>
      </c>
      <c r="AG17" s="275">
        <v>110</v>
      </c>
      <c r="AH17" s="275">
        <v>100</v>
      </c>
      <c r="AI17" s="275">
        <v>90</v>
      </c>
      <c r="AJ17" s="275">
        <v>80</v>
      </c>
      <c r="AK17" s="275">
        <v>70</v>
      </c>
    </row>
    <row r="18" spans="1:37" ht="18.75" customHeight="1" x14ac:dyDescent="0.25">
      <c r="A18" s="193"/>
      <c r="B18" s="338"/>
      <c r="C18" s="338"/>
      <c r="D18" s="327" t="str">
        <f>E7</f>
        <v>ZÁDORI</v>
      </c>
      <c r="E18" s="327"/>
      <c r="F18" s="327" t="str">
        <f>E9</f>
        <v xml:space="preserve">KARCSÚ </v>
      </c>
      <c r="G18" s="327"/>
      <c r="H18" s="327" t="str">
        <f>E11</f>
        <v>LADÁNYI</v>
      </c>
      <c r="I18" s="327"/>
      <c r="J18" s="193"/>
      <c r="K18" s="193"/>
      <c r="L18" s="193"/>
      <c r="M18" s="193"/>
      <c r="Y18" s="275"/>
      <c r="Z18" s="275"/>
      <c r="AA18" s="275" t="s">
        <v>83</v>
      </c>
      <c r="AB18" s="275">
        <v>200</v>
      </c>
      <c r="AC18" s="275">
        <v>150</v>
      </c>
      <c r="AD18" s="275">
        <v>130</v>
      </c>
      <c r="AE18" s="275">
        <v>110</v>
      </c>
      <c r="AF18" s="275">
        <v>95</v>
      </c>
      <c r="AG18" s="275">
        <v>80</v>
      </c>
      <c r="AH18" s="275">
        <v>70</v>
      </c>
      <c r="AI18" s="275">
        <v>60</v>
      </c>
      <c r="AJ18" s="275">
        <v>55</v>
      </c>
      <c r="AK18" s="275">
        <v>50</v>
      </c>
    </row>
    <row r="19" spans="1:37" ht="18.75" customHeight="1" x14ac:dyDescent="0.25">
      <c r="A19" s="254" t="s">
        <v>58</v>
      </c>
      <c r="B19" s="326" t="str">
        <f>E7</f>
        <v>ZÁDORI</v>
      </c>
      <c r="C19" s="326"/>
      <c r="D19" s="332"/>
      <c r="E19" s="332"/>
      <c r="F19" s="328" t="s">
        <v>149</v>
      </c>
      <c r="G19" s="329"/>
      <c r="H19" s="328" t="s">
        <v>149</v>
      </c>
      <c r="I19" s="329"/>
      <c r="J19" s="193"/>
      <c r="K19" s="193"/>
      <c r="L19" s="193"/>
      <c r="M19" s="193"/>
      <c r="Y19" s="275"/>
      <c r="Z19" s="275"/>
      <c r="AA19" s="275" t="s">
        <v>84</v>
      </c>
      <c r="AB19" s="275">
        <v>150</v>
      </c>
      <c r="AC19" s="275">
        <v>120</v>
      </c>
      <c r="AD19" s="275">
        <v>100</v>
      </c>
      <c r="AE19" s="275">
        <v>80</v>
      </c>
      <c r="AF19" s="275">
        <v>70</v>
      </c>
      <c r="AG19" s="275">
        <v>60</v>
      </c>
      <c r="AH19" s="275">
        <v>55</v>
      </c>
      <c r="AI19" s="275">
        <v>50</v>
      </c>
      <c r="AJ19" s="275">
        <v>45</v>
      </c>
      <c r="AK19" s="275">
        <v>40</v>
      </c>
    </row>
    <row r="20" spans="1:37" ht="18.75" customHeight="1" x14ac:dyDescent="0.25">
      <c r="A20" s="254" t="s">
        <v>59</v>
      </c>
      <c r="B20" s="326" t="str">
        <f>E9</f>
        <v xml:space="preserve">KARCSÚ </v>
      </c>
      <c r="C20" s="326"/>
      <c r="D20" s="328" t="s">
        <v>150</v>
      </c>
      <c r="E20" s="329"/>
      <c r="F20" s="332"/>
      <c r="G20" s="332"/>
      <c r="H20" s="328" t="s">
        <v>168</v>
      </c>
      <c r="I20" s="329"/>
      <c r="J20" s="193"/>
      <c r="K20" s="193"/>
      <c r="L20" s="193"/>
      <c r="M20" s="193"/>
      <c r="Y20" s="275"/>
      <c r="Z20" s="275"/>
      <c r="AA20" s="275" t="s">
        <v>85</v>
      </c>
      <c r="AB20" s="275">
        <v>120</v>
      </c>
      <c r="AC20" s="275">
        <v>90</v>
      </c>
      <c r="AD20" s="275">
        <v>65</v>
      </c>
      <c r="AE20" s="275">
        <v>55</v>
      </c>
      <c r="AF20" s="275">
        <v>50</v>
      </c>
      <c r="AG20" s="275">
        <v>45</v>
      </c>
      <c r="AH20" s="275">
        <v>40</v>
      </c>
      <c r="AI20" s="275">
        <v>35</v>
      </c>
      <c r="AJ20" s="275">
        <v>25</v>
      </c>
      <c r="AK20" s="275">
        <v>20</v>
      </c>
    </row>
    <row r="21" spans="1:37" ht="18.75" customHeight="1" x14ac:dyDescent="0.25">
      <c r="A21" s="254" t="s">
        <v>60</v>
      </c>
      <c r="B21" s="326" t="str">
        <f>E11</f>
        <v>LADÁNYI</v>
      </c>
      <c r="C21" s="326"/>
      <c r="D21" s="328" t="s">
        <v>150</v>
      </c>
      <c r="E21" s="329"/>
      <c r="F21" s="328" t="s">
        <v>169</v>
      </c>
      <c r="G21" s="329"/>
      <c r="H21" s="332"/>
      <c r="I21" s="332"/>
      <c r="J21" s="193"/>
      <c r="K21" s="193"/>
      <c r="L21" s="193"/>
      <c r="M21" s="193"/>
      <c r="Y21" s="275"/>
      <c r="Z21" s="275"/>
      <c r="AA21" s="275" t="s">
        <v>86</v>
      </c>
      <c r="AB21" s="275">
        <v>90</v>
      </c>
      <c r="AC21" s="275">
        <v>60</v>
      </c>
      <c r="AD21" s="275">
        <v>45</v>
      </c>
      <c r="AE21" s="275">
        <v>34</v>
      </c>
      <c r="AF21" s="275">
        <v>27</v>
      </c>
      <c r="AG21" s="275">
        <v>22</v>
      </c>
      <c r="AH21" s="275">
        <v>18</v>
      </c>
      <c r="AI21" s="275">
        <v>15</v>
      </c>
      <c r="AJ21" s="275">
        <v>12</v>
      </c>
      <c r="AK21" s="275">
        <v>9</v>
      </c>
    </row>
    <row r="22" spans="1:37" x14ac:dyDescent="0.2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Y22" s="275"/>
      <c r="Z22" s="275"/>
      <c r="AA22" s="275" t="s">
        <v>87</v>
      </c>
      <c r="AB22" s="275">
        <v>60</v>
      </c>
      <c r="AC22" s="275">
        <v>40</v>
      </c>
      <c r="AD22" s="275">
        <v>30</v>
      </c>
      <c r="AE22" s="275">
        <v>20</v>
      </c>
      <c r="AF22" s="275">
        <v>18</v>
      </c>
      <c r="AG22" s="275">
        <v>15</v>
      </c>
      <c r="AH22" s="275">
        <v>12</v>
      </c>
      <c r="AI22" s="275">
        <v>10</v>
      </c>
      <c r="AJ22" s="275">
        <v>8</v>
      </c>
      <c r="AK22" s="275">
        <v>6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75"/>
      <c r="Z23" s="275"/>
      <c r="AA23" s="275" t="s">
        <v>88</v>
      </c>
      <c r="AB23" s="275">
        <v>40</v>
      </c>
      <c r="AC23" s="275">
        <v>25</v>
      </c>
      <c r="AD23" s="275">
        <v>18</v>
      </c>
      <c r="AE23" s="275">
        <v>13</v>
      </c>
      <c r="AF23" s="275">
        <v>8</v>
      </c>
      <c r="AG23" s="275">
        <v>7</v>
      </c>
      <c r="AH23" s="275">
        <v>6</v>
      </c>
      <c r="AI23" s="275">
        <v>5</v>
      </c>
      <c r="AJ23" s="275">
        <v>4</v>
      </c>
      <c r="AK23" s="275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5"/>
      <c r="Z24" s="275"/>
      <c r="AA24" s="275" t="s">
        <v>89</v>
      </c>
      <c r="AB24" s="275">
        <v>25</v>
      </c>
      <c r="AC24" s="275">
        <v>15</v>
      </c>
      <c r="AD24" s="275">
        <v>13</v>
      </c>
      <c r="AE24" s="275">
        <v>7</v>
      </c>
      <c r="AF24" s="275">
        <v>6</v>
      </c>
      <c r="AG24" s="275">
        <v>5</v>
      </c>
      <c r="AH24" s="275">
        <v>4</v>
      </c>
      <c r="AI24" s="275">
        <v>3</v>
      </c>
      <c r="AJ24" s="275">
        <v>2</v>
      </c>
      <c r="AK24" s="275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5"/>
      <c r="Z25" s="275"/>
      <c r="AA25" s="275" t="s">
        <v>94</v>
      </c>
      <c r="AB25" s="275">
        <v>15</v>
      </c>
      <c r="AC25" s="275">
        <v>10</v>
      </c>
      <c r="AD25" s="275">
        <v>8</v>
      </c>
      <c r="AE25" s="275">
        <v>4</v>
      </c>
      <c r="AF25" s="275">
        <v>3</v>
      </c>
      <c r="AG25" s="275">
        <v>2</v>
      </c>
      <c r="AH25" s="275">
        <v>1</v>
      </c>
      <c r="AI25" s="275">
        <v>0</v>
      </c>
      <c r="AJ25" s="275">
        <v>0</v>
      </c>
      <c r="AK25" s="275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5"/>
      <c r="Z26" s="275"/>
      <c r="AA26" s="275" t="s">
        <v>90</v>
      </c>
      <c r="AB26" s="275">
        <v>10</v>
      </c>
      <c r="AC26" s="275">
        <v>6</v>
      </c>
      <c r="AD26" s="275">
        <v>4</v>
      </c>
      <c r="AE26" s="275">
        <v>2</v>
      </c>
      <c r="AF26" s="275">
        <v>1</v>
      </c>
      <c r="AG26" s="275">
        <v>0</v>
      </c>
      <c r="AH26" s="275">
        <v>0</v>
      </c>
      <c r="AI26" s="275">
        <v>0</v>
      </c>
      <c r="AJ26" s="275">
        <v>0</v>
      </c>
      <c r="AK26" s="275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5"/>
      <c r="Z27" s="275"/>
      <c r="AA27" s="275" t="s">
        <v>91</v>
      </c>
      <c r="AB27" s="275">
        <v>3</v>
      </c>
      <c r="AC27" s="275">
        <v>2</v>
      </c>
      <c r="AD27" s="275">
        <v>1</v>
      </c>
      <c r="AE27" s="275">
        <v>0</v>
      </c>
      <c r="AF27" s="275">
        <v>0</v>
      </c>
      <c r="AG27" s="275">
        <v>0</v>
      </c>
      <c r="AH27" s="275">
        <v>0</v>
      </c>
      <c r="AI27" s="275">
        <v>0</v>
      </c>
      <c r="AJ27" s="275">
        <v>0</v>
      </c>
      <c r="AK27" s="275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2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6" t="s">
        <v>2</v>
      </c>
      <c r="E33" s="227" t="s">
        <v>40</v>
      </c>
      <c r="F33" s="245"/>
      <c r="G33" s="226" t="s">
        <v>2</v>
      </c>
      <c r="H33" s="227" t="s">
        <v>49</v>
      </c>
      <c r="I33" s="119"/>
      <c r="J33" s="227" t="s">
        <v>50</v>
      </c>
      <c r="K33" s="118" t="s">
        <v>51</v>
      </c>
      <c r="L33" s="31"/>
      <c r="M33" s="312"/>
      <c r="N33" s="311"/>
      <c r="O33" s="211"/>
      <c r="P33" s="220"/>
      <c r="Q33" s="220"/>
      <c r="R33" s="221"/>
      <c r="S33" s="211"/>
    </row>
    <row r="34" spans="1:19" x14ac:dyDescent="0.25">
      <c r="A34" s="196" t="s">
        <v>39</v>
      </c>
      <c r="B34" s="197"/>
      <c r="C34" s="198"/>
      <c r="D34" s="228"/>
      <c r="E34" s="333"/>
      <c r="F34" s="333"/>
      <c r="G34" s="239" t="s">
        <v>3</v>
      </c>
      <c r="H34" s="197"/>
      <c r="I34" s="229"/>
      <c r="J34" s="240"/>
      <c r="K34" s="194" t="s">
        <v>41</v>
      </c>
      <c r="L34" s="246"/>
      <c r="M34" s="234"/>
      <c r="O34" s="211"/>
      <c r="P34" s="222"/>
      <c r="Q34" s="222"/>
      <c r="R34" s="223"/>
      <c r="S34" s="211"/>
    </row>
    <row r="35" spans="1:19" x14ac:dyDescent="0.25">
      <c r="A35" s="199" t="s">
        <v>48</v>
      </c>
      <c r="B35" s="117"/>
      <c r="C35" s="200"/>
      <c r="D35" s="231"/>
      <c r="E35" s="334"/>
      <c r="F35" s="334"/>
      <c r="G35" s="241" t="s">
        <v>4</v>
      </c>
      <c r="H35" s="232"/>
      <c r="I35" s="233"/>
      <c r="J35" s="82"/>
      <c r="K35" s="243"/>
      <c r="L35" s="192"/>
      <c r="M35" s="238"/>
      <c r="O35" s="211"/>
      <c r="P35" s="223"/>
      <c r="Q35" s="224"/>
      <c r="R35" s="223"/>
      <c r="S35" s="211"/>
    </row>
    <row r="36" spans="1:19" x14ac:dyDescent="0.25">
      <c r="A36" s="132"/>
      <c r="B36" s="133"/>
      <c r="C36" s="134"/>
      <c r="D36" s="231"/>
      <c r="E36" s="235"/>
      <c r="F36" s="236"/>
      <c r="G36" s="241" t="s">
        <v>5</v>
      </c>
      <c r="H36" s="232"/>
      <c r="I36" s="233"/>
      <c r="J36" s="82"/>
      <c r="K36" s="194" t="s">
        <v>42</v>
      </c>
      <c r="L36" s="246"/>
      <c r="M36" s="230"/>
      <c r="O36" s="211"/>
      <c r="P36" s="222"/>
      <c r="Q36" s="222"/>
      <c r="R36" s="223"/>
      <c r="S36" s="211"/>
    </row>
    <row r="37" spans="1:19" x14ac:dyDescent="0.25">
      <c r="A37" s="112"/>
      <c r="B37" s="163"/>
      <c r="C37" s="113"/>
      <c r="D37" s="231"/>
      <c r="E37" s="235"/>
      <c r="F37" s="236"/>
      <c r="G37" s="241" t="s">
        <v>6</v>
      </c>
      <c r="H37" s="232"/>
      <c r="I37" s="233"/>
      <c r="J37" s="82"/>
      <c r="K37" s="244"/>
      <c r="L37" s="236"/>
      <c r="M37" s="234"/>
      <c r="O37" s="211"/>
      <c r="P37" s="223"/>
      <c r="Q37" s="224"/>
      <c r="R37" s="223"/>
      <c r="S37" s="211"/>
    </row>
    <row r="38" spans="1:19" x14ac:dyDescent="0.25">
      <c r="A38" s="121"/>
      <c r="B38" s="135"/>
      <c r="C38" s="164"/>
      <c r="D38" s="231"/>
      <c r="E38" s="235"/>
      <c r="F38" s="236"/>
      <c r="G38" s="241" t="s">
        <v>7</v>
      </c>
      <c r="H38" s="232"/>
      <c r="I38" s="233"/>
      <c r="J38" s="82"/>
      <c r="K38" s="199"/>
      <c r="L38" s="192"/>
      <c r="M38" s="238"/>
      <c r="O38" s="211"/>
      <c r="P38" s="223"/>
      <c r="Q38" s="224"/>
      <c r="R38" s="223"/>
      <c r="S38" s="211"/>
    </row>
    <row r="39" spans="1:19" x14ac:dyDescent="0.25">
      <c r="A39" s="122"/>
      <c r="B39" s="138"/>
      <c r="C39" s="113"/>
      <c r="D39" s="231"/>
      <c r="E39" s="235"/>
      <c r="F39" s="236"/>
      <c r="G39" s="241" t="s">
        <v>8</v>
      </c>
      <c r="H39" s="232"/>
      <c r="I39" s="233"/>
      <c r="J39" s="82"/>
      <c r="K39" s="194" t="s">
        <v>31</v>
      </c>
      <c r="L39" s="246"/>
      <c r="M39" s="230"/>
      <c r="O39" s="211"/>
      <c r="P39" s="222"/>
      <c r="Q39" s="222"/>
      <c r="R39" s="223"/>
      <c r="S39" s="211"/>
    </row>
    <row r="40" spans="1:19" x14ac:dyDescent="0.25">
      <c r="A40" s="122"/>
      <c r="B40" s="138"/>
      <c r="C40" s="130"/>
      <c r="D40" s="231"/>
      <c r="E40" s="235"/>
      <c r="F40" s="236"/>
      <c r="G40" s="241" t="s">
        <v>9</v>
      </c>
      <c r="H40" s="232"/>
      <c r="I40" s="233"/>
      <c r="J40" s="82"/>
      <c r="K40" s="244"/>
      <c r="L40" s="236"/>
      <c r="M40" s="234"/>
      <c r="O40" s="211"/>
      <c r="P40" s="223"/>
      <c r="Q40" s="224"/>
      <c r="R40" s="223"/>
      <c r="S40" s="211"/>
    </row>
    <row r="41" spans="1:19" x14ac:dyDescent="0.25">
      <c r="A41" s="123"/>
      <c r="B41" s="120"/>
      <c r="C41" s="131"/>
      <c r="D41" s="237"/>
      <c r="E41" s="114"/>
      <c r="F41" s="192"/>
      <c r="G41" s="242" t="s">
        <v>10</v>
      </c>
      <c r="H41" s="117"/>
      <c r="I41" s="195"/>
      <c r="J41" s="115"/>
      <c r="K41" s="199" t="str">
        <f>L4</f>
        <v>Rákóczi Andrea</v>
      </c>
      <c r="L41" s="192"/>
      <c r="M41" s="238"/>
      <c r="O41" s="211"/>
      <c r="P41" s="223"/>
      <c r="Q41" s="224"/>
      <c r="R41" s="225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10</vt:i4>
      </vt:variant>
    </vt:vector>
  </HeadingPairs>
  <TitlesOfParts>
    <vt:vector size="18" baseType="lpstr">
      <vt:lpstr>Altalanos</vt:lpstr>
      <vt:lpstr>Birók</vt:lpstr>
      <vt:lpstr>Fiú 3 kcs B ELO</vt:lpstr>
      <vt:lpstr>Fiú 3 kcs B</vt:lpstr>
      <vt:lpstr>Fiú 5 kcs B ELO</vt:lpstr>
      <vt:lpstr>Fiú 5 kcs B</vt:lpstr>
      <vt:lpstr>Fiú 7 kcs A ELO</vt:lpstr>
      <vt:lpstr>Fiú 7 cs A</vt:lpstr>
      <vt:lpstr>'Fiú 3 kcs B ELO'!Nyomtatási_cím</vt:lpstr>
      <vt:lpstr>'Fiú 5 kcs B ELO'!Nyomtatási_cím</vt:lpstr>
      <vt:lpstr>'Fiú 7 kcs A ELO'!Nyomtatási_cím</vt:lpstr>
      <vt:lpstr>Birók!Nyomtatási_terület</vt:lpstr>
      <vt:lpstr>'Fiú 3 kcs B'!Nyomtatási_terület</vt:lpstr>
      <vt:lpstr>'Fiú 3 kcs B ELO'!Nyomtatási_terület</vt:lpstr>
      <vt:lpstr>'Fiú 5 kcs B'!Nyomtatási_terület</vt:lpstr>
      <vt:lpstr>'Fiú 5 kcs B ELO'!Nyomtatási_terület</vt:lpstr>
      <vt:lpstr>'Fiú 7 cs A'!Nyomtatási_terület</vt:lpstr>
      <vt:lpstr>'Fiú 7 kcs A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2025-05-21T11:20:20Z</dcterms:modified>
  <cp:category>Forms</cp:category>
</cp:coreProperties>
</file>