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omments2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omments3.xml" ContentType="application/vnd.openxmlformats-officedocument.spreadsheetml.comments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omments4.xml" ContentType="application/vnd.openxmlformats-officedocument.spreadsheetml.comments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omments5.xml" ContentType="application/vnd.openxmlformats-officedocument.spreadsheetml.comments+xml"/>
  <Override PartName="/xl/drawings/drawing25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omments6.xml" ContentType="application/vnd.openxmlformats-officedocument.spreadsheetml.comments+xml"/>
  <Override PartName="/xl/drawings/drawing26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omments7.xml" ContentType="application/vnd.openxmlformats-officedocument.spreadsheetml.comments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omments8.xml" ContentType="application/vnd.openxmlformats-officedocument.spreadsheetml.comments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omments9.xml" ContentType="application/vnd.openxmlformats-officedocument.spreadsheetml.comments+xml"/>
  <Override PartName="/xl/drawings/drawing32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omments10.xml" ContentType="application/vnd.openxmlformats-officedocument.spreadsheetml.comments+xml"/>
  <Override PartName="/xl/drawings/drawing3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Munka\Diákolimpia\2024-2025\Vármegyei végeredmények\Békés vármegye - Hankó Bálint\"/>
    </mc:Choice>
  </mc:AlternateContent>
  <xr:revisionPtr revIDLastSave="0" documentId="13_ncr:1_{BD6CA331-CDB4-40BC-A23D-90D299B7C95F}" xr6:coauthVersionLast="47" xr6:coauthVersionMax="47" xr10:uidLastSave="{00000000-0000-0000-0000-000000000000}"/>
  <bookViews>
    <workbookView xWindow="-108" yWindow="-108" windowWidth="23256" windowHeight="13176" tabRatio="870" firstSheet="1" activeTab="5" xr2:uid="{00000000-000D-0000-FFFF-FFFF00000000}"/>
  </bookViews>
  <sheets>
    <sheet name="Altalanos" sheetId="1" r:id="rId1"/>
    <sheet name="Birók" sheetId="2" r:id="rId2"/>
    <sheet name="Játék nélkül továbbjutók" sheetId="18" r:id="rId3"/>
    <sheet name="Nevezések" sheetId="69" r:id="rId4"/>
    <sheet name="Játékrend" sheetId="68" r:id="rId5"/>
    <sheet name="Piros fiú &quot;B&quot;" sheetId="3" r:id="rId6"/>
    <sheet name="Piros leány &quot;B&quot;" sheetId="4" r:id="rId7"/>
    <sheet name="Narancs fiú &quot;B&quot;" sheetId="5" r:id="rId8"/>
    <sheet name="Zöld fiú &quot;A&quot; 1. csoport" sheetId="6" r:id="rId9"/>
    <sheet name="Zöld fiú &quot;A&quot; 2-3. csoport" sheetId="7" r:id="rId10"/>
    <sheet name="Zöld fiú &quot;A&quot; 4. csoport" sheetId="8" r:id="rId11"/>
    <sheet name="Zöld fiú &quot;A&quot; helyosztók" sheetId="9" r:id="rId12"/>
    <sheet name="Zöld fiú &quot;B&quot; 1-2. csoport" sheetId="10" r:id="rId13"/>
    <sheet name="Zöld fiú &quot;B&quot; 3-4. csoport" sheetId="11" r:id="rId14"/>
    <sheet name="Zöld fiú &quot;B&quot; 5. csoport" sheetId="12" r:id="rId15"/>
    <sheet name="Zöld fiú &quot;B&quot; 6. csoport" sheetId="13" r:id="rId16"/>
    <sheet name="Zöld fiú &quot;B&quot; helyosztók" sheetId="14" r:id="rId17"/>
    <sheet name="Zöld leány &quot;B&quot; 1-2. csoport" sheetId="15" r:id="rId18"/>
    <sheet name="Zöld leány &quot;B&quot; 3. csoport" sheetId="16" r:id="rId19"/>
    <sheet name="Zöld leány &quot;B&quot; helyosztók" sheetId="17" r:id="rId20"/>
    <sheet name="F12 &quot;A&quot;" sheetId="70" r:id="rId21"/>
    <sheet name="F14 &quot;A&quot;" sheetId="71" r:id="rId22"/>
    <sheet name="F16 &quot;A&quot;" sheetId="72" r:id="rId23"/>
    <sheet name="F18 &quot;A&quot;" sheetId="73" r:id="rId24"/>
    <sheet name="F18+&quot;A&quot;" sheetId="74" r:id="rId25"/>
    <sheet name="F12 &quot;B&quot;" sheetId="75" r:id="rId26"/>
    <sheet name="F14 &quot;B&quot;" sheetId="76" r:id="rId27"/>
    <sheet name="F16&quot;B&quot;" sheetId="77" r:id="rId28"/>
    <sheet name="F18&quot;B&quot;" sheetId="78" r:id="rId29"/>
    <sheet name="F18+&quot;B&quot;" sheetId="79" r:id="rId30"/>
    <sheet name="L18 &quot;A&quot;" sheetId="80" r:id="rId31"/>
    <sheet name="L12 &quot;B&quot;" sheetId="81" r:id="rId32"/>
    <sheet name="L14 &quot;B&quot;" sheetId="82" r:id="rId33"/>
    <sheet name="L16 &quot;B&quot;" sheetId="83" r:id="rId34"/>
    <sheet name="L18 &quot;B&quot;" sheetId="84" r:id="rId35"/>
  </sheets>
  <externalReferences>
    <externalReference r:id="rId36"/>
  </externalReferences>
  <definedNames>
    <definedName name="_Order1">255</definedName>
    <definedName name="Excel_BuiltIn_Print_Area" localSheetId="1">Birók!$A$1:$N$29</definedName>
    <definedName name="Excel_BuiltIn_Print_Area" localSheetId="20">'F12 "A"'!$A$1:$M$41</definedName>
    <definedName name="Excel_BuiltIn_Print_Area" localSheetId="25">'F12 "B"'!$A$1:$R$57</definedName>
    <definedName name="Excel_BuiltIn_Print_Area" localSheetId="21">'F14 "A"'!$A$1:$M$41</definedName>
    <definedName name="Excel_BuiltIn_Print_Area" localSheetId="26">'F14 "B"'!$A$1:$R$57</definedName>
    <definedName name="Excel_BuiltIn_Print_Area" localSheetId="22">'F16 "A"'!$A$1:$R$62</definedName>
    <definedName name="Excel_BuiltIn_Print_Area" localSheetId="27">'F16"B"'!$A$1:$R$57</definedName>
    <definedName name="Excel_BuiltIn_Print_Area" localSheetId="23">'F18 "A"'!$A$1:$M$41</definedName>
    <definedName name="Excel_BuiltIn_Print_Area" localSheetId="28">'F18"B"'!$A$1:$M$41</definedName>
    <definedName name="Excel_BuiltIn_Print_Area" localSheetId="24">'F18+"A"'!$A$1:$M$41</definedName>
    <definedName name="Excel_BuiltIn_Print_Area" localSheetId="29">'F18+"B"'!$A$1:$R$57</definedName>
    <definedName name="Excel_BuiltIn_Print_Area" localSheetId="2">'Játék nélkül továbbjutók'!$A$1:$Q$134</definedName>
    <definedName name="Excel_BuiltIn_Print_Area" localSheetId="31">'L12 "B"'!$A$1:$M$41</definedName>
    <definedName name="Excel_BuiltIn_Print_Area" localSheetId="32">'L14 "B"'!$A$1:$R$62</definedName>
    <definedName name="Excel_BuiltIn_Print_Area" localSheetId="33">'L16 "B"'!$A$1:$R$57</definedName>
    <definedName name="Excel_BuiltIn_Print_Area" localSheetId="30">'L18 "A"'!$A$1:$M$41</definedName>
    <definedName name="Excel_BuiltIn_Print_Area" localSheetId="34">'L18 "B"'!$A$1:$M$49</definedName>
    <definedName name="Excel_BuiltIn_Print_Area" localSheetId="7">'Narancs fiú "B"'!$A$1:$M$41</definedName>
    <definedName name="Excel_BuiltIn_Print_Area" localSheetId="5">'Piros fiú "B"'!$A$1:$M$52</definedName>
    <definedName name="Excel_BuiltIn_Print_Area" localSheetId="6">'Piros leány "B"'!$A$1:$M$41</definedName>
    <definedName name="Excel_BuiltIn_Print_Area" localSheetId="8">'Zöld fiú "A" 1. csoport'!$A$1:$M$41</definedName>
    <definedName name="Excel_BuiltIn_Print_Area" localSheetId="9">'Zöld fiú "A" 2-3. csoport'!$A$1:$M$47</definedName>
    <definedName name="Excel_BuiltIn_Print_Area" localSheetId="10">'Zöld fiú "A" 4. csoport'!$A$1:$M$41</definedName>
    <definedName name="Excel_BuiltIn_Print_Area" localSheetId="11">'Zöld fiú "A" helyosztók'!$A$1:$R$62</definedName>
    <definedName name="Excel_BuiltIn_Print_Area" localSheetId="12">'Zöld fiú "B" 1-2. csoport'!$A$1:$M$49</definedName>
    <definedName name="Excel_BuiltIn_Print_Area" localSheetId="13">'Zöld fiú "B" 3-4. csoport'!$A$1:$M$47</definedName>
    <definedName name="Excel_BuiltIn_Print_Area" localSheetId="14">'Zöld fiú "B" 5. csoport'!$A$1:$M$41</definedName>
    <definedName name="Excel_BuiltIn_Print_Area" localSheetId="15">'Zöld fiú "B" 6. csoport'!$A$1:$M$41</definedName>
    <definedName name="Excel_BuiltIn_Print_Area" localSheetId="16">'Zöld fiú "B" helyosztók'!$A$1:$R$62</definedName>
    <definedName name="Excel_BuiltIn_Print_Area" localSheetId="17">'Zöld leány "B" 1-2. csoport'!$A$1:$M$49</definedName>
    <definedName name="Excel_BuiltIn_Print_Area" localSheetId="18">'Zöld leány "B" 3. csoport'!$A$1:$M$41</definedName>
    <definedName name="Excel_BuiltIn_Print_Area" localSheetId="19">'Zöld leány "B" helyosztók'!$A$1:$M$41</definedName>
    <definedName name="Excel_BuiltIn_Print_Titles" localSheetId="2">'Játék nélkül továbbjutók'!$1:$6</definedName>
    <definedName name="HTML_CodePage">1252</definedName>
    <definedName name="HTML_Description">""</definedName>
    <definedName name="HTML_Email">""</definedName>
    <definedName name="HTML_Header">""</definedName>
    <definedName name="HTML_LastUpdate">"7/31/2000"</definedName>
    <definedName name="HTML_LineAfter">FALSE</definedName>
    <definedName name="HTML_LineBefore">FALSE</definedName>
    <definedName name="HTML_Name">"tbarnes"</definedName>
    <definedName name="HTML_OBDlg2">TRUE</definedName>
    <definedName name="HTML_OBDlg4">TRUE</definedName>
    <definedName name="HTML_OS">0</definedName>
    <definedName name="HTML_PathFile">"C:\Documents and Settings\TBARNES\My Documents\HTML Stuff\Draw1.htm"</definedName>
    <definedName name="HTML_Title">""</definedName>
    <definedName name="_xlnm.Print_Titles" localSheetId="2">'Játék nélkül továbbjutók'!$1:$6</definedName>
    <definedName name="_xlnm.Print_Area" localSheetId="1">Birók!$A$1:$N$29</definedName>
    <definedName name="_xlnm.Print_Area" localSheetId="20">'F12 "A"'!$A$1:$M$41</definedName>
    <definedName name="_xlnm.Print_Area" localSheetId="25">'F12 "B"'!$A$1:$R$57</definedName>
    <definedName name="_xlnm.Print_Area" localSheetId="21">'F14 "A"'!$A$1:$M$41</definedName>
    <definedName name="_xlnm.Print_Area" localSheetId="26">'F14 "B"'!$A$1:$R$57</definedName>
    <definedName name="_xlnm.Print_Area" localSheetId="22">'F16 "A"'!$A$1:$R$62</definedName>
    <definedName name="_xlnm.Print_Area" localSheetId="27">'F16"B"'!$A$1:$R$57</definedName>
    <definedName name="_xlnm.Print_Area" localSheetId="23">'F18 "A"'!$A$1:$M$41</definedName>
    <definedName name="_xlnm.Print_Area" localSheetId="28">'F18"B"'!$A$1:$M$41</definedName>
    <definedName name="_xlnm.Print_Area" localSheetId="24">'F18+"A"'!$A$1:$M$41</definedName>
    <definedName name="_xlnm.Print_Area" localSheetId="29">'F18+"B"'!$A$1:$R$57</definedName>
    <definedName name="_xlnm.Print_Area" localSheetId="2">'Játék nélkül továbbjutók'!$A$1:$Q$134</definedName>
    <definedName name="_xlnm.Print_Area" localSheetId="31">'L12 "B"'!$A$1:$M$41</definedName>
    <definedName name="_xlnm.Print_Area" localSheetId="32">'L14 "B"'!$A$1:$R$62</definedName>
    <definedName name="_xlnm.Print_Area" localSheetId="33">'L16 "B"'!$A$1:$R$57</definedName>
    <definedName name="_xlnm.Print_Area" localSheetId="30">'L18 "A"'!$A$1:$M$41</definedName>
    <definedName name="_xlnm.Print_Area" localSheetId="34">'L18 "B"'!$A$1:$M$49</definedName>
    <definedName name="_xlnm.Print_Area" localSheetId="7">'Narancs fiú "B"'!$A$1:$M$41</definedName>
    <definedName name="_xlnm.Print_Area" localSheetId="5">'Piros fiú "B"'!$A$1:$M$52</definedName>
    <definedName name="_xlnm.Print_Area" localSheetId="6">'Piros leány "B"'!$A$1:$M$41</definedName>
    <definedName name="_xlnm.Print_Area" localSheetId="8">'Zöld fiú "A" 1. csoport'!$A$1:$M$41</definedName>
    <definedName name="_xlnm.Print_Area" localSheetId="9">'Zöld fiú "A" 2-3. csoport'!$A$1:$M$47</definedName>
    <definedName name="_xlnm.Print_Area" localSheetId="10">'Zöld fiú "A" 4. csoport'!$A$1:$M$41</definedName>
    <definedName name="_xlnm.Print_Area" localSheetId="11">'Zöld fiú "A" helyosztók'!$A$1:$R$62</definedName>
    <definedName name="_xlnm.Print_Area" localSheetId="12">'Zöld fiú "B" 1-2. csoport'!$A$1:$M$49</definedName>
    <definedName name="_xlnm.Print_Area" localSheetId="13">'Zöld fiú "B" 3-4. csoport'!$A$1:$M$47</definedName>
    <definedName name="_xlnm.Print_Area" localSheetId="14">'Zöld fiú "B" 5. csoport'!$A$1:$M$41</definedName>
    <definedName name="_xlnm.Print_Area" localSheetId="15">'Zöld fiú "B" 6. csoport'!$A$1:$M$41</definedName>
    <definedName name="_xlnm.Print_Area" localSheetId="16">'Zöld fiú "B" helyosztók'!$A$1:$R$62</definedName>
    <definedName name="_xlnm.Print_Area" localSheetId="17">'Zöld leány "B" 1-2. csoport'!$A$1:$M$49</definedName>
    <definedName name="_xlnm.Print_Area" localSheetId="18">'Zöld leány "B" 3. csoport'!$A$1:$M$41</definedName>
    <definedName name="_xlnm.Print_Area" localSheetId="19">'Zöld leány "B" helyosztók'!$A$1:$M$41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4" i="84" l="1"/>
  <c r="E43" i="84"/>
  <c r="E42" i="84"/>
  <c r="F38" i="84"/>
  <c r="C38" i="84"/>
  <c r="B31" i="84"/>
  <c r="B30" i="84"/>
  <c r="B29" i="84"/>
  <c r="B28" i="84"/>
  <c r="J27" i="84"/>
  <c r="H27" i="84"/>
  <c r="F27" i="84"/>
  <c r="D27" i="84"/>
  <c r="B25" i="84"/>
  <c r="B24" i="84"/>
  <c r="B23" i="84"/>
  <c r="H22" i="84"/>
  <c r="F22" i="84"/>
  <c r="D22" i="84"/>
  <c r="D19" i="84"/>
  <c r="C19" i="84"/>
  <c r="L17" i="84"/>
  <c r="D17" i="84"/>
  <c r="C17" i="84"/>
  <c r="L15" i="84"/>
  <c r="D15" i="84"/>
  <c r="C15" i="84"/>
  <c r="D13" i="84"/>
  <c r="C13" i="84"/>
  <c r="D11" i="84"/>
  <c r="C11" i="84"/>
  <c r="L9" i="84"/>
  <c r="D9" i="84"/>
  <c r="C9" i="84"/>
  <c r="L7" i="84"/>
  <c r="D7" i="84"/>
  <c r="C7" i="84"/>
  <c r="Y5" i="84"/>
  <c r="L4" i="84"/>
  <c r="K49" i="84" s="1"/>
  <c r="E4" i="84"/>
  <c r="A4" i="84"/>
  <c r="Y3" i="84"/>
  <c r="L19" i="84" s="1"/>
  <c r="E2" i="84"/>
  <c r="AK1" i="84"/>
  <c r="AJ1" i="84"/>
  <c r="AI1" i="84"/>
  <c r="AH1" i="84"/>
  <c r="AG1" i="84"/>
  <c r="AF1" i="84"/>
  <c r="AE1" i="84"/>
  <c r="AD1" i="84"/>
  <c r="AC1" i="84"/>
  <c r="AB1" i="84"/>
  <c r="A1" i="84"/>
  <c r="R57" i="83"/>
  <c r="F53" i="83" s="1"/>
  <c r="O57" i="83"/>
  <c r="F51" i="83"/>
  <c r="F50" i="83"/>
  <c r="G37" i="83"/>
  <c r="D37" i="83"/>
  <c r="C37" i="83"/>
  <c r="B37" i="83"/>
  <c r="I35" i="83"/>
  <c r="G35" i="83"/>
  <c r="D35" i="83"/>
  <c r="C35" i="83"/>
  <c r="B35" i="83"/>
  <c r="D33" i="83"/>
  <c r="B33" i="83"/>
  <c r="D31" i="83"/>
  <c r="B31" i="83"/>
  <c r="I29" i="83"/>
  <c r="G29" i="83"/>
  <c r="D29" i="83"/>
  <c r="C29" i="83"/>
  <c r="B29" i="83"/>
  <c r="D27" i="83"/>
  <c r="C27" i="83"/>
  <c r="B27" i="83"/>
  <c r="I25" i="83"/>
  <c r="G25" i="83"/>
  <c r="D25" i="83"/>
  <c r="C25" i="83"/>
  <c r="B25" i="83"/>
  <c r="D23" i="83"/>
  <c r="C23" i="83"/>
  <c r="B23" i="83"/>
  <c r="D21" i="83"/>
  <c r="C21" i="83"/>
  <c r="B21" i="83"/>
  <c r="I19" i="83"/>
  <c r="G19" i="83"/>
  <c r="D19" i="83"/>
  <c r="C19" i="83"/>
  <c r="B19" i="83"/>
  <c r="D17" i="83"/>
  <c r="B17" i="83"/>
  <c r="U16" i="83"/>
  <c r="U15" i="83"/>
  <c r="D15" i="83"/>
  <c r="B15" i="83"/>
  <c r="U14" i="83"/>
  <c r="U13" i="83"/>
  <c r="D13" i="83"/>
  <c r="B13" i="83"/>
  <c r="U12" i="83"/>
  <c r="U11" i="83"/>
  <c r="D11" i="83"/>
  <c r="B11" i="83"/>
  <c r="U10" i="83"/>
  <c r="U9" i="83"/>
  <c r="I9" i="83"/>
  <c r="G9" i="83"/>
  <c r="D9" i="83"/>
  <c r="C9" i="83"/>
  <c r="B9" i="83"/>
  <c r="U8" i="83"/>
  <c r="U7" i="83"/>
  <c r="D7" i="83"/>
  <c r="C7" i="83"/>
  <c r="B7" i="83"/>
  <c r="Q6" i="83"/>
  <c r="F6" i="83"/>
  <c r="Y5" i="83"/>
  <c r="AE1" i="83" s="1"/>
  <c r="K6" i="83" s="1"/>
  <c r="R4" i="83"/>
  <c r="G4" i="83"/>
  <c r="A4" i="83"/>
  <c r="Y3" i="83"/>
  <c r="O6" i="83" s="1"/>
  <c r="E2" i="83"/>
  <c r="AH1" i="83"/>
  <c r="AG1" i="83"/>
  <c r="AF1" i="83"/>
  <c r="AD1" i="83"/>
  <c r="AC1" i="83"/>
  <c r="AB1" i="83"/>
  <c r="A1" i="83"/>
  <c r="R62" i="82"/>
  <c r="F56" i="82" s="1"/>
  <c r="O62" i="82"/>
  <c r="D21" i="82"/>
  <c r="C21" i="82"/>
  <c r="B21" i="82"/>
  <c r="D19" i="82"/>
  <c r="C19" i="82"/>
  <c r="B19" i="82"/>
  <c r="D17" i="82"/>
  <c r="C17" i="82"/>
  <c r="B17" i="82"/>
  <c r="U16" i="82"/>
  <c r="U15" i="82"/>
  <c r="D15" i="82"/>
  <c r="C15" i="82"/>
  <c r="B15" i="82"/>
  <c r="U14" i="82"/>
  <c r="U13" i="82"/>
  <c r="D13" i="82"/>
  <c r="C13" i="82"/>
  <c r="B13" i="82"/>
  <c r="U12" i="82"/>
  <c r="U11" i="82"/>
  <c r="D11" i="82"/>
  <c r="C11" i="82"/>
  <c r="B11" i="82"/>
  <c r="U10" i="82"/>
  <c r="U9" i="82"/>
  <c r="D9" i="82"/>
  <c r="C9" i="82"/>
  <c r="B9" i="82"/>
  <c r="U8" i="82"/>
  <c r="U7" i="82"/>
  <c r="D7" i="82"/>
  <c r="C7" i="82"/>
  <c r="B7" i="82"/>
  <c r="Y5" i="82"/>
  <c r="AE1" i="82" s="1"/>
  <c r="F6" i="82" s="1"/>
  <c r="R4" i="82"/>
  <c r="G4" i="82"/>
  <c r="A4" i="82"/>
  <c r="Y3" i="82"/>
  <c r="O6" i="82" s="1"/>
  <c r="E2" i="82"/>
  <c r="AH1" i="82"/>
  <c r="AG1" i="82"/>
  <c r="AF1" i="82"/>
  <c r="AD1" i="82"/>
  <c r="K6" i="82" s="1"/>
  <c r="AC1" i="82"/>
  <c r="AB1" i="82"/>
  <c r="A1" i="82"/>
  <c r="K41" i="81"/>
  <c r="B23" i="81"/>
  <c r="B22" i="81"/>
  <c r="B21" i="81"/>
  <c r="B20" i="81"/>
  <c r="B19" i="81"/>
  <c r="L18" i="81"/>
  <c r="J18" i="81"/>
  <c r="H18" i="81"/>
  <c r="F18" i="81"/>
  <c r="D18" i="81"/>
  <c r="D15" i="81"/>
  <c r="C15" i="81"/>
  <c r="D13" i="81"/>
  <c r="C13" i="81"/>
  <c r="D11" i="81"/>
  <c r="C11" i="81"/>
  <c r="D9" i="81"/>
  <c r="C9" i="81"/>
  <c r="D7" i="81"/>
  <c r="C7" i="81"/>
  <c r="Y5" i="81"/>
  <c r="AH1" i="81" s="1"/>
  <c r="L4" i="81"/>
  <c r="E4" i="81"/>
  <c r="A4" i="81"/>
  <c r="Y3" i="81"/>
  <c r="L13" i="81" s="1"/>
  <c r="E2" i="81"/>
  <c r="AK1" i="81"/>
  <c r="AJ1" i="81"/>
  <c r="AI1" i="81"/>
  <c r="AG1" i="81"/>
  <c r="AF1" i="81"/>
  <c r="AE1" i="81"/>
  <c r="AC1" i="81"/>
  <c r="AB1" i="81"/>
  <c r="L9" i="81" s="1"/>
  <c r="A1" i="81"/>
  <c r="B20" i="80"/>
  <c r="B19" i="80"/>
  <c r="F18" i="80"/>
  <c r="D18" i="80"/>
  <c r="L11" i="80"/>
  <c r="I11" i="80"/>
  <c r="G11" i="80"/>
  <c r="E11" i="80"/>
  <c r="H18" i="80" s="1"/>
  <c r="D11" i="80"/>
  <c r="C11" i="80"/>
  <c r="D9" i="80"/>
  <c r="C9" i="80"/>
  <c r="D7" i="80"/>
  <c r="C7" i="80"/>
  <c r="Y5" i="80"/>
  <c r="AH1" i="80" s="1"/>
  <c r="L4" i="80"/>
  <c r="K41" i="80" s="1"/>
  <c r="E4" i="80"/>
  <c r="A4" i="80"/>
  <c r="Y3" i="80"/>
  <c r="L7" i="80" s="1"/>
  <c r="E2" i="80"/>
  <c r="AK1" i="80"/>
  <c r="AJ1" i="80"/>
  <c r="AI1" i="80"/>
  <c r="AG1" i="80"/>
  <c r="AF1" i="80"/>
  <c r="AE1" i="80"/>
  <c r="AC1" i="80"/>
  <c r="AB1" i="80"/>
  <c r="L9" i="80" s="1"/>
  <c r="A1" i="80"/>
  <c r="R57" i="79"/>
  <c r="F53" i="79"/>
  <c r="F52" i="79"/>
  <c r="F51" i="79"/>
  <c r="F50" i="79"/>
  <c r="D37" i="79"/>
  <c r="C37" i="79"/>
  <c r="B37" i="79"/>
  <c r="I35" i="79"/>
  <c r="G35" i="79"/>
  <c r="D35" i="79"/>
  <c r="C35" i="79"/>
  <c r="B35" i="79"/>
  <c r="M34" i="79"/>
  <c r="I33" i="79"/>
  <c r="G33" i="79"/>
  <c r="D33" i="79"/>
  <c r="C33" i="79"/>
  <c r="B33" i="79"/>
  <c r="D31" i="79"/>
  <c r="C31" i="79"/>
  <c r="B31" i="79"/>
  <c r="I29" i="79"/>
  <c r="G29" i="79"/>
  <c r="D29" i="79"/>
  <c r="C29" i="79"/>
  <c r="B29" i="79"/>
  <c r="D27" i="79"/>
  <c r="C27" i="79"/>
  <c r="B27" i="79"/>
  <c r="D25" i="79"/>
  <c r="C25" i="79"/>
  <c r="B25" i="79"/>
  <c r="I23" i="79"/>
  <c r="G23" i="79"/>
  <c r="D23" i="79"/>
  <c r="C23" i="79"/>
  <c r="B23" i="79"/>
  <c r="I21" i="79"/>
  <c r="G21" i="79"/>
  <c r="D21" i="79"/>
  <c r="C21" i="79"/>
  <c r="B21" i="79"/>
  <c r="D19" i="79"/>
  <c r="C19" i="79"/>
  <c r="B19" i="79"/>
  <c r="G17" i="79"/>
  <c r="D17" i="79"/>
  <c r="B17" i="79"/>
  <c r="U16" i="79"/>
  <c r="U15" i="79"/>
  <c r="G15" i="79"/>
  <c r="D15" i="79"/>
  <c r="B15" i="79"/>
  <c r="U14" i="79"/>
  <c r="U13" i="79"/>
  <c r="I13" i="79"/>
  <c r="G13" i="79"/>
  <c r="D13" i="79"/>
  <c r="C13" i="79"/>
  <c r="B13" i="79"/>
  <c r="U12" i="79"/>
  <c r="U11" i="79"/>
  <c r="D11" i="79"/>
  <c r="C11" i="79"/>
  <c r="B11" i="79"/>
  <c r="U10" i="79"/>
  <c r="U9" i="79"/>
  <c r="I9" i="79"/>
  <c r="G9" i="79"/>
  <c r="D9" i="79"/>
  <c r="C9" i="79"/>
  <c r="B9" i="79"/>
  <c r="U8" i="79"/>
  <c r="U7" i="79"/>
  <c r="D7" i="79"/>
  <c r="C7" i="79"/>
  <c r="B7" i="79"/>
  <c r="Q6" i="79"/>
  <c r="M6" i="79"/>
  <c r="K6" i="79"/>
  <c r="F6" i="79"/>
  <c r="Y5" i="79"/>
  <c r="R4" i="79"/>
  <c r="O57" i="79" s="1"/>
  <c r="G4" i="79"/>
  <c r="A4" i="79"/>
  <c r="Y3" i="79"/>
  <c r="O6" i="79" s="1"/>
  <c r="E2" i="79"/>
  <c r="AH1" i="79"/>
  <c r="AG1" i="79"/>
  <c r="AF1" i="79"/>
  <c r="AE1" i="79"/>
  <c r="AD1" i="79"/>
  <c r="AC1" i="79"/>
  <c r="AB1" i="79"/>
  <c r="A1" i="79"/>
  <c r="K41" i="78"/>
  <c r="B23" i="78"/>
  <c r="B22" i="78"/>
  <c r="B21" i="78"/>
  <c r="B20" i="78"/>
  <c r="B19" i="78"/>
  <c r="L18" i="78"/>
  <c r="J18" i="78"/>
  <c r="H18" i="78"/>
  <c r="F18" i="78"/>
  <c r="D18" i="78"/>
  <c r="L15" i="78"/>
  <c r="D15" i="78"/>
  <c r="C15" i="78"/>
  <c r="D13" i="78"/>
  <c r="C13" i="78"/>
  <c r="D11" i="78"/>
  <c r="C11" i="78"/>
  <c r="L9" i="78"/>
  <c r="D9" i="78"/>
  <c r="C9" i="78"/>
  <c r="L7" i="78"/>
  <c r="D7" i="78"/>
  <c r="C7" i="78"/>
  <c r="Y5" i="78"/>
  <c r="L4" i="78"/>
  <c r="E4" i="78"/>
  <c r="A4" i="78"/>
  <c r="Y3" i="78"/>
  <c r="L13" i="78" s="1"/>
  <c r="E2" i="78"/>
  <c r="AK1" i="78"/>
  <c r="AJ1" i="78"/>
  <c r="AI1" i="78"/>
  <c r="AH1" i="78"/>
  <c r="AG1" i="78"/>
  <c r="AF1" i="78"/>
  <c r="AE1" i="78"/>
  <c r="AD1" i="78"/>
  <c r="AC1" i="78"/>
  <c r="AB1" i="78"/>
  <c r="L11" i="78" s="1"/>
  <c r="A1" i="78"/>
  <c r="R57" i="77"/>
  <c r="F53" i="77" s="1"/>
  <c r="F50" i="77"/>
  <c r="G37" i="77"/>
  <c r="D37" i="77"/>
  <c r="C37" i="77"/>
  <c r="B37" i="77"/>
  <c r="I35" i="77"/>
  <c r="G35" i="77"/>
  <c r="D35" i="77"/>
  <c r="C35" i="77"/>
  <c r="B35" i="77"/>
  <c r="G33" i="77"/>
  <c r="D33" i="77"/>
  <c r="B33" i="77"/>
  <c r="D31" i="77"/>
  <c r="B31" i="77"/>
  <c r="D29" i="77"/>
  <c r="B29" i="77"/>
  <c r="D27" i="77"/>
  <c r="B27" i="77"/>
  <c r="I25" i="77"/>
  <c r="G25" i="77"/>
  <c r="F25" i="77"/>
  <c r="D25" i="77"/>
  <c r="C25" i="77"/>
  <c r="B25" i="77"/>
  <c r="D23" i="77"/>
  <c r="C23" i="77"/>
  <c r="B23" i="77"/>
  <c r="D21" i="77"/>
  <c r="C21" i="77"/>
  <c r="B21" i="77"/>
  <c r="I19" i="77"/>
  <c r="G19" i="77"/>
  <c r="D19" i="77"/>
  <c r="C19" i="77"/>
  <c r="B19" i="77"/>
  <c r="D17" i="77"/>
  <c r="B17" i="77"/>
  <c r="U16" i="77"/>
  <c r="U15" i="77"/>
  <c r="D15" i="77"/>
  <c r="B15" i="77"/>
  <c r="U14" i="77"/>
  <c r="U13" i="77"/>
  <c r="D13" i="77"/>
  <c r="B13" i="77"/>
  <c r="U12" i="77"/>
  <c r="U11" i="77"/>
  <c r="D11" i="77"/>
  <c r="B11" i="77"/>
  <c r="U10" i="77"/>
  <c r="U9" i="77"/>
  <c r="I9" i="77"/>
  <c r="G9" i="77"/>
  <c r="D9" i="77"/>
  <c r="C9" i="77"/>
  <c r="B9" i="77"/>
  <c r="U8" i="77"/>
  <c r="U7" i="77"/>
  <c r="D7" i="77"/>
  <c r="C7" i="77"/>
  <c r="B7" i="77"/>
  <c r="Y5" i="77"/>
  <c r="AH1" i="77" s="1"/>
  <c r="R4" i="77"/>
  <c r="O57" i="77" s="1"/>
  <c r="G4" i="77"/>
  <c r="A4" i="77"/>
  <c r="Y3" i="77"/>
  <c r="K6" i="77" s="1"/>
  <c r="E2" i="77"/>
  <c r="AE1" i="77"/>
  <c r="AB1" i="77"/>
  <c r="A1" i="77"/>
  <c r="R57" i="76"/>
  <c r="F50" i="76" s="1"/>
  <c r="F53" i="76"/>
  <c r="F52" i="76"/>
  <c r="F51" i="76"/>
  <c r="D37" i="76"/>
  <c r="C37" i="76"/>
  <c r="B37" i="76"/>
  <c r="I35" i="76"/>
  <c r="G35" i="76"/>
  <c r="D35" i="76"/>
  <c r="C35" i="76"/>
  <c r="B35" i="76"/>
  <c r="I33" i="76"/>
  <c r="G33" i="76"/>
  <c r="D33" i="76"/>
  <c r="C33" i="76"/>
  <c r="B33" i="76"/>
  <c r="D31" i="76"/>
  <c r="C31" i="76"/>
  <c r="B31" i="76"/>
  <c r="D29" i="76"/>
  <c r="B29" i="76"/>
  <c r="D27" i="76"/>
  <c r="B27" i="76"/>
  <c r="D25" i="76"/>
  <c r="B25" i="76"/>
  <c r="D23" i="76"/>
  <c r="B23" i="76"/>
  <c r="D21" i="76"/>
  <c r="B21" i="76"/>
  <c r="D19" i="76"/>
  <c r="B19" i="76"/>
  <c r="D17" i="76"/>
  <c r="B17" i="76"/>
  <c r="U16" i="76"/>
  <c r="U15" i="76"/>
  <c r="D15" i="76"/>
  <c r="B15" i="76"/>
  <c r="U14" i="76"/>
  <c r="U13" i="76"/>
  <c r="D13" i="76"/>
  <c r="B13" i="76"/>
  <c r="U12" i="76"/>
  <c r="U11" i="76"/>
  <c r="D11" i="76"/>
  <c r="B11" i="76"/>
  <c r="U10" i="76"/>
  <c r="U9" i="76"/>
  <c r="I9" i="76"/>
  <c r="G9" i="76"/>
  <c r="D9" i="76"/>
  <c r="C9" i="76"/>
  <c r="B9" i="76"/>
  <c r="U8" i="76"/>
  <c r="U7" i="76"/>
  <c r="D7" i="76"/>
  <c r="C7" i="76"/>
  <c r="B7" i="76"/>
  <c r="Q6" i="76"/>
  <c r="M6" i="76"/>
  <c r="K6" i="76"/>
  <c r="F6" i="76"/>
  <c r="Y5" i="76"/>
  <c r="R4" i="76"/>
  <c r="O57" i="76" s="1"/>
  <c r="G4" i="76"/>
  <c r="A4" i="76"/>
  <c r="Y3" i="76"/>
  <c r="O6" i="76" s="1"/>
  <c r="E2" i="76"/>
  <c r="AH1" i="76"/>
  <c r="AG1" i="76"/>
  <c r="AF1" i="76"/>
  <c r="AE1" i="76"/>
  <c r="AD1" i="76"/>
  <c r="AC1" i="76"/>
  <c r="AB1" i="76"/>
  <c r="A1" i="76"/>
  <c r="R57" i="75"/>
  <c r="F50" i="75" s="1"/>
  <c r="O57" i="75"/>
  <c r="F51" i="75"/>
  <c r="D37" i="75"/>
  <c r="C37" i="75"/>
  <c r="B37" i="75"/>
  <c r="I35" i="75"/>
  <c r="G35" i="75"/>
  <c r="D35" i="75"/>
  <c r="C35" i="75"/>
  <c r="B35" i="75"/>
  <c r="I33" i="75"/>
  <c r="G33" i="75"/>
  <c r="F33" i="75"/>
  <c r="D33" i="75"/>
  <c r="C33" i="75"/>
  <c r="B33" i="75"/>
  <c r="D31" i="75"/>
  <c r="C31" i="75"/>
  <c r="B31" i="75"/>
  <c r="G29" i="75"/>
  <c r="D29" i="75"/>
  <c r="B29" i="75"/>
  <c r="G27" i="75"/>
  <c r="D27" i="75"/>
  <c r="B27" i="75"/>
  <c r="I25" i="75"/>
  <c r="G25" i="75"/>
  <c r="D25" i="75"/>
  <c r="C25" i="75"/>
  <c r="B25" i="75"/>
  <c r="D23" i="75"/>
  <c r="C23" i="75"/>
  <c r="B23" i="75"/>
  <c r="I21" i="75"/>
  <c r="G21" i="75"/>
  <c r="D21" i="75"/>
  <c r="C21" i="75"/>
  <c r="B21" i="75"/>
  <c r="D19" i="75"/>
  <c r="C19" i="75"/>
  <c r="B19" i="75"/>
  <c r="C17" i="75"/>
  <c r="B17" i="75"/>
  <c r="U16" i="75"/>
  <c r="U15" i="75"/>
  <c r="C15" i="75"/>
  <c r="B15" i="75"/>
  <c r="U14" i="75"/>
  <c r="U13" i="75"/>
  <c r="D13" i="75"/>
  <c r="C13" i="75"/>
  <c r="B13" i="75"/>
  <c r="U12" i="75"/>
  <c r="U11" i="75"/>
  <c r="I11" i="75"/>
  <c r="G11" i="75"/>
  <c r="F11" i="75"/>
  <c r="D11" i="75"/>
  <c r="C11" i="75"/>
  <c r="B11" i="75"/>
  <c r="U10" i="75"/>
  <c r="U9" i="75"/>
  <c r="I9" i="75"/>
  <c r="G9" i="75"/>
  <c r="D9" i="75"/>
  <c r="C9" i="75"/>
  <c r="B9" i="75"/>
  <c r="U8" i="75"/>
  <c r="U7" i="75"/>
  <c r="D7" i="75"/>
  <c r="C7" i="75"/>
  <c r="B7" i="75"/>
  <c r="Q6" i="75"/>
  <c r="F6" i="75"/>
  <c r="Y5" i="75"/>
  <c r="AE1" i="75" s="1"/>
  <c r="K6" i="75" s="1"/>
  <c r="R4" i="75"/>
  <c r="G4" i="75"/>
  <c r="A4" i="75"/>
  <c r="Y3" i="75"/>
  <c r="O6" i="75" s="1"/>
  <c r="E2" i="75"/>
  <c r="AH1" i="75"/>
  <c r="AG1" i="75"/>
  <c r="AF1" i="75"/>
  <c r="AD1" i="75"/>
  <c r="AC1" i="75"/>
  <c r="AB1" i="75"/>
  <c r="A1" i="75"/>
  <c r="K41" i="74"/>
  <c r="B23" i="74"/>
  <c r="B22" i="74"/>
  <c r="B21" i="74"/>
  <c r="B20" i="74"/>
  <c r="B19" i="74"/>
  <c r="L18" i="74"/>
  <c r="J18" i="74"/>
  <c r="H18" i="74"/>
  <c r="F18" i="74"/>
  <c r="D18" i="74"/>
  <c r="C15" i="74"/>
  <c r="C13" i="74"/>
  <c r="C11" i="74"/>
  <c r="C9" i="74"/>
  <c r="C7" i="74"/>
  <c r="Y5" i="74"/>
  <c r="AH1" i="74" s="1"/>
  <c r="L4" i="74"/>
  <c r="E4" i="74"/>
  <c r="A4" i="74"/>
  <c r="Y3" i="74"/>
  <c r="E2" i="74"/>
  <c r="AI1" i="74"/>
  <c r="AE1" i="74"/>
  <c r="A1" i="74"/>
  <c r="B23" i="73"/>
  <c r="B22" i="73"/>
  <c r="B21" i="73"/>
  <c r="B20" i="73"/>
  <c r="B19" i="73"/>
  <c r="L18" i="73"/>
  <c r="J18" i="73"/>
  <c r="H18" i="73"/>
  <c r="F18" i="73"/>
  <c r="D18" i="73"/>
  <c r="D15" i="73"/>
  <c r="C15" i="73"/>
  <c r="D13" i="73"/>
  <c r="C13" i="73"/>
  <c r="D11" i="73"/>
  <c r="C11" i="73"/>
  <c r="D9" i="73"/>
  <c r="C9" i="73"/>
  <c r="D7" i="73"/>
  <c r="C7" i="73"/>
  <c r="Y5" i="73"/>
  <c r="AJ1" i="73" s="1"/>
  <c r="L4" i="73"/>
  <c r="K41" i="73" s="1"/>
  <c r="E4" i="73"/>
  <c r="Y3" i="73"/>
  <c r="E2" i="73"/>
  <c r="AK1" i="73"/>
  <c r="AG1" i="73"/>
  <c r="AD1" i="73"/>
  <c r="AC1" i="73"/>
  <c r="A1" i="73"/>
  <c r="R62" i="72"/>
  <c r="F56" i="72" s="1"/>
  <c r="O62" i="72"/>
  <c r="D21" i="72"/>
  <c r="B21" i="72"/>
  <c r="D19" i="72"/>
  <c r="B19" i="72"/>
  <c r="D17" i="72"/>
  <c r="B17" i="72"/>
  <c r="U16" i="72"/>
  <c r="U15" i="72"/>
  <c r="D15" i="72"/>
  <c r="B15" i="72"/>
  <c r="U14" i="72"/>
  <c r="U13" i="72"/>
  <c r="D13" i="72"/>
  <c r="B13" i="72"/>
  <c r="U12" i="72"/>
  <c r="U11" i="72"/>
  <c r="D11" i="72"/>
  <c r="B11" i="72"/>
  <c r="U10" i="72"/>
  <c r="U9" i="72"/>
  <c r="D9" i="72"/>
  <c r="B9" i="72"/>
  <c r="U8" i="72"/>
  <c r="U7" i="72"/>
  <c r="D7" i="72"/>
  <c r="B7" i="72"/>
  <c r="Y5" i="72"/>
  <c r="AE1" i="72" s="1"/>
  <c r="F6" i="72" s="1"/>
  <c r="R4" i="72"/>
  <c r="G4" i="72"/>
  <c r="A4" i="72"/>
  <c r="Y3" i="72"/>
  <c r="O6" i="72" s="1"/>
  <c r="E2" i="72"/>
  <c r="AH1" i="72"/>
  <c r="AG1" i="72"/>
  <c r="AF1" i="72"/>
  <c r="AD1" i="72"/>
  <c r="K6" i="72" s="1"/>
  <c r="AC1" i="72"/>
  <c r="AB1" i="72"/>
  <c r="A1" i="72"/>
  <c r="B21" i="71"/>
  <c r="B20" i="71"/>
  <c r="B19" i="71"/>
  <c r="H18" i="71"/>
  <c r="F18" i="71"/>
  <c r="D18" i="71"/>
  <c r="D11" i="71"/>
  <c r="C11" i="71"/>
  <c r="D9" i="71"/>
  <c r="C9" i="71"/>
  <c r="D7" i="71"/>
  <c r="C7" i="71"/>
  <c r="Y5" i="71"/>
  <c r="AK1" i="71" s="1"/>
  <c r="L4" i="71"/>
  <c r="K41" i="71" s="1"/>
  <c r="E4" i="71"/>
  <c r="A4" i="71"/>
  <c r="Y3" i="71"/>
  <c r="E2" i="71"/>
  <c r="AH1" i="71"/>
  <c r="AE1" i="71"/>
  <c r="AD1" i="71"/>
  <c r="A1" i="71"/>
  <c r="K41" i="70"/>
  <c r="B21" i="70"/>
  <c r="B20" i="70"/>
  <c r="B19" i="70"/>
  <c r="H18" i="70"/>
  <c r="F18" i="70"/>
  <c r="D18" i="70"/>
  <c r="L11" i="70"/>
  <c r="D11" i="70"/>
  <c r="C11" i="70"/>
  <c r="L9" i="70"/>
  <c r="D9" i="70"/>
  <c r="C9" i="70"/>
  <c r="L7" i="70"/>
  <c r="D7" i="70"/>
  <c r="C7" i="70"/>
  <c r="Y5" i="70"/>
  <c r="AI1" i="70" s="1"/>
  <c r="Y3" i="70"/>
  <c r="E2" i="70"/>
  <c r="AJ1" i="70"/>
  <c r="AF1" i="70"/>
  <c r="AB1" i="70"/>
  <c r="A1" i="70"/>
  <c r="L15" i="74" l="1"/>
  <c r="L9" i="74"/>
  <c r="L11" i="81"/>
  <c r="AK1" i="70"/>
  <c r="AI1" i="71"/>
  <c r="AB1" i="74"/>
  <c r="L13" i="74" s="1"/>
  <c r="AJ1" i="74"/>
  <c r="F52" i="75"/>
  <c r="AF1" i="77"/>
  <c r="F6" i="77" s="1"/>
  <c r="B21" i="80"/>
  <c r="AD1" i="70"/>
  <c r="AH1" i="70"/>
  <c r="AB1" i="71"/>
  <c r="L7" i="71" s="1"/>
  <c r="AF1" i="71"/>
  <c r="AJ1" i="71"/>
  <c r="L11" i="71"/>
  <c r="M6" i="72"/>
  <c r="F55" i="72"/>
  <c r="AE1" i="73"/>
  <c r="AI1" i="73"/>
  <c r="AC1" i="74"/>
  <c r="AG1" i="74"/>
  <c r="AK1" i="74"/>
  <c r="L7" i="74"/>
  <c r="L11" i="74"/>
  <c r="M6" i="75"/>
  <c r="F53" i="75"/>
  <c r="AC1" i="77"/>
  <c r="O6" i="77" s="1"/>
  <c r="AG1" i="77"/>
  <c r="Q6" i="77"/>
  <c r="F52" i="77"/>
  <c r="AD1" i="80"/>
  <c r="AD1" i="81"/>
  <c r="L7" i="81"/>
  <c r="L15" i="81"/>
  <c r="M6" i="82"/>
  <c r="F55" i="82"/>
  <c r="M6" i="83"/>
  <c r="F52" i="83"/>
  <c r="L13" i="84"/>
  <c r="AC1" i="70"/>
  <c r="AG1" i="70"/>
  <c r="AH1" i="73"/>
  <c r="AF1" i="74"/>
  <c r="F51" i="77"/>
  <c r="AE1" i="70"/>
  <c r="AC1" i="71"/>
  <c r="AG1" i="71"/>
  <c r="AB1" i="73"/>
  <c r="AF1" i="73"/>
  <c r="AD1" i="74"/>
  <c r="AD1" i="77"/>
  <c r="M6" i="77" s="1"/>
  <c r="L11" i="84"/>
  <c r="L9" i="73" l="1"/>
  <c r="L13" i="73"/>
  <c r="L15" i="73"/>
  <c r="L7" i="73"/>
  <c r="L11" i="73"/>
  <c r="L9" i="71"/>
  <c r="A1" i="2"/>
  <c r="A5" i="2"/>
  <c r="B5" i="2"/>
  <c r="P22" i="2"/>
  <c r="U8" i="14" s="1"/>
  <c r="P23" i="2"/>
  <c r="P24" i="2"/>
  <c r="P25" i="2"/>
  <c r="P26" i="2"/>
  <c r="U12" i="9" s="1"/>
  <c r="P27" i="2"/>
  <c r="P28" i="2"/>
  <c r="P29" i="2"/>
  <c r="A1" i="18"/>
  <c r="C2" i="18"/>
  <c r="A5" i="18"/>
  <c r="C5" i="18"/>
  <c r="D5" i="18"/>
  <c r="H5" i="18"/>
  <c r="J40" i="18"/>
  <c r="K40" i="18"/>
  <c r="L40" i="18"/>
  <c r="P40" i="18"/>
  <c r="M40" i="18" s="1"/>
  <c r="J41" i="18"/>
  <c r="K41" i="18"/>
  <c r="L41" i="18"/>
  <c r="P41" i="18"/>
  <c r="M41" i="18" s="1"/>
  <c r="J42" i="18"/>
  <c r="K42" i="18"/>
  <c r="L42" i="18"/>
  <c r="P42" i="18"/>
  <c r="M42" i="18" s="1"/>
  <c r="J43" i="18"/>
  <c r="K43" i="18"/>
  <c r="L43" i="18"/>
  <c r="M43" i="18"/>
  <c r="P43" i="18"/>
  <c r="J44" i="18"/>
  <c r="K44" i="18"/>
  <c r="L44" i="18"/>
  <c r="P44" i="18"/>
  <c r="M44" i="18" s="1"/>
  <c r="J45" i="18"/>
  <c r="K45" i="18"/>
  <c r="L45" i="18"/>
  <c r="P45" i="18"/>
  <c r="M45" i="18" s="1"/>
  <c r="J46" i="18"/>
  <c r="K46" i="18"/>
  <c r="L46" i="18"/>
  <c r="P46" i="18"/>
  <c r="M46" i="18" s="1"/>
  <c r="J47" i="18"/>
  <c r="K47" i="18"/>
  <c r="L47" i="18"/>
  <c r="P47" i="18"/>
  <c r="M47" i="18" s="1"/>
  <c r="J48" i="18"/>
  <c r="K48" i="18"/>
  <c r="L48" i="18"/>
  <c r="P48" i="18"/>
  <c r="M48" i="18" s="1"/>
  <c r="J49" i="18"/>
  <c r="K49" i="18"/>
  <c r="L49" i="18"/>
  <c r="P49" i="18"/>
  <c r="M49" i="18" s="1"/>
  <c r="J50" i="18"/>
  <c r="K50" i="18"/>
  <c r="L50" i="18"/>
  <c r="P50" i="18"/>
  <c r="M50" i="18" s="1"/>
  <c r="J51" i="18"/>
  <c r="K51" i="18"/>
  <c r="L51" i="18"/>
  <c r="P51" i="18"/>
  <c r="M51" i="18" s="1"/>
  <c r="J52" i="18"/>
  <c r="K52" i="18"/>
  <c r="L52" i="18"/>
  <c r="P52" i="18"/>
  <c r="M52" i="18" s="1"/>
  <c r="J53" i="18"/>
  <c r="K53" i="18"/>
  <c r="L53" i="18"/>
  <c r="P53" i="18"/>
  <c r="M53" i="18" s="1"/>
  <c r="J54" i="18"/>
  <c r="K54" i="18"/>
  <c r="L54" i="18"/>
  <c r="P54" i="18"/>
  <c r="M54" i="18" s="1"/>
  <c r="J55" i="18"/>
  <c r="K55" i="18"/>
  <c r="L55" i="18"/>
  <c r="P55" i="18"/>
  <c r="M55" i="18" s="1"/>
  <c r="J56" i="18"/>
  <c r="K56" i="18"/>
  <c r="L56" i="18"/>
  <c r="P56" i="18"/>
  <c r="M56" i="18" s="1"/>
  <c r="J57" i="18"/>
  <c r="K57" i="18"/>
  <c r="L57" i="18"/>
  <c r="M57" i="18"/>
  <c r="P57" i="18"/>
  <c r="J58" i="18"/>
  <c r="K58" i="18"/>
  <c r="L58" i="18"/>
  <c r="P58" i="18"/>
  <c r="M58" i="18" s="1"/>
  <c r="J59" i="18"/>
  <c r="K59" i="18"/>
  <c r="L59" i="18"/>
  <c r="P59" i="18"/>
  <c r="M59" i="18" s="1"/>
  <c r="J60" i="18"/>
  <c r="K60" i="18"/>
  <c r="L60" i="18"/>
  <c r="P60" i="18"/>
  <c r="M60" i="18" s="1"/>
  <c r="J61" i="18"/>
  <c r="K61" i="18"/>
  <c r="L61" i="18"/>
  <c r="P61" i="18"/>
  <c r="M61" i="18" s="1"/>
  <c r="J62" i="18"/>
  <c r="K62" i="18"/>
  <c r="L62" i="18"/>
  <c r="P62" i="18"/>
  <c r="M62" i="18" s="1"/>
  <c r="J63" i="18"/>
  <c r="K63" i="18"/>
  <c r="L63" i="18"/>
  <c r="P63" i="18"/>
  <c r="M63" i="18" s="1"/>
  <c r="J64" i="18"/>
  <c r="K64" i="18"/>
  <c r="L64" i="18"/>
  <c r="P64" i="18"/>
  <c r="M64" i="18" s="1"/>
  <c r="J65" i="18"/>
  <c r="K65" i="18"/>
  <c r="L65" i="18"/>
  <c r="P65" i="18"/>
  <c r="M65" i="18" s="1"/>
  <c r="J66" i="18"/>
  <c r="K66" i="18"/>
  <c r="L66" i="18"/>
  <c r="P66" i="18"/>
  <c r="M66" i="18" s="1"/>
  <c r="J67" i="18"/>
  <c r="K67" i="18"/>
  <c r="L67" i="18"/>
  <c r="P67" i="18"/>
  <c r="M67" i="18" s="1"/>
  <c r="J68" i="18"/>
  <c r="K68" i="18"/>
  <c r="L68" i="18"/>
  <c r="P68" i="18"/>
  <c r="M68" i="18" s="1"/>
  <c r="J69" i="18"/>
  <c r="K69" i="18"/>
  <c r="L69" i="18"/>
  <c r="M69" i="18"/>
  <c r="P69" i="18"/>
  <c r="J70" i="18"/>
  <c r="K70" i="18"/>
  <c r="L70" i="18"/>
  <c r="P70" i="18"/>
  <c r="M70" i="18" s="1"/>
  <c r="J71" i="18"/>
  <c r="K71" i="18"/>
  <c r="L71" i="18"/>
  <c r="P71" i="18"/>
  <c r="M71" i="18" s="1"/>
  <c r="J72" i="18"/>
  <c r="K72" i="18"/>
  <c r="L72" i="18"/>
  <c r="P72" i="18"/>
  <c r="M72" i="18" s="1"/>
  <c r="J73" i="18"/>
  <c r="K73" i="18"/>
  <c r="L73" i="18"/>
  <c r="P73" i="18"/>
  <c r="M73" i="18" s="1"/>
  <c r="J74" i="18"/>
  <c r="K74" i="18"/>
  <c r="L74" i="18"/>
  <c r="P74" i="18"/>
  <c r="M74" i="18" s="1"/>
  <c r="J75" i="18"/>
  <c r="K75" i="18"/>
  <c r="L75" i="18"/>
  <c r="P75" i="18"/>
  <c r="M75" i="18" s="1"/>
  <c r="J76" i="18"/>
  <c r="K76" i="18"/>
  <c r="L76" i="18"/>
  <c r="P76" i="18"/>
  <c r="M76" i="18" s="1"/>
  <c r="J77" i="18"/>
  <c r="K77" i="18"/>
  <c r="L77" i="18"/>
  <c r="P77" i="18"/>
  <c r="M77" i="18" s="1"/>
  <c r="J78" i="18"/>
  <c r="K78" i="18"/>
  <c r="L78" i="18"/>
  <c r="P78" i="18"/>
  <c r="M78" i="18" s="1"/>
  <c r="J79" i="18"/>
  <c r="K79" i="18"/>
  <c r="L79" i="18"/>
  <c r="P79" i="18"/>
  <c r="M79" i="18" s="1"/>
  <c r="J80" i="18"/>
  <c r="K80" i="18"/>
  <c r="L80" i="18"/>
  <c r="P80" i="18"/>
  <c r="M80" i="18" s="1"/>
  <c r="J81" i="18"/>
  <c r="K81" i="18"/>
  <c r="L81" i="18"/>
  <c r="P81" i="18"/>
  <c r="M81" i="18" s="1"/>
  <c r="J82" i="18"/>
  <c r="K82" i="18"/>
  <c r="L82" i="18"/>
  <c r="P82" i="18"/>
  <c r="M82" i="18" s="1"/>
  <c r="J83" i="18"/>
  <c r="K83" i="18"/>
  <c r="L83" i="18"/>
  <c r="P83" i="18"/>
  <c r="M83" i="18" s="1"/>
  <c r="J84" i="18"/>
  <c r="K84" i="18"/>
  <c r="L84" i="18"/>
  <c r="P84" i="18"/>
  <c r="M84" i="18" s="1"/>
  <c r="J85" i="18"/>
  <c r="K85" i="18"/>
  <c r="L85" i="18"/>
  <c r="M85" i="18"/>
  <c r="P85" i="18"/>
  <c r="J86" i="18"/>
  <c r="K86" i="18"/>
  <c r="L86" i="18"/>
  <c r="P86" i="18"/>
  <c r="M86" i="18" s="1"/>
  <c r="J87" i="18"/>
  <c r="K87" i="18"/>
  <c r="L87" i="18"/>
  <c r="P87" i="18"/>
  <c r="M87" i="18" s="1"/>
  <c r="J88" i="18"/>
  <c r="K88" i="18"/>
  <c r="L88" i="18"/>
  <c r="P88" i="18"/>
  <c r="M88" i="18" s="1"/>
  <c r="J89" i="18"/>
  <c r="K89" i="18"/>
  <c r="L89" i="18"/>
  <c r="P89" i="18"/>
  <c r="M89" i="18" s="1"/>
  <c r="J90" i="18"/>
  <c r="K90" i="18"/>
  <c r="L90" i="18"/>
  <c r="P90" i="18"/>
  <c r="M90" i="18" s="1"/>
  <c r="J91" i="18"/>
  <c r="K91" i="18"/>
  <c r="L91" i="18"/>
  <c r="P91" i="18"/>
  <c r="M91" i="18" s="1"/>
  <c r="J92" i="18"/>
  <c r="K92" i="18"/>
  <c r="L92" i="18"/>
  <c r="P92" i="18"/>
  <c r="M92" i="18" s="1"/>
  <c r="J93" i="18"/>
  <c r="K93" i="18"/>
  <c r="L93" i="18"/>
  <c r="P93" i="18"/>
  <c r="M93" i="18" s="1"/>
  <c r="J94" i="18"/>
  <c r="K94" i="18"/>
  <c r="L94" i="18"/>
  <c r="P94" i="18"/>
  <c r="M94" i="18" s="1"/>
  <c r="J95" i="18"/>
  <c r="K95" i="18"/>
  <c r="L95" i="18"/>
  <c r="P95" i="18"/>
  <c r="M95" i="18" s="1"/>
  <c r="J96" i="18"/>
  <c r="K96" i="18"/>
  <c r="L96" i="18"/>
  <c r="P96" i="18"/>
  <c r="M96" i="18" s="1"/>
  <c r="J97" i="18"/>
  <c r="K97" i="18"/>
  <c r="L97" i="18"/>
  <c r="M97" i="18"/>
  <c r="P97" i="18"/>
  <c r="J98" i="18"/>
  <c r="K98" i="18"/>
  <c r="L98" i="18"/>
  <c r="P98" i="18"/>
  <c r="M98" i="18" s="1"/>
  <c r="J99" i="18"/>
  <c r="K99" i="18"/>
  <c r="L99" i="18"/>
  <c r="P99" i="18"/>
  <c r="M99" i="18" s="1"/>
  <c r="J100" i="18"/>
  <c r="K100" i="18"/>
  <c r="L100" i="18"/>
  <c r="P100" i="18"/>
  <c r="M100" i="18" s="1"/>
  <c r="J101" i="18"/>
  <c r="K101" i="18"/>
  <c r="L101" i="18"/>
  <c r="P101" i="18"/>
  <c r="M101" i="18" s="1"/>
  <c r="J102" i="18"/>
  <c r="K102" i="18"/>
  <c r="L102" i="18"/>
  <c r="P102" i="18"/>
  <c r="M102" i="18" s="1"/>
  <c r="J103" i="18"/>
  <c r="K103" i="18"/>
  <c r="L103" i="18"/>
  <c r="P103" i="18"/>
  <c r="M103" i="18" s="1"/>
  <c r="J104" i="18"/>
  <c r="K104" i="18"/>
  <c r="L104" i="18"/>
  <c r="P104" i="18"/>
  <c r="M104" i="18" s="1"/>
  <c r="J105" i="18"/>
  <c r="K105" i="18"/>
  <c r="L105" i="18"/>
  <c r="P105" i="18"/>
  <c r="M105" i="18" s="1"/>
  <c r="J106" i="18"/>
  <c r="K106" i="18"/>
  <c r="L106" i="18"/>
  <c r="P106" i="18"/>
  <c r="M106" i="18" s="1"/>
  <c r="J107" i="18"/>
  <c r="K107" i="18"/>
  <c r="L107" i="18"/>
  <c r="P107" i="18"/>
  <c r="M107" i="18" s="1"/>
  <c r="J108" i="18"/>
  <c r="K108" i="18"/>
  <c r="L108" i="18"/>
  <c r="P108" i="18"/>
  <c r="M108" i="18" s="1"/>
  <c r="J109" i="18"/>
  <c r="K109" i="18"/>
  <c r="L109" i="18"/>
  <c r="P109" i="18"/>
  <c r="M109" i="18" s="1"/>
  <c r="J110" i="18"/>
  <c r="K110" i="18"/>
  <c r="L110" i="18"/>
  <c r="P110" i="18"/>
  <c r="M110" i="18" s="1"/>
  <c r="J111" i="18"/>
  <c r="K111" i="18"/>
  <c r="L111" i="18"/>
  <c r="P111" i="18"/>
  <c r="M111" i="18" s="1"/>
  <c r="J112" i="18"/>
  <c r="K112" i="18"/>
  <c r="L112" i="18"/>
  <c r="P112" i="18"/>
  <c r="M112" i="18" s="1"/>
  <c r="J113" i="18"/>
  <c r="K113" i="18"/>
  <c r="L113" i="18"/>
  <c r="P113" i="18"/>
  <c r="M113" i="18" s="1"/>
  <c r="J114" i="18"/>
  <c r="K114" i="18"/>
  <c r="L114" i="18"/>
  <c r="P114" i="18"/>
  <c r="M114" i="18" s="1"/>
  <c r="J115" i="18"/>
  <c r="K115" i="18"/>
  <c r="L115" i="18"/>
  <c r="P115" i="18"/>
  <c r="M115" i="18" s="1"/>
  <c r="J116" i="18"/>
  <c r="K116" i="18"/>
  <c r="L116" i="18"/>
  <c r="P116" i="18"/>
  <c r="M116" i="18" s="1"/>
  <c r="J117" i="18"/>
  <c r="K117" i="18"/>
  <c r="L117" i="18"/>
  <c r="M117" i="18"/>
  <c r="P117" i="18"/>
  <c r="J118" i="18"/>
  <c r="K118" i="18"/>
  <c r="L118" i="18"/>
  <c r="P118" i="18"/>
  <c r="M118" i="18" s="1"/>
  <c r="J119" i="18"/>
  <c r="K119" i="18"/>
  <c r="L119" i="18"/>
  <c r="P119" i="18"/>
  <c r="M119" i="18" s="1"/>
  <c r="J120" i="18"/>
  <c r="K120" i="18"/>
  <c r="L120" i="18"/>
  <c r="P120" i="18"/>
  <c r="M120" i="18" s="1"/>
  <c r="J121" i="18"/>
  <c r="K121" i="18"/>
  <c r="L121" i="18"/>
  <c r="M121" i="18"/>
  <c r="P121" i="18"/>
  <c r="J122" i="18"/>
  <c r="K122" i="18"/>
  <c r="L122" i="18"/>
  <c r="P122" i="18"/>
  <c r="M122" i="18" s="1"/>
  <c r="J123" i="18"/>
  <c r="K123" i="18"/>
  <c r="L123" i="18"/>
  <c r="P123" i="18"/>
  <c r="M123" i="18" s="1"/>
  <c r="J124" i="18"/>
  <c r="K124" i="18"/>
  <c r="L124" i="18"/>
  <c r="M124" i="18"/>
  <c r="P124" i="18"/>
  <c r="J125" i="18"/>
  <c r="K125" i="18"/>
  <c r="L125" i="18"/>
  <c r="P125" i="18"/>
  <c r="M125" i="18" s="1"/>
  <c r="J126" i="18"/>
  <c r="K126" i="18"/>
  <c r="L126" i="18"/>
  <c r="P126" i="18"/>
  <c r="M126" i="18" s="1"/>
  <c r="J127" i="18"/>
  <c r="K127" i="18"/>
  <c r="L127" i="18"/>
  <c r="P127" i="18"/>
  <c r="M127" i="18" s="1"/>
  <c r="J128" i="18"/>
  <c r="K128" i="18"/>
  <c r="L128" i="18"/>
  <c r="P128" i="18"/>
  <c r="M128" i="18" s="1"/>
  <c r="J129" i="18"/>
  <c r="K129" i="18"/>
  <c r="L129" i="18"/>
  <c r="M129" i="18"/>
  <c r="P129" i="18"/>
  <c r="J130" i="18"/>
  <c r="K130" i="18"/>
  <c r="L130" i="18"/>
  <c r="P130" i="18"/>
  <c r="M130" i="18" s="1"/>
  <c r="J131" i="18"/>
  <c r="K131" i="18"/>
  <c r="L131" i="18"/>
  <c r="P131" i="18"/>
  <c r="M131" i="18" s="1"/>
  <c r="J132" i="18"/>
  <c r="K132" i="18"/>
  <c r="L132" i="18"/>
  <c r="P132" i="18"/>
  <c r="M132" i="18" s="1"/>
  <c r="J133" i="18"/>
  <c r="K133" i="18"/>
  <c r="L133" i="18"/>
  <c r="M133" i="18"/>
  <c r="P133" i="18"/>
  <c r="J134" i="18"/>
  <c r="K134" i="18"/>
  <c r="L134" i="18"/>
  <c r="P134" i="18"/>
  <c r="M134" i="18" s="1"/>
  <c r="J135" i="18"/>
  <c r="K135" i="18"/>
  <c r="L135" i="18"/>
  <c r="P135" i="18"/>
  <c r="M135" i="18" s="1"/>
  <c r="J136" i="18"/>
  <c r="K136" i="18"/>
  <c r="L136" i="18"/>
  <c r="P136" i="18"/>
  <c r="M136" i="18" s="1"/>
  <c r="J137" i="18"/>
  <c r="K137" i="18"/>
  <c r="L137" i="18"/>
  <c r="P137" i="18"/>
  <c r="M137" i="18" s="1"/>
  <c r="J138" i="18"/>
  <c r="K138" i="18"/>
  <c r="L138" i="18"/>
  <c r="P138" i="18"/>
  <c r="M138" i="18" s="1"/>
  <c r="J139" i="18"/>
  <c r="K139" i="18"/>
  <c r="L139" i="18"/>
  <c r="P139" i="18"/>
  <c r="M139" i="18" s="1"/>
  <c r="J140" i="18"/>
  <c r="K140" i="18"/>
  <c r="L140" i="18"/>
  <c r="P140" i="18"/>
  <c r="M140" i="18" s="1"/>
  <c r="J141" i="18"/>
  <c r="K141" i="18"/>
  <c r="L141" i="18"/>
  <c r="P141" i="18"/>
  <c r="M141" i="18" s="1"/>
  <c r="J142" i="18"/>
  <c r="K142" i="18"/>
  <c r="L142" i="18"/>
  <c r="P142" i="18"/>
  <c r="M142" i="18" s="1"/>
  <c r="J143" i="18"/>
  <c r="K143" i="18"/>
  <c r="L143" i="18"/>
  <c r="P143" i="18"/>
  <c r="M143" i="18" s="1"/>
  <c r="J144" i="18"/>
  <c r="K144" i="18"/>
  <c r="L144" i="18"/>
  <c r="P144" i="18"/>
  <c r="M144" i="18" s="1"/>
  <c r="J145" i="18"/>
  <c r="K145" i="18"/>
  <c r="L145" i="18"/>
  <c r="P145" i="18"/>
  <c r="M145" i="18" s="1"/>
  <c r="J146" i="18"/>
  <c r="K146" i="18"/>
  <c r="L146" i="18"/>
  <c r="P146" i="18"/>
  <c r="M146" i="18" s="1"/>
  <c r="J147" i="18"/>
  <c r="K147" i="18"/>
  <c r="L147" i="18"/>
  <c r="P147" i="18"/>
  <c r="M147" i="18" s="1"/>
  <c r="J148" i="18"/>
  <c r="K148" i="18"/>
  <c r="L148" i="18"/>
  <c r="P148" i="18"/>
  <c r="M148" i="18" s="1"/>
  <c r="J149" i="18"/>
  <c r="K149" i="18"/>
  <c r="L149" i="18"/>
  <c r="M149" i="18"/>
  <c r="P149" i="18"/>
  <c r="J150" i="18"/>
  <c r="K150" i="18"/>
  <c r="L150" i="18"/>
  <c r="P150" i="18"/>
  <c r="M150" i="18" s="1"/>
  <c r="J151" i="18"/>
  <c r="K151" i="18"/>
  <c r="L151" i="18"/>
  <c r="P151" i="18"/>
  <c r="M151" i="18" s="1"/>
  <c r="J152" i="18"/>
  <c r="K152" i="18"/>
  <c r="L152" i="18"/>
  <c r="P152" i="18"/>
  <c r="M152" i="18" s="1"/>
  <c r="J153" i="18"/>
  <c r="K153" i="18"/>
  <c r="L153" i="18"/>
  <c r="M153" i="18"/>
  <c r="P153" i="18"/>
  <c r="J154" i="18"/>
  <c r="K154" i="18"/>
  <c r="L154" i="18"/>
  <c r="P154" i="18"/>
  <c r="M154" i="18" s="1"/>
  <c r="J155" i="18"/>
  <c r="K155" i="18"/>
  <c r="L155" i="18"/>
  <c r="P155" i="18"/>
  <c r="M155" i="18" s="1"/>
  <c r="J156" i="18"/>
  <c r="K156" i="18"/>
  <c r="L156" i="18"/>
  <c r="P156" i="18"/>
  <c r="M156" i="18" s="1"/>
  <c r="A1" i="5"/>
  <c r="E2" i="5"/>
  <c r="Y3" i="5"/>
  <c r="A4" i="5"/>
  <c r="E4" i="5"/>
  <c r="L4" i="5"/>
  <c r="Y5" i="5"/>
  <c r="AG1" i="5" s="1"/>
  <c r="C7" i="5"/>
  <c r="D7" i="5"/>
  <c r="C9" i="5"/>
  <c r="D9" i="5"/>
  <c r="C11" i="5"/>
  <c r="D11" i="5"/>
  <c r="E11" i="5"/>
  <c r="H18" i="5" s="1"/>
  <c r="G11" i="5"/>
  <c r="I11" i="5"/>
  <c r="L11" i="5"/>
  <c r="D18" i="5"/>
  <c r="F18" i="5"/>
  <c r="B19" i="5"/>
  <c r="B20" i="5"/>
  <c r="B21" i="5"/>
  <c r="K41" i="5"/>
  <c r="A1" i="3"/>
  <c r="E2" i="3"/>
  <c r="Y3" i="3"/>
  <c r="A4" i="3"/>
  <c r="E4" i="3"/>
  <c r="L4" i="3"/>
  <c r="K53" i="3" s="1"/>
  <c r="Y5" i="3"/>
  <c r="C7" i="3"/>
  <c r="D7" i="3"/>
  <c r="C9" i="3"/>
  <c r="D9" i="3"/>
  <c r="C11" i="3"/>
  <c r="D11" i="3"/>
  <c r="C13" i="3"/>
  <c r="D13" i="3"/>
  <c r="C15" i="3"/>
  <c r="D15" i="3"/>
  <c r="C17" i="3"/>
  <c r="D17" i="3"/>
  <c r="L17" i="3"/>
  <c r="C19" i="3"/>
  <c r="D19" i="3"/>
  <c r="C21" i="3"/>
  <c r="D21" i="3"/>
  <c r="D24" i="3"/>
  <c r="F24" i="3"/>
  <c r="H24" i="3"/>
  <c r="J24" i="3"/>
  <c r="B25" i="3"/>
  <c r="B26" i="3"/>
  <c r="B27" i="3"/>
  <c r="B28" i="3"/>
  <c r="D30" i="3"/>
  <c r="F30" i="3"/>
  <c r="H30" i="3"/>
  <c r="J30" i="3"/>
  <c r="B31" i="3"/>
  <c r="B32" i="3"/>
  <c r="B33" i="3"/>
  <c r="B34" i="3"/>
  <c r="F43" i="3"/>
  <c r="R47" i="3"/>
  <c r="A1" i="4"/>
  <c r="E2" i="4"/>
  <c r="Y3" i="4"/>
  <c r="A4" i="4"/>
  <c r="E4" i="4"/>
  <c r="L4" i="4"/>
  <c r="K41" i="4" s="1"/>
  <c r="Y5" i="4"/>
  <c r="C7" i="4"/>
  <c r="D7" i="4"/>
  <c r="C9" i="4"/>
  <c r="D9" i="4"/>
  <c r="C11" i="4"/>
  <c r="D11" i="4"/>
  <c r="C13" i="4"/>
  <c r="D13" i="4"/>
  <c r="L13" i="4"/>
  <c r="C15" i="4"/>
  <c r="D15" i="4"/>
  <c r="D18" i="4"/>
  <c r="F18" i="4"/>
  <c r="H18" i="4"/>
  <c r="J18" i="4"/>
  <c r="L18" i="4"/>
  <c r="B19" i="4"/>
  <c r="B20" i="4"/>
  <c r="B21" i="4"/>
  <c r="B22" i="4"/>
  <c r="B23" i="4"/>
  <c r="A1" i="6"/>
  <c r="E2" i="6"/>
  <c r="Y3" i="6"/>
  <c r="A4" i="6"/>
  <c r="E4" i="6"/>
  <c r="L4" i="6"/>
  <c r="K41" i="6" s="1"/>
  <c r="Y5" i="6"/>
  <c r="AB1" i="6" s="1"/>
  <c r="C7" i="6"/>
  <c r="D7" i="6"/>
  <c r="C9" i="6"/>
  <c r="D9" i="6"/>
  <c r="C11" i="6"/>
  <c r="D11" i="6"/>
  <c r="D18" i="6"/>
  <c r="F18" i="6"/>
  <c r="H18" i="6"/>
  <c r="B19" i="6"/>
  <c r="B20" i="6"/>
  <c r="B21" i="6"/>
  <c r="A1" i="7"/>
  <c r="E2" i="7"/>
  <c r="Y3" i="7"/>
  <c r="A4" i="7"/>
  <c r="E4" i="7"/>
  <c r="L4" i="7"/>
  <c r="K47" i="7" s="1"/>
  <c r="Y5" i="7"/>
  <c r="C7" i="7"/>
  <c r="D7" i="7"/>
  <c r="L7" i="7"/>
  <c r="C9" i="7"/>
  <c r="D9" i="7"/>
  <c r="L9" i="7"/>
  <c r="C11" i="7"/>
  <c r="D11" i="7"/>
  <c r="L11" i="7"/>
  <c r="C13" i="7"/>
  <c r="D13" i="7"/>
  <c r="L13" i="7"/>
  <c r="C15" i="7"/>
  <c r="D15" i="7"/>
  <c r="L15" i="7"/>
  <c r="C17" i="7"/>
  <c r="D17" i="7"/>
  <c r="L17" i="7"/>
  <c r="D22" i="7"/>
  <c r="F22" i="7"/>
  <c r="H22" i="7"/>
  <c r="B23" i="7"/>
  <c r="B24" i="7"/>
  <c r="B25" i="7"/>
  <c r="D27" i="7"/>
  <c r="F27" i="7"/>
  <c r="H27" i="7"/>
  <c r="B28" i="7"/>
  <c r="B29" i="7"/>
  <c r="B30" i="7"/>
  <c r="C32" i="7"/>
  <c r="F32" i="7"/>
  <c r="C34" i="7"/>
  <c r="F34" i="7"/>
  <c r="C36" i="7"/>
  <c r="F36" i="7"/>
  <c r="R47" i="7"/>
  <c r="A1" i="8"/>
  <c r="E2" i="8"/>
  <c r="Y3" i="8"/>
  <c r="A4" i="8"/>
  <c r="E4" i="8"/>
  <c r="M4" i="8"/>
  <c r="Y5" i="8"/>
  <c r="C7" i="8"/>
  <c r="D7" i="8"/>
  <c r="C9" i="8"/>
  <c r="D9" i="8"/>
  <c r="C11" i="8"/>
  <c r="D11" i="8"/>
  <c r="C13" i="8"/>
  <c r="D13" i="8"/>
  <c r="D18" i="8"/>
  <c r="F18" i="8"/>
  <c r="H18" i="8"/>
  <c r="J18" i="8"/>
  <c r="B19" i="8"/>
  <c r="B20" i="8"/>
  <c r="B21" i="8"/>
  <c r="B22" i="8"/>
  <c r="K41" i="8"/>
  <c r="A1" i="9"/>
  <c r="AH1" i="9"/>
  <c r="E2" i="9"/>
  <c r="Y3" i="9"/>
  <c r="F6" i="9" s="1"/>
  <c r="A4" i="9"/>
  <c r="G4" i="9"/>
  <c r="R4" i="9"/>
  <c r="O62" i="9" s="1"/>
  <c r="Y5" i="9"/>
  <c r="AB1" i="9" s="1"/>
  <c r="K6" i="9"/>
  <c r="M6" i="9"/>
  <c r="O6" i="9"/>
  <c r="B7" i="9"/>
  <c r="C7" i="9"/>
  <c r="D7" i="9"/>
  <c r="F7" i="9"/>
  <c r="G7" i="9"/>
  <c r="I7" i="9"/>
  <c r="U7" i="9"/>
  <c r="B9" i="9"/>
  <c r="C9" i="9"/>
  <c r="D9" i="9"/>
  <c r="F9" i="9"/>
  <c r="G9" i="9"/>
  <c r="I9" i="9"/>
  <c r="B11" i="9"/>
  <c r="C11" i="9"/>
  <c r="D11" i="9"/>
  <c r="F11" i="9"/>
  <c r="G11" i="9"/>
  <c r="I11" i="9"/>
  <c r="B13" i="9"/>
  <c r="C13" i="9"/>
  <c r="D13" i="9"/>
  <c r="F13" i="9"/>
  <c r="G13" i="9"/>
  <c r="I13" i="9"/>
  <c r="B15" i="9"/>
  <c r="C15" i="9"/>
  <c r="D15" i="9"/>
  <c r="F15" i="9"/>
  <c r="G15" i="9"/>
  <c r="I15" i="9"/>
  <c r="U15" i="9"/>
  <c r="U16" i="9"/>
  <c r="B17" i="9"/>
  <c r="C17" i="9"/>
  <c r="D17" i="9"/>
  <c r="F17" i="9"/>
  <c r="G17" i="9"/>
  <c r="I17" i="9"/>
  <c r="B19" i="9"/>
  <c r="C19" i="9"/>
  <c r="D19" i="9"/>
  <c r="F19" i="9"/>
  <c r="G19" i="9"/>
  <c r="I19" i="9"/>
  <c r="B21" i="9"/>
  <c r="C21" i="9"/>
  <c r="D21" i="9"/>
  <c r="F21" i="9"/>
  <c r="G21" i="9"/>
  <c r="I21" i="9"/>
  <c r="F55" i="9"/>
  <c r="F56" i="9"/>
  <c r="R62" i="9"/>
  <c r="A1" i="10"/>
  <c r="AB1" i="10"/>
  <c r="E2" i="10"/>
  <c r="Y3" i="10"/>
  <c r="A4" i="10"/>
  <c r="E4" i="10"/>
  <c r="L4" i="10"/>
  <c r="Y5" i="10"/>
  <c r="C7" i="10"/>
  <c r="D7" i="10"/>
  <c r="L7" i="10"/>
  <c r="C9" i="10"/>
  <c r="D9" i="10"/>
  <c r="L9" i="10"/>
  <c r="C11" i="10"/>
  <c r="D11" i="10"/>
  <c r="L11" i="10"/>
  <c r="C13" i="10"/>
  <c r="D13" i="10"/>
  <c r="L13" i="10"/>
  <c r="C15" i="10"/>
  <c r="D15" i="10"/>
  <c r="L15" i="10"/>
  <c r="C17" i="10"/>
  <c r="D17" i="10"/>
  <c r="L17" i="10"/>
  <c r="C19" i="10"/>
  <c r="D19" i="10"/>
  <c r="L19" i="10"/>
  <c r="D22" i="10"/>
  <c r="F22" i="10"/>
  <c r="H22" i="10"/>
  <c r="B23" i="10"/>
  <c r="B24" i="10"/>
  <c r="B25" i="10"/>
  <c r="D27" i="10"/>
  <c r="F27" i="10"/>
  <c r="H27" i="10"/>
  <c r="J27" i="10"/>
  <c r="B28" i="10"/>
  <c r="B29" i="10"/>
  <c r="B30" i="10"/>
  <c r="B31" i="10"/>
  <c r="C34" i="10"/>
  <c r="F34" i="10"/>
  <c r="C36" i="10"/>
  <c r="F36" i="10"/>
  <c r="C38" i="10"/>
  <c r="F38" i="10"/>
  <c r="R44" i="10"/>
  <c r="E42" i="10" s="1"/>
  <c r="K49" i="10"/>
  <c r="A1" i="11"/>
  <c r="E2" i="11"/>
  <c r="Y3" i="11"/>
  <c r="A4" i="11"/>
  <c r="E4" i="11"/>
  <c r="L4" i="11"/>
  <c r="Y5" i="11"/>
  <c r="C7" i="11"/>
  <c r="D7" i="11"/>
  <c r="L7" i="11"/>
  <c r="C9" i="11"/>
  <c r="D9" i="11"/>
  <c r="L9" i="11"/>
  <c r="C11" i="11"/>
  <c r="D11" i="11"/>
  <c r="L11" i="11"/>
  <c r="C13" i="11"/>
  <c r="D13" i="11"/>
  <c r="L13" i="11"/>
  <c r="C15" i="11"/>
  <c r="D15" i="11"/>
  <c r="L15" i="11"/>
  <c r="C17" i="11"/>
  <c r="D17" i="11"/>
  <c r="L17" i="11"/>
  <c r="D22" i="11"/>
  <c r="F22" i="11"/>
  <c r="H22" i="11"/>
  <c r="B23" i="11"/>
  <c r="B24" i="11"/>
  <c r="B25" i="11"/>
  <c r="D27" i="11"/>
  <c r="F27" i="11"/>
  <c r="H27" i="11"/>
  <c r="B28" i="11"/>
  <c r="B29" i="11"/>
  <c r="B30" i="11"/>
  <c r="C32" i="11"/>
  <c r="F32" i="11"/>
  <c r="C34" i="11"/>
  <c r="F34" i="11"/>
  <c r="C36" i="11"/>
  <c r="F36" i="11"/>
  <c r="E41" i="11"/>
  <c r="K47" i="11"/>
  <c r="R47" i="11"/>
  <c r="E40" i="11" s="1"/>
  <c r="A1" i="12"/>
  <c r="AB1" i="12"/>
  <c r="AH1" i="12"/>
  <c r="AJ1" i="12"/>
  <c r="E2" i="12"/>
  <c r="Y3" i="12"/>
  <c r="L7" i="12" s="1"/>
  <c r="A4" i="12"/>
  <c r="E4" i="12"/>
  <c r="L4" i="12"/>
  <c r="K41" i="12" s="1"/>
  <c r="Y5" i="12"/>
  <c r="AC1" i="12" s="1"/>
  <c r="C7" i="12"/>
  <c r="D7" i="12"/>
  <c r="C9" i="12"/>
  <c r="D9" i="12"/>
  <c r="L9" i="12"/>
  <c r="C11" i="12"/>
  <c r="D11" i="12"/>
  <c r="L11" i="12"/>
  <c r="D18" i="12"/>
  <c r="F18" i="12"/>
  <c r="H18" i="12"/>
  <c r="B19" i="12"/>
  <c r="B20" i="12"/>
  <c r="B21" i="12"/>
  <c r="A1" i="13"/>
  <c r="AB1" i="13"/>
  <c r="AJ1" i="13"/>
  <c r="E2" i="13"/>
  <c r="Y3" i="13"/>
  <c r="L7" i="13" s="1"/>
  <c r="A4" i="13"/>
  <c r="E4" i="13"/>
  <c r="L4" i="13"/>
  <c r="K41" i="13" s="1"/>
  <c r="Y5" i="13"/>
  <c r="C7" i="13"/>
  <c r="D7" i="13"/>
  <c r="C9" i="13"/>
  <c r="D9" i="13"/>
  <c r="L9" i="13"/>
  <c r="C11" i="13"/>
  <c r="D11" i="13"/>
  <c r="L11" i="13"/>
  <c r="D18" i="13"/>
  <c r="F18" i="13"/>
  <c r="H18" i="13"/>
  <c r="B19" i="13"/>
  <c r="B20" i="13"/>
  <c r="B21" i="13"/>
  <c r="A1" i="14"/>
  <c r="AD1" i="14"/>
  <c r="E2" i="14"/>
  <c r="Y3" i="14"/>
  <c r="A4" i="14"/>
  <c r="G4" i="14"/>
  <c r="R4" i="14"/>
  <c r="O62" i="14" s="1"/>
  <c r="Y5" i="14"/>
  <c r="B7" i="14"/>
  <c r="C7" i="14"/>
  <c r="D7" i="14"/>
  <c r="U7" i="14"/>
  <c r="B9" i="14"/>
  <c r="C9" i="14"/>
  <c r="D9" i="14"/>
  <c r="G9" i="14"/>
  <c r="I9" i="14"/>
  <c r="U9" i="14"/>
  <c r="B11" i="14"/>
  <c r="C11" i="14"/>
  <c r="D11" i="14"/>
  <c r="U11" i="14"/>
  <c r="B13" i="14"/>
  <c r="C13" i="14"/>
  <c r="D13" i="14"/>
  <c r="U13" i="14"/>
  <c r="B15" i="14"/>
  <c r="C15" i="14"/>
  <c r="D15" i="14"/>
  <c r="U16" i="14"/>
  <c r="B17" i="14"/>
  <c r="C17" i="14"/>
  <c r="D17" i="14"/>
  <c r="B19" i="14"/>
  <c r="C19" i="14"/>
  <c r="D19" i="14"/>
  <c r="B21" i="14"/>
  <c r="C21" i="14"/>
  <c r="D21" i="14"/>
  <c r="G21" i="14"/>
  <c r="I21" i="14"/>
  <c r="F55" i="14"/>
  <c r="R62" i="14"/>
  <c r="F56" i="14" s="1"/>
  <c r="A1" i="15"/>
  <c r="AB1" i="15"/>
  <c r="AJ1" i="15"/>
  <c r="E2" i="15"/>
  <c r="Y3" i="15"/>
  <c r="A4" i="15"/>
  <c r="E4" i="15"/>
  <c r="L4" i="15"/>
  <c r="Y5" i="15"/>
  <c r="C7" i="15"/>
  <c r="D7" i="15"/>
  <c r="L7" i="15"/>
  <c r="C9" i="15"/>
  <c r="D9" i="15"/>
  <c r="L9" i="15"/>
  <c r="C11" i="15"/>
  <c r="D11" i="15"/>
  <c r="L11" i="15"/>
  <c r="C13" i="15"/>
  <c r="D13" i="15"/>
  <c r="L13" i="15"/>
  <c r="C15" i="15"/>
  <c r="D15" i="15"/>
  <c r="L15" i="15"/>
  <c r="C17" i="15"/>
  <c r="D17" i="15"/>
  <c r="L17" i="15"/>
  <c r="C19" i="15"/>
  <c r="D19" i="15"/>
  <c r="L19" i="15"/>
  <c r="D22" i="15"/>
  <c r="F22" i="15"/>
  <c r="H22" i="15"/>
  <c r="B23" i="15"/>
  <c r="B24" i="15"/>
  <c r="B25" i="15"/>
  <c r="D27" i="15"/>
  <c r="F27" i="15"/>
  <c r="H27" i="15"/>
  <c r="J27" i="15"/>
  <c r="B28" i="15"/>
  <c r="B29" i="15"/>
  <c r="B30" i="15"/>
  <c r="B31" i="15"/>
  <c r="C34" i="15"/>
  <c r="F34" i="15"/>
  <c r="C36" i="15"/>
  <c r="F36" i="15"/>
  <c r="C38" i="15"/>
  <c r="F38" i="15"/>
  <c r="R44" i="15"/>
  <c r="E42" i="15" s="1"/>
  <c r="K49" i="15"/>
  <c r="A1" i="16"/>
  <c r="AG1" i="16"/>
  <c r="E2" i="16"/>
  <c r="Y3" i="16"/>
  <c r="A4" i="16"/>
  <c r="E4" i="16"/>
  <c r="M4" i="16"/>
  <c r="K41" i="16" s="1"/>
  <c r="Y5" i="16"/>
  <c r="C7" i="16"/>
  <c r="D7" i="16"/>
  <c r="C9" i="16"/>
  <c r="D9" i="16"/>
  <c r="C11" i="16"/>
  <c r="D11" i="16"/>
  <c r="C13" i="16"/>
  <c r="D13" i="16"/>
  <c r="D18" i="16"/>
  <c r="F18" i="16"/>
  <c r="H18" i="16"/>
  <c r="J18" i="16"/>
  <c r="B19" i="16"/>
  <c r="B20" i="16"/>
  <c r="B21" i="16"/>
  <c r="B22" i="16"/>
  <c r="A1" i="17"/>
  <c r="AF1" i="17"/>
  <c r="AJ1" i="17"/>
  <c r="E2" i="17"/>
  <c r="Y3" i="17"/>
  <c r="A4" i="17"/>
  <c r="E4" i="17"/>
  <c r="L4" i="17"/>
  <c r="K41" i="17" s="1"/>
  <c r="Y5" i="17"/>
  <c r="AC1" i="17" s="1"/>
  <c r="C7" i="17"/>
  <c r="D7" i="17"/>
  <c r="C9" i="17"/>
  <c r="D9" i="17"/>
  <c r="B20" i="17"/>
  <c r="C11" i="17"/>
  <c r="D11" i="17"/>
  <c r="H18" i="17"/>
  <c r="D18" i="17"/>
  <c r="B19" i="17"/>
  <c r="AE1" i="11" l="1"/>
  <c r="AK1" i="11"/>
  <c r="AC1" i="11"/>
  <c r="L9" i="6"/>
  <c r="L7" i="6"/>
  <c r="U9" i="9"/>
  <c r="U13" i="9"/>
  <c r="AF1" i="8"/>
  <c r="AJ1" i="8"/>
  <c r="AH1" i="3"/>
  <c r="AH1" i="11"/>
  <c r="E46" i="3"/>
  <c r="E47" i="3"/>
  <c r="AD1" i="11"/>
  <c r="AC1" i="8"/>
  <c r="L11" i="6"/>
  <c r="AF1" i="4"/>
  <c r="AK1" i="4"/>
  <c r="AD1" i="12"/>
  <c r="AE1" i="9"/>
  <c r="U10" i="9"/>
  <c r="U10" i="14"/>
  <c r="AB1" i="14"/>
  <c r="AE1" i="14"/>
  <c r="F6" i="14" s="1"/>
  <c r="AH1" i="14"/>
  <c r="AC1" i="10"/>
  <c r="AF1" i="10"/>
  <c r="AJ1" i="10"/>
  <c r="AE1" i="5"/>
  <c r="AD1" i="5"/>
  <c r="AJ1" i="5"/>
  <c r="AB1" i="5"/>
  <c r="L9" i="5" s="1"/>
  <c r="AH1" i="5"/>
  <c r="AC1" i="5"/>
  <c r="AK1" i="5"/>
  <c r="AF1" i="5"/>
  <c r="AE1" i="7"/>
  <c r="AH1" i="7"/>
  <c r="AG1" i="7"/>
  <c r="AK1" i="7"/>
  <c r="AC1" i="7"/>
  <c r="U14" i="9"/>
  <c r="U14" i="14"/>
  <c r="AD1" i="7"/>
  <c r="AE1" i="3"/>
  <c r="AB1" i="3"/>
  <c r="L21" i="3" s="1"/>
  <c r="AG1" i="3"/>
  <c r="AC1" i="3"/>
  <c r="AJ1" i="3"/>
  <c r="AF1" i="3"/>
  <c r="AD1" i="3"/>
  <c r="AK1" i="3"/>
  <c r="AE1" i="16"/>
  <c r="AC1" i="16"/>
  <c r="AK1" i="16"/>
  <c r="AD1" i="16"/>
  <c r="AC1" i="15"/>
  <c r="AF1" i="15"/>
  <c r="AC1" i="13"/>
  <c r="AF1" i="13"/>
  <c r="AE1" i="12"/>
  <c r="AF1" i="12"/>
  <c r="AK1" i="12"/>
  <c r="AG1" i="12"/>
  <c r="E40" i="7"/>
  <c r="E41" i="7"/>
  <c r="U12" i="14"/>
  <c r="U8" i="9"/>
  <c r="AE1" i="8"/>
  <c r="AB1" i="8"/>
  <c r="L7" i="8" s="1"/>
  <c r="AG1" i="8"/>
  <c r="AH1" i="8"/>
  <c r="B21" i="17"/>
  <c r="AH1" i="16"/>
  <c r="AK1" i="8"/>
  <c r="AD1" i="8"/>
  <c r="AE1" i="4"/>
  <c r="AG1" i="4"/>
  <c r="AB1" i="4"/>
  <c r="L11" i="4" s="1"/>
  <c r="U15" i="14"/>
  <c r="U11" i="9"/>
  <c r="AB1" i="17"/>
  <c r="AG1" i="11"/>
  <c r="AD1" i="9"/>
  <c r="O6" i="14"/>
  <c r="K6" i="14"/>
  <c r="AE1" i="6"/>
  <c r="F18" i="17"/>
  <c r="AI1" i="17"/>
  <c r="AI1" i="15"/>
  <c r="AE1" i="10"/>
  <c r="AD1" i="6"/>
  <c r="AH1" i="17"/>
  <c r="AD1" i="17"/>
  <c r="AJ1" i="16"/>
  <c r="AF1" i="16"/>
  <c r="AB1" i="16"/>
  <c r="L11" i="16" s="1"/>
  <c r="E43" i="15"/>
  <c r="AH1" i="15"/>
  <c r="AD1" i="15"/>
  <c r="AG1" i="14"/>
  <c r="AC1" i="14"/>
  <c r="M6" i="14" s="1"/>
  <c r="AH1" i="13"/>
  <c r="AD1" i="13"/>
  <c r="AI1" i="12"/>
  <c r="AJ1" i="11"/>
  <c r="AF1" i="11"/>
  <c r="AB1" i="11"/>
  <c r="E43" i="10"/>
  <c r="AH1" i="10"/>
  <c r="AD1" i="10"/>
  <c r="AG1" i="9"/>
  <c r="AC1" i="9"/>
  <c r="AI1" i="8"/>
  <c r="AJ1" i="7"/>
  <c r="AF1" i="7"/>
  <c r="AB1" i="7"/>
  <c r="AK1" i="6"/>
  <c r="AG1" i="6"/>
  <c r="AC1" i="6"/>
  <c r="AJ1" i="4"/>
  <c r="AI1" i="6"/>
  <c r="AE1" i="17"/>
  <c r="AE1" i="15"/>
  <c r="AI1" i="13"/>
  <c r="AE1" i="13"/>
  <c r="AI1" i="10"/>
  <c r="AH1" i="6"/>
  <c r="AK1" i="17"/>
  <c r="AG1" i="17"/>
  <c r="AI1" i="16"/>
  <c r="AK1" i="15"/>
  <c r="AG1" i="15"/>
  <c r="AF1" i="14"/>
  <c r="AK1" i="13"/>
  <c r="AG1" i="13"/>
  <c r="AI1" i="11"/>
  <c r="AK1" i="10"/>
  <c r="AG1" i="10"/>
  <c r="AF1" i="9"/>
  <c r="AI1" i="7"/>
  <c r="AJ1" i="6"/>
  <c r="AF1" i="6"/>
  <c r="AD1" i="4"/>
  <c r="AH1" i="4"/>
  <c r="AI1" i="4"/>
  <c r="AC1" i="4"/>
  <c r="AI1" i="3"/>
  <c r="AI1" i="5"/>
  <c r="L7" i="5" l="1"/>
  <c r="L7" i="4"/>
  <c r="L15" i="3"/>
  <c r="L9" i="8"/>
  <c r="L13" i="3"/>
  <c r="L9" i="4"/>
  <c r="L11" i="8"/>
  <c r="L7" i="3"/>
  <c r="L9" i="3"/>
  <c r="L13" i="16"/>
  <c r="L9" i="16"/>
  <c r="L7" i="16"/>
  <c r="L19" i="3"/>
  <c r="L13" i="8"/>
  <c r="L11" i="3"/>
  <c r="L7" i="17"/>
  <c r="L9" i="17"/>
  <c r="L11" i="17"/>
  <c r="L1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N6" authorId="0" shapeId="0" xr:uid="{00000000-0006-0000-1300-000001000000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00000000-0006-0000-1300-000002000000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E7" authorId="0" shapeId="0" xr:uid="{8C43A9AB-A924-4149-B179-0B049B33F996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E7" authorId="0" shapeId="0" xr:uid="{00000000-0006-0000-0A00-000001000000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E7" authorId="0" shapeId="0" xr:uid="{00000000-0006-0000-0F00-000001000000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E7" authorId="0" shapeId="0" xr:uid="{4D9F6117-CD64-4AF4-BD6C-3087674EE644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E7" authorId="0" shapeId="0" xr:uid="{8C1D9317-65FA-44D4-BBDE-2F2B6E5E3FA1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E7" authorId="0" shapeId="0" xr:uid="{3F937B76-7AF4-4503-8D14-14DB1BB7F0D3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E7" authorId="0" shapeId="0" xr:uid="{35D35481-A5B5-4165-A8F8-C22D16B4DF83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E7" authorId="0" shapeId="0" xr:uid="{0C484E84-661E-4B73-9C10-5F1DCCA17050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E7" authorId="0" shapeId="0" xr:uid="{7BDF9907-4772-4363-BE41-072470B093C2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sharedStrings.xml><?xml version="1.0" encoding="utf-8"?>
<sst xmlns="http://schemas.openxmlformats.org/spreadsheetml/2006/main" count="6007" uniqueCount="892">
  <si>
    <t>Magyar verseny táblakészítő</t>
  </si>
  <si>
    <t>Ezt az oldalt soha ne töröld le !!!</t>
  </si>
  <si>
    <t>Töltsd ki a zöld mezőket!</t>
  </si>
  <si>
    <t>A verseny neve:</t>
  </si>
  <si>
    <t>Diákolimpia Vármegyei</t>
  </si>
  <si>
    <t>Versenyszám 1</t>
  </si>
  <si>
    <t>Versenyszám 2</t>
  </si>
  <si>
    <t>Versenyszám 3</t>
  </si>
  <si>
    <t>Versenyszám 4</t>
  </si>
  <si>
    <t>Versenyszám 5</t>
  </si>
  <si>
    <t>A verseny dátuma (éééé.hh.nn)</t>
  </si>
  <si>
    <t>Város</t>
  </si>
  <si>
    <t>Versenybíró:</t>
  </si>
  <si>
    <t>Békéscsaba</t>
  </si>
  <si>
    <t xml:space="preserve">  </t>
  </si>
  <si>
    <t>Hankó Bálint</t>
  </si>
  <si>
    <t>Orvos neve:</t>
  </si>
  <si>
    <t>Verseny rendezője:</t>
  </si>
  <si>
    <t>Versenyigazgató</t>
  </si>
  <si>
    <t>Viharsarki TC</t>
  </si>
  <si>
    <t>Közreműködő bírók</t>
  </si>
  <si>
    <t>Dátum</t>
  </si>
  <si>
    <t>Töltsd ki a táblázatot a játékvezetők nevével. Az első 8 neve fog megjelenni a táblákban lévő legördülő menükben</t>
  </si>
  <si>
    <t>Székbírók</t>
  </si>
  <si>
    <t>Családi név</t>
  </si>
  <si>
    <t>Keresztnév</t>
  </si>
  <si>
    <t>Bíró</t>
  </si>
  <si>
    <t>Egyik sem</t>
  </si>
  <si>
    <t>Egyéni főtábla</t>
  </si>
  <si>
    <t>Versenyszám:</t>
  </si>
  <si>
    <t>A</t>
  </si>
  <si>
    <t>Kategória</t>
  </si>
  <si>
    <t>Versenybíró</t>
  </si>
  <si>
    <t>1 FORDULÓ</t>
  </si>
  <si>
    <t>B - C</t>
  </si>
  <si>
    <t>A -D</t>
  </si>
  <si>
    <t>I</t>
  </si>
  <si>
    <t>I.kcs. Piros fiú B</t>
  </si>
  <si>
    <t>2 FORDULÓ</t>
  </si>
  <si>
    <t>C - A</t>
  </si>
  <si>
    <t>D - B</t>
  </si>
  <si>
    <t>II</t>
  </si>
  <si>
    <t>kiem</t>
  </si>
  <si>
    <t>kódszám</t>
  </si>
  <si>
    <t>Rangsor</t>
  </si>
  <si>
    <t>Vezetéknév</t>
  </si>
  <si>
    <t>Egyesület</t>
  </si>
  <si>
    <t>Helyezés</t>
  </si>
  <si>
    <t>Pontszám</t>
  </si>
  <si>
    <t>Bónusz</t>
  </si>
  <si>
    <t>3 FORDULÓ</t>
  </si>
  <si>
    <t>A - B</t>
  </si>
  <si>
    <t>C - D</t>
  </si>
  <si>
    <t>III</t>
  </si>
  <si>
    <t>IV</t>
  </si>
  <si>
    <t>Juhász</t>
  </si>
  <si>
    <t>Roland</t>
  </si>
  <si>
    <t>Sarkad</t>
  </si>
  <si>
    <t>F - G</t>
  </si>
  <si>
    <t>E - H</t>
  </si>
  <si>
    <t>V</t>
  </si>
  <si>
    <t>G - E</t>
  </si>
  <si>
    <t>H - F</t>
  </si>
  <si>
    <t>VI</t>
  </si>
  <si>
    <t>B</t>
  </si>
  <si>
    <t>Vincze</t>
  </si>
  <si>
    <t>Árpád</t>
  </si>
  <si>
    <t>Gyula Karácsonyi</t>
  </si>
  <si>
    <t>E - F</t>
  </si>
  <si>
    <t>G - H</t>
  </si>
  <si>
    <t>VII</t>
  </si>
  <si>
    <t>VIII</t>
  </si>
  <si>
    <t>C</t>
  </si>
  <si>
    <t>Csongrádi</t>
  </si>
  <si>
    <t>Csaba</t>
  </si>
  <si>
    <t>Bcs. Petőfi</t>
  </si>
  <si>
    <t>W</t>
  </si>
  <si>
    <t>X</t>
  </si>
  <si>
    <t>D</t>
  </si>
  <si>
    <t>Jova</t>
  </si>
  <si>
    <t>Benett</t>
  </si>
  <si>
    <t>Gyula 5. Sz.</t>
  </si>
  <si>
    <t>XI</t>
  </si>
  <si>
    <t>E</t>
  </si>
  <si>
    <t>Mizó</t>
  </si>
  <si>
    <t>Martin</t>
  </si>
  <si>
    <t>Bcs.Petőfi</t>
  </si>
  <si>
    <t>F</t>
  </si>
  <si>
    <t>Gurzó</t>
  </si>
  <si>
    <t>Dávid</t>
  </si>
  <si>
    <t>Gyula Magvető</t>
  </si>
  <si>
    <t>G</t>
  </si>
  <si>
    <t>Hankó</t>
  </si>
  <si>
    <t>Hunor</t>
  </si>
  <si>
    <t>H</t>
  </si>
  <si>
    <t>Kincses</t>
  </si>
  <si>
    <t>Albert</t>
  </si>
  <si>
    <t>Gyula 5.Sz.</t>
  </si>
  <si>
    <t>Döntő</t>
  </si>
  <si>
    <t>vs.</t>
  </si>
  <si>
    <t>3. hely</t>
  </si>
  <si>
    <t>5. hely</t>
  </si>
  <si>
    <t>7. hely</t>
  </si>
  <si>
    <t>#</t>
  </si>
  <si>
    <t>Kiemeltek</t>
  </si>
  <si>
    <t>Szerencés Vesztes</t>
  </si>
  <si>
    <t>Helyettesíti</t>
  </si>
  <si>
    <t>Sorsolás időpontja</t>
  </si>
  <si>
    <t>Dátuma</t>
  </si>
  <si>
    <t>1</t>
  </si>
  <si>
    <t>Utolsó elfogadott játékos</t>
  </si>
  <si>
    <t>Utolsó DA</t>
  </si>
  <si>
    <t>2</t>
  </si>
  <si>
    <t>3</t>
  </si>
  <si>
    <t>Sorsoló játékosok</t>
  </si>
  <si>
    <t>4</t>
  </si>
  <si>
    <t>5</t>
  </si>
  <si>
    <t>6</t>
  </si>
  <si>
    <t>Versenybíró aláírása</t>
  </si>
  <si>
    <t>7</t>
  </si>
  <si>
    <t>8</t>
  </si>
  <si>
    <t>B - E</t>
  </si>
  <si>
    <t>E - A</t>
  </si>
  <si>
    <t>A - D</t>
  </si>
  <si>
    <t>Magasi</t>
  </si>
  <si>
    <t>Lilla</t>
  </si>
  <si>
    <t>Mezőberény</t>
  </si>
  <si>
    <t>4 FORDULÓ</t>
  </si>
  <si>
    <t>D - E</t>
  </si>
  <si>
    <t>5 FORDULÓ</t>
  </si>
  <si>
    <t>E - C</t>
  </si>
  <si>
    <t xml:space="preserve">Grósz </t>
  </si>
  <si>
    <t>Lili</t>
  </si>
  <si>
    <t>Bcs. Jankay</t>
  </si>
  <si>
    <t>Rácz</t>
  </si>
  <si>
    <t>Dóra</t>
  </si>
  <si>
    <t>Gyula Implom</t>
  </si>
  <si>
    <t>Kesztyűs</t>
  </si>
  <si>
    <t>Alíz</t>
  </si>
  <si>
    <t xml:space="preserve">Szőke </t>
  </si>
  <si>
    <t>Zille</t>
  </si>
  <si>
    <t>Solti</t>
  </si>
  <si>
    <t>Olivér</t>
  </si>
  <si>
    <t>Ignácz</t>
  </si>
  <si>
    <t>Mihály</t>
  </si>
  <si>
    <t>Bcs.Jankay</t>
  </si>
  <si>
    <t>Zöld fiú A</t>
  </si>
  <si>
    <t>Zahorán</t>
  </si>
  <si>
    <t>Patrik</t>
  </si>
  <si>
    <t>Csökmei</t>
  </si>
  <si>
    <t>Marcell</t>
  </si>
  <si>
    <t>Papp</t>
  </si>
  <si>
    <t>Olivér Félix</t>
  </si>
  <si>
    <t>F - D</t>
  </si>
  <si>
    <t>Berg</t>
  </si>
  <si>
    <t>Grósz</t>
  </si>
  <si>
    <t>Dominik</t>
  </si>
  <si>
    <t>S.Nagy</t>
  </si>
  <si>
    <t>Attila</t>
  </si>
  <si>
    <t>Domokos</t>
  </si>
  <si>
    <t>Arnold</t>
  </si>
  <si>
    <t>Varga</t>
  </si>
  <si>
    <t>Péter</t>
  </si>
  <si>
    <t>Szűcs</t>
  </si>
  <si>
    <t>Ákos</t>
  </si>
  <si>
    <t>Eczeti</t>
  </si>
  <si>
    <t>Vince</t>
  </si>
  <si>
    <t>Nagy</t>
  </si>
  <si>
    <t>Lénárd</t>
  </si>
  <si>
    <t>Crai</t>
  </si>
  <si>
    <t>Zsombor</t>
  </si>
  <si>
    <t xml:space="preserve">Kmellár </t>
  </si>
  <si>
    <t>Mátyás</t>
  </si>
  <si>
    <t>St.</t>
  </si>
  <si>
    <t>kód</t>
  </si>
  <si>
    <t>Kiem</t>
  </si>
  <si>
    <t>2. forduló</t>
  </si>
  <si>
    <t>Győztes</t>
  </si>
  <si>
    <t>Umpire</t>
  </si>
  <si>
    <t>Zöld fiú B 1-2.</t>
  </si>
  <si>
    <t>Petrovits</t>
  </si>
  <si>
    <t>Bende</t>
  </si>
  <si>
    <t>D - G</t>
  </si>
  <si>
    <t>Szőke</t>
  </si>
  <si>
    <t>Kristóf</t>
  </si>
  <si>
    <t>F - E</t>
  </si>
  <si>
    <t>Szántai</t>
  </si>
  <si>
    <t xml:space="preserve">Márk </t>
  </si>
  <si>
    <t>Bcs. Savio</t>
  </si>
  <si>
    <t>Gerzanits</t>
  </si>
  <si>
    <t>Gergely</t>
  </si>
  <si>
    <t>Bcs.Belvár</t>
  </si>
  <si>
    <t>Bacsa</t>
  </si>
  <si>
    <t>Ádám</t>
  </si>
  <si>
    <t>Duzs</t>
  </si>
  <si>
    <t>Zöld fiú B 3-4.</t>
  </si>
  <si>
    <t>Ferenc</t>
  </si>
  <si>
    <t>Molnár</t>
  </si>
  <si>
    <t>Milán</t>
  </si>
  <si>
    <t>Puskás</t>
  </si>
  <si>
    <t>Gergő</t>
  </si>
  <si>
    <t>Szénási</t>
  </si>
  <si>
    <t>Benedek</t>
  </si>
  <si>
    <t>Jantyik</t>
  </si>
  <si>
    <t>Zénó</t>
  </si>
  <si>
    <t>Bcs. Kazinczy</t>
  </si>
  <si>
    <t>Zöld fiú "B" 5.</t>
  </si>
  <si>
    <t>Kis</t>
  </si>
  <si>
    <t>Balabán</t>
  </si>
  <si>
    <t>Békési</t>
  </si>
  <si>
    <t>Noel</t>
  </si>
  <si>
    <t>Mátyási</t>
  </si>
  <si>
    <t>Szikora</t>
  </si>
  <si>
    <t>Gellért</t>
  </si>
  <si>
    <t>Orosh.</t>
  </si>
  <si>
    <t>Patvaros</t>
  </si>
  <si>
    <t>Bálint</t>
  </si>
  <si>
    <t>Bcs. Szeberényi</t>
  </si>
  <si>
    <t>Balogh</t>
  </si>
  <si>
    <t>Bcs.Jnakay</t>
  </si>
  <si>
    <t>Zöld fiú helyosztók</t>
  </si>
  <si>
    <t>Beregszászi</t>
  </si>
  <si>
    <t>Nelli</t>
  </si>
  <si>
    <t>Dorina</t>
  </si>
  <si>
    <t>Soós</t>
  </si>
  <si>
    <t>Csenge</t>
  </si>
  <si>
    <t>Nóra</t>
  </si>
  <si>
    <t>Orsoh.</t>
  </si>
  <si>
    <t>Kiss</t>
  </si>
  <si>
    <t>Felícia</t>
  </si>
  <si>
    <t xml:space="preserve">Vörös </t>
  </si>
  <si>
    <t>Dorottya</t>
  </si>
  <si>
    <t>Pocsay</t>
  </si>
  <si>
    <t>Olívia</t>
  </si>
  <si>
    <t>Kaczkó</t>
  </si>
  <si>
    <t>Olga</t>
  </si>
  <si>
    <t>Orosháza</t>
  </si>
  <si>
    <t>Lechner</t>
  </si>
  <si>
    <t>Natasa</t>
  </si>
  <si>
    <t>Czikray</t>
  </si>
  <si>
    <t>Sarolta</t>
  </si>
  <si>
    <t>Kölüs</t>
  </si>
  <si>
    <t>Laura</t>
  </si>
  <si>
    <t>ELŐKÉSZÍTŐ LISTA</t>
  </si>
  <si>
    <t xml:space="preserve">NE TÖRÖLD KI EZT AZ OLDALT!     </t>
  </si>
  <si>
    <t>Játék nélkül továbbjutott játékosok</t>
  </si>
  <si>
    <t>Sor</t>
  </si>
  <si>
    <t>Kódszám</t>
  </si>
  <si>
    <t>Nevezett Igen</t>
  </si>
  <si>
    <t>Aláírás</t>
  </si>
  <si>
    <t>Nevezési rangsor</t>
  </si>
  <si>
    <t>NatSort
if not 
Seed</t>
  </si>
  <si>
    <t>NatSort</t>
  </si>
  <si>
    <t>Seed Sort</t>
  </si>
  <si>
    <t>AccBasic</t>
  </si>
  <si>
    <t>Elfogadási státusz</t>
  </si>
  <si>
    <t>Sorsolási rangsor</t>
  </si>
  <si>
    <t>AccSort</t>
  </si>
  <si>
    <t>Kiemelés</t>
  </si>
  <si>
    <t>Bagdi</t>
  </si>
  <si>
    <t>Sára</t>
  </si>
  <si>
    <t>Piros Lány "A"</t>
  </si>
  <si>
    <t xml:space="preserve">Hidvégi </t>
  </si>
  <si>
    <t>Bori</t>
  </si>
  <si>
    <t>Zöld leány "A"</t>
  </si>
  <si>
    <t>Lestyán</t>
  </si>
  <si>
    <t>Zoé</t>
  </si>
  <si>
    <t>Narancs leány "A"</t>
  </si>
  <si>
    <t xml:space="preserve">Pap </t>
  </si>
  <si>
    <t>Flórián</t>
  </si>
  <si>
    <t>Piros fiú "A"</t>
  </si>
  <si>
    <t xml:space="preserve">Rácz </t>
  </si>
  <si>
    <t>Levente</t>
  </si>
  <si>
    <t>Narancs fiú "A"</t>
  </si>
  <si>
    <t>Hundzsa</t>
  </si>
  <si>
    <t>Narancs leány "B"</t>
  </si>
  <si>
    <t>CU</t>
  </si>
  <si>
    <t>Elődöntők</t>
  </si>
  <si>
    <t>Elődöntő</t>
  </si>
  <si>
    <t>JÁTÉKREND 2025. május 13. Kedd</t>
  </si>
  <si>
    <t>Előre tervezett</t>
  </si>
  <si>
    <t>Pályára ment</t>
  </si>
  <si>
    <t>vsz</t>
  </si>
  <si>
    <t>pálya</t>
  </si>
  <si>
    <t>eredmény</t>
  </si>
  <si>
    <t>8.00</t>
  </si>
  <si>
    <t>Piros fiú B</t>
  </si>
  <si>
    <t>Vincze Árpád</t>
  </si>
  <si>
    <t>Csongrádi Csaba</t>
  </si>
  <si>
    <t>Juhász Roland</t>
  </si>
  <si>
    <t>Jova Benett</t>
  </si>
  <si>
    <t>Gurzó Dávid</t>
  </si>
  <si>
    <t>Hankó Hunor</t>
  </si>
  <si>
    <t>Mizó Martin</t>
  </si>
  <si>
    <t>Kincses Albert</t>
  </si>
  <si>
    <t>Narancs fiú</t>
  </si>
  <si>
    <t>Solti Olivér</t>
  </si>
  <si>
    <t>Ignácz Mihály</t>
  </si>
  <si>
    <t>Nagy Lénárd</t>
  </si>
  <si>
    <t>Crai Zsombor</t>
  </si>
  <si>
    <t>Eczeti Vince</t>
  </si>
  <si>
    <t>Kmellár Mátyás</t>
  </si>
  <si>
    <t>Csökmei Marcell</t>
  </si>
  <si>
    <t>Papp Olivér Félix</t>
  </si>
  <si>
    <t>8.20</t>
  </si>
  <si>
    <t>Piros lány B</t>
  </si>
  <si>
    <t>Grósz Lili</t>
  </si>
  <si>
    <t>Szőke Zille</t>
  </si>
  <si>
    <t>Rácz Dóra</t>
  </si>
  <si>
    <t>Kesztyűs Alíz</t>
  </si>
  <si>
    <t>Piros Fiú B</t>
  </si>
  <si>
    <t>8.30</t>
  </si>
  <si>
    <t>Grósz Dominik</t>
  </si>
  <si>
    <t>S.Nagy Attila</t>
  </si>
  <si>
    <t>Varga Péter</t>
  </si>
  <si>
    <t>Szűcs Ákos</t>
  </si>
  <si>
    <t>8.40</t>
  </si>
  <si>
    <t>Magasi Lilla</t>
  </si>
  <si>
    <t>9.00</t>
  </si>
  <si>
    <t>Papp olivér Félix</t>
  </si>
  <si>
    <t>Zahorán Patrik</t>
  </si>
  <si>
    <t>S. Nagy Attila</t>
  </si>
  <si>
    <t>Berg Olivér</t>
  </si>
  <si>
    <t>Domokos Arnold</t>
  </si>
  <si>
    <t>9.20</t>
  </si>
  <si>
    <t>9.30</t>
  </si>
  <si>
    <t>9.40</t>
  </si>
  <si>
    <t>3.helyért</t>
  </si>
  <si>
    <t>10.00</t>
  </si>
  <si>
    <t>Zöld fiú B</t>
  </si>
  <si>
    <t>Gerzanits Gergely</t>
  </si>
  <si>
    <t>Duzs Dávid</t>
  </si>
  <si>
    <t>Bacsa Dávid</t>
  </si>
  <si>
    <t>Nagy Ádám</t>
  </si>
  <si>
    <t>Szőke Krsitóf</t>
  </si>
  <si>
    <t>Szántai Márk</t>
  </si>
  <si>
    <t>Molnár Milán</t>
  </si>
  <si>
    <t>Puskás Gergő</t>
  </si>
  <si>
    <t>10.30</t>
  </si>
  <si>
    <t xml:space="preserve">Zöld fiú A </t>
  </si>
  <si>
    <t>Jantyik Zénó</t>
  </si>
  <si>
    <t>Szántai Gergő</t>
  </si>
  <si>
    <t>Békési Noel</t>
  </si>
  <si>
    <t>Mátyási Marcell</t>
  </si>
  <si>
    <t>Patvaros Bálint</t>
  </si>
  <si>
    <t>Balogh Dávid</t>
  </si>
  <si>
    <t>11.00</t>
  </si>
  <si>
    <t>Petrovits Bende</t>
  </si>
  <si>
    <t>Nagy Ferenc</t>
  </si>
  <si>
    <t>Szénási Bendek</t>
  </si>
  <si>
    <t>Kiss Balabán</t>
  </si>
  <si>
    <t>Szikora Gellért</t>
  </si>
  <si>
    <t>Zöld lány B</t>
  </si>
  <si>
    <t>11.30</t>
  </si>
  <si>
    <t>Szőke Kristóf</t>
  </si>
  <si>
    <t>Szénási Benedek</t>
  </si>
  <si>
    <t>12.00</t>
  </si>
  <si>
    <t>negyeddöntő</t>
  </si>
  <si>
    <t>Kiss Felícia</t>
  </si>
  <si>
    <t>Vörös Dorottya</t>
  </si>
  <si>
    <t>Nagy Nóra</t>
  </si>
  <si>
    <t>Pocsay Olívia</t>
  </si>
  <si>
    <t>Lechner Natasa</t>
  </si>
  <si>
    <t>Czikray Sarolta</t>
  </si>
  <si>
    <t>Kaczkó Olga</t>
  </si>
  <si>
    <t>Kölüs Laura</t>
  </si>
  <si>
    <t>12.30</t>
  </si>
  <si>
    <t>elődöntő</t>
  </si>
  <si>
    <t>Zöld fiú  B</t>
  </si>
  <si>
    <t>Juhász Dorina</t>
  </si>
  <si>
    <t>Soós Csenge</t>
  </si>
  <si>
    <t>13.00</t>
  </si>
  <si>
    <t>Beregszászi Nelli</t>
  </si>
  <si>
    <t>13.30</t>
  </si>
  <si>
    <t>14.00</t>
  </si>
  <si>
    <t>csoportelsők 1-3. helyért</t>
  </si>
  <si>
    <t>A-B</t>
  </si>
  <si>
    <t>B-C</t>
  </si>
  <si>
    <t>C-A</t>
  </si>
  <si>
    <t>Megyei szervezet</t>
  </si>
  <si>
    <t>DSB szervezet</t>
  </si>
  <si>
    <t>Versenykiírás</t>
  </si>
  <si>
    <t>Sportág</t>
  </si>
  <si>
    <t>Korcsoport</t>
  </si>
  <si>
    <t>Nem</t>
  </si>
  <si>
    <t>Iskola</t>
  </si>
  <si>
    <t>Település</t>
  </si>
  <si>
    <t>Nevező</t>
  </si>
  <si>
    <t>Testnevelő</t>
  </si>
  <si>
    <t>Felkészítő</t>
  </si>
  <si>
    <t>Békés Megyei Diáksport Egyesület</t>
  </si>
  <si>
    <t>Gyula és körzete DSB</t>
  </si>
  <si>
    <t>Tenisz Diákolimpia</t>
  </si>
  <si>
    <t>Tenisz</t>
  </si>
  <si>
    <t>I.kcs Tenisz U8 piros labdával, P+S szabály</t>
  </si>
  <si>
    <t>Magvető Református  Magyar - Angol Két Tanítási Nyelvű Általános Iskola és Óvoda</t>
  </si>
  <si>
    <t>Gyula</t>
  </si>
  <si>
    <t>Dávid Szilvia</t>
  </si>
  <si>
    <t/>
  </si>
  <si>
    <t>Gyulai Római Katolikus Gimnázium, Általános Iskola, Óvoda és Kollégium</t>
  </si>
  <si>
    <t>Puczkó Annamária</t>
  </si>
  <si>
    <t>Békéscsaba és körzete DSB</t>
  </si>
  <si>
    <t>Békéscsabai Petőfi Utcai Általános Iskola</t>
  </si>
  <si>
    <t>Tuska-Selmeci Tímea</t>
  </si>
  <si>
    <t>Mizó Martin Zalán</t>
  </si>
  <si>
    <t>Gyulai Implom József Általános Iskola</t>
  </si>
  <si>
    <t>Pluhár János</t>
  </si>
  <si>
    <t>Sarkadi Általános Iskola</t>
  </si>
  <si>
    <t>Seres Tamás</t>
  </si>
  <si>
    <t>L</t>
  </si>
  <si>
    <t>Békés és körzete DSB</t>
  </si>
  <si>
    <t>Mezőberényi Petőfi Sándor Evangélikus  Gimnázium, Kollégium és Általános Iskola</t>
  </si>
  <si>
    <t>Magasi Lilla Viola</t>
  </si>
  <si>
    <t>Dányi-Bereczki Márta</t>
  </si>
  <si>
    <t>Szűcs-Erdélyi Ilona</t>
  </si>
  <si>
    <t>Jankay Tibor Két Tanítási Nyelvű Általános Iskola</t>
  </si>
  <si>
    <t>Blahó Bence</t>
  </si>
  <si>
    <t>Rácz Dóra Kata</t>
  </si>
  <si>
    <t>Kovács  Katalin</t>
  </si>
  <si>
    <t>Pap Flórián Tibor</t>
  </si>
  <si>
    <t>Szűcs- Erdélyi Ilona</t>
  </si>
  <si>
    <t>Bagdi Sàra Szonja</t>
  </si>
  <si>
    <t>II.kcs Tenisz U9 narancs labdával, P+S szabály</t>
  </si>
  <si>
    <t>Hundzsa Dóra</t>
  </si>
  <si>
    <t>Rácz Levente</t>
  </si>
  <si>
    <t>Lestyán Zoé</t>
  </si>
  <si>
    <t>Orosháza és körzete DSB</t>
  </si>
  <si>
    <t xml:space="preserve">III.kcs Tenisz U11 zöld labdával, P+S szabály </t>
  </si>
  <si>
    <t>Eötvös József Katolikus Általános Iskola és Óvoda</t>
  </si>
  <si>
    <t>Almási Gyula</t>
  </si>
  <si>
    <t>Puskás Gergő Zoltán</t>
  </si>
  <si>
    <t>Kis Balabán</t>
  </si>
  <si>
    <t>Mátyási Marcell Máté</t>
  </si>
  <si>
    <t>Balog Dávid Áron</t>
  </si>
  <si>
    <t>Molnár Milán György</t>
  </si>
  <si>
    <t>Savio Szent Domonkos Katolikus Általános Iskola és Óvoda</t>
  </si>
  <si>
    <t>Szántai  Márk</t>
  </si>
  <si>
    <t>Zuba Magdolna</t>
  </si>
  <si>
    <t>Szeberényi Gusztáv Adolf Evangélikus Gimnázium, Technikum, Szakgimnázium, Általános Iskola, Óvoda, Alapfokú Művészeti Iskola és Kollégium</t>
  </si>
  <si>
    <t>Ancsin Erika</t>
  </si>
  <si>
    <t>Békéscsabai Kazinczy Ferenc Általános Iskola</t>
  </si>
  <si>
    <t>Erdős Péter</t>
  </si>
  <si>
    <t>Békéscsabai Belvárosi Általános Iskola és Gimnázium</t>
  </si>
  <si>
    <t>Zleovszki Alíz</t>
  </si>
  <si>
    <t>Petrovits Bende Péter</t>
  </si>
  <si>
    <t>Nagy Ferenc István</t>
  </si>
  <si>
    <t>Orosházi Vörösmarty Mihály Általános Iskola</t>
  </si>
  <si>
    <t>Nagy Nóra Lili</t>
  </si>
  <si>
    <t>Takácsné Móricz Sára</t>
  </si>
  <si>
    <t>Németh István</t>
  </si>
  <si>
    <t>Orosházi Református Két Tanítási Nyelvű Általános Iskola</t>
  </si>
  <si>
    <t xml:space="preserve">Kaczkó Olga Anna </t>
  </si>
  <si>
    <t>Ekéné Nagy Edit</t>
  </si>
  <si>
    <t>Ifj. Németh István, Szabolovics Attila</t>
  </si>
  <si>
    <t>Kiss Felicia Leah</t>
  </si>
  <si>
    <t>Pocsay Villő Olívia</t>
  </si>
  <si>
    <t>Czirok Sándor Zoltán</t>
  </si>
  <si>
    <t>Pap Olivér Félix</t>
  </si>
  <si>
    <t>Csökmei Marcel</t>
  </si>
  <si>
    <t>Nagy Imre</t>
  </si>
  <si>
    <t>S. Nagy Imre</t>
  </si>
  <si>
    <t>Hidvégi Bori</t>
  </si>
  <si>
    <t>IV.kcs Tenisz U12</t>
  </si>
  <si>
    <t>Géczei Misi Benet</t>
  </si>
  <si>
    <t>Hrabovszki Bence</t>
  </si>
  <si>
    <t>Mártonné Bartyik Magdolna</t>
  </si>
  <si>
    <t>Csepreghy Botond</t>
  </si>
  <si>
    <t>Mikulán Gellért</t>
  </si>
  <si>
    <t>Juhász Dániel</t>
  </si>
  <si>
    <t>Nyiri Sándor</t>
  </si>
  <si>
    <t>Nemes Roland</t>
  </si>
  <si>
    <t>Vajgely Milán</t>
  </si>
  <si>
    <t xml:space="preserve">Mezőberényi Általános Iskola és Alapfokú Művészeti Iskola </t>
  </si>
  <si>
    <t>Fülöp Máté Tibor</t>
  </si>
  <si>
    <t>Harmati Petra</t>
  </si>
  <si>
    <t>Galbács Gergely</t>
  </si>
  <si>
    <t>Deák Hanna</t>
  </si>
  <si>
    <t>Gara Mici Zsuzsa</t>
  </si>
  <si>
    <t xml:space="preserve">Szabó Emese </t>
  </si>
  <si>
    <t>Bolya Blanka Bettina</t>
  </si>
  <si>
    <t>Kovács Panni</t>
  </si>
  <si>
    <t>Bagdi Barnabás Árpád</t>
  </si>
  <si>
    <t>Szabó Gergely</t>
  </si>
  <si>
    <t>Sztankovits Tamás</t>
  </si>
  <si>
    <t xml:space="preserve">Lencsési Általános Iskola </t>
  </si>
  <si>
    <t>Ombódi Róbert</t>
  </si>
  <si>
    <t>Marikné Püski Zsuzsanna</t>
  </si>
  <si>
    <t>NICOLAE BĂLCESCU ROMÁN GIMNÁZIUM, ÁLTALÁNOS ISKOLA ÉS KOLLÉGIUM</t>
  </si>
  <si>
    <t>Zendehdel-Moghaddam Leila</t>
  </si>
  <si>
    <t>Rokszin Tibor</t>
  </si>
  <si>
    <t>V.kcs Tenisz U14</t>
  </si>
  <si>
    <t>Szilasi Zsombor</t>
  </si>
  <si>
    <t>Fejes Dániel</t>
  </si>
  <si>
    <t>Kaczkó Ádám</t>
  </si>
  <si>
    <t>Székács József Evangélikus Óvoda, Általános Iskola és Gimnázium</t>
  </si>
  <si>
    <t>Majorosi Dominik</t>
  </si>
  <si>
    <t>Jeszenszky-Paulovics László Róbert</t>
  </si>
  <si>
    <t>Baktai Dániel</t>
  </si>
  <si>
    <t>Kovácsik Norbert</t>
  </si>
  <si>
    <t>Tóth Balázs Botond</t>
  </si>
  <si>
    <t>Kócsi Zalán</t>
  </si>
  <si>
    <t>Stégermájer Tamás</t>
  </si>
  <si>
    <t>Sóbester Milán</t>
  </si>
  <si>
    <t>Bai Máté</t>
  </si>
  <si>
    <t>Mag Bence</t>
  </si>
  <si>
    <t>Frankó Zétény</t>
  </si>
  <si>
    <t>Bodó Sára Boróka</t>
  </si>
  <si>
    <t>Beszterczey Luca</t>
  </si>
  <si>
    <t>Erdei Luca</t>
  </si>
  <si>
    <t>Rácz Zsófia</t>
  </si>
  <si>
    <t>Veres Csenge</t>
  </si>
  <si>
    <t>Lovas Lili</t>
  </si>
  <si>
    <t>Boldog Fanni</t>
  </si>
  <si>
    <t>Matus Bianka</t>
  </si>
  <si>
    <t>Kocsár Dávid Arnold</t>
  </si>
  <si>
    <t>Bagdi Bence Levente</t>
  </si>
  <si>
    <t>Tóth Vid</t>
  </si>
  <si>
    <t>VI.kcs Tenisz U16</t>
  </si>
  <si>
    <t>Békéscsabai SZC Nemes Tihamér Technikum és Kollégium</t>
  </si>
  <si>
    <t>Csizmadia Bence</t>
  </si>
  <si>
    <t>Drotár János</t>
  </si>
  <si>
    <t>Döme Noel Gábor</t>
  </si>
  <si>
    <t>Gyebnár György</t>
  </si>
  <si>
    <t>Békéscsabai Andrássy Gyula Gimnázium és Kollégium</t>
  </si>
  <si>
    <t>Kovácsik Roland</t>
  </si>
  <si>
    <t>Pap Csaba László</t>
  </si>
  <si>
    <t>Pocsay Levente Gábor</t>
  </si>
  <si>
    <t>Godó Csongor</t>
  </si>
  <si>
    <t>Baukó Máté</t>
  </si>
  <si>
    <t>Gyulai Erkel Ferenc Gimnázium és Kollégium</t>
  </si>
  <si>
    <t>Vári Ádám Edvin</t>
  </si>
  <si>
    <t>Czoldánné Domokos Györgyi Ida</t>
  </si>
  <si>
    <t>Szilágyi Dominik</t>
  </si>
  <si>
    <t>Békéscsabai SZC Széchenyi István Két Tanítási Nyelvű Közgazdasági Technikum és Kollégium</t>
  </si>
  <si>
    <t>Kónya Dávid</t>
  </si>
  <si>
    <t>Bojtor Anikó</t>
  </si>
  <si>
    <t>Mezőhegyes és körzete DSB</t>
  </si>
  <si>
    <t>Nemzeti Ménesbirtok és Tangazdaság Zártkörűen Működő Részvénytársaság</t>
  </si>
  <si>
    <t>Mezőhegyes</t>
  </si>
  <si>
    <t>Tóth Ádám</t>
  </si>
  <si>
    <t>Perity Endre József</t>
  </si>
  <si>
    <t>Major Zsombor</t>
  </si>
  <si>
    <t>Geszner Sára</t>
  </si>
  <si>
    <t>Orosházi Táncsics Mihály Gimnázium és Kollégium</t>
  </si>
  <si>
    <t>Nagy Dorina</t>
  </si>
  <si>
    <t>Hegedűs Réka</t>
  </si>
  <si>
    <t>Patyiné Bogdánffy Ágnes</t>
  </si>
  <si>
    <t>Szikora Stella</t>
  </si>
  <si>
    <t>Boros Petra</t>
  </si>
  <si>
    <t>Herdeló Bíborka</t>
  </si>
  <si>
    <t>Kocsis Lotti</t>
  </si>
  <si>
    <t>Medovarszki Anna</t>
  </si>
  <si>
    <t>Kovács Anna Lili</t>
  </si>
  <si>
    <t>Cservenák Gréta</t>
  </si>
  <si>
    <t>Benkőné Petri Szilvia</t>
  </si>
  <si>
    <t>Gurzó Noémi</t>
  </si>
  <si>
    <t>Kovács Huba</t>
  </si>
  <si>
    <t>Szilasi Dávid</t>
  </si>
  <si>
    <t>Túróczy Hunor</t>
  </si>
  <si>
    <t>Mokán István Damján</t>
  </si>
  <si>
    <t>Szabó Ákos</t>
  </si>
  <si>
    <t>Kiss Kevin</t>
  </si>
  <si>
    <t>Berg Ervin Valter</t>
  </si>
  <si>
    <t>Szikora-Pribojszki Barna</t>
  </si>
  <si>
    <t>Hartmann Lilla Zsóka</t>
  </si>
  <si>
    <t>VII.kcs Tenisz U18</t>
  </si>
  <si>
    <t>Munkácsi Kristóf Norbert</t>
  </si>
  <si>
    <t>Janowszky Ádám</t>
  </si>
  <si>
    <t>Török Barnabás</t>
  </si>
  <si>
    <t>Godó Nándor</t>
  </si>
  <si>
    <t>Szeghalom és körzete DSB</t>
  </si>
  <si>
    <t>Péter András Gimnázium és Kollégium</t>
  </si>
  <si>
    <t>Szeghalom</t>
  </si>
  <si>
    <t>Zsadányi Péter</t>
  </si>
  <si>
    <t>Zsadányi Erzsébet</t>
  </si>
  <si>
    <t>Deli Szelina</t>
  </si>
  <si>
    <t>Técsy Gitta</t>
  </si>
  <si>
    <t>Tóth Kitti</t>
  </si>
  <si>
    <t>Tóth-Rigler Emma</t>
  </si>
  <si>
    <t>Vígh Flóra</t>
  </si>
  <si>
    <t>Csepreghy Emma</t>
  </si>
  <si>
    <t>Érfalvi Zsüliett</t>
  </si>
  <si>
    <t>Dér Máté</t>
  </si>
  <si>
    <t>Alt Ádám</t>
  </si>
  <si>
    <t>Kátay Soma</t>
  </si>
  <si>
    <t>Galbács Mihály</t>
  </si>
  <si>
    <t>Havas István</t>
  </si>
  <si>
    <t>Sebestyén Mira Sára</t>
  </si>
  <si>
    <t>Csukás Réka</t>
  </si>
  <si>
    <t>VIII.kcs Tenisz U18+</t>
  </si>
  <si>
    <t>Peres István Szilveszter</t>
  </si>
  <si>
    <t>Bárdos Botond</t>
  </si>
  <si>
    <t>Molnár Zsombor</t>
  </si>
  <si>
    <t>Mihály Bence Zsombor</t>
  </si>
  <si>
    <t>Timár Marcell</t>
  </si>
  <si>
    <t>Szabó Márk Zoltán</t>
  </si>
  <si>
    <t>Csek Balázs</t>
  </si>
  <si>
    <t>Szilágyi Barnabás</t>
  </si>
  <si>
    <t>Gellért Milán</t>
  </si>
  <si>
    <t>Kutasi Bence</t>
  </si>
  <si>
    <t>Fejes Ádám</t>
  </si>
  <si>
    <t>Albert Máté</t>
  </si>
  <si>
    <t>Kovács Dániel</t>
  </si>
  <si>
    <t>Mihály Dániel</t>
  </si>
  <si>
    <t>Kovács Hédi</t>
  </si>
  <si>
    <t>jn</t>
  </si>
  <si>
    <t xml:space="preserve"> 8/15</t>
  </si>
  <si>
    <t xml:space="preserve"> 16/14</t>
  </si>
  <si>
    <t xml:space="preserve"> 15/2</t>
  </si>
  <si>
    <t xml:space="preserve"> 15/8</t>
  </si>
  <si>
    <t xml:space="preserve"> 15/0</t>
  </si>
  <si>
    <t xml:space="preserve"> 14/16</t>
  </si>
  <si>
    <t xml:space="preserve"> 0/15</t>
  </si>
  <si>
    <t xml:space="preserve"> 15/7</t>
  </si>
  <si>
    <t xml:space="preserve"> 2/15</t>
  </si>
  <si>
    <t xml:space="preserve"> 7/15</t>
  </si>
  <si>
    <t>II.</t>
  </si>
  <si>
    <t>I.</t>
  </si>
  <si>
    <t>III.</t>
  </si>
  <si>
    <t>IV.</t>
  </si>
  <si>
    <t xml:space="preserve"> 15/3</t>
  </si>
  <si>
    <t xml:space="preserve"> 15/9</t>
  </si>
  <si>
    <t xml:space="preserve"> 3/15</t>
  </si>
  <si>
    <t xml:space="preserve"> 9/15</t>
  </si>
  <si>
    <t xml:space="preserve"> jn.</t>
  </si>
  <si>
    <t>V.</t>
  </si>
  <si>
    <t>VI:</t>
  </si>
  <si>
    <t>VII.</t>
  </si>
  <si>
    <t xml:space="preserve"> 15/6</t>
  </si>
  <si>
    <t xml:space="preserve"> jn</t>
  </si>
  <si>
    <t xml:space="preserve"> 15/12</t>
  </si>
  <si>
    <t xml:space="preserve"> 6/15</t>
  </si>
  <si>
    <t xml:space="preserve"> 10/15</t>
  </si>
  <si>
    <t xml:space="preserve"> 12/15</t>
  </si>
  <si>
    <t xml:space="preserve"> 15/10</t>
  </si>
  <si>
    <t xml:space="preserve"> 7/4 2/7 5/1</t>
  </si>
  <si>
    <t xml:space="preserve"> 4/7 7/2 1/5</t>
  </si>
  <si>
    <t xml:space="preserve"> 4/0</t>
  </si>
  <si>
    <t xml:space="preserve"> 4/1</t>
  </si>
  <si>
    <t xml:space="preserve"> 0/4</t>
  </si>
  <si>
    <t xml:space="preserve"> 1/4</t>
  </si>
  <si>
    <t>4/0</t>
  </si>
  <si>
    <t xml:space="preserve"> 4/2</t>
  </si>
  <si>
    <t xml:space="preserve">  4/2</t>
  </si>
  <si>
    <t xml:space="preserve"> 4/0 1/4</t>
  </si>
  <si>
    <t xml:space="preserve"> 2/4</t>
  </si>
  <si>
    <t xml:space="preserve"> 5/3</t>
  </si>
  <si>
    <t xml:space="preserve"> 3/5</t>
  </si>
  <si>
    <t xml:space="preserve">Petrióovits </t>
  </si>
  <si>
    <t>x</t>
  </si>
  <si>
    <t>Bcs, Jankay</t>
  </si>
  <si>
    <t xml:space="preserve"> 4/0 </t>
  </si>
  <si>
    <t xml:space="preserve">Beregszászi </t>
  </si>
  <si>
    <t xml:space="preserve">Bcs. </t>
  </si>
  <si>
    <t>Nóra Lili</t>
  </si>
  <si>
    <t>IV.kcs. Fiú 12 "A"</t>
  </si>
  <si>
    <t>Kovács Zoltán</t>
  </si>
  <si>
    <t xml:space="preserve">Bagdi </t>
  </si>
  <si>
    <t>Barnabás</t>
  </si>
  <si>
    <t>Ombodi</t>
  </si>
  <si>
    <t>Róbert</t>
  </si>
  <si>
    <t>Bcs. Lencsési</t>
  </si>
  <si>
    <t>Szabó</t>
  </si>
  <si>
    <t>Tóth</t>
  </si>
  <si>
    <t>Vid</t>
  </si>
  <si>
    <t>Orosh. Ref.</t>
  </si>
  <si>
    <t>Bence</t>
  </si>
  <si>
    <t>Kocsár</t>
  </si>
  <si>
    <t>4/0 4/1</t>
  </si>
  <si>
    <t>4/0 4/0</t>
  </si>
  <si>
    <t>0/4 1/4</t>
  </si>
  <si>
    <t>0/4 0/4</t>
  </si>
  <si>
    <t>VI.kcs. F16 "A"</t>
  </si>
  <si>
    <t>Mokán</t>
  </si>
  <si>
    <t>István Damján</t>
  </si>
  <si>
    <t>Bcs. Andrássy</t>
  </si>
  <si>
    <t>Túróczy</t>
  </si>
  <si>
    <t>Bcs.Andrássy</t>
  </si>
  <si>
    <t xml:space="preserve">Kiss </t>
  </si>
  <si>
    <t>Ervin</t>
  </si>
  <si>
    <t>Kiss K.</t>
  </si>
  <si>
    <t>Kevin</t>
  </si>
  <si>
    <t>4/1 4/0</t>
  </si>
  <si>
    <t>Kovács</t>
  </si>
  <si>
    <t>Huba</t>
  </si>
  <si>
    <t>Bcs. Belvár</t>
  </si>
  <si>
    <t>4/0 0/4 10/4</t>
  </si>
  <si>
    <t>4/2 4/0</t>
  </si>
  <si>
    <t>Szikora-Pribojszky</t>
  </si>
  <si>
    <t>Barna</t>
  </si>
  <si>
    <t>Bcs.petőfi</t>
  </si>
  <si>
    <t>4/2 4/1</t>
  </si>
  <si>
    <t>Szilasi</t>
  </si>
  <si>
    <t>Orosh. Vörösmarty</t>
  </si>
  <si>
    <t>VII. kcs. F18 "A"</t>
  </si>
  <si>
    <t>Alt</t>
  </si>
  <si>
    <t>Bcs. Széchenyi</t>
  </si>
  <si>
    <t>Kátay</t>
  </si>
  <si>
    <t>Soma</t>
  </si>
  <si>
    <t xml:space="preserve">Havas </t>
  </si>
  <si>
    <t>István</t>
  </si>
  <si>
    <t>Gyula Erkel</t>
  </si>
  <si>
    <t>Dér</t>
  </si>
  <si>
    <t>Máté</t>
  </si>
  <si>
    <t>Galbács</t>
  </si>
  <si>
    <t xml:space="preserve"> 4/1 4/1</t>
  </si>
  <si>
    <t>4/0 3/5 7/10</t>
  </si>
  <si>
    <t xml:space="preserve"> 2/4 4/2 10/6</t>
  </si>
  <si>
    <t xml:space="preserve"> 1/4 1/4</t>
  </si>
  <si>
    <t xml:space="preserve"> 2/4 4/5</t>
  </si>
  <si>
    <t xml:space="preserve"> 5/4 4/0</t>
  </si>
  <si>
    <t xml:space="preserve"> 0/4 5/3 10/7</t>
  </si>
  <si>
    <t xml:space="preserve"> 4/2 5/4</t>
  </si>
  <si>
    <t xml:space="preserve"> 4/0 4/0</t>
  </si>
  <si>
    <t xml:space="preserve"> 4/2 4/2</t>
  </si>
  <si>
    <t xml:space="preserve"> 0/4 0/4</t>
  </si>
  <si>
    <t xml:space="preserve"> 4/2 2/4 6/10</t>
  </si>
  <si>
    <t xml:space="preserve"> 4/5 0/4</t>
  </si>
  <si>
    <t xml:space="preserve"> 2/4 2/4</t>
  </si>
  <si>
    <t>VIII.kcs. F18+"A"</t>
  </si>
  <si>
    <t>Fejes</t>
  </si>
  <si>
    <t>Orosh. Táncsics</t>
  </si>
  <si>
    <t>Kutasi</t>
  </si>
  <si>
    <t>Gyula Román</t>
  </si>
  <si>
    <t>Dániel</t>
  </si>
  <si>
    <t xml:space="preserve"> 4/1 4/0</t>
  </si>
  <si>
    <t xml:space="preserve"> 4/2 4/0</t>
  </si>
  <si>
    <t xml:space="preserve"> 4/0 4/1</t>
  </si>
  <si>
    <t xml:space="preserve"> 4/2 4/1</t>
  </si>
  <si>
    <t xml:space="preserve"> 1/4 0/4</t>
  </si>
  <si>
    <t xml:space="preserve"> 2/4 1/4</t>
  </si>
  <si>
    <t xml:space="preserve"> 0/4 4/0 10/6</t>
  </si>
  <si>
    <t xml:space="preserve"> 2/4 0/4</t>
  </si>
  <si>
    <t xml:space="preserve"> 4/1 4/2</t>
  </si>
  <si>
    <t xml:space="preserve"> 0/4 1/4</t>
  </si>
  <si>
    <t xml:space="preserve"> 4/0 0/4 6/10</t>
  </si>
  <si>
    <t>IV.kcs. F12 "B"</t>
  </si>
  <si>
    <t>Mikulán</t>
  </si>
  <si>
    <t>4/1 4/1</t>
  </si>
  <si>
    <t>Géczei Misi Benett</t>
  </si>
  <si>
    <t>Géczei</t>
  </si>
  <si>
    <t>Misi Benett</t>
  </si>
  <si>
    <t>Fülőp</t>
  </si>
  <si>
    <t>Vajgely</t>
  </si>
  <si>
    <t>Nyíri</t>
  </si>
  <si>
    <t>Sándor</t>
  </si>
  <si>
    <t>Nyíri Sándor</t>
  </si>
  <si>
    <t>Csepreghy</t>
  </si>
  <si>
    <t>Botond</t>
  </si>
  <si>
    <t>4/2 0/4 10/5</t>
  </si>
  <si>
    <t>Nemes</t>
  </si>
  <si>
    <t>Bcs.Kaziczy</t>
  </si>
  <si>
    <t>4/2 5/3</t>
  </si>
  <si>
    <t>1/4 4/1 10/6</t>
  </si>
  <si>
    <t>Hrabovszky</t>
  </si>
  <si>
    <t>Orosh.Vörösmarty</t>
  </si>
  <si>
    <t>Sóbester</t>
  </si>
  <si>
    <t>Bai</t>
  </si>
  <si>
    <t>Bcs.Kazinczy</t>
  </si>
  <si>
    <t>Balázs</t>
  </si>
  <si>
    <t xml:space="preserve">Majorosi </t>
  </si>
  <si>
    <t>Majorosi</t>
  </si>
  <si>
    <t>Orosh. Székács</t>
  </si>
  <si>
    <t>Frankó</t>
  </si>
  <si>
    <t>Zétény</t>
  </si>
  <si>
    <t>5/3 1/4 10/2</t>
  </si>
  <si>
    <t>Baktai</t>
  </si>
  <si>
    <t>Kovácsik</t>
  </si>
  <si>
    <t>Kócsi</t>
  </si>
  <si>
    <t>Zalán</t>
  </si>
  <si>
    <t>4/1 2/4 10/6</t>
  </si>
  <si>
    <t>Mag</t>
  </si>
  <si>
    <t>Stégermájer</t>
  </si>
  <si>
    <t>Tamás</t>
  </si>
  <si>
    <t>Norbert</t>
  </si>
  <si>
    <t>VI.kcs. F16 "B"</t>
  </si>
  <si>
    <t>Major</t>
  </si>
  <si>
    <t>Godó</t>
  </si>
  <si>
    <t>Csongor</t>
  </si>
  <si>
    <t>4/1 4/2</t>
  </si>
  <si>
    <t>4/0 5/4</t>
  </si>
  <si>
    <t>Szilágyi</t>
  </si>
  <si>
    <t>4/2 4/2</t>
  </si>
  <si>
    <t>Kónya</t>
  </si>
  <si>
    <t>Bcs.Széchenyi</t>
  </si>
  <si>
    <t>Csizmadia</t>
  </si>
  <si>
    <t>Vári</t>
  </si>
  <si>
    <t>Vári Ádám</t>
  </si>
  <si>
    <t>Baukó</t>
  </si>
  <si>
    <t>Gyebnár</t>
  </si>
  <si>
    <t>György</t>
  </si>
  <si>
    <t>5/4 4/1</t>
  </si>
  <si>
    <t>Bcs. Nemes</t>
  </si>
  <si>
    <t xml:space="preserve">Dőme </t>
  </si>
  <si>
    <t>https://huntennis.hu/microsite/diakolimpia</t>
  </si>
  <si>
    <t>Janowszky</t>
  </si>
  <si>
    <t>Török</t>
  </si>
  <si>
    <t>Nándor</t>
  </si>
  <si>
    <t>Munkácsy</t>
  </si>
  <si>
    <t>Orosh.Táncsics</t>
  </si>
  <si>
    <t>Zsadányi</t>
  </si>
  <si>
    <t xml:space="preserve"> 2/4 5/4 10/12</t>
  </si>
  <si>
    <t xml:space="preserve"> 4/2 4/5 12/10</t>
  </si>
  <si>
    <t xml:space="preserve"> 5/3 1/4 10/8</t>
  </si>
  <si>
    <t xml:space="preserve"> 3/5 4/1 8/10</t>
  </si>
  <si>
    <t>Bárdos</t>
  </si>
  <si>
    <t>Bence Zsombor</t>
  </si>
  <si>
    <t>Mihály Bence</t>
  </si>
  <si>
    <t>Timár</t>
  </si>
  <si>
    <t>4/0 5/3</t>
  </si>
  <si>
    <t>Peres</t>
  </si>
  <si>
    <t>Peres István</t>
  </si>
  <si>
    <t>Csek</t>
  </si>
  <si>
    <t>Szabó Márk</t>
  </si>
  <si>
    <t>Márk Zoltán</t>
  </si>
  <si>
    <t>Csukás</t>
  </si>
  <si>
    <t>Réka</t>
  </si>
  <si>
    <t xml:space="preserve">Sebestyén </t>
  </si>
  <si>
    <t>Mira</t>
  </si>
  <si>
    <t>L12 "B"</t>
  </si>
  <si>
    <t>Panni</t>
  </si>
  <si>
    <t>Bolya</t>
  </si>
  <si>
    <t>Blanka</t>
  </si>
  <si>
    <t>Deák</t>
  </si>
  <si>
    <t>Hanna</t>
  </si>
  <si>
    <t>Gara</t>
  </si>
  <si>
    <t>Mici</t>
  </si>
  <si>
    <t>Emese</t>
  </si>
  <si>
    <t xml:space="preserve"> 4/5 3/5</t>
  </si>
  <si>
    <t xml:space="preserve"> 5/4 5/3</t>
  </si>
  <si>
    <t xml:space="preserve"> 3/5 2/4</t>
  </si>
  <si>
    <t xml:space="preserve"> 5/3 4/2</t>
  </si>
  <si>
    <t>V.kcs. L14 "B"</t>
  </si>
  <si>
    <t>Bodó</t>
  </si>
  <si>
    <t>Erdei</t>
  </si>
  <si>
    <t>Luca</t>
  </si>
  <si>
    <t>4/2 4/5 1/7</t>
  </si>
  <si>
    <t>Lovas</t>
  </si>
  <si>
    <t xml:space="preserve">Lovas </t>
  </si>
  <si>
    <t>Matus</t>
  </si>
  <si>
    <t>Bianka</t>
  </si>
  <si>
    <t>Zsófia</t>
  </si>
  <si>
    <t>5/4 4/2</t>
  </si>
  <si>
    <t>Veres</t>
  </si>
  <si>
    <t>Boldog</t>
  </si>
  <si>
    <t>Fanni</t>
  </si>
  <si>
    <t>Beszterczey</t>
  </si>
  <si>
    <t>VI.kcs. L16 "B"</t>
  </si>
  <si>
    <t xml:space="preserve">Herdeló </t>
  </si>
  <si>
    <t>Bíborka</t>
  </si>
  <si>
    <t>Herdeló B.</t>
  </si>
  <si>
    <t>Herdeló</t>
  </si>
  <si>
    <t xml:space="preserve">Kovács </t>
  </si>
  <si>
    <t>Anna Lili</t>
  </si>
  <si>
    <t>Kocsis</t>
  </si>
  <si>
    <t>Lotti</t>
  </si>
  <si>
    <t>Boros</t>
  </si>
  <si>
    <t>Petra</t>
  </si>
  <si>
    <t>Noémi</t>
  </si>
  <si>
    <t>5/4 5/3</t>
  </si>
  <si>
    <t>Cservenák</t>
  </si>
  <si>
    <t>Medovarszki</t>
  </si>
  <si>
    <t>Anna</t>
  </si>
  <si>
    <t>4/0 4/2</t>
  </si>
  <si>
    <t>Szikor</t>
  </si>
  <si>
    <t>Stella</t>
  </si>
  <si>
    <t>3/5 5/3 10/8</t>
  </si>
  <si>
    <t>Hegedűs</t>
  </si>
  <si>
    <t>Geszner</t>
  </si>
  <si>
    <t>Cservenák G.</t>
  </si>
  <si>
    <t>Gréta</t>
  </si>
  <si>
    <t>VII.kcs. L18 "B"</t>
  </si>
  <si>
    <t xml:space="preserve">Érfalvi </t>
  </si>
  <si>
    <t>Zsüliett</t>
  </si>
  <si>
    <t>Técsy</t>
  </si>
  <si>
    <t>Gitta</t>
  </si>
  <si>
    <t>Emma</t>
  </si>
  <si>
    <t>Deli</t>
  </si>
  <si>
    <t>Szelina</t>
  </si>
  <si>
    <t>Tóth-Riegler</t>
  </si>
  <si>
    <t>Kitti</t>
  </si>
  <si>
    <t>Vígh</t>
  </si>
  <si>
    <t>Flóra</t>
  </si>
  <si>
    <t xml:space="preserve"> 5/4 4/5 10/8</t>
  </si>
  <si>
    <t xml:space="preserve"> 5/3 4/0</t>
  </si>
  <si>
    <t xml:space="preserve"> 4/5 5/4 8/10</t>
  </si>
  <si>
    <t xml:space="preserve"> 3/5 0/4</t>
  </si>
  <si>
    <t xml:space="preserve"> 4/2 0/4 8/10</t>
  </si>
  <si>
    <t xml:space="preserve"> 1/4 2/4</t>
  </si>
  <si>
    <t xml:space="preserve"> 2/4 4/0 10/8</t>
  </si>
  <si>
    <t>Érfalvi</t>
  </si>
  <si>
    <t>5/3 4/0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</si>
</sst>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/mm/dd/"/>
    <numFmt numFmtId="165" formatCode="_-\$* #,##0.00_-;&quot;-$&quot;* #,##0.00_-;_-\$* \-??_-;_-@_-"/>
    <numFmt numFmtId="166" formatCode="d\-mmm\-yy"/>
  </numFmts>
  <fonts count="87" x14ac:knownFonts="1">
    <font>
      <sz val="10"/>
      <name val="Arial"/>
    </font>
    <font>
      <sz val="11"/>
      <color theme="1"/>
      <name val="Aptos Narrow"/>
      <family val="2"/>
      <charset val="238"/>
      <scheme val="minor"/>
    </font>
    <font>
      <b/>
      <sz val="28"/>
      <name val="Arial"/>
      <family val="2"/>
    </font>
    <font>
      <b/>
      <sz val="32"/>
      <name val="Arial"/>
      <family val="2"/>
    </font>
    <font>
      <b/>
      <sz val="16"/>
      <name val="Arial"/>
      <family val="2"/>
    </font>
    <font>
      <b/>
      <sz val="20"/>
      <color indexed="10"/>
      <name val="Arial"/>
      <family val="2"/>
    </font>
    <font>
      <sz val="20"/>
      <name val="Arial"/>
      <family val="2"/>
    </font>
    <font>
      <sz val="9"/>
      <name val="Arial"/>
      <family val="2"/>
    </font>
    <font>
      <b/>
      <sz val="14"/>
      <color indexed="8"/>
      <name val="Arial"/>
      <family val="2"/>
    </font>
    <font>
      <sz val="8"/>
      <name val="Arial"/>
      <family val="2"/>
      <charset val="238"/>
    </font>
    <font>
      <sz val="6"/>
      <name val="Arial"/>
      <family val="2"/>
    </font>
    <font>
      <b/>
      <sz val="10"/>
      <name val="Arial"/>
      <family val="2"/>
      <charset val="238"/>
    </font>
    <font>
      <sz val="7"/>
      <name val="Arial"/>
      <family val="2"/>
    </font>
    <font>
      <b/>
      <sz val="20"/>
      <name val="Arial"/>
      <family val="2"/>
      <charset val="238"/>
    </font>
    <font>
      <b/>
      <sz val="2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sz val="8"/>
      <color indexed="8"/>
      <name val="Arial"/>
      <family val="2"/>
      <charset val="238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u/>
      <sz val="7"/>
      <color indexed="12"/>
      <name val="Arial"/>
      <family val="2"/>
    </font>
    <font>
      <b/>
      <sz val="10"/>
      <name val="Arial"/>
      <family val="2"/>
    </font>
    <font>
      <b/>
      <sz val="14"/>
      <name val="Arial"/>
      <family val="2"/>
      <charset val="238"/>
    </font>
    <font>
      <b/>
      <sz val="7"/>
      <name val="Arial"/>
      <family val="2"/>
      <charset val="238"/>
    </font>
    <font>
      <b/>
      <sz val="7"/>
      <color indexed="8"/>
      <name val="Arial"/>
      <family val="2"/>
      <charset val="238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9"/>
      <name val="Arial"/>
      <family val="2"/>
    </font>
    <font>
      <b/>
      <sz val="18"/>
      <name val="Arial"/>
      <family val="2"/>
    </font>
    <font>
      <sz val="20"/>
      <color indexed="9"/>
      <name val="Arial"/>
      <family val="2"/>
    </font>
    <font>
      <sz val="10"/>
      <color indexed="9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indexed="9"/>
      <name val="Arial"/>
      <family val="2"/>
    </font>
    <font>
      <b/>
      <sz val="7"/>
      <color indexed="9"/>
      <name val="Arial"/>
      <family val="2"/>
      <charset val="238"/>
    </font>
    <font>
      <b/>
      <sz val="8"/>
      <color indexed="9"/>
      <name val="Arial"/>
      <family val="2"/>
    </font>
    <font>
      <sz val="9"/>
      <name val="Arial"/>
      <family val="2"/>
      <charset val="238"/>
    </font>
    <font>
      <sz val="8.5"/>
      <name val="Arial"/>
      <family val="2"/>
      <charset val="238"/>
    </font>
    <font>
      <b/>
      <sz val="8.5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4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</font>
    <font>
      <sz val="7"/>
      <color indexed="9"/>
      <name val="Arial"/>
      <family val="2"/>
    </font>
    <font>
      <sz val="7"/>
      <color indexed="8"/>
      <name val="Arial"/>
      <family val="2"/>
    </font>
    <font>
      <i/>
      <sz val="6"/>
      <color indexed="9"/>
      <name val="Arial"/>
      <family val="2"/>
    </font>
    <font>
      <sz val="10"/>
      <color indexed="41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sz val="8.5"/>
      <name val="Arial"/>
      <family val="2"/>
    </font>
    <font>
      <sz val="8.5"/>
      <color indexed="27"/>
      <name val="Arial"/>
      <family val="2"/>
    </font>
    <font>
      <sz val="8.5"/>
      <color indexed="8"/>
      <name val="Arial"/>
      <family val="2"/>
    </font>
    <font>
      <sz val="8.5"/>
      <name val="Arial"/>
      <family val="2"/>
    </font>
    <font>
      <sz val="8.5"/>
      <color indexed="9"/>
      <name val="Arial"/>
      <family val="2"/>
    </font>
    <font>
      <sz val="8.5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7"/>
      <color indexed="10"/>
      <name val="Arial"/>
      <family val="2"/>
    </font>
    <font>
      <sz val="8.5"/>
      <color indexed="27"/>
      <name val="Arial"/>
      <family val="2"/>
      <charset val="238"/>
    </font>
    <font>
      <b/>
      <sz val="8.5"/>
      <color indexed="8"/>
      <name val="Arial"/>
      <family val="2"/>
    </font>
    <font>
      <b/>
      <sz val="8.5"/>
      <color indexed="8"/>
      <name val="Arial"/>
      <family val="2"/>
      <charset val="238"/>
    </font>
    <font>
      <sz val="11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sz val="7"/>
      <name val="Arial"/>
      <family val="2"/>
      <charset val="238"/>
    </font>
    <font>
      <b/>
      <sz val="8"/>
      <color indexed="8"/>
      <name val="Tahoma"/>
      <family val="2"/>
      <charset val="238"/>
    </font>
    <font>
      <sz val="8"/>
      <color indexed="10"/>
      <name val="Arial"/>
      <family val="2"/>
      <charset val="238"/>
    </font>
    <font>
      <sz val="6"/>
      <color indexed="8"/>
      <name val="Arial"/>
      <family val="2"/>
    </font>
    <font>
      <sz val="7"/>
      <color indexed="8"/>
      <name val="Arial"/>
      <family val="2"/>
      <charset val="238"/>
    </font>
    <font>
      <b/>
      <sz val="8"/>
      <color indexed="31"/>
      <name val="Arial"/>
      <family val="2"/>
    </font>
    <font>
      <sz val="8"/>
      <name val="Arial"/>
      <family val="2"/>
    </font>
    <font>
      <b/>
      <sz val="8"/>
      <color indexed="8"/>
      <name val="Tahoma"/>
      <family val="2"/>
    </font>
    <font>
      <sz val="10"/>
      <name val="Arial"/>
    </font>
    <font>
      <sz val="10"/>
      <color rgb="FF000000"/>
      <name val="Arial"/>
      <family val="2"/>
      <charset val="238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indexed="11"/>
        <bgColor indexed="49"/>
      </patternFill>
    </fill>
    <fill>
      <patternFill patternType="solid">
        <fgColor indexed="14"/>
        <bgColor indexed="33"/>
      </patternFill>
    </fill>
    <fill>
      <patternFill patternType="solid">
        <fgColor indexed="9"/>
        <bgColor indexed="41"/>
      </patternFill>
    </fill>
    <fill>
      <patternFill patternType="solid">
        <fgColor indexed="17"/>
        <bgColor indexed="21"/>
      </patternFill>
    </fill>
    <fill>
      <patternFill patternType="solid">
        <fgColor indexed="40"/>
        <bgColor indexed="49"/>
      </patternFill>
    </fill>
    <fill>
      <patternFill patternType="solid">
        <fgColor indexed="41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10"/>
        <bgColor indexed="60"/>
      </patternFill>
    </fill>
    <fill>
      <patternFill patternType="solid">
        <fgColor indexed="8"/>
        <bgColor indexed="58"/>
      </patternFill>
    </fill>
    <fill>
      <patternFill patternType="solid">
        <fgColor indexed="27"/>
        <bgColor indexed="41"/>
      </patternFill>
    </fill>
  </fills>
  <borders count="4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</borders>
  <cellStyleXfs count="7">
    <xf numFmtId="0" fontId="0" fillId="0" borderId="0"/>
    <xf numFmtId="165" fontId="77" fillId="0" borderId="0" applyFill="0" applyBorder="0" applyAlignment="0" applyProtection="0"/>
    <xf numFmtId="0" fontId="21" fillId="0" borderId="0" applyNumberFormat="0" applyFill="0" applyBorder="0" applyAlignment="0" applyProtection="0"/>
    <xf numFmtId="0" fontId="79" fillId="0" borderId="0"/>
    <xf numFmtId="0" fontId="1" fillId="0" borderId="0"/>
    <xf numFmtId="0" fontId="43" fillId="0" borderId="0"/>
    <xf numFmtId="165" fontId="43" fillId="0" borderId="0" applyFill="0" applyBorder="0" applyAlignment="0" applyProtection="0"/>
  </cellStyleXfs>
  <cellXfs count="776">
    <xf numFmtId="0" fontId="0" fillId="0" borderId="0" xfId="0"/>
    <xf numFmtId="0" fontId="0" fillId="0" borderId="0" xfId="0" applyAlignment="1">
      <alignment horizontal="left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49" fontId="9" fillId="2" borderId="2" xfId="0" applyNumberFormat="1" applyFont="1" applyFill="1" applyBorder="1" applyAlignment="1">
      <alignment vertical="center"/>
    </xf>
    <xf numFmtId="49" fontId="10" fillId="2" borderId="0" xfId="0" applyNumberFormat="1" applyFont="1" applyFill="1" applyAlignment="1">
      <alignment vertical="center"/>
    </xf>
    <xf numFmtId="49" fontId="11" fillId="2" borderId="0" xfId="0" applyNumberFormat="1" applyFont="1" applyFill="1" applyAlignment="1">
      <alignment horizontal="center" vertical="center"/>
    </xf>
    <xf numFmtId="49" fontId="12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49" fontId="13" fillId="4" borderId="3" xfId="0" applyNumberFormat="1" applyFont="1" applyFill="1" applyBorder="1" applyAlignment="1">
      <alignment vertical="center"/>
    </xf>
    <xf numFmtId="49" fontId="14" fillId="4" borderId="4" xfId="0" applyNumberFormat="1" applyFont="1" applyFill="1" applyBorder="1" applyAlignment="1">
      <alignment vertical="center"/>
    </xf>
    <xf numFmtId="49" fontId="6" fillId="2" borderId="0" xfId="0" applyNumberFormat="1" applyFont="1" applyFill="1" applyAlignment="1">
      <alignment vertical="center"/>
    </xf>
    <xf numFmtId="49" fontId="15" fillId="2" borderId="0" xfId="0" applyNumberFormat="1" applyFont="1" applyFill="1" applyAlignment="1">
      <alignment horizontal="left" vertical="center"/>
    </xf>
    <xf numFmtId="49" fontId="6" fillId="2" borderId="0" xfId="0" applyNumberFormat="1" applyFont="1" applyFill="1" applyAlignment="1">
      <alignment horizontal="right" vertical="center"/>
    </xf>
    <xf numFmtId="49" fontId="9" fillId="2" borderId="0" xfId="0" applyNumberFormat="1" applyFont="1" applyFill="1" applyAlignment="1">
      <alignment vertical="center"/>
    </xf>
    <xf numFmtId="0" fontId="16" fillId="4" borderId="5" xfId="0" applyFont="1" applyFill="1" applyBorder="1" applyAlignment="1">
      <alignment horizontal="left" vertical="center"/>
    </xf>
    <xf numFmtId="49" fontId="17" fillId="2" borderId="0" xfId="0" applyNumberFormat="1" applyFont="1" applyFill="1" applyAlignment="1">
      <alignment horizontal="left" vertical="center"/>
    </xf>
    <xf numFmtId="164" fontId="18" fillId="4" borderId="5" xfId="0" applyNumberFormat="1" applyFont="1" applyFill="1" applyBorder="1" applyAlignment="1">
      <alignment horizontal="left" vertical="center"/>
    </xf>
    <xf numFmtId="49" fontId="18" fillId="2" borderId="0" xfId="0" applyNumberFormat="1" applyFont="1" applyFill="1" applyAlignment="1">
      <alignment vertical="center"/>
    </xf>
    <xf numFmtId="49" fontId="18" fillId="4" borderId="5" xfId="0" applyNumberFormat="1" applyFont="1" applyFill="1" applyBorder="1" applyAlignment="1">
      <alignment vertical="center"/>
    </xf>
    <xf numFmtId="49" fontId="19" fillId="4" borderId="5" xfId="0" applyNumberFormat="1" applyFont="1" applyFill="1" applyBorder="1" applyAlignment="1">
      <alignment horizontal="left" vertical="center"/>
    </xf>
    <xf numFmtId="49" fontId="10" fillId="2" borderId="2" xfId="0" applyNumberFormat="1" applyFont="1" applyFill="1" applyBorder="1" applyAlignment="1">
      <alignment vertical="center"/>
    </xf>
    <xf numFmtId="0" fontId="9" fillId="2" borderId="0" xfId="0" applyFont="1" applyFill="1"/>
    <xf numFmtId="0" fontId="0" fillId="2" borderId="0" xfId="0" applyFill="1"/>
    <xf numFmtId="0" fontId="18" fillId="2" borderId="0" xfId="0" applyFont="1" applyFill="1" applyAlignment="1">
      <alignment vertical="center"/>
    </xf>
    <xf numFmtId="0" fontId="20" fillId="4" borderId="5" xfId="0" applyFont="1" applyFill="1" applyBorder="1" applyAlignment="1">
      <alignment vertical="center"/>
    </xf>
    <xf numFmtId="0" fontId="0" fillId="2" borderId="0" xfId="0" applyFill="1" applyAlignment="1">
      <alignment horizontal="left"/>
    </xf>
    <xf numFmtId="0" fontId="7" fillId="2" borderId="0" xfId="0" applyFont="1" applyFill="1"/>
    <xf numFmtId="0" fontId="12" fillId="2" borderId="0" xfId="0" applyFont="1" applyFill="1"/>
    <xf numFmtId="0" fontId="21" fillId="2" borderId="0" xfId="2" applyNumberFormat="1" applyFill="1" applyBorder="1" applyAlignment="1" applyProtection="1"/>
    <xf numFmtId="0" fontId="12" fillId="2" borderId="0" xfId="0" applyFont="1" applyFill="1" applyAlignment="1">
      <alignment horizontal="center"/>
    </xf>
    <xf numFmtId="0" fontId="22" fillId="2" borderId="0" xfId="2" applyNumberFormat="1" applyFont="1" applyFill="1" applyBorder="1" applyAlignment="1" applyProtection="1"/>
    <xf numFmtId="0" fontId="0" fillId="0" borderId="0" xfId="0" applyAlignment="1">
      <alignment horizontal="center"/>
    </xf>
    <xf numFmtId="49" fontId="4" fillId="2" borderId="0" xfId="0" applyNumberFormat="1" applyFont="1" applyFill="1" applyAlignment="1">
      <alignment vertical="top"/>
    </xf>
    <xf numFmtId="49" fontId="14" fillId="2" borderId="0" xfId="0" applyNumberFormat="1" applyFont="1" applyFill="1" applyAlignment="1">
      <alignment vertical="top"/>
    </xf>
    <xf numFmtId="49" fontId="23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horizontal="left"/>
    </xf>
    <xf numFmtId="49" fontId="16" fillId="2" borderId="0" xfId="0" applyNumberFormat="1" applyFont="1" applyFill="1" applyAlignment="1">
      <alignment horizontal="left"/>
    </xf>
    <xf numFmtId="49" fontId="16" fillId="2" borderId="0" xfId="0" applyNumberFormat="1" applyFont="1" applyFill="1" applyAlignment="1">
      <alignment horizontal="left" vertical="center"/>
    </xf>
    <xf numFmtId="49" fontId="23" fillId="2" borderId="6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/>
    </xf>
    <xf numFmtId="49" fontId="25" fillId="2" borderId="0" xfId="0" applyNumberFormat="1" applyFont="1" applyFill="1" applyAlignment="1">
      <alignment horizontal="left" vertical="center"/>
    </xf>
    <xf numFmtId="0" fontId="25" fillId="2" borderId="0" xfId="0" applyFont="1" applyFill="1" applyAlignment="1">
      <alignment vertical="center"/>
    </xf>
    <xf numFmtId="49" fontId="25" fillId="2" borderId="0" xfId="0" applyNumberFormat="1" applyFont="1" applyFill="1" applyAlignment="1">
      <alignment vertical="center"/>
    </xf>
    <xf numFmtId="49" fontId="26" fillId="2" borderId="0" xfId="0" applyNumberFormat="1" applyFont="1" applyFill="1" applyAlignment="1">
      <alignment horizontal="right" vertical="center"/>
    </xf>
    <xf numFmtId="0" fontId="12" fillId="2" borderId="0" xfId="0" applyFont="1" applyFill="1" applyAlignment="1">
      <alignment horizontal="center" vertical="center"/>
    </xf>
    <xf numFmtId="164" fontId="19" fillId="2" borderId="7" xfId="0" applyNumberFormat="1" applyFont="1" applyFill="1" applyBorder="1" applyAlignment="1">
      <alignment horizontal="left" vertical="center"/>
    </xf>
    <xf numFmtId="49" fontId="19" fillId="2" borderId="7" xfId="0" applyNumberFormat="1" applyFont="1" applyFill="1" applyBorder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0" fillId="0" borderId="0" xfId="0" applyFont="1" applyAlignment="1">
      <alignment vertical="center"/>
    </xf>
    <xf numFmtId="49" fontId="19" fillId="2" borderId="0" xfId="0" applyNumberFormat="1" applyFont="1" applyFill="1" applyAlignment="1">
      <alignment vertical="center"/>
    </xf>
    <xf numFmtId="0" fontId="18" fillId="2" borderId="0" xfId="1" applyNumberFormat="1" applyFont="1" applyFill="1" applyBorder="1" applyAlignment="1" applyProtection="1">
      <alignment vertical="center"/>
      <protection locked="0"/>
    </xf>
    <xf numFmtId="0" fontId="19" fillId="2" borderId="0" xfId="0" applyFont="1" applyFill="1" applyAlignment="1">
      <alignment vertical="center"/>
    </xf>
    <xf numFmtId="49" fontId="19" fillId="2" borderId="0" xfId="0" applyNumberFormat="1" applyFont="1" applyFill="1" applyAlignment="1">
      <alignment horizontal="right" vertical="center"/>
    </xf>
    <xf numFmtId="0" fontId="12" fillId="2" borderId="2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20" fillId="2" borderId="2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28" fillId="2" borderId="2" xfId="0" applyFont="1" applyFill="1" applyBorder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29" fillId="2" borderId="0" xfId="0" applyFont="1" applyFill="1" applyAlignment="1">
      <alignment horizontal="center" vertical="center"/>
    </xf>
    <xf numFmtId="0" fontId="23" fillId="2" borderId="2" xfId="0" applyFont="1" applyFill="1" applyBorder="1" applyAlignment="1">
      <alignment horizontal="left" vertical="center"/>
    </xf>
    <xf numFmtId="0" fontId="23" fillId="2" borderId="0" xfId="0" applyFont="1" applyFill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0" fontId="28" fillId="2" borderId="9" xfId="0" applyFont="1" applyFill="1" applyBorder="1" applyAlignment="1">
      <alignment horizontal="left" vertical="center"/>
    </xf>
    <xf numFmtId="0" fontId="29" fillId="2" borderId="10" xfId="0" applyFont="1" applyFill="1" applyBorder="1" applyAlignment="1">
      <alignment horizontal="left" vertical="center"/>
    </xf>
    <xf numFmtId="0" fontId="12" fillId="2" borderId="11" xfId="0" applyFont="1" applyFill="1" applyBorder="1" applyAlignment="1">
      <alignment horizontal="left" vertical="center"/>
    </xf>
    <xf numFmtId="0" fontId="12" fillId="2" borderId="12" xfId="0" applyFont="1" applyFill="1" applyBorder="1" applyAlignment="1">
      <alignment horizontal="left" vertical="center"/>
    </xf>
    <xf numFmtId="0" fontId="12" fillId="5" borderId="13" xfId="0" applyFont="1" applyFill="1" applyBorder="1" applyAlignment="1">
      <alignment vertical="center"/>
    </xf>
    <xf numFmtId="0" fontId="23" fillId="4" borderId="14" xfId="0" applyFont="1" applyFill="1" applyBorder="1" applyAlignment="1">
      <alignment horizontal="left" vertical="center"/>
    </xf>
    <xf numFmtId="0" fontId="23" fillId="4" borderId="15" xfId="0" applyFont="1" applyFill="1" applyBorder="1" applyAlignment="1">
      <alignment vertical="center"/>
    </xf>
    <xf numFmtId="0" fontId="12" fillId="5" borderId="16" xfId="0" applyFont="1" applyFill="1" applyBorder="1" applyAlignment="1">
      <alignment vertical="center"/>
    </xf>
    <xf numFmtId="0" fontId="23" fillId="4" borderId="17" xfId="0" applyFont="1" applyFill="1" applyBorder="1" applyAlignment="1">
      <alignment horizontal="left" vertical="center"/>
    </xf>
    <xf numFmtId="0" fontId="23" fillId="4" borderId="18" xfId="0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0" fillId="5" borderId="19" xfId="0" applyFill="1" applyBorder="1"/>
    <xf numFmtId="49" fontId="6" fillId="6" borderId="0" xfId="0" applyNumberFormat="1" applyFont="1" applyFill="1" applyAlignment="1">
      <alignment vertical="top"/>
    </xf>
    <xf numFmtId="49" fontId="31" fillId="6" borderId="0" xfId="0" applyNumberFormat="1" applyFont="1" applyFill="1" applyAlignment="1">
      <alignment horizontal="center"/>
    </xf>
    <xf numFmtId="49" fontId="32" fillId="6" borderId="0" xfId="0" applyNumberFormat="1" applyFont="1" applyFill="1" applyAlignment="1">
      <alignment vertical="top"/>
    </xf>
    <xf numFmtId="49" fontId="33" fillId="6" borderId="0" xfId="0" applyNumberFormat="1" applyFont="1" applyFill="1" applyAlignment="1">
      <alignment vertical="top"/>
    </xf>
    <xf numFmtId="49" fontId="31" fillId="6" borderId="0" xfId="0" applyNumberFormat="1" applyFont="1" applyFill="1" applyAlignment="1">
      <alignment horizontal="left"/>
    </xf>
    <xf numFmtId="49" fontId="23" fillId="6" borderId="0" xfId="0" applyNumberFormat="1" applyFont="1" applyFill="1" applyAlignment="1">
      <alignment horizontal="left"/>
    </xf>
    <xf numFmtId="49" fontId="33" fillId="0" borderId="0" xfId="0" applyNumberFormat="1" applyFont="1" applyAlignment="1">
      <alignment vertical="top"/>
    </xf>
    <xf numFmtId="49" fontId="6" fillId="0" borderId="0" xfId="0" applyNumberFormat="1" applyFont="1" applyAlignment="1">
      <alignment vertical="top"/>
    </xf>
    <xf numFmtId="0" fontId="34" fillId="7" borderId="0" xfId="0" applyFont="1" applyFill="1" applyAlignment="1">
      <alignment horizontal="center" vertical="center"/>
    </xf>
    <xf numFmtId="0" fontId="35" fillId="6" borderId="0" xfId="0" applyFont="1" applyFill="1"/>
    <xf numFmtId="49" fontId="16" fillId="6" borderId="0" xfId="0" applyNumberFormat="1" applyFont="1" applyFill="1" applyAlignment="1">
      <alignment horizontal="left"/>
    </xf>
    <xf numFmtId="49" fontId="35" fillId="6" borderId="0" xfId="0" applyNumberFormat="1" applyFont="1" applyFill="1"/>
    <xf numFmtId="49" fontId="20" fillId="6" borderId="0" xfId="0" applyNumberFormat="1" applyFont="1" applyFill="1"/>
    <xf numFmtId="49" fontId="36" fillId="6" borderId="0" xfId="0" applyNumberFormat="1" applyFont="1" applyFill="1"/>
    <xf numFmtId="49" fontId="36" fillId="0" borderId="0" xfId="0" applyNumberFormat="1" applyFont="1"/>
    <xf numFmtId="49" fontId="20" fillId="0" borderId="0" xfId="0" applyNumberFormat="1" applyFont="1"/>
    <xf numFmtId="49" fontId="0" fillId="3" borderId="0" xfId="0" applyNumberFormat="1" applyFill="1"/>
    <xf numFmtId="0" fontId="0" fillId="3" borderId="0" xfId="0" applyFill="1"/>
    <xf numFmtId="0" fontId="0" fillId="3" borderId="0" xfId="0" applyFill="1" applyAlignment="1">
      <alignment horizontal="center"/>
    </xf>
    <xf numFmtId="49" fontId="37" fillId="2" borderId="0" xfId="0" applyNumberFormat="1" applyFont="1" applyFill="1" applyAlignment="1">
      <alignment vertical="center"/>
    </xf>
    <xf numFmtId="49" fontId="37" fillId="0" borderId="0" xfId="0" applyNumberFormat="1" applyFont="1" applyAlignment="1">
      <alignment vertical="center"/>
    </xf>
    <xf numFmtId="49" fontId="25" fillId="0" borderId="0" xfId="0" applyNumberFormat="1" applyFont="1" applyAlignment="1">
      <alignment vertical="center"/>
    </xf>
    <xf numFmtId="49" fontId="20" fillId="3" borderId="0" xfId="0" applyNumberFormat="1" applyFont="1" applyFill="1"/>
    <xf numFmtId="164" fontId="18" fillId="6" borderId="6" xfId="0" applyNumberFormat="1" applyFont="1" applyFill="1" applyBorder="1" applyAlignment="1">
      <alignment horizontal="left" vertical="center"/>
    </xf>
    <xf numFmtId="49" fontId="18" fillId="6" borderId="6" xfId="0" applyNumberFormat="1" applyFont="1" applyFill="1" applyBorder="1" applyAlignment="1">
      <alignment vertical="center"/>
    </xf>
    <xf numFmtId="49" fontId="18" fillId="6" borderId="6" xfId="1" applyNumberFormat="1" applyFont="1" applyFill="1" applyBorder="1" applyAlignment="1" applyProtection="1">
      <alignment vertical="center"/>
      <protection locked="0"/>
    </xf>
    <xf numFmtId="49" fontId="38" fillId="6" borderId="6" xfId="0" applyNumberFormat="1" applyFont="1" applyFill="1" applyBorder="1" applyAlignment="1">
      <alignment vertical="center"/>
    </xf>
    <xf numFmtId="49" fontId="19" fillId="6" borderId="6" xfId="0" applyNumberFormat="1" applyFont="1" applyFill="1" applyBorder="1" applyAlignment="1">
      <alignment horizontal="right" vertical="center"/>
    </xf>
    <xf numFmtId="49" fontId="38" fillId="0" borderId="0" xfId="0" applyNumberFormat="1" applyFont="1" applyAlignment="1">
      <alignment vertical="center"/>
    </xf>
    <xf numFmtId="49" fontId="18" fillId="0" borderId="0" xfId="0" applyNumberFormat="1" applyFont="1" applyAlignment="1">
      <alignment vertical="center"/>
    </xf>
    <xf numFmtId="49" fontId="20" fillId="4" borderId="0" xfId="0" applyNumberFormat="1" applyFont="1" applyFill="1"/>
    <xf numFmtId="0" fontId="0" fillId="4" borderId="0" xfId="0" applyFill="1" applyAlignment="1">
      <alignment horizontal="center"/>
    </xf>
    <xf numFmtId="0" fontId="39" fillId="2" borderId="0" xfId="0" applyFont="1" applyFill="1" applyAlignment="1">
      <alignment horizontal="center" shrinkToFit="1"/>
    </xf>
    <xf numFmtId="49" fontId="20" fillId="8" borderId="0" xfId="0" applyNumberFormat="1" applyFont="1" applyFill="1"/>
    <xf numFmtId="0" fontId="0" fillId="8" borderId="0" xfId="0" applyFill="1" applyAlignment="1">
      <alignment horizontal="center"/>
    </xf>
    <xf numFmtId="0" fontId="0" fillId="6" borderId="0" xfId="0" applyFill="1"/>
    <xf numFmtId="0" fontId="11" fillId="6" borderId="0" xfId="0" applyFont="1" applyFill="1" applyAlignment="1">
      <alignment horizontal="center"/>
    </xf>
    <xf numFmtId="0" fontId="11" fillId="9" borderId="0" xfId="0" applyFont="1" applyFill="1" applyAlignment="1">
      <alignment horizontal="center"/>
    </xf>
    <xf numFmtId="0" fontId="40" fillId="6" borderId="7" xfId="0" applyFont="1" applyFill="1" applyBorder="1" applyAlignment="1">
      <alignment horizontal="center" vertical="center" shrinkToFit="1"/>
    </xf>
    <xf numFmtId="0" fontId="41" fillId="6" borderId="7" xfId="0" applyFont="1" applyFill="1" applyBorder="1" applyAlignment="1">
      <alignment vertical="center"/>
    </xf>
    <xf numFmtId="0" fontId="11" fillId="6" borderId="7" xfId="0" applyFont="1" applyFill="1" applyBorder="1"/>
    <xf numFmtId="0" fontId="0" fillId="9" borderId="7" xfId="0" applyFill="1" applyBorder="1" applyAlignment="1">
      <alignment horizontal="center"/>
    </xf>
    <xf numFmtId="0" fontId="0" fillId="10" borderId="20" xfId="0" applyFill="1" applyBorder="1" applyAlignment="1">
      <alignment horizontal="center"/>
    </xf>
    <xf numFmtId="0" fontId="42" fillId="6" borderId="7" xfId="0" applyFont="1" applyFill="1" applyBorder="1" applyAlignment="1">
      <alignment horizontal="center"/>
    </xf>
    <xf numFmtId="0" fontId="43" fillId="3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44" fillId="6" borderId="0" xfId="0" applyFont="1" applyFill="1" applyAlignment="1">
      <alignment horizontal="center"/>
    </xf>
    <xf numFmtId="0" fontId="43" fillId="6" borderId="0" xfId="0" applyFont="1" applyFill="1"/>
    <xf numFmtId="0" fontId="42" fillId="6" borderId="0" xfId="0" applyFont="1" applyFill="1" applyAlignment="1">
      <alignment horizontal="center"/>
    </xf>
    <xf numFmtId="0" fontId="43" fillId="4" borderId="0" xfId="0" applyFont="1" applyFill="1" applyAlignment="1">
      <alignment horizontal="center"/>
    </xf>
    <xf numFmtId="0" fontId="44" fillId="9" borderId="0" xfId="0" applyFont="1" applyFill="1" applyAlignment="1">
      <alignment horizontal="center"/>
    </xf>
    <xf numFmtId="0" fontId="40" fillId="6" borderId="7" xfId="0" applyFont="1" applyFill="1" applyBorder="1" applyAlignment="1">
      <alignment vertical="center"/>
    </xf>
    <xf numFmtId="0" fontId="43" fillId="6" borderId="7" xfId="0" applyFont="1" applyFill="1" applyBorder="1"/>
    <xf numFmtId="0" fontId="43" fillId="8" borderId="0" xfId="0" applyFont="1" applyFill="1" applyAlignment="1">
      <alignment horizontal="center"/>
    </xf>
    <xf numFmtId="0" fontId="0" fillId="11" borderId="0" xfId="0" applyFill="1"/>
    <xf numFmtId="0" fontId="43" fillId="6" borderId="0" xfId="0" applyFont="1" applyFill="1" applyAlignment="1">
      <alignment horizontal="center"/>
    </xf>
    <xf numFmtId="0" fontId="34" fillId="9" borderId="0" xfId="0" applyFont="1" applyFill="1" applyAlignment="1">
      <alignment horizontal="center"/>
    </xf>
    <xf numFmtId="0" fontId="45" fillId="9" borderId="0" xfId="0" applyFont="1" applyFill="1" applyAlignment="1">
      <alignment horizontal="center"/>
    </xf>
    <xf numFmtId="0" fontId="41" fillId="6" borderId="7" xfId="0" applyFont="1" applyFill="1" applyBorder="1" applyAlignment="1">
      <alignment horizontal="center" vertical="center" shrinkToFit="1"/>
    </xf>
    <xf numFmtId="0" fontId="0" fillId="6" borderId="5" xfId="0" applyFill="1" applyBorder="1"/>
    <xf numFmtId="0" fontId="0" fillId="6" borderId="5" xfId="0" applyFill="1" applyBorder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43" fillId="6" borderId="5" xfId="0" applyFont="1" applyFill="1" applyBorder="1" applyAlignment="1">
      <alignment horizontal="center" vertical="center"/>
    </xf>
    <xf numFmtId="0" fontId="43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horizontal="right" vertical="center" shrinkToFit="1"/>
    </xf>
    <xf numFmtId="0" fontId="11" fillId="6" borderId="0" xfId="0" applyFont="1" applyFill="1" applyAlignment="1">
      <alignment horizontal="center" vertical="center"/>
    </xf>
    <xf numFmtId="0" fontId="0" fillId="6" borderId="7" xfId="0" applyFill="1" applyBorder="1"/>
    <xf numFmtId="49" fontId="46" fillId="0" borderId="0" xfId="0" applyNumberFormat="1" applyFont="1" applyAlignment="1">
      <alignment horizontal="left" vertical="center"/>
    </xf>
    <xf numFmtId="49" fontId="47" fillId="0" borderId="0" xfId="0" applyNumberFormat="1" applyFont="1" applyAlignment="1">
      <alignment vertical="center"/>
    </xf>
    <xf numFmtId="0" fontId="46" fillId="2" borderId="3" xfId="0" applyFont="1" applyFill="1" applyBorder="1" applyAlignment="1">
      <alignment vertical="center"/>
    </xf>
    <xf numFmtId="0" fontId="46" fillId="2" borderId="21" xfId="0" applyFont="1" applyFill="1" applyBorder="1" applyAlignment="1">
      <alignment vertical="center"/>
    </xf>
    <xf numFmtId="0" fontId="46" fillId="2" borderId="4" xfId="0" applyFont="1" applyFill="1" applyBorder="1" applyAlignment="1">
      <alignment vertical="center"/>
    </xf>
    <xf numFmtId="49" fontId="48" fillId="2" borderId="8" xfId="0" applyNumberFormat="1" applyFont="1" applyFill="1" applyBorder="1" applyAlignment="1">
      <alignment horizontal="center" vertical="center"/>
    </xf>
    <xf numFmtId="49" fontId="48" fillId="2" borderId="8" xfId="0" applyNumberFormat="1" applyFont="1" applyFill="1" applyBorder="1" applyAlignment="1">
      <alignment vertical="center"/>
    </xf>
    <xf numFmtId="0" fontId="0" fillId="2" borderId="21" xfId="0" applyFill="1" applyBorder="1"/>
    <xf numFmtId="49" fontId="47" fillId="2" borderId="8" xfId="0" applyNumberFormat="1" applyFont="1" applyFill="1" applyBorder="1" applyAlignment="1">
      <alignment vertical="center"/>
    </xf>
    <xf numFmtId="49" fontId="46" fillId="2" borderId="8" xfId="0" applyNumberFormat="1" applyFont="1" applyFill="1" applyBorder="1" applyAlignment="1">
      <alignment horizontal="left" vertical="center"/>
    </xf>
    <xf numFmtId="49" fontId="46" fillId="0" borderId="0" xfId="0" applyNumberFormat="1" applyFont="1" applyAlignment="1">
      <alignment vertical="center"/>
    </xf>
    <xf numFmtId="49" fontId="49" fillId="0" borderId="0" xfId="0" applyNumberFormat="1" applyFont="1" applyAlignment="1">
      <alignment vertical="center"/>
    </xf>
    <xf numFmtId="49" fontId="12" fillId="6" borderId="22" xfId="0" applyNumberFormat="1" applyFont="1" applyFill="1" applyBorder="1" applyAlignment="1">
      <alignment vertical="center"/>
    </xf>
    <xf numFmtId="49" fontId="12" fillId="6" borderId="8" xfId="0" applyNumberFormat="1" applyFont="1" applyFill="1" applyBorder="1" applyAlignment="1">
      <alignment vertical="center"/>
    </xf>
    <xf numFmtId="49" fontId="12" fillId="6" borderId="23" xfId="0" applyNumberFormat="1" applyFont="1" applyFill="1" applyBorder="1" applyAlignment="1">
      <alignment horizontal="right" vertical="center"/>
    </xf>
    <xf numFmtId="49" fontId="12" fillId="6" borderId="22" xfId="0" applyNumberFormat="1" applyFont="1" applyFill="1" applyBorder="1" applyAlignment="1">
      <alignment horizontal="center" vertical="center"/>
    </xf>
    <xf numFmtId="49" fontId="50" fillId="6" borderId="22" xfId="0" applyNumberFormat="1" applyFont="1" applyFill="1" applyBorder="1" applyAlignment="1">
      <alignment horizontal="center" vertical="center"/>
    </xf>
    <xf numFmtId="49" fontId="49" fillId="6" borderId="8" xfId="0" applyNumberFormat="1" applyFont="1" applyFill="1" applyBorder="1" applyAlignment="1">
      <alignment vertical="center"/>
    </xf>
    <xf numFmtId="49" fontId="12" fillId="6" borderId="23" xfId="0" applyNumberFormat="1" applyFont="1" applyFill="1" applyBorder="1" applyAlignment="1">
      <alignment vertical="center"/>
    </xf>
    <xf numFmtId="49" fontId="46" fillId="6" borderId="22" xfId="0" applyNumberFormat="1" applyFont="1" applyFill="1" applyBorder="1" applyAlignment="1">
      <alignment vertical="center"/>
    </xf>
    <xf numFmtId="0" fontId="0" fillId="6" borderId="8" xfId="0" applyFill="1" applyBorder="1"/>
    <xf numFmtId="0" fontId="0" fillId="6" borderId="23" xfId="0" applyFill="1" applyBorder="1"/>
    <xf numFmtId="49" fontId="12" fillId="0" borderId="0" xfId="0" applyNumberFormat="1" applyFont="1" applyAlignment="1">
      <alignment vertical="center"/>
    </xf>
    <xf numFmtId="49" fontId="12" fillId="6" borderId="24" xfId="0" applyNumberFormat="1" applyFont="1" applyFill="1" applyBorder="1" applyAlignment="1">
      <alignment vertical="center"/>
    </xf>
    <xf numFmtId="49" fontId="12" fillId="6" borderId="7" xfId="0" applyNumberFormat="1" applyFont="1" applyFill="1" applyBorder="1" applyAlignment="1">
      <alignment vertical="center"/>
    </xf>
    <xf numFmtId="49" fontId="12" fillId="6" borderId="25" xfId="0" applyNumberFormat="1" applyFont="1" applyFill="1" applyBorder="1" applyAlignment="1">
      <alignment horizontal="right" vertical="center"/>
    </xf>
    <xf numFmtId="49" fontId="12" fillId="6" borderId="26" xfId="0" applyNumberFormat="1" applyFont="1" applyFill="1" applyBorder="1" applyAlignment="1">
      <alignment horizontal="center" vertical="center"/>
    </xf>
    <xf numFmtId="49" fontId="50" fillId="6" borderId="26" xfId="0" applyNumberFormat="1" applyFont="1" applyFill="1" applyBorder="1" applyAlignment="1">
      <alignment horizontal="center" vertical="center"/>
    </xf>
    <xf numFmtId="49" fontId="12" fillId="6" borderId="0" xfId="0" applyNumberFormat="1" applyFont="1" applyFill="1" applyAlignment="1">
      <alignment vertical="center"/>
    </xf>
    <xf numFmtId="49" fontId="49" fillId="6" borderId="0" xfId="0" applyNumberFormat="1" applyFont="1" applyFill="1" applyAlignment="1">
      <alignment vertical="center"/>
    </xf>
    <xf numFmtId="49" fontId="12" fillId="6" borderId="27" xfId="0" applyNumberFormat="1" applyFont="1" applyFill="1" applyBorder="1" applyAlignment="1">
      <alignment vertical="center"/>
    </xf>
    <xf numFmtId="0" fontId="12" fillId="6" borderId="24" xfId="0" applyFont="1" applyFill="1" applyBorder="1" applyAlignment="1">
      <alignment vertical="center"/>
    </xf>
    <xf numFmtId="0" fontId="0" fillId="6" borderId="25" xfId="0" applyFill="1" applyBorder="1"/>
    <xf numFmtId="0" fontId="51" fillId="0" borderId="0" xfId="0" applyFont="1" applyAlignment="1">
      <alignment horizontal="right" vertical="center"/>
    </xf>
    <xf numFmtId="49" fontId="12" fillId="2" borderId="22" xfId="0" applyNumberFormat="1" applyFont="1" applyFill="1" applyBorder="1" applyAlignment="1">
      <alignment vertical="center"/>
    </xf>
    <xf numFmtId="49" fontId="12" fillId="2" borderId="8" xfId="0" applyNumberFormat="1" applyFont="1" applyFill="1" applyBorder="1" applyAlignment="1">
      <alignment vertical="center"/>
    </xf>
    <xf numFmtId="49" fontId="12" fillId="2" borderId="23" xfId="0" applyNumberFormat="1" applyFont="1" applyFill="1" applyBorder="1" applyAlignment="1">
      <alignment horizontal="right" vertical="center"/>
    </xf>
    <xf numFmtId="0" fontId="12" fillId="6" borderId="0" xfId="0" applyFont="1" applyFill="1" applyAlignment="1">
      <alignment vertical="center"/>
    </xf>
    <xf numFmtId="0" fontId="12" fillId="2" borderId="26" xfId="0" applyFont="1" applyFill="1" applyBorder="1" applyAlignment="1">
      <alignment vertical="center"/>
    </xf>
    <xf numFmtId="49" fontId="12" fillId="2" borderId="0" xfId="0" applyNumberFormat="1" applyFont="1" applyFill="1" applyAlignment="1">
      <alignment horizontal="right" vertical="center"/>
    </xf>
    <xf numFmtId="49" fontId="12" fillId="2" borderId="27" xfId="0" applyNumberFormat="1" applyFont="1" applyFill="1" applyBorder="1" applyAlignment="1">
      <alignment horizontal="right" vertical="center"/>
    </xf>
    <xf numFmtId="49" fontId="12" fillId="6" borderId="26" xfId="0" applyNumberFormat="1" applyFont="1" applyFill="1" applyBorder="1" applyAlignment="1">
      <alignment vertical="center"/>
    </xf>
    <xf numFmtId="0" fontId="0" fillId="6" borderId="27" xfId="0" applyFill="1" applyBorder="1"/>
    <xf numFmtId="0" fontId="46" fillId="2" borderId="26" xfId="0" applyFont="1" applyFill="1" applyBorder="1" applyAlignment="1">
      <alignment vertical="center"/>
    </xf>
    <xf numFmtId="0" fontId="46" fillId="2" borderId="0" xfId="0" applyFont="1" applyFill="1" applyAlignment="1">
      <alignment vertical="center"/>
    </xf>
    <xf numFmtId="0" fontId="46" fillId="2" borderId="27" xfId="0" applyFont="1" applyFill="1" applyBorder="1" applyAlignment="1">
      <alignment vertical="center"/>
    </xf>
    <xf numFmtId="49" fontId="12" fillId="2" borderId="26" xfId="0" applyNumberFormat="1" applyFont="1" applyFill="1" applyBorder="1" applyAlignment="1">
      <alignment vertical="center"/>
    </xf>
    <xf numFmtId="0" fontId="12" fillId="2" borderId="27" xfId="0" applyFont="1" applyFill="1" applyBorder="1" applyAlignment="1">
      <alignment horizontal="right" vertical="center"/>
    </xf>
    <xf numFmtId="49" fontId="12" fillId="2" borderId="24" xfId="0" applyNumberFormat="1" applyFont="1" applyFill="1" applyBorder="1" applyAlignment="1">
      <alignment vertical="center"/>
    </xf>
    <xf numFmtId="49" fontId="12" fillId="2" borderId="7" xfId="0" applyNumberFormat="1" applyFont="1" applyFill="1" applyBorder="1" applyAlignment="1">
      <alignment vertical="center"/>
    </xf>
    <xf numFmtId="0" fontId="12" fillId="2" borderId="25" xfId="0" applyFont="1" applyFill="1" applyBorder="1" applyAlignment="1">
      <alignment horizontal="right" vertical="center"/>
    </xf>
    <xf numFmtId="49" fontId="12" fillId="6" borderId="24" xfId="0" applyNumberFormat="1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vertical="center"/>
    </xf>
    <xf numFmtId="49" fontId="50" fillId="6" borderId="24" xfId="0" applyNumberFormat="1" applyFont="1" applyFill="1" applyBorder="1" applyAlignment="1">
      <alignment horizontal="center" vertical="center"/>
    </xf>
    <xf numFmtId="49" fontId="49" fillId="6" borderId="7" xfId="0" applyNumberFormat="1" applyFont="1" applyFill="1" applyBorder="1" applyAlignment="1">
      <alignment vertical="center"/>
    </xf>
    <xf numFmtId="49" fontId="12" fillId="6" borderId="25" xfId="0" applyNumberFormat="1" applyFont="1" applyFill="1" applyBorder="1" applyAlignment="1">
      <alignment vertical="center"/>
    </xf>
    <xf numFmtId="49" fontId="26" fillId="0" borderId="0" xfId="0" applyNumberFormat="1" applyFont="1" applyAlignment="1">
      <alignment horizontal="right" vertical="center"/>
    </xf>
    <xf numFmtId="0" fontId="52" fillId="9" borderId="0" xfId="0" applyFont="1" applyFill="1"/>
    <xf numFmtId="0" fontId="43" fillId="6" borderId="7" xfId="0" applyFont="1" applyFill="1" applyBorder="1" applyAlignment="1">
      <alignment horizontal="center" vertical="center" shrinkToFit="1"/>
    </xf>
    <xf numFmtId="0" fontId="43" fillId="6" borderId="7" xfId="0" applyFont="1" applyFill="1" applyBorder="1" applyAlignment="1">
      <alignment vertical="center" shrinkToFit="1"/>
    </xf>
    <xf numFmtId="0" fontId="52" fillId="6" borderId="0" xfId="0" applyFont="1" applyFill="1"/>
    <xf numFmtId="0" fontId="43" fillId="6" borderId="0" xfId="0" applyFont="1" applyFill="1" applyAlignment="1">
      <alignment shrinkToFit="1"/>
    </xf>
    <xf numFmtId="0" fontId="16" fillId="0" borderId="0" xfId="0" applyFont="1" applyAlignment="1">
      <alignment horizontal="left" vertical="center"/>
    </xf>
    <xf numFmtId="0" fontId="0" fillId="2" borderId="4" xfId="0" applyFill="1" applyBorder="1"/>
    <xf numFmtId="0" fontId="0" fillId="0" borderId="26" xfId="0" applyBorder="1"/>
    <xf numFmtId="0" fontId="0" fillId="0" borderId="6" xfId="0" applyBorder="1"/>
    <xf numFmtId="0" fontId="49" fillId="0" borderId="0" xfId="0" applyFont="1"/>
    <xf numFmtId="0" fontId="36" fillId="0" borderId="0" xfId="0" applyFont="1"/>
    <xf numFmtId="49" fontId="14" fillId="6" borderId="0" xfId="0" applyNumberFormat="1" applyFont="1" applyFill="1" applyAlignment="1">
      <alignment vertical="top"/>
    </xf>
    <xf numFmtId="0" fontId="6" fillId="0" borderId="0" xfId="0" applyFont="1" applyAlignment="1">
      <alignment vertical="top"/>
    </xf>
    <xf numFmtId="0" fontId="6" fillId="6" borderId="0" xfId="0" applyFont="1" applyFill="1" applyAlignment="1">
      <alignment vertical="top"/>
    </xf>
    <xf numFmtId="0" fontId="20" fillId="0" borderId="0" xfId="0" applyFont="1"/>
    <xf numFmtId="0" fontId="20" fillId="6" borderId="0" xfId="0" applyFont="1" applyFill="1"/>
    <xf numFmtId="0" fontId="10" fillId="0" borderId="0" xfId="0" applyFont="1" applyAlignment="1">
      <alignment vertical="center"/>
    </xf>
    <xf numFmtId="0" fontId="10" fillId="6" borderId="0" xfId="0" applyFont="1" applyFill="1" applyAlignment="1">
      <alignment vertical="center"/>
    </xf>
    <xf numFmtId="49" fontId="0" fillId="6" borderId="6" xfId="0" applyNumberFormat="1" applyFill="1" applyBorder="1" applyAlignment="1">
      <alignment vertical="center"/>
    </xf>
    <xf numFmtId="0" fontId="19" fillId="6" borderId="6" xfId="0" applyFont="1" applyFill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18" fillId="6" borderId="0" xfId="0" applyFont="1" applyFill="1" applyAlignment="1">
      <alignment vertical="center"/>
    </xf>
    <xf numFmtId="49" fontId="12" fillId="2" borderId="0" xfId="0" applyNumberFormat="1" applyFont="1" applyFill="1" applyAlignment="1">
      <alignment horizontal="center" vertical="center"/>
    </xf>
    <xf numFmtId="49" fontId="12" fillId="2" borderId="0" xfId="0" applyNumberFormat="1" applyFont="1" applyFill="1" applyAlignment="1">
      <alignment horizontal="center" vertical="center" shrinkToFit="1"/>
    </xf>
    <xf numFmtId="49" fontId="12" fillId="2" borderId="0" xfId="0" applyNumberFormat="1" applyFont="1" applyFill="1" applyAlignment="1">
      <alignment horizontal="left" vertical="center"/>
    </xf>
    <xf numFmtId="49" fontId="49" fillId="2" borderId="0" xfId="0" applyNumberFormat="1" applyFont="1" applyFill="1" applyAlignment="1">
      <alignment horizontal="center" vertical="center"/>
    </xf>
    <xf numFmtId="49" fontId="49" fillId="2" borderId="0" xfId="0" applyNumberFormat="1" applyFont="1" applyFill="1" applyAlignment="1">
      <alignment vertical="center"/>
    </xf>
    <xf numFmtId="0" fontId="53" fillId="2" borderId="0" xfId="0" applyFont="1" applyFill="1" applyAlignment="1">
      <alignment horizontal="right" vertical="center"/>
    </xf>
    <xf numFmtId="0" fontId="53" fillId="2" borderId="0" xfId="0" applyFont="1" applyFill="1" applyAlignment="1">
      <alignment horizontal="center" vertical="center"/>
    </xf>
    <xf numFmtId="0" fontId="53" fillId="2" borderId="0" xfId="0" applyFont="1" applyFill="1" applyAlignment="1">
      <alignment horizontal="left" vertical="center"/>
    </xf>
    <xf numFmtId="0" fontId="53" fillId="2" borderId="0" xfId="0" applyFont="1" applyFill="1" applyAlignment="1">
      <alignment vertical="center"/>
    </xf>
    <xf numFmtId="0" fontId="54" fillId="2" borderId="0" xfId="0" applyFont="1" applyFill="1" applyAlignment="1">
      <alignment horizontal="center" vertical="center"/>
    </xf>
    <xf numFmtId="0" fontId="54" fillId="2" borderId="0" xfId="0" applyFont="1" applyFill="1" applyAlignment="1">
      <alignment vertical="center"/>
    </xf>
    <xf numFmtId="0" fontId="53" fillId="0" borderId="0" xfId="0" applyFont="1" applyAlignment="1">
      <alignment vertical="center"/>
    </xf>
    <xf numFmtId="0" fontId="53" fillId="6" borderId="0" xfId="0" applyFont="1" applyFill="1" applyAlignment="1">
      <alignment vertical="center"/>
    </xf>
    <xf numFmtId="0" fontId="53" fillId="3" borderId="0" xfId="0" applyFont="1" applyFill="1"/>
    <xf numFmtId="0" fontId="53" fillId="3" borderId="0" xfId="0" applyFont="1" applyFill="1" applyAlignment="1">
      <alignment horizontal="center"/>
    </xf>
    <xf numFmtId="0" fontId="53" fillId="6" borderId="0" xfId="0" applyFont="1" applyFill="1"/>
    <xf numFmtId="49" fontId="55" fillId="2" borderId="0" xfId="0" applyNumberFormat="1" applyFont="1" applyFill="1" applyAlignment="1">
      <alignment horizontal="center" vertical="center"/>
    </xf>
    <xf numFmtId="0" fontId="40" fillId="6" borderId="7" xfId="0" applyFont="1" applyFill="1" applyBorder="1" applyAlignment="1">
      <alignment horizontal="center" vertical="center"/>
    </xf>
    <xf numFmtId="0" fontId="56" fillId="6" borderId="7" xfId="0" applyFont="1" applyFill="1" applyBorder="1" applyAlignment="1">
      <alignment horizontal="center" vertical="center"/>
    </xf>
    <xf numFmtId="0" fontId="55" fillId="6" borderId="7" xfId="0" applyFont="1" applyFill="1" applyBorder="1" applyAlignment="1">
      <alignment vertical="center"/>
    </xf>
    <xf numFmtId="0" fontId="57" fillId="6" borderId="7" xfId="0" applyFont="1" applyFill="1" applyBorder="1" applyAlignment="1">
      <alignment horizontal="center" vertical="center"/>
    </xf>
    <xf numFmtId="0" fontId="57" fillId="6" borderId="0" xfId="0" applyFont="1" applyFill="1" applyAlignment="1">
      <alignment vertical="center"/>
    </xf>
    <xf numFmtId="0" fontId="58" fillId="6" borderId="0" xfId="0" applyFont="1" applyFill="1" applyAlignment="1">
      <alignment vertical="center"/>
    </xf>
    <xf numFmtId="0" fontId="59" fillId="6" borderId="0" xfId="0" applyFont="1" applyFill="1" applyAlignment="1">
      <alignment vertical="center"/>
    </xf>
    <xf numFmtId="49" fontId="58" fillId="6" borderId="0" xfId="0" applyNumberFormat="1" applyFont="1" applyFill="1" applyAlignment="1">
      <alignment vertical="center"/>
    </xf>
    <xf numFmtId="49" fontId="59" fillId="6" borderId="0" xfId="0" applyNumberFormat="1" applyFont="1" applyFill="1" applyAlignment="1">
      <alignment vertical="center"/>
    </xf>
    <xf numFmtId="0" fontId="20" fillId="6" borderId="0" xfId="0" applyFont="1" applyFill="1" applyAlignment="1">
      <alignment vertical="center"/>
    </xf>
    <xf numFmtId="0" fontId="20" fillId="6" borderId="13" xfId="0" applyFont="1" applyFill="1" applyBorder="1" applyAlignment="1">
      <alignment vertical="center"/>
    </xf>
    <xf numFmtId="49" fontId="58" fillId="2" borderId="0" xfId="0" applyNumberFormat="1" applyFont="1" applyFill="1" applyAlignment="1">
      <alignment horizontal="center" vertical="center"/>
    </xf>
    <xf numFmtId="0" fontId="40" fillId="6" borderId="0" xfId="0" applyFont="1" applyFill="1" applyAlignment="1">
      <alignment horizontal="center" vertical="center"/>
    </xf>
    <xf numFmtId="0" fontId="40" fillId="6" borderId="0" xfId="0" applyFont="1" applyFill="1" applyAlignment="1">
      <alignment horizontal="center" vertical="center" shrinkToFit="1"/>
    </xf>
    <xf numFmtId="0" fontId="58" fillId="6" borderId="0" xfId="0" applyFont="1" applyFill="1" applyAlignment="1">
      <alignment horizontal="center" vertical="center"/>
    </xf>
    <xf numFmtId="0" fontId="60" fillId="6" borderId="0" xfId="0" applyFont="1" applyFill="1" applyAlignment="1">
      <alignment vertical="center"/>
    </xf>
    <xf numFmtId="0" fontId="61" fillId="6" borderId="0" xfId="0" applyFont="1" applyFill="1" applyAlignment="1">
      <alignment vertical="center"/>
    </xf>
    <xf numFmtId="0" fontId="62" fillId="6" borderId="0" xfId="0" applyFont="1" applyFill="1" applyAlignment="1">
      <alignment horizontal="right" vertical="center"/>
    </xf>
    <xf numFmtId="0" fontId="51" fillId="6" borderId="23" xfId="0" applyFont="1" applyFill="1" applyBorder="1" applyAlignment="1">
      <alignment horizontal="right" vertical="center"/>
    </xf>
    <xf numFmtId="0" fontId="57" fillId="6" borderId="7" xfId="0" applyFont="1" applyFill="1" applyBorder="1" applyAlignment="1">
      <alignment vertical="center"/>
    </xf>
    <xf numFmtId="0" fontId="20" fillId="6" borderId="16" xfId="0" applyFont="1" applyFill="1" applyBorder="1" applyAlignment="1">
      <alignment vertical="center"/>
    </xf>
    <xf numFmtId="0" fontId="63" fillId="6" borderId="7" xfId="0" applyFont="1" applyFill="1" applyBorder="1" applyAlignment="1">
      <alignment horizontal="center" vertical="center"/>
    </xf>
    <xf numFmtId="0" fontId="57" fillId="6" borderId="25" xfId="0" applyFont="1" applyFill="1" applyBorder="1" applyAlignment="1">
      <alignment horizontal="center" vertical="center"/>
    </xf>
    <xf numFmtId="0" fontId="57" fillId="6" borderId="27" xfId="0" applyFont="1" applyFill="1" applyBorder="1" applyAlignment="1">
      <alignment horizontal="left" vertical="center"/>
    </xf>
    <xf numFmtId="0" fontId="63" fillId="6" borderId="0" xfId="0" applyFont="1" applyFill="1" applyAlignment="1">
      <alignment horizontal="center" vertical="center"/>
    </xf>
    <xf numFmtId="0" fontId="57" fillId="6" borderId="0" xfId="0" applyFont="1" applyFill="1" applyAlignment="1">
      <alignment horizontal="center" vertical="center"/>
    </xf>
    <xf numFmtId="0" fontId="51" fillId="6" borderId="27" xfId="0" applyFont="1" applyFill="1" applyBorder="1" applyAlignment="1">
      <alignment horizontal="right" vertical="center"/>
    </xf>
    <xf numFmtId="49" fontId="57" fillId="6" borderId="7" xfId="0" applyNumberFormat="1" applyFont="1" applyFill="1" applyBorder="1" applyAlignment="1">
      <alignment vertical="center"/>
    </xf>
    <xf numFmtId="49" fontId="57" fillId="6" borderId="0" xfId="0" applyNumberFormat="1" applyFont="1" applyFill="1" applyAlignment="1">
      <alignment vertical="center"/>
    </xf>
    <xf numFmtId="0" fontId="57" fillId="6" borderId="27" xfId="0" applyFont="1" applyFill="1" applyBorder="1" applyAlignment="1">
      <alignment vertical="center"/>
    </xf>
    <xf numFmtId="49" fontId="57" fillId="6" borderId="27" xfId="0" applyNumberFormat="1" applyFont="1" applyFill="1" applyBorder="1" applyAlignment="1">
      <alignment vertical="center"/>
    </xf>
    <xf numFmtId="0" fontId="57" fillId="6" borderId="25" xfId="0" applyFont="1" applyFill="1" applyBorder="1" applyAlignment="1">
      <alignment vertical="center"/>
    </xf>
    <xf numFmtId="0" fontId="64" fillId="6" borderId="25" xfId="0" applyFont="1" applyFill="1" applyBorder="1" applyAlignment="1">
      <alignment horizontal="center" vertical="center"/>
    </xf>
    <xf numFmtId="49" fontId="40" fillId="2" borderId="0" xfId="0" applyNumberFormat="1" applyFont="1" applyFill="1" applyAlignment="1">
      <alignment horizontal="center" vertical="center"/>
    </xf>
    <xf numFmtId="0" fontId="64" fillId="6" borderId="7" xfId="0" applyFont="1" applyFill="1" applyBorder="1" applyAlignment="1">
      <alignment horizontal="center" vertical="center"/>
    </xf>
    <xf numFmtId="0" fontId="20" fillId="6" borderId="19" xfId="0" applyFont="1" applyFill="1" applyBorder="1" applyAlignment="1">
      <alignment vertical="center"/>
    </xf>
    <xf numFmtId="49" fontId="57" fillId="6" borderId="25" xfId="0" applyNumberFormat="1" applyFont="1" applyFill="1" applyBorder="1" applyAlignment="1">
      <alignment vertical="center"/>
    </xf>
    <xf numFmtId="49" fontId="41" fillId="2" borderId="0" xfId="0" applyNumberFormat="1" applyFont="1" applyFill="1" applyAlignment="1">
      <alignment horizontal="center" vertical="center"/>
    </xf>
    <xf numFmtId="49" fontId="55" fillId="6" borderId="0" xfId="0" applyNumberFormat="1" applyFont="1" applyFill="1" applyAlignment="1">
      <alignment horizontal="center" vertical="center"/>
    </xf>
    <xf numFmtId="49" fontId="58" fillId="6" borderId="0" xfId="0" applyNumberFormat="1" applyFont="1" applyFill="1" applyAlignment="1">
      <alignment horizontal="center" vertical="center"/>
    </xf>
    <xf numFmtId="0" fontId="12" fillId="6" borderId="0" xfId="0" applyFont="1" applyFill="1" applyAlignment="1">
      <alignment horizontal="right" vertical="center"/>
    </xf>
    <xf numFmtId="0" fontId="58" fillId="6" borderId="0" xfId="0" applyFont="1" applyFill="1" applyAlignment="1">
      <alignment horizontal="left" vertical="center"/>
    </xf>
    <xf numFmtId="49" fontId="20" fillId="6" borderId="0" xfId="0" applyNumberFormat="1" applyFont="1" applyFill="1" applyAlignment="1">
      <alignment vertical="center"/>
    </xf>
    <xf numFmtId="0" fontId="0" fillId="6" borderId="0" xfId="0" applyFill="1" applyAlignment="1">
      <alignment vertical="center"/>
    </xf>
    <xf numFmtId="0" fontId="65" fillId="6" borderId="0" xfId="0" applyFont="1" applyFill="1" applyAlignment="1">
      <alignment vertical="center"/>
    </xf>
    <xf numFmtId="0" fontId="45" fillId="6" borderId="0" xfId="0" applyFont="1" applyFill="1" applyAlignment="1">
      <alignment vertical="center"/>
    </xf>
    <xf numFmtId="49" fontId="66" fillId="6" borderId="0" xfId="0" applyNumberFormat="1" applyFont="1" applyFill="1" applyAlignment="1">
      <alignment horizontal="center" vertical="center"/>
    </xf>
    <xf numFmtId="49" fontId="67" fillId="6" borderId="0" xfId="0" applyNumberFormat="1" applyFont="1" applyFill="1" applyAlignment="1">
      <alignment vertical="center"/>
    </xf>
    <xf numFmtId="49" fontId="68" fillId="0" borderId="0" xfId="0" applyNumberFormat="1" applyFont="1" applyAlignment="1">
      <alignment horizontal="center" vertical="center"/>
    </xf>
    <xf numFmtId="49" fontId="68" fillId="6" borderId="0" xfId="0" applyNumberFormat="1" applyFont="1" applyFill="1" applyAlignment="1">
      <alignment vertical="center"/>
    </xf>
    <xf numFmtId="49" fontId="48" fillId="2" borderId="21" xfId="0" applyNumberFormat="1" applyFont="1" applyFill="1" applyBorder="1" applyAlignment="1">
      <alignment horizontal="center" vertical="center"/>
    </xf>
    <xf numFmtId="49" fontId="48" fillId="2" borderId="21" xfId="0" applyNumberFormat="1" applyFont="1" applyFill="1" applyBorder="1" applyAlignment="1">
      <alignment vertical="center"/>
    </xf>
    <xf numFmtId="49" fontId="48" fillId="2" borderId="4" xfId="0" applyNumberFormat="1" applyFont="1" applyFill="1" applyBorder="1" applyAlignment="1">
      <alignment horizontal="center" vertical="center"/>
    </xf>
    <xf numFmtId="49" fontId="47" fillId="2" borderId="21" xfId="0" applyNumberFormat="1" applyFont="1" applyFill="1" applyBorder="1" applyAlignment="1">
      <alignment vertical="center"/>
    </xf>
    <xf numFmtId="49" fontId="47" fillId="2" borderId="4" xfId="0" applyNumberFormat="1" applyFont="1" applyFill="1" applyBorder="1" applyAlignment="1">
      <alignment vertical="center"/>
    </xf>
    <xf numFmtId="49" fontId="46" fillId="2" borderId="21" xfId="0" applyNumberFormat="1" applyFont="1" applyFill="1" applyBorder="1" applyAlignment="1">
      <alignment horizontal="left" vertical="center"/>
    </xf>
    <xf numFmtId="49" fontId="46" fillId="0" borderId="21" xfId="0" applyNumberFormat="1" applyFont="1" applyBorder="1" applyAlignment="1">
      <alignment horizontal="left" vertical="center"/>
    </xf>
    <xf numFmtId="49" fontId="47" fillId="6" borderId="4" xfId="0" applyNumberFormat="1" applyFont="1" applyFill="1" applyBorder="1" applyAlignment="1">
      <alignment vertical="center"/>
    </xf>
    <xf numFmtId="0" fontId="69" fillId="6" borderId="0" xfId="0" applyFont="1" applyFill="1" applyAlignment="1">
      <alignment vertical="center"/>
    </xf>
    <xf numFmtId="49" fontId="12" fillId="6" borderId="8" xfId="0" applyNumberFormat="1" applyFont="1" applyFill="1" applyBorder="1" applyAlignment="1">
      <alignment horizontal="right" vertical="center"/>
    </xf>
    <xf numFmtId="49" fontId="12" fillId="6" borderId="0" xfId="0" applyNumberFormat="1" applyFont="1" applyFill="1" applyAlignment="1">
      <alignment horizontal="center" vertical="center"/>
    </xf>
    <xf numFmtId="49" fontId="50" fillId="6" borderId="0" xfId="0" applyNumberFormat="1" applyFont="1" applyFill="1" applyAlignment="1">
      <alignment horizontal="center" vertical="center"/>
    </xf>
    <xf numFmtId="49" fontId="49" fillId="6" borderId="27" xfId="0" applyNumberFormat="1" applyFont="1" applyFill="1" applyBorder="1" applyAlignment="1">
      <alignment vertical="center"/>
    </xf>
    <xf numFmtId="49" fontId="46" fillId="6" borderId="8" xfId="0" applyNumberFormat="1" applyFont="1" applyFill="1" applyBorder="1" applyAlignment="1">
      <alignment vertical="center"/>
    </xf>
    <xf numFmtId="49" fontId="12" fillId="6" borderId="7" xfId="0" applyNumberFormat="1" applyFont="1" applyFill="1" applyBorder="1" applyAlignment="1">
      <alignment horizontal="right" vertical="center"/>
    </xf>
    <xf numFmtId="49" fontId="49" fillId="6" borderId="25" xfId="0" applyNumberFormat="1" applyFont="1" applyFill="1" applyBorder="1" applyAlignment="1">
      <alignment vertical="center"/>
    </xf>
    <xf numFmtId="49" fontId="12" fillId="2" borderId="8" xfId="0" applyNumberFormat="1" applyFont="1" applyFill="1" applyBorder="1" applyAlignment="1">
      <alignment horizontal="right" vertical="center"/>
    </xf>
    <xf numFmtId="0" fontId="12" fillId="2" borderId="0" xfId="0" applyFont="1" applyFill="1" applyAlignment="1">
      <alignment horizontal="right" vertical="center"/>
    </xf>
    <xf numFmtId="0" fontId="12" fillId="2" borderId="7" xfId="0" applyFont="1" applyFill="1" applyBorder="1" applyAlignment="1">
      <alignment horizontal="right" vertical="center"/>
    </xf>
    <xf numFmtId="49" fontId="12" fillId="6" borderId="7" xfId="0" applyNumberFormat="1" applyFont="1" applyFill="1" applyBorder="1" applyAlignment="1">
      <alignment horizontal="center" vertical="center"/>
    </xf>
    <xf numFmtId="49" fontId="50" fillId="6" borderId="7" xfId="0" applyNumberFormat="1" applyFont="1" applyFill="1" applyBorder="1" applyAlignment="1">
      <alignment horizontal="center" vertical="center"/>
    </xf>
    <xf numFmtId="0" fontId="51" fillId="6" borderId="25" xfId="0" applyFont="1" applyFill="1" applyBorder="1" applyAlignment="1">
      <alignment horizontal="right" vertical="center"/>
    </xf>
    <xf numFmtId="0" fontId="16" fillId="6" borderId="0" xfId="0" applyFont="1" applyFill="1" applyAlignment="1">
      <alignment horizontal="left"/>
    </xf>
    <xf numFmtId="49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49" fontId="13" fillId="0" borderId="0" xfId="0" applyNumberFormat="1" applyFont="1" applyAlignment="1">
      <alignment vertical="top"/>
    </xf>
    <xf numFmtId="49" fontId="14" fillId="0" borderId="0" xfId="0" applyNumberFormat="1" applyFont="1" applyAlignment="1">
      <alignment vertical="top"/>
    </xf>
    <xf numFmtId="49" fontId="32" fillId="0" borderId="0" xfId="0" applyNumberFormat="1" applyFont="1" applyAlignment="1">
      <alignment horizontal="center"/>
    </xf>
    <xf numFmtId="49" fontId="31" fillId="0" borderId="0" xfId="0" applyNumberFormat="1" applyFont="1" applyAlignment="1">
      <alignment horizontal="center"/>
    </xf>
    <xf numFmtId="49" fontId="31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/>
    </xf>
    <xf numFmtId="0" fontId="24" fillId="0" borderId="0" xfId="0" applyFont="1" applyAlignment="1">
      <alignment horizontal="left"/>
    </xf>
    <xf numFmtId="49" fontId="8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0" fontId="35" fillId="0" borderId="0" xfId="0" applyFont="1" applyAlignment="1">
      <alignment horizontal="left"/>
    </xf>
    <xf numFmtId="49" fontId="20" fillId="0" borderId="0" xfId="0" applyNumberFormat="1" applyFont="1" applyAlignment="1">
      <alignment horizontal="left"/>
    </xf>
    <xf numFmtId="49" fontId="20" fillId="0" borderId="6" xfId="0" applyNumberFormat="1" applyFont="1" applyBorder="1" applyAlignment="1">
      <alignment horizontal="left"/>
    </xf>
    <xf numFmtId="49" fontId="36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49" fontId="71" fillId="3" borderId="28" xfId="0" applyNumberFormat="1" applyFont="1" applyFill="1" applyBorder="1" applyAlignment="1">
      <alignment vertical="center" shrinkToFit="1"/>
    </xf>
    <xf numFmtId="49" fontId="71" fillId="3" borderId="29" xfId="0" applyNumberFormat="1" applyFont="1" applyFill="1" applyBorder="1" applyAlignment="1">
      <alignment vertical="center" shrinkToFit="1"/>
    </xf>
    <xf numFmtId="49" fontId="71" fillId="3" borderId="30" xfId="0" applyNumberFormat="1" applyFont="1" applyFill="1" applyBorder="1" applyAlignment="1">
      <alignment vertical="center" shrinkToFit="1"/>
    </xf>
    <xf numFmtId="49" fontId="72" fillId="2" borderId="31" xfId="0" applyNumberFormat="1" applyFont="1" applyFill="1" applyBorder="1" applyAlignment="1">
      <alignment horizontal="left" vertical="center"/>
    </xf>
    <xf numFmtId="49" fontId="72" fillId="2" borderId="32" xfId="0" applyNumberFormat="1" applyFont="1" applyFill="1" applyBorder="1" applyAlignment="1">
      <alignment horizontal="right" vertical="center"/>
    </xf>
    <xf numFmtId="49" fontId="73" fillId="2" borderId="31" xfId="0" applyNumberFormat="1" applyFont="1" applyFill="1" applyBorder="1" applyAlignment="1">
      <alignment horizontal="left" vertical="center"/>
    </xf>
    <xf numFmtId="49" fontId="72" fillId="2" borderId="32" xfId="0" applyNumberFormat="1" applyFont="1" applyFill="1" applyBorder="1" applyAlignment="1">
      <alignment horizontal="left" vertical="center"/>
    </xf>
    <xf numFmtId="49" fontId="10" fillId="2" borderId="32" xfId="0" applyNumberFormat="1" applyFont="1" applyFill="1" applyBorder="1" applyAlignment="1">
      <alignment horizontal="left" vertical="center"/>
    </xf>
    <xf numFmtId="0" fontId="0" fillId="2" borderId="33" xfId="0" applyFill="1" applyBorder="1" applyAlignment="1">
      <alignment horizontal="center" vertical="center"/>
    </xf>
    <xf numFmtId="49" fontId="25" fillId="2" borderId="0" xfId="0" applyNumberFormat="1" applyFont="1" applyFill="1" applyAlignment="1">
      <alignment horizontal="right" vertical="center"/>
    </xf>
    <xf numFmtId="0" fontId="25" fillId="2" borderId="0" xfId="0" applyFont="1" applyFill="1" applyAlignment="1">
      <alignment horizontal="left" vertical="center"/>
    </xf>
    <xf numFmtId="49" fontId="26" fillId="2" borderId="32" xfId="0" applyNumberFormat="1" applyFont="1" applyFill="1" applyBorder="1" applyAlignment="1">
      <alignment horizontal="right" vertical="center"/>
    </xf>
    <xf numFmtId="49" fontId="26" fillId="2" borderId="33" xfId="0" applyNumberFormat="1" applyFont="1" applyFill="1" applyBorder="1" applyAlignment="1">
      <alignment horizontal="right" vertical="center"/>
    </xf>
    <xf numFmtId="49" fontId="72" fillId="6" borderId="2" xfId="0" applyNumberFormat="1" applyFont="1" applyFill="1" applyBorder="1" applyAlignment="1">
      <alignment horizontal="left" vertical="center"/>
    </xf>
    <xf numFmtId="49" fontId="72" fillId="0" borderId="0" xfId="0" applyNumberFormat="1" applyFont="1" applyAlignment="1">
      <alignment horizontal="right" vertical="center"/>
    </xf>
    <xf numFmtId="49" fontId="10" fillId="6" borderId="0" xfId="0" applyNumberFormat="1" applyFont="1" applyFill="1" applyAlignment="1">
      <alignment horizontal="left" vertical="center"/>
    </xf>
    <xf numFmtId="0" fontId="0" fillId="6" borderId="12" xfId="0" applyFill="1" applyBorder="1" applyAlignment="1">
      <alignment horizontal="center" vertical="center"/>
    </xf>
    <xf numFmtId="164" fontId="18" fillId="0" borderId="6" xfId="0" applyNumberFormat="1" applyFont="1" applyBorder="1" applyAlignment="1">
      <alignment horizontal="left" vertical="center"/>
    </xf>
    <xf numFmtId="49" fontId="19" fillId="0" borderId="6" xfId="0" applyNumberFormat="1" applyFont="1" applyBorder="1" applyAlignment="1">
      <alignment vertical="center"/>
    </xf>
    <xf numFmtId="49" fontId="19" fillId="0" borderId="6" xfId="0" applyNumberFormat="1" applyFont="1" applyBorder="1" applyAlignment="1">
      <alignment horizontal="left" vertical="center"/>
    </xf>
    <xf numFmtId="49" fontId="30" fillId="0" borderId="6" xfId="0" applyNumberFormat="1" applyFont="1" applyBorder="1" applyAlignment="1">
      <alignment horizontal="right" vertical="center"/>
    </xf>
    <xf numFmtId="49" fontId="30" fillId="0" borderId="18" xfId="0" applyNumberFormat="1" applyFont="1" applyBorder="1" applyAlignment="1">
      <alignment horizontal="right" vertical="center"/>
    </xf>
    <xf numFmtId="49" fontId="19" fillId="0" borderId="34" xfId="0" applyNumberFormat="1" applyFont="1" applyBorder="1" applyAlignment="1">
      <alignment horizontal="left" vertical="center"/>
    </xf>
    <xf numFmtId="49" fontId="19" fillId="0" borderId="6" xfId="0" applyNumberFormat="1" applyFont="1" applyBorder="1" applyAlignment="1">
      <alignment horizontal="right" vertical="center"/>
    </xf>
    <xf numFmtId="0" fontId="74" fillId="6" borderId="18" xfId="0" applyFont="1" applyFill="1" applyBorder="1" applyAlignment="1">
      <alignment horizontal="right" vertical="center"/>
    </xf>
    <xf numFmtId="49" fontId="12" fillId="2" borderId="35" xfId="0" applyNumberFormat="1" applyFont="1" applyFill="1" applyBorder="1" applyAlignment="1">
      <alignment horizontal="center" wrapText="1"/>
    </xf>
    <xf numFmtId="49" fontId="12" fillId="2" borderId="36" xfId="0" applyNumberFormat="1" applyFont="1" applyFill="1" applyBorder="1" applyAlignment="1">
      <alignment horizontal="center" wrapText="1"/>
    </xf>
    <xf numFmtId="49" fontId="12" fillId="2" borderId="18" xfId="0" applyNumberFormat="1" applyFont="1" applyFill="1" applyBorder="1" applyAlignment="1">
      <alignment horizontal="center" wrapText="1"/>
    </xf>
    <xf numFmtId="0" fontId="12" fillId="2" borderId="28" xfId="0" applyFont="1" applyFill="1" applyBorder="1" applyAlignment="1">
      <alignment wrapText="1"/>
    </xf>
    <xf numFmtId="0" fontId="12" fillId="2" borderId="30" xfId="0" applyFont="1" applyFill="1" applyBorder="1" applyAlignment="1">
      <alignment wrapText="1"/>
    </xf>
    <xf numFmtId="49" fontId="12" fillId="5" borderId="35" xfId="0" applyNumberFormat="1" applyFont="1" applyFill="1" applyBorder="1" applyAlignment="1">
      <alignment horizontal="center" wrapText="1"/>
    </xf>
    <xf numFmtId="49" fontId="12" fillId="5" borderId="36" xfId="0" applyNumberFormat="1" applyFont="1" applyFill="1" applyBorder="1" applyAlignment="1">
      <alignment horizontal="center" wrapText="1"/>
    </xf>
    <xf numFmtId="49" fontId="12" fillId="5" borderId="37" xfId="0" applyNumberFormat="1" applyFont="1" applyFill="1" applyBorder="1" applyAlignment="1">
      <alignment horizontal="center" wrapText="1"/>
    </xf>
    <xf numFmtId="49" fontId="12" fillId="5" borderId="6" xfId="0" applyNumberFormat="1" applyFont="1" applyFill="1" applyBorder="1" applyAlignment="1">
      <alignment horizontal="center" wrapText="1"/>
    </xf>
    <xf numFmtId="49" fontId="12" fillId="2" borderId="1" xfId="0" applyNumberFormat="1" applyFont="1" applyFill="1" applyBorder="1" applyAlignment="1">
      <alignment horizontal="center" wrapText="1"/>
    </xf>
    <xf numFmtId="0" fontId="50" fillId="2" borderId="30" xfId="0" applyFont="1" applyFill="1" applyBorder="1" applyAlignment="1">
      <alignment horizontal="center" wrapText="1"/>
    </xf>
    <xf numFmtId="0" fontId="50" fillId="5" borderId="30" xfId="0" applyFont="1" applyFill="1" applyBorder="1" applyAlignment="1">
      <alignment horizontal="center" wrapText="1"/>
    </xf>
    <xf numFmtId="0" fontId="7" fillId="0" borderId="14" xfId="0" applyFont="1" applyBorder="1" applyAlignment="1">
      <alignment horizontal="center" vertical="center"/>
    </xf>
    <xf numFmtId="0" fontId="20" fillId="0" borderId="25" xfId="0" applyFont="1" applyBorder="1" applyAlignment="1">
      <alignment vertical="center"/>
    </xf>
    <xf numFmtId="0" fontId="20" fillId="0" borderId="25" xfId="0" applyFont="1" applyBorder="1" applyAlignment="1">
      <alignment horizontal="center" vertical="center"/>
    </xf>
    <xf numFmtId="49" fontId="20" fillId="0" borderId="15" xfId="0" applyNumberFormat="1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1" fontId="75" fillId="5" borderId="14" xfId="0" applyNumberFormat="1" applyFont="1" applyFill="1" applyBorder="1" applyAlignment="1">
      <alignment horizontal="center" vertical="center"/>
    </xf>
    <xf numFmtId="0" fontId="75" fillId="5" borderId="25" xfId="0" applyFont="1" applyFill="1" applyBorder="1" applyAlignment="1">
      <alignment horizontal="center" vertical="center"/>
    </xf>
    <xf numFmtId="1" fontId="75" fillId="5" borderId="20" xfId="0" applyNumberFormat="1" applyFont="1" applyFill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5" borderId="15" xfId="0" applyFont="1" applyFill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5" borderId="21" xfId="0" applyFont="1" applyFill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75" fillId="5" borderId="7" xfId="0" applyFont="1" applyFill="1" applyBorder="1" applyAlignment="1">
      <alignment horizontal="center" vertical="center"/>
    </xf>
    <xf numFmtId="0" fontId="43" fillId="0" borderId="25" xfId="0" applyFont="1" applyBorder="1" applyAlignment="1">
      <alignment vertical="center"/>
    </xf>
    <xf numFmtId="49" fontId="20" fillId="0" borderId="22" xfId="0" applyNumberFormat="1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20" fillId="0" borderId="15" xfId="0" applyNumberFormat="1" applyFont="1" applyBorder="1" applyAlignment="1">
      <alignment horizontal="center" vertical="center" wrapText="1"/>
    </xf>
    <xf numFmtId="0" fontId="20" fillId="5" borderId="40" xfId="0" applyFont="1" applyFill="1" applyBorder="1" applyAlignment="1">
      <alignment horizontal="center" vertical="center"/>
    </xf>
    <xf numFmtId="0" fontId="79" fillId="0" borderId="0" xfId="3"/>
    <xf numFmtId="49" fontId="82" fillId="0" borderId="0" xfId="3" applyNumberFormat="1" applyFont="1" applyAlignment="1">
      <alignment textRotation="90" wrapText="1"/>
    </xf>
    <xf numFmtId="49" fontId="82" fillId="0" borderId="0" xfId="3" applyNumberFormat="1" applyFont="1" applyAlignment="1">
      <alignment horizontal="right" textRotation="90" wrapText="1"/>
    </xf>
    <xf numFmtId="49" fontId="79" fillId="0" borderId="0" xfId="3" applyNumberFormat="1" applyAlignment="1">
      <alignment horizontal="center" vertical="center"/>
    </xf>
    <xf numFmtId="49" fontId="79" fillId="0" borderId="0" xfId="3" applyNumberFormat="1" applyAlignment="1">
      <alignment horizontal="center"/>
    </xf>
    <xf numFmtId="49" fontId="79" fillId="0" borderId="5" xfId="3" applyNumberFormat="1" applyBorder="1"/>
    <xf numFmtId="49" fontId="83" fillId="0" borderId="3" xfId="3" applyNumberFormat="1" applyFont="1" applyBorder="1"/>
    <xf numFmtId="49" fontId="79" fillId="0" borderId="4" xfId="3" applyNumberFormat="1" applyBorder="1"/>
    <xf numFmtId="49" fontId="79" fillId="0" borderId="5" xfId="3" applyNumberFormat="1" applyBorder="1" applyAlignment="1">
      <alignment horizontal="center"/>
    </xf>
    <xf numFmtId="0" fontId="84" fillId="0" borderId="5" xfId="3" applyFont="1" applyBorder="1" applyAlignment="1">
      <alignment horizontal="center" vertical="center"/>
    </xf>
    <xf numFmtId="0" fontId="79" fillId="0" borderId="5" xfId="3" applyBorder="1" applyAlignment="1">
      <alignment horizontal="center" vertical="center"/>
    </xf>
    <xf numFmtId="49" fontId="79" fillId="0" borderId="5" xfId="3" applyNumberFormat="1" applyBorder="1" applyAlignment="1">
      <alignment horizontal="center" vertical="center"/>
    </xf>
    <xf numFmtId="0" fontId="85" fillId="0" borderId="5" xfId="3" applyFont="1" applyBorder="1" applyAlignment="1">
      <alignment horizontal="center" vertical="center"/>
    </xf>
    <xf numFmtId="0" fontId="86" fillId="0" borderId="5" xfId="3" applyFont="1" applyBorder="1" applyAlignment="1">
      <alignment horizontal="center" vertical="center"/>
    </xf>
    <xf numFmtId="49" fontId="79" fillId="0" borderId="0" xfId="3" applyNumberFormat="1"/>
    <xf numFmtId="49" fontId="83" fillId="0" borderId="0" xfId="3" applyNumberFormat="1" applyFont="1"/>
    <xf numFmtId="0" fontId="79" fillId="0" borderId="0" xfId="3" applyAlignment="1">
      <alignment horizontal="center" vertical="center"/>
    </xf>
    <xf numFmtId="0" fontId="86" fillId="0" borderId="0" xfId="3" applyFont="1" applyAlignment="1">
      <alignment horizontal="center" vertical="center"/>
    </xf>
    <xf numFmtId="49" fontId="84" fillId="0" borderId="5" xfId="3" applyNumberFormat="1" applyFont="1" applyBorder="1" applyAlignment="1">
      <alignment horizontal="center" vertical="center"/>
    </xf>
    <xf numFmtId="49" fontId="79" fillId="0" borderId="3" xfId="3" applyNumberFormat="1" applyBorder="1"/>
    <xf numFmtId="0" fontId="85" fillId="0" borderId="0" xfId="4" applyFont="1" applyAlignment="1">
      <alignment wrapText="1"/>
    </xf>
    <xf numFmtId="0" fontId="1" fillId="0" borderId="0" xfId="4"/>
    <xf numFmtId="16" fontId="43" fillId="6" borderId="7" xfId="0" applyNumberFormat="1" applyFont="1" applyFill="1" applyBorder="1"/>
    <xf numFmtId="0" fontId="43" fillId="9" borderId="7" xfId="0" applyFont="1" applyFill="1" applyBorder="1" applyAlignment="1">
      <alignment horizontal="center"/>
    </xf>
    <xf numFmtId="16" fontId="57" fillId="6" borderId="0" xfId="0" applyNumberFormat="1" applyFont="1" applyFill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64" fontId="27" fillId="2" borderId="8" xfId="0" applyNumberFormat="1" applyFont="1" applyFill="1" applyBorder="1" applyAlignment="1">
      <alignment horizontal="left" vertical="center" wrapText="1"/>
    </xf>
    <xf numFmtId="0" fontId="80" fillId="0" borderId="0" xfId="3" applyFont="1" applyAlignment="1">
      <alignment horizontal="center" vertical="center"/>
    </xf>
    <xf numFmtId="0" fontId="81" fillId="3" borderId="0" xfId="3" applyFont="1" applyFill="1" applyAlignment="1">
      <alignment horizontal="center" vertical="center" wrapText="1"/>
    </xf>
    <xf numFmtId="0" fontId="81" fillId="0" borderId="0" xfId="3" applyFont="1" applyAlignment="1">
      <alignment horizontal="center" vertical="center" wrapText="1"/>
    </xf>
    <xf numFmtId="0" fontId="11" fillId="6" borderId="7" xfId="0" applyFont="1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12" fillId="6" borderId="8" xfId="0" applyFont="1" applyFill="1" applyBorder="1" applyAlignment="1">
      <alignment horizontal="left" vertical="center"/>
    </xf>
    <xf numFmtId="0" fontId="12" fillId="6" borderId="0" xfId="0" applyFont="1" applyFill="1" applyAlignment="1">
      <alignment horizontal="left" vertical="center"/>
    </xf>
    <xf numFmtId="0" fontId="43" fillId="6" borderId="7" xfId="0" applyFont="1" applyFill="1" applyBorder="1" applyAlignment="1">
      <alignment horizontal="center"/>
    </xf>
    <xf numFmtId="0" fontId="0" fillId="0" borderId="5" xfId="0" applyBorder="1" applyAlignment="1">
      <alignment horizontal="right" vertical="center" shrinkToFit="1"/>
    </xf>
    <xf numFmtId="0" fontId="43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12" borderId="5" xfId="0" applyFill="1" applyBorder="1" applyAlignment="1">
      <alignment horizontal="center" vertical="center"/>
    </xf>
    <xf numFmtId="0" fontId="43" fillId="0" borderId="5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2" borderId="5" xfId="0" applyFill="1" applyBorder="1" applyAlignment="1">
      <alignment vertical="center"/>
    </xf>
    <xf numFmtId="49" fontId="14" fillId="6" borderId="0" xfId="0" applyNumberFormat="1" applyFont="1" applyFill="1" applyAlignment="1">
      <alignment vertical="top" shrinkToFit="1"/>
    </xf>
    <xf numFmtId="164" fontId="18" fillId="6" borderId="6" xfId="0" applyNumberFormat="1" applyFont="1" applyFill="1" applyBorder="1" applyAlignment="1">
      <alignment horizontal="left" vertical="center"/>
    </xf>
    <xf numFmtId="16" fontId="43" fillId="0" borderId="5" xfId="0" applyNumberFormat="1" applyFont="1" applyBorder="1" applyAlignment="1">
      <alignment horizontal="center" vertical="center"/>
    </xf>
    <xf numFmtId="0" fontId="43" fillId="6" borderId="7" xfId="0" applyFont="1" applyFill="1" applyBorder="1" applyAlignment="1">
      <alignment vertical="center" shrinkToFit="1"/>
    </xf>
    <xf numFmtId="49" fontId="14" fillId="6" borderId="0" xfId="5" applyNumberFormat="1" applyFont="1" applyFill="1" applyAlignment="1">
      <alignment vertical="top" shrinkToFit="1"/>
    </xf>
    <xf numFmtId="49" fontId="6" fillId="6" borderId="0" xfId="5" applyNumberFormat="1" applyFont="1" applyFill="1" applyAlignment="1">
      <alignment vertical="top"/>
    </xf>
    <xf numFmtId="49" fontId="31" fillId="6" borderId="0" xfId="5" applyNumberFormat="1" applyFont="1" applyFill="1" applyAlignment="1">
      <alignment horizontal="center"/>
    </xf>
    <xf numFmtId="49" fontId="32" fillId="6" borderId="0" xfId="5" applyNumberFormat="1" applyFont="1" applyFill="1" applyAlignment="1">
      <alignment vertical="top"/>
    </xf>
    <xf numFmtId="49" fontId="33" fillId="6" borderId="0" xfId="5" applyNumberFormat="1" applyFont="1" applyFill="1" applyAlignment="1">
      <alignment vertical="top"/>
    </xf>
    <xf numFmtId="0" fontId="43" fillId="0" borderId="0" xfId="5"/>
    <xf numFmtId="49" fontId="31" fillId="6" borderId="0" xfId="5" applyNumberFormat="1" applyFont="1" applyFill="1" applyAlignment="1">
      <alignment horizontal="left"/>
    </xf>
    <xf numFmtId="49" fontId="23" fillId="6" borderId="0" xfId="5" applyNumberFormat="1" applyFont="1" applyFill="1" applyAlignment="1">
      <alignment horizontal="left"/>
    </xf>
    <xf numFmtId="49" fontId="33" fillId="0" borderId="0" xfId="5" applyNumberFormat="1" applyFont="1" applyAlignment="1">
      <alignment vertical="top"/>
    </xf>
    <xf numFmtId="49" fontId="6" fillId="0" borderId="0" xfId="5" applyNumberFormat="1" applyFont="1" applyAlignment="1">
      <alignment vertical="top"/>
    </xf>
    <xf numFmtId="0" fontId="34" fillId="7" borderId="0" xfId="5" applyFont="1" applyFill="1" applyAlignment="1">
      <alignment horizontal="center" vertical="center"/>
    </xf>
    <xf numFmtId="0" fontId="35" fillId="6" borderId="0" xfId="5" applyFont="1" applyFill="1"/>
    <xf numFmtId="49" fontId="16" fillId="6" borderId="0" xfId="5" applyNumberFormat="1" applyFont="1" applyFill="1" applyAlignment="1">
      <alignment horizontal="left"/>
    </xf>
    <xf numFmtId="49" fontId="35" fillId="6" borderId="0" xfId="5" applyNumberFormat="1" applyFont="1" applyFill="1"/>
    <xf numFmtId="49" fontId="20" fillId="6" borderId="0" xfId="5" applyNumberFormat="1" applyFont="1" applyFill="1"/>
    <xf numFmtId="49" fontId="36" fillId="6" borderId="0" xfId="5" applyNumberFormat="1" applyFont="1" applyFill="1"/>
    <xf numFmtId="49" fontId="36" fillId="0" borderId="0" xfId="5" applyNumberFormat="1" applyFont="1"/>
    <xf numFmtId="49" fontId="20" fillId="0" borderId="0" xfId="5" applyNumberFormat="1" applyFont="1"/>
    <xf numFmtId="49" fontId="43" fillId="3" borderId="0" xfId="5" applyNumberFormat="1" applyFill="1"/>
    <xf numFmtId="0" fontId="43" fillId="3" borderId="0" xfId="5" applyFill="1"/>
    <xf numFmtId="0" fontId="43" fillId="3" borderId="0" xfId="5" applyFill="1" applyAlignment="1">
      <alignment horizontal="center"/>
    </xf>
    <xf numFmtId="49" fontId="25" fillId="2" borderId="0" xfId="5" applyNumberFormat="1" applyFont="1" applyFill="1" applyAlignment="1">
      <alignment vertical="center"/>
    </xf>
    <xf numFmtId="49" fontId="37" fillId="2" borderId="0" xfId="5" applyNumberFormat="1" applyFont="1" applyFill="1" applyAlignment="1">
      <alignment vertical="center"/>
    </xf>
    <xf numFmtId="49" fontId="26" fillId="2" borderId="0" xfId="5" applyNumberFormat="1" applyFont="1" applyFill="1" applyAlignment="1">
      <alignment horizontal="right" vertical="center"/>
    </xf>
    <xf numFmtId="49" fontId="37" fillId="0" borderId="0" xfId="5" applyNumberFormat="1" applyFont="1" applyAlignment="1">
      <alignment vertical="center"/>
    </xf>
    <xf numFmtId="49" fontId="25" fillId="0" borderId="0" xfId="5" applyNumberFormat="1" applyFont="1" applyAlignment="1">
      <alignment vertical="center"/>
    </xf>
    <xf numFmtId="49" fontId="20" fillId="3" borderId="0" xfId="5" applyNumberFormat="1" applyFont="1" applyFill="1"/>
    <xf numFmtId="164" fontId="18" fillId="6" borderId="6" xfId="5" applyNumberFormat="1" applyFont="1" applyFill="1" applyBorder="1" applyAlignment="1">
      <alignment horizontal="left" vertical="center"/>
    </xf>
    <xf numFmtId="164" fontId="18" fillId="6" borderId="6" xfId="5" applyNumberFormat="1" applyFont="1" applyFill="1" applyBorder="1" applyAlignment="1">
      <alignment horizontal="left" vertical="center"/>
    </xf>
    <xf numFmtId="49" fontId="18" fillId="6" borderId="6" xfId="5" applyNumberFormat="1" applyFont="1" applyFill="1" applyBorder="1" applyAlignment="1">
      <alignment vertical="center"/>
    </xf>
    <xf numFmtId="49" fontId="18" fillId="6" borderId="6" xfId="6" applyNumberFormat="1" applyFont="1" applyFill="1" applyBorder="1" applyAlignment="1" applyProtection="1">
      <alignment vertical="center"/>
      <protection locked="0"/>
    </xf>
    <xf numFmtId="49" fontId="38" fillId="6" borderId="6" xfId="5" applyNumberFormat="1" applyFont="1" applyFill="1" applyBorder="1" applyAlignment="1">
      <alignment vertical="center"/>
    </xf>
    <xf numFmtId="49" fontId="19" fillId="6" borderId="6" xfId="5" applyNumberFormat="1" applyFont="1" applyFill="1" applyBorder="1" applyAlignment="1">
      <alignment horizontal="right" vertical="center"/>
    </xf>
    <xf numFmtId="49" fontId="38" fillId="0" borderId="0" xfId="5" applyNumberFormat="1" applyFont="1" applyAlignment="1">
      <alignment vertical="center"/>
    </xf>
    <xf numFmtId="49" fontId="18" fillId="0" borderId="0" xfId="5" applyNumberFormat="1" applyFont="1" applyAlignment="1">
      <alignment vertical="center"/>
    </xf>
    <xf numFmtId="49" fontId="20" fillId="4" borderId="0" xfId="5" applyNumberFormat="1" applyFont="1" applyFill="1"/>
    <xf numFmtId="0" fontId="43" fillId="4" borderId="0" xfId="5" applyFill="1" applyAlignment="1">
      <alignment horizontal="center"/>
    </xf>
    <xf numFmtId="0" fontId="43" fillId="2" borderId="0" xfId="5" applyFill="1"/>
    <xf numFmtId="0" fontId="39" fillId="2" borderId="0" xfId="5" applyFont="1" applyFill="1" applyAlignment="1">
      <alignment horizontal="center" shrinkToFit="1"/>
    </xf>
    <xf numFmtId="49" fontId="20" fillId="8" borderId="0" xfId="5" applyNumberFormat="1" applyFont="1" applyFill="1"/>
    <xf numFmtId="0" fontId="43" fillId="8" borderId="0" xfId="5" applyFill="1" applyAlignment="1">
      <alignment horizontal="center"/>
    </xf>
    <xf numFmtId="0" fontId="43" fillId="6" borderId="0" xfId="5" applyFill="1"/>
    <xf numFmtId="0" fontId="43" fillId="6" borderId="0" xfId="5" applyFill="1" applyAlignment="1">
      <alignment horizontal="center"/>
    </xf>
    <xf numFmtId="0" fontId="52" fillId="9" borderId="0" xfId="5" applyFont="1" applyFill="1"/>
    <xf numFmtId="0" fontId="40" fillId="6" borderId="7" xfId="5" applyFont="1" applyFill="1" applyBorder="1" applyAlignment="1">
      <alignment horizontal="center" vertical="center" shrinkToFit="1"/>
    </xf>
    <xf numFmtId="0" fontId="40" fillId="6" borderId="7" xfId="5" applyFont="1" applyFill="1" applyBorder="1" applyAlignment="1">
      <alignment vertical="center"/>
    </xf>
    <xf numFmtId="0" fontId="43" fillId="6" borderId="7" xfId="5" applyFill="1" applyBorder="1"/>
    <xf numFmtId="0" fontId="43" fillId="9" borderId="7" xfId="5" applyFill="1" applyBorder="1" applyAlignment="1">
      <alignment horizontal="center"/>
    </xf>
    <xf numFmtId="0" fontId="43" fillId="10" borderId="20" xfId="5" applyFill="1" applyBorder="1" applyAlignment="1">
      <alignment horizontal="center"/>
    </xf>
    <xf numFmtId="0" fontId="42" fillId="6" borderId="7" xfId="5" applyFont="1" applyFill="1" applyBorder="1" applyAlignment="1">
      <alignment horizontal="center"/>
    </xf>
    <xf numFmtId="0" fontId="52" fillId="6" borderId="0" xfId="5" applyFont="1" applyFill="1"/>
    <xf numFmtId="0" fontId="42" fillId="6" borderId="0" xfId="5" applyFont="1" applyFill="1" applyAlignment="1">
      <alignment horizontal="center"/>
    </xf>
    <xf numFmtId="0" fontId="43" fillId="11" borderId="0" xfId="5" applyFill="1"/>
    <xf numFmtId="0" fontId="43" fillId="2" borderId="5" xfId="5" applyFill="1" applyBorder="1" applyAlignment="1">
      <alignment vertical="center"/>
    </xf>
    <xf numFmtId="0" fontId="43" fillId="0" borderId="5" xfId="5" applyBorder="1" applyAlignment="1">
      <alignment horizontal="center" vertical="center" shrinkToFit="1"/>
    </xf>
    <xf numFmtId="0" fontId="43" fillId="6" borderId="5" xfId="5" applyFill="1" applyBorder="1" applyAlignment="1">
      <alignment horizontal="center" vertical="center"/>
    </xf>
    <xf numFmtId="0" fontId="43" fillId="0" borderId="5" xfId="5" applyBorder="1" applyAlignment="1">
      <alignment horizontal="right" vertical="center" shrinkToFit="1"/>
    </xf>
    <xf numFmtId="0" fontId="43" fillId="12" borderId="5" xfId="5" applyFill="1" applyBorder="1" applyAlignment="1">
      <alignment horizontal="center" vertical="center"/>
    </xf>
    <xf numFmtId="0" fontId="43" fillId="0" borderId="5" xfId="5" applyBorder="1" applyAlignment="1">
      <alignment horizontal="center" vertical="center"/>
    </xf>
    <xf numFmtId="0" fontId="46" fillId="2" borderId="3" xfId="5" applyFont="1" applyFill="1" applyBorder="1" applyAlignment="1">
      <alignment vertical="center"/>
    </xf>
    <xf numFmtId="0" fontId="46" fillId="2" borderId="21" xfId="5" applyFont="1" applyFill="1" applyBorder="1" applyAlignment="1">
      <alignment vertical="center"/>
    </xf>
    <xf numFmtId="0" fontId="46" fillId="2" borderId="4" xfId="5" applyFont="1" applyFill="1" applyBorder="1" applyAlignment="1">
      <alignment vertical="center"/>
    </xf>
    <xf numFmtId="49" fontId="48" fillId="2" borderId="8" xfId="5" applyNumberFormat="1" applyFont="1" applyFill="1" applyBorder="1" applyAlignment="1">
      <alignment horizontal="center" vertical="center"/>
    </xf>
    <xf numFmtId="49" fontId="48" fillId="2" borderId="8" xfId="5" applyNumberFormat="1" applyFont="1" applyFill="1" applyBorder="1" applyAlignment="1">
      <alignment vertical="center"/>
    </xf>
    <xf numFmtId="0" fontId="43" fillId="2" borderId="21" xfId="5" applyFill="1" applyBorder="1"/>
    <xf numFmtId="49" fontId="47" fillId="2" borderId="8" xfId="5" applyNumberFormat="1" applyFont="1" applyFill="1" applyBorder="1" applyAlignment="1">
      <alignment vertical="center"/>
    </xf>
    <xf numFmtId="49" fontId="46" fillId="2" borderId="8" xfId="5" applyNumberFormat="1" applyFont="1" applyFill="1" applyBorder="1" applyAlignment="1">
      <alignment horizontal="left" vertical="center"/>
    </xf>
    <xf numFmtId="0" fontId="43" fillId="2" borderId="4" xfId="5" applyFill="1" applyBorder="1"/>
    <xf numFmtId="0" fontId="43" fillId="0" borderId="26" xfId="5" applyBorder="1"/>
    <xf numFmtId="49" fontId="46" fillId="0" borderId="0" xfId="5" applyNumberFormat="1" applyFont="1" applyAlignment="1">
      <alignment horizontal="left" vertical="center"/>
    </xf>
    <xf numFmtId="49" fontId="47" fillId="0" borderId="0" xfId="5" applyNumberFormat="1" applyFont="1" applyAlignment="1">
      <alignment vertical="center"/>
    </xf>
    <xf numFmtId="49" fontId="12" fillId="6" borderId="22" xfId="5" applyNumberFormat="1" applyFont="1" applyFill="1" applyBorder="1" applyAlignment="1">
      <alignment vertical="center"/>
    </xf>
    <xf numFmtId="49" fontId="12" fillId="6" borderId="8" xfId="5" applyNumberFormat="1" applyFont="1" applyFill="1" applyBorder="1" applyAlignment="1">
      <alignment vertical="center"/>
    </xf>
    <xf numFmtId="49" fontId="12" fillId="6" borderId="23" xfId="5" applyNumberFormat="1" applyFont="1" applyFill="1" applyBorder="1" applyAlignment="1">
      <alignment horizontal="right" vertical="center"/>
    </xf>
    <xf numFmtId="49" fontId="12" fillId="6" borderId="22" xfId="5" applyNumberFormat="1" applyFont="1" applyFill="1" applyBorder="1" applyAlignment="1">
      <alignment horizontal="center" vertical="center"/>
    </xf>
    <xf numFmtId="0" fontId="12" fillId="6" borderId="8" xfId="5" applyFont="1" applyFill="1" applyBorder="1" applyAlignment="1">
      <alignment horizontal="left" vertical="center"/>
    </xf>
    <xf numFmtId="49" fontId="50" fillId="6" borderId="22" xfId="5" applyNumberFormat="1" applyFont="1" applyFill="1" applyBorder="1" applyAlignment="1">
      <alignment horizontal="center" vertical="center"/>
    </xf>
    <xf numFmtId="49" fontId="49" fillId="6" borderId="8" xfId="5" applyNumberFormat="1" applyFont="1" applyFill="1" applyBorder="1" applyAlignment="1">
      <alignment vertical="center"/>
    </xf>
    <xf numFmtId="49" fontId="12" fillId="6" borderId="23" xfId="5" applyNumberFormat="1" applyFont="1" applyFill="1" applyBorder="1" applyAlignment="1">
      <alignment vertical="center"/>
    </xf>
    <xf numFmtId="49" fontId="46" fillId="6" borderId="22" xfId="5" applyNumberFormat="1" applyFont="1" applyFill="1" applyBorder="1" applyAlignment="1">
      <alignment vertical="center"/>
    </xf>
    <xf numFmtId="0" fontId="43" fillId="6" borderId="8" xfId="5" applyFill="1" applyBorder="1"/>
    <xf numFmtId="0" fontId="43" fillId="6" borderId="27" xfId="5" applyFill="1" applyBorder="1"/>
    <xf numFmtId="49" fontId="46" fillId="0" borderId="0" xfId="5" applyNumberFormat="1" applyFont="1" applyAlignment="1">
      <alignment vertical="center"/>
    </xf>
    <xf numFmtId="49" fontId="49" fillId="0" borderId="0" xfId="5" applyNumberFormat="1" applyFont="1" applyAlignment="1">
      <alignment vertical="center"/>
    </xf>
    <xf numFmtId="49" fontId="12" fillId="6" borderId="24" xfId="5" applyNumberFormat="1" applyFont="1" applyFill="1" applyBorder="1" applyAlignment="1">
      <alignment vertical="center"/>
    </xf>
    <xf numFmtId="49" fontId="12" fillId="6" borderId="7" xfId="5" applyNumberFormat="1" applyFont="1" applyFill="1" applyBorder="1" applyAlignment="1">
      <alignment vertical="center"/>
    </xf>
    <xf numFmtId="49" fontId="12" fillId="6" borderId="25" xfId="5" applyNumberFormat="1" applyFont="1" applyFill="1" applyBorder="1" applyAlignment="1">
      <alignment horizontal="right" vertical="center"/>
    </xf>
    <xf numFmtId="49" fontId="12" fillId="6" borderId="26" xfId="5" applyNumberFormat="1" applyFont="1" applyFill="1" applyBorder="1" applyAlignment="1">
      <alignment horizontal="center" vertical="center"/>
    </xf>
    <xf numFmtId="0" fontId="12" fillId="6" borderId="0" xfId="5" applyFont="1" applyFill="1" applyAlignment="1">
      <alignment horizontal="left" vertical="center"/>
    </xf>
    <xf numFmtId="49" fontId="50" fillId="6" borderId="26" xfId="5" applyNumberFormat="1" applyFont="1" applyFill="1" applyBorder="1" applyAlignment="1">
      <alignment horizontal="center" vertical="center"/>
    </xf>
    <xf numFmtId="49" fontId="12" fillId="6" borderId="0" xfId="5" applyNumberFormat="1" applyFont="1" applyFill="1" applyAlignment="1">
      <alignment vertical="center"/>
    </xf>
    <xf numFmtId="49" fontId="49" fillId="6" borderId="0" xfId="5" applyNumberFormat="1" applyFont="1" applyFill="1" applyAlignment="1">
      <alignment vertical="center"/>
    </xf>
    <xf numFmtId="49" fontId="12" fillId="6" borderId="27" xfId="5" applyNumberFormat="1" applyFont="1" applyFill="1" applyBorder="1" applyAlignment="1">
      <alignment vertical="center"/>
    </xf>
    <xf numFmtId="0" fontId="12" fillId="6" borderId="24" xfId="5" applyFont="1" applyFill="1" applyBorder="1" applyAlignment="1">
      <alignment vertical="center"/>
    </xf>
    <xf numFmtId="0" fontId="43" fillId="6" borderId="25" xfId="5" applyFill="1" applyBorder="1"/>
    <xf numFmtId="49" fontId="12" fillId="0" borderId="0" xfId="5" applyNumberFormat="1" applyFont="1" applyAlignment="1">
      <alignment vertical="center"/>
    </xf>
    <xf numFmtId="49" fontId="12" fillId="2" borderId="22" xfId="5" applyNumberFormat="1" applyFont="1" applyFill="1" applyBorder="1" applyAlignment="1">
      <alignment vertical="center"/>
    </xf>
    <xf numFmtId="49" fontId="12" fillId="2" borderId="8" xfId="5" applyNumberFormat="1" applyFont="1" applyFill="1" applyBorder="1" applyAlignment="1">
      <alignment vertical="center"/>
    </xf>
    <xf numFmtId="49" fontId="12" fillId="2" borderId="23" xfId="5" applyNumberFormat="1" applyFont="1" applyFill="1" applyBorder="1" applyAlignment="1">
      <alignment horizontal="right" vertical="center"/>
    </xf>
    <xf numFmtId="0" fontId="12" fillId="6" borderId="0" xfId="5" applyFont="1" applyFill="1" applyAlignment="1">
      <alignment vertical="center"/>
    </xf>
    <xf numFmtId="0" fontId="43" fillId="6" borderId="23" xfId="5" applyFill="1" applyBorder="1"/>
    <xf numFmtId="0" fontId="12" fillId="2" borderId="26" xfId="5" applyFont="1" applyFill="1" applyBorder="1" applyAlignment="1">
      <alignment vertical="center"/>
    </xf>
    <xf numFmtId="49" fontId="12" fillId="2" borderId="0" xfId="5" applyNumberFormat="1" applyFont="1" applyFill="1" applyAlignment="1">
      <alignment horizontal="right" vertical="center"/>
    </xf>
    <xf numFmtId="49" fontId="12" fillId="2" borderId="27" xfId="5" applyNumberFormat="1" applyFont="1" applyFill="1" applyBorder="1" applyAlignment="1">
      <alignment horizontal="right" vertical="center"/>
    </xf>
    <xf numFmtId="49" fontId="12" fillId="6" borderId="26" xfId="5" applyNumberFormat="1" applyFont="1" applyFill="1" applyBorder="1" applyAlignment="1">
      <alignment vertical="center"/>
    </xf>
    <xf numFmtId="0" fontId="46" fillId="2" borderId="26" xfId="5" applyFont="1" applyFill="1" applyBorder="1" applyAlignment="1">
      <alignment vertical="center"/>
    </xf>
    <xf numFmtId="0" fontId="46" fillId="2" borderId="0" xfId="5" applyFont="1" applyFill="1" applyAlignment="1">
      <alignment vertical="center"/>
    </xf>
    <xf numFmtId="0" fontId="46" fillId="2" borderId="27" xfId="5" applyFont="1" applyFill="1" applyBorder="1" applyAlignment="1">
      <alignment vertical="center"/>
    </xf>
    <xf numFmtId="49" fontId="12" fillId="2" borderId="26" xfId="5" applyNumberFormat="1" applyFont="1" applyFill="1" applyBorder="1" applyAlignment="1">
      <alignment vertical="center"/>
    </xf>
    <xf numFmtId="49" fontId="12" fillId="2" borderId="0" xfId="5" applyNumberFormat="1" applyFont="1" applyFill="1" applyAlignment="1">
      <alignment vertical="center"/>
    </xf>
    <xf numFmtId="0" fontId="12" fillId="2" borderId="27" xfId="5" applyFont="1" applyFill="1" applyBorder="1" applyAlignment="1">
      <alignment horizontal="right" vertical="center"/>
    </xf>
    <xf numFmtId="49" fontId="12" fillId="2" borderId="24" xfId="5" applyNumberFormat="1" applyFont="1" applyFill="1" applyBorder="1" applyAlignment="1">
      <alignment vertical="center"/>
    </xf>
    <xf numFmtId="49" fontId="12" fillId="2" borderId="7" xfId="5" applyNumberFormat="1" applyFont="1" applyFill="1" applyBorder="1" applyAlignment="1">
      <alignment vertical="center"/>
    </xf>
    <xf numFmtId="0" fontId="12" fillId="2" borderId="25" xfId="5" applyFont="1" applyFill="1" applyBorder="1" applyAlignment="1">
      <alignment horizontal="right" vertical="center"/>
    </xf>
    <xf numFmtId="49" fontId="12" fillId="6" borderId="24" xfId="5" applyNumberFormat="1" applyFont="1" applyFill="1" applyBorder="1" applyAlignment="1">
      <alignment horizontal="center" vertical="center"/>
    </xf>
    <xf numFmtId="0" fontId="12" fillId="6" borderId="7" xfId="5" applyFont="1" applyFill="1" applyBorder="1" applyAlignment="1">
      <alignment vertical="center"/>
    </xf>
    <xf numFmtId="49" fontId="50" fillId="6" borderId="24" xfId="5" applyNumberFormat="1" applyFont="1" applyFill="1" applyBorder="1" applyAlignment="1">
      <alignment horizontal="center" vertical="center"/>
    </xf>
    <xf numFmtId="49" fontId="49" fillId="6" borderId="7" xfId="5" applyNumberFormat="1" applyFont="1" applyFill="1" applyBorder="1" applyAlignment="1">
      <alignment vertical="center"/>
    </xf>
    <xf numFmtId="49" fontId="12" fillId="6" borderId="25" xfId="5" applyNumberFormat="1" applyFont="1" applyFill="1" applyBorder="1" applyAlignment="1">
      <alignment vertical="center"/>
    </xf>
    <xf numFmtId="0" fontId="51" fillId="0" borderId="0" xfId="5" applyFont="1" applyAlignment="1">
      <alignment horizontal="right" vertical="center"/>
    </xf>
    <xf numFmtId="0" fontId="16" fillId="6" borderId="0" xfId="5" applyFont="1" applyFill="1" applyAlignment="1">
      <alignment horizontal="left"/>
    </xf>
    <xf numFmtId="49" fontId="14" fillId="6" borderId="0" xfId="5" applyNumberFormat="1" applyFont="1" applyFill="1" applyAlignment="1">
      <alignment vertical="top"/>
    </xf>
    <xf numFmtId="0" fontId="6" fillId="0" borderId="0" xfId="5" applyFont="1" applyAlignment="1">
      <alignment vertical="top"/>
    </xf>
    <xf numFmtId="0" fontId="6" fillId="6" borderId="0" xfId="5" applyFont="1" applyFill="1" applyAlignment="1">
      <alignment vertical="top"/>
    </xf>
    <xf numFmtId="0" fontId="43" fillId="6" borderId="0" xfId="5" applyFill="1" applyAlignment="1">
      <alignment horizontal="center" vertical="center"/>
    </xf>
    <xf numFmtId="0" fontId="20" fillId="0" borderId="0" xfId="5" applyFont="1"/>
    <xf numFmtId="0" fontId="20" fillId="6" borderId="0" xfId="5" applyFont="1" applyFill="1"/>
    <xf numFmtId="0" fontId="25" fillId="2" borderId="0" xfId="5" applyFont="1" applyFill="1" applyAlignment="1">
      <alignment vertical="center"/>
    </xf>
    <xf numFmtId="0" fontId="10" fillId="0" borderId="0" xfId="5" applyFont="1" applyAlignment="1">
      <alignment vertical="center"/>
    </xf>
    <xf numFmtId="0" fontId="10" fillId="6" borderId="0" xfId="5" applyFont="1" applyFill="1" applyAlignment="1">
      <alignment vertical="center"/>
    </xf>
    <xf numFmtId="49" fontId="43" fillId="6" borderId="6" xfId="5" applyNumberFormat="1" applyFill="1" applyBorder="1" applyAlignment="1">
      <alignment vertical="center"/>
    </xf>
    <xf numFmtId="0" fontId="19" fillId="6" borderId="6" xfId="5" applyFont="1" applyFill="1" applyBorder="1" applyAlignment="1">
      <alignment horizontal="left" vertical="center"/>
    </xf>
    <xf numFmtId="0" fontId="18" fillId="0" borderId="0" xfId="5" applyFont="1" applyAlignment="1">
      <alignment vertical="center"/>
    </xf>
    <xf numFmtId="0" fontId="18" fillId="6" borderId="0" xfId="5" applyFont="1" applyFill="1" applyAlignment="1">
      <alignment vertical="center"/>
    </xf>
    <xf numFmtId="49" fontId="12" fillId="2" borderId="0" xfId="5" applyNumberFormat="1" applyFont="1" applyFill="1" applyAlignment="1">
      <alignment horizontal="center" vertical="center"/>
    </xf>
    <xf numFmtId="49" fontId="12" fillId="2" borderId="0" xfId="5" applyNumberFormat="1" applyFont="1" applyFill="1" applyAlignment="1">
      <alignment horizontal="center" vertical="center" shrinkToFit="1"/>
    </xf>
    <xf numFmtId="49" fontId="12" fillId="2" borderId="0" xfId="5" applyNumberFormat="1" applyFont="1" applyFill="1" applyAlignment="1">
      <alignment horizontal="left" vertical="center"/>
    </xf>
    <xf numFmtId="49" fontId="49" fillId="2" borderId="0" xfId="5" applyNumberFormat="1" applyFont="1" applyFill="1" applyAlignment="1">
      <alignment horizontal="center" vertical="center"/>
    </xf>
    <xf numFmtId="49" fontId="49" fillId="2" borderId="0" xfId="5" applyNumberFormat="1" applyFont="1" applyFill="1" applyAlignment="1">
      <alignment vertical="center"/>
    </xf>
    <xf numFmtId="0" fontId="53" fillId="2" borderId="0" xfId="5" applyFont="1" applyFill="1" applyAlignment="1">
      <alignment horizontal="right" vertical="center"/>
    </xf>
    <xf numFmtId="0" fontId="53" fillId="2" borderId="0" xfId="5" applyFont="1" applyFill="1" applyAlignment="1">
      <alignment horizontal="center" vertical="center"/>
    </xf>
    <xf numFmtId="0" fontId="53" fillId="2" borderId="0" xfId="5" applyFont="1" applyFill="1" applyAlignment="1">
      <alignment horizontal="left" vertical="center"/>
    </xf>
    <xf numFmtId="0" fontId="53" fillId="2" borderId="0" xfId="5" applyFont="1" applyFill="1" applyAlignment="1">
      <alignment vertical="center"/>
    </xf>
    <xf numFmtId="0" fontId="54" fillId="2" borderId="0" xfId="5" applyFont="1" applyFill="1" applyAlignment="1">
      <alignment horizontal="center" vertical="center"/>
    </xf>
    <xf numFmtId="0" fontId="54" fillId="2" borderId="0" xfId="5" applyFont="1" applyFill="1" applyAlignment="1">
      <alignment vertical="center"/>
    </xf>
    <xf numFmtId="0" fontId="53" fillId="0" borderId="0" xfId="5" applyFont="1" applyAlignment="1">
      <alignment vertical="center"/>
    </xf>
    <xf numFmtId="0" fontId="53" fillId="6" borderId="0" xfId="5" applyFont="1" applyFill="1" applyAlignment="1">
      <alignment vertical="center"/>
    </xf>
    <xf numFmtId="0" fontId="53" fillId="3" borderId="0" xfId="5" applyFont="1" applyFill="1"/>
    <xf numFmtId="0" fontId="53" fillId="3" borderId="0" xfId="5" applyFont="1" applyFill="1" applyAlignment="1">
      <alignment horizontal="center"/>
    </xf>
    <xf numFmtId="0" fontId="53" fillId="6" borderId="0" xfId="5" applyFont="1" applyFill="1"/>
    <xf numFmtId="49" fontId="55" fillId="2" borderId="0" xfId="5" applyNumberFormat="1" applyFont="1" applyFill="1" applyAlignment="1">
      <alignment horizontal="center" vertical="center"/>
    </xf>
    <xf numFmtId="0" fontId="40" fillId="6" borderId="7" xfId="5" applyFont="1" applyFill="1" applyBorder="1" applyAlignment="1">
      <alignment horizontal="center" vertical="center"/>
    </xf>
    <xf numFmtId="0" fontId="56" fillId="6" borderId="7" xfId="5" applyFont="1" applyFill="1" applyBorder="1" applyAlignment="1">
      <alignment horizontal="center" vertical="center"/>
    </xf>
    <xf numFmtId="0" fontId="55" fillId="6" borderId="7" xfId="5" applyFont="1" applyFill="1" applyBorder="1" applyAlignment="1">
      <alignment vertical="center"/>
    </xf>
    <xf numFmtId="0" fontId="57" fillId="6" borderId="7" xfId="5" applyFont="1" applyFill="1" applyBorder="1" applyAlignment="1">
      <alignment horizontal="center" vertical="center"/>
    </xf>
    <xf numFmtId="0" fontId="57" fillId="6" borderId="0" xfId="5" applyFont="1" applyFill="1" applyAlignment="1">
      <alignment vertical="center"/>
    </xf>
    <xf numFmtId="0" fontId="58" fillId="6" borderId="0" xfId="5" applyFont="1" applyFill="1" applyAlignment="1">
      <alignment vertical="center"/>
    </xf>
    <xf numFmtId="0" fontId="59" fillId="6" borderId="0" xfId="5" applyFont="1" applyFill="1" applyAlignment="1">
      <alignment vertical="center"/>
    </xf>
    <xf numFmtId="49" fontId="58" fillId="6" borderId="0" xfId="5" applyNumberFormat="1" applyFont="1" applyFill="1" applyAlignment="1">
      <alignment vertical="center"/>
    </xf>
    <xf numFmtId="49" fontId="59" fillId="6" borderId="0" xfId="5" applyNumberFormat="1" applyFont="1" applyFill="1" applyAlignment="1">
      <alignment vertical="center"/>
    </xf>
    <xf numFmtId="0" fontId="20" fillId="6" borderId="0" xfId="5" applyFont="1" applyFill="1" applyAlignment="1">
      <alignment vertical="center"/>
    </xf>
    <xf numFmtId="0" fontId="20" fillId="6" borderId="13" xfId="5" applyFont="1" applyFill="1" applyBorder="1" applyAlignment="1">
      <alignment vertical="center"/>
    </xf>
    <xf numFmtId="0" fontId="20" fillId="0" borderId="0" xfId="5" applyFont="1" applyAlignment="1">
      <alignment vertical="center"/>
    </xf>
    <xf numFmtId="49" fontId="58" fillId="2" borderId="0" xfId="5" applyNumberFormat="1" applyFont="1" applyFill="1" applyAlignment="1">
      <alignment horizontal="center" vertical="center"/>
    </xf>
    <xf numFmtId="0" fontId="40" fillId="6" borderId="0" xfId="5" applyFont="1" applyFill="1" applyAlignment="1">
      <alignment horizontal="center" vertical="center"/>
    </xf>
    <xf numFmtId="0" fontId="40" fillId="6" borderId="0" xfId="5" applyFont="1" applyFill="1" applyAlignment="1">
      <alignment horizontal="center" vertical="center" shrinkToFit="1"/>
    </xf>
    <xf numFmtId="0" fontId="58" fillId="6" borderId="0" xfId="5" applyFont="1" applyFill="1" applyAlignment="1">
      <alignment horizontal="center" vertical="center"/>
    </xf>
    <xf numFmtId="0" fontId="60" fillId="6" borderId="0" xfId="5" applyFont="1" applyFill="1" applyAlignment="1">
      <alignment vertical="center"/>
    </xf>
    <xf numFmtId="0" fontId="61" fillId="6" borderId="0" xfId="5" applyFont="1" applyFill="1" applyAlignment="1">
      <alignment vertical="center"/>
    </xf>
    <xf numFmtId="0" fontId="62" fillId="6" borderId="0" xfId="5" applyFont="1" applyFill="1" applyAlignment="1">
      <alignment horizontal="right" vertical="center"/>
    </xf>
    <xf numFmtId="0" fontId="51" fillId="6" borderId="23" xfId="5" applyFont="1" applyFill="1" applyBorder="1" applyAlignment="1">
      <alignment horizontal="right" vertical="center"/>
    </xf>
    <xf numFmtId="0" fontId="57" fillId="6" borderId="7" xfId="5" applyFont="1" applyFill="1" applyBorder="1" applyAlignment="1">
      <alignment vertical="center"/>
    </xf>
    <xf numFmtId="0" fontId="20" fillId="6" borderId="16" xfId="5" applyFont="1" applyFill="1" applyBorder="1" applyAlignment="1">
      <alignment vertical="center"/>
    </xf>
    <xf numFmtId="0" fontId="63" fillId="6" borderId="7" xfId="5" applyFont="1" applyFill="1" applyBorder="1" applyAlignment="1">
      <alignment horizontal="center" vertical="center"/>
    </xf>
    <xf numFmtId="0" fontId="57" fillId="6" borderId="25" xfId="5" applyFont="1" applyFill="1" applyBorder="1" applyAlignment="1">
      <alignment horizontal="center" vertical="center"/>
    </xf>
    <xf numFmtId="0" fontId="57" fillId="6" borderId="27" xfId="5" applyFont="1" applyFill="1" applyBorder="1" applyAlignment="1">
      <alignment horizontal="left" vertical="center"/>
    </xf>
    <xf numFmtId="0" fontId="63" fillId="6" borderId="0" xfId="5" applyFont="1" applyFill="1" applyAlignment="1">
      <alignment horizontal="center" vertical="center"/>
    </xf>
    <xf numFmtId="0" fontId="57" fillId="6" borderId="0" xfId="5" applyFont="1" applyFill="1" applyAlignment="1">
      <alignment horizontal="center" vertical="center"/>
    </xf>
    <xf numFmtId="0" fontId="51" fillId="6" borderId="27" xfId="5" applyFont="1" applyFill="1" applyBorder="1" applyAlignment="1">
      <alignment horizontal="right" vertical="center"/>
    </xf>
    <xf numFmtId="49" fontId="57" fillId="6" borderId="7" xfId="5" applyNumberFormat="1" applyFont="1" applyFill="1" applyBorder="1" applyAlignment="1">
      <alignment vertical="center"/>
    </xf>
    <xf numFmtId="49" fontId="57" fillId="6" borderId="0" xfId="5" applyNumberFormat="1" applyFont="1" applyFill="1" applyAlignment="1">
      <alignment vertical="center"/>
    </xf>
    <xf numFmtId="0" fontId="57" fillId="6" borderId="27" xfId="5" applyFont="1" applyFill="1" applyBorder="1" applyAlignment="1">
      <alignment vertical="center"/>
    </xf>
    <xf numFmtId="49" fontId="57" fillId="6" borderId="27" xfId="5" applyNumberFormat="1" applyFont="1" applyFill="1" applyBorder="1" applyAlignment="1">
      <alignment vertical="center"/>
    </xf>
    <xf numFmtId="0" fontId="57" fillId="6" borderId="25" xfId="5" applyFont="1" applyFill="1" applyBorder="1" applyAlignment="1">
      <alignment vertical="center"/>
    </xf>
    <xf numFmtId="0" fontId="64" fillId="6" borderId="25" xfId="5" applyFont="1" applyFill="1" applyBorder="1" applyAlignment="1">
      <alignment horizontal="center" vertical="center"/>
    </xf>
    <xf numFmtId="49" fontId="40" fillId="2" borderId="0" xfId="5" applyNumberFormat="1" applyFont="1" applyFill="1" applyAlignment="1">
      <alignment horizontal="center" vertical="center"/>
    </xf>
    <xf numFmtId="0" fontId="64" fillId="6" borderId="7" xfId="5" applyFont="1" applyFill="1" applyBorder="1" applyAlignment="1">
      <alignment horizontal="center" vertical="center"/>
    </xf>
    <xf numFmtId="0" fontId="20" fillId="6" borderId="19" xfId="5" applyFont="1" applyFill="1" applyBorder="1" applyAlignment="1">
      <alignment vertical="center"/>
    </xf>
    <xf numFmtId="49" fontId="57" fillId="6" borderId="25" xfId="5" applyNumberFormat="1" applyFont="1" applyFill="1" applyBorder="1" applyAlignment="1">
      <alignment vertical="center"/>
    </xf>
    <xf numFmtId="49" fontId="41" fillId="2" borderId="0" xfId="5" applyNumberFormat="1" applyFont="1" applyFill="1" applyAlignment="1">
      <alignment horizontal="center" vertical="center"/>
    </xf>
    <xf numFmtId="0" fontId="41" fillId="6" borderId="7" xfId="5" applyFont="1" applyFill="1" applyBorder="1" applyAlignment="1">
      <alignment vertical="center"/>
    </xf>
    <xf numFmtId="49" fontId="55" fillId="6" borderId="0" xfId="5" applyNumberFormat="1" applyFont="1" applyFill="1" applyAlignment="1">
      <alignment horizontal="center" vertical="center"/>
    </xf>
    <xf numFmtId="49" fontId="58" fillId="6" borderId="0" xfId="5" applyNumberFormat="1" applyFont="1" applyFill="1" applyAlignment="1">
      <alignment horizontal="center" vertical="center"/>
    </xf>
    <xf numFmtId="0" fontId="12" fillId="6" borderId="0" xfId="5" applyFont="1" applyFill="1" applyAlignment="1">
      <alignment horizontal="right" vertical="center"/>
    </xf>
    <xf numFmtId="0" fontId="58" fillId="6" borderId="0" xfId="5" applyFont="1" applyFill="1" applyAlignment="1">
      <alignment horizontal="left" vertical="center"/>
    </xf>
    <xf numFmtId="49" fontId="20" fillId="6" borderId="0" xfId="5" applyNumberFormat="1" applyFont="1" applyFill="1" applyAlignment="1">
      <alignment vertical="center"/>
    </xf>
    <xf numFmtId="0" fontId="43" fillId="6" borderId="0" xfId="5" applyFill="1" applyAlignment="1">
      <alignment vertical="center"/>
    </xf>
    <xf numFmtId="0" fontId="65" fillId="6" borderId="0" xfId="5" applyFont="1" applyFill="1" applyAlignment="1">
      <alignment vertical="center"/>
    </xf>
    <xf numFmtId="0" fontId="45" fillId="6" borderId="0" xfId="5" applyFont="1" applyFill="1" applyAlignment="1">
      <alignment vertical="center"/>
    </xf>
    <xf numFmtId="49" fontId="66" fillId="6" borderId="0" xfId="5" applyNumberFormat="1" applyFont="1" applyFill="1" applyAlignment="1">
      <alignment horizontal="center" vertical="center"/>
    </xf>
    <xf numFmtId="49" fontId="67" fillId="6" borderId="0" xfId="5" applyNumberFormat="1" applyFont="1" applyFill="1" applyAlignment="1">
      <alignment vertical="center"/>
    </xf>
    <xf numFmtId="49" fontId="68" fillId="0" borderId="0" xfId="5" applyNumberFormat="1" applyFont="1" applyAlignment="1">
      <alignment horizontal="center" vertical="center"/>
    </xf>
    <xf numFmtId="49" fontId="68" fillId="6" borderId="0" xfId="5" applyNumberFormat="1" applyFont="1" applyFill="1" applyAlignment="1">
      <alignment vertical="center"/>
    </xf>
    <xf numFmtId="0" fontId="43" fillId="0" borderId="0" xfId="5" applyAlignment="1">
      <alignment vertical="center"/>
    </xf>
    <xf numFmtId="49" fontId="48" fillId="2" borderId="21" xfId="5" applyNumberFormat="1" applyFont="1" applyFill="1" applyBorder="1" applyAlignment="1">
      <alignment horizontal="center" vertical="center"/>
    </xf>
    <xf numFmtId="49" fontId="48" fillId="2" borderId="21" xfId="5" applyNumberFormat="1" applyFont="1" applyFill="1" applyBorder="1" applyAlignment="1">
      <alignment vertical="center"/>
    </xf>
    <xf numFmtId="49" fontId="48" fillId="2" borderId="4" xfId="5" applyNumberFormat="1" applyFont="1" applyFill="1" applyBorder="1" applyAlignment="1">
      <alignment horizontal="center" vertical="center"/>
    </xf>
    <xf numFmtId="49" fontId="47" fillId="2" borderId="21" xfId="5" applyNumberFormat="1" applyFont="1" applyFill="1" applyBorder="1" applyAlignment="1">
      <alignment vertical="center"/>
    </xf>
    <xf numFmtId="49" fontId="47" fillId="2" borderId="4" xfId="5" applyNumberFormat="1" applyFont="1" applyFill="1" applyBorder="1" applyAlignment="1">
      <alignment vertical="center"/>
    </xf>
    <xf numFmtId="49" fontId="46" fillId="2" borderId="21" xfId="5" applyNumberFormat="1" applyFont="1" applyFill="1" applyBorder="1" applyAlignment="1">
      <alignment horizontal="left" vertical="center"/>
    </xf>
    <xf numFmtId="49" fontId="46" fillId="0" borderId="21" xfId="5" applyNumberFormat="1" applyFont="1" applyBorder="1" applyAlignment="1">
      <alignment horizontal="left" vertical="center"/>
    </xf>
    <xf numFmtId="49" fontId="47" fillId="6" borderId="4" xfId="5" applyNumberFormat="1" applyFont="1" applyFill="1" applyBorder="1" applyAlignment="1">
      <alignment vertical="center"/>
    </xf>
    <xf numFmtId="0" fontId="12" fillId="0" borderId="0" xfId="5" applyFont="1" applyAlignment="1">
      <alignment vertical="center"/>
    </xf>
    <xf numFmtId="0" fontId="69" fillId="6" borderId="0" xfId="5" applyFont="1" applyFill="1" applyAlignment="1">
      <alignment vertical="center"/>
    </xf>
    <xf numFmtId="49" fontId="12" fillId="6" borderId="8" xfId="5" applyNumberFormat="1" applyFont="1" applyFill="1" applyBorder="1" applyAlignment="1">
      <alignment horizontal="right" vertical="center"/>
    </xf>
    <xf numFmtId="49" fontId="12" fillId="6" borderId="0" xfId="5" applyNumberFormat="1" applyFont="1" applyFill="1" applyAlignment="1">
      <alignment horizontal="center" vertical="center"/>
    </xf>
    <xf numFmtId="49" fontId="50" fillId="6" borderId="0" xfId="5" applyNumberFormat="1" applyFont="1" applyFill="1" applyAlignment="1">
      <alignment horizontal="center" vertical="center"/>
    </xf>
    <xf numFmtId="49" fontId="49" fillId="6" borderId="27" xfId="5" applyNumberFormat="1" applyFont="1" applyFill="1" applyBorder="1" applyAlignment="1">
      <alignment vertical="center"/>
    </xf>
    <xf numFmtId="49" fontId="46" fillId="6" borderId="8" xfId="5" applyNumberFormat="1" applyFont="1" applyFill="1" applyBorder="1" applyAlignment="1">
      <alignment vertical="center"/>
    </xf>
    <xf numFmtId="49" fontId="12" fillId="6" borderId="7" xfId="5" applyNumberFormat="1" applyFont="1" applyFill="1" applyBorder="1" applyAlignment="1">
      <alignment horizontal="right" vertical="center"/>
    </xf>
    <xf numFmtId="49" fontId="49" fillId="6" borderId="25" xfId="5" applyNumberFormat="1" applyFont="1" applyFill="1" applyBorder="1" applyAlignment="1">
      <alignment vertical="center"/>
    </xf>
    <xf numFmtId="49" fontId="12" fillId="2" borderId="8" xfId="5" applyNumberFormat="1" applyFont="1" applyFill="1" applyBorder="1" applyAlignment="1">
      <alignment horizontal="right" vertical="center"/>
    </xf>
    <xf numFmtId="0" fontId="12" fillId="2" borderId="0" xfId="5" applyFont="1" applyFill="1" applyAlignment="1">
      <alignment horizontal="right" vertical="center"/>
    </xf>
    <xf numFmtId="0" fontId="12" fillId="2" borderId="7" xfId="5" applyFont="1" applyFill="1" applyBorder="1" applyAlignment="1">
      <alignment horizontal="right" vertical="center"/>
    </xf>
    <xf numFmtId="49" fontId="12" fillId="6" borderId="7" xfId="5" applyNumberFormat="1" applyFont="1" applyFill="1" applyBorder="1" applyAlignment="1">
      <alignment horizontal="center" vertical="center"/>
    </xf>
    <xf numFmtId="49" fontId="50" fillId="6" borderId="7" xfId="5" applyNumberFormat="1" applyFont="1" applyFill="1" applyBorder="1" applyAlignment="1">
      <alignment horizontal="center" vertical="center"/>
    </xf>
    <xf numFmtId="0" fontId="51" fillId="6" borderId="25" xfId="5" applyFont="1" applyFill="1" applyBorder="1" applyAlignment="1">
      <alignment horizontal="right" vertical="center"/>
    </xf>
    <xf numFmtId="0" fontId="49" fillId="0" borderId="0" xfId="5" applyFont="1"/>
    <xf numFmtId="0" fontId="36" fillId="0" borderId="0" xfId="5" applyFont="1"/>
    <xf numFmtId="49" fontId="26" fillId="0" borderId="0" xfId="5" applyNumberFormat="1" applyFont="1" applyAlignment="1">
      <alignment horizontal="right" vertical="center"/>
    </xf>
    <xf numFmtId="0" fontId="43" fillId="0" borderId="0" xfId="5" applyAlignment="1">
      <alignment horizontal="center"/>
    </xf>
    <xf numFmtId="0" fontId="43" fillId="6" borderId="7" xfId="5" applyFill="1" applyBorder="1" applyAlignment="1">
      <alignment horizontal="center" vertical="center" shrinkToFit="1"/>
    </xf>
    <xf numFmtId="0" fontId="43" fillId="6" borderId="7" xfId="5" applyFill="1" applyBorder="1" applyAlignment="1">
      <alignment vertical="center" shrinkToFit="1"/>
    </xf>
    <xf numFmtId="0" fontId="43" fillId="6" borderId="7" xfId="5" applyFill="1" applyBorder="1" applyAlignment="1">
      <alignment vertical="center" shrinkToFit="1"/>
    </xf>
    <xf numFmtId="0" fontId="43" fillId="6" borderId="0" xfId="5" applyFill="1" applyAlignment="1">
      <alignment shrinkToFit="1"/>
    </xf>
    <xf numFmtId="49" fontId="14" fillId="0" borderId="0" xfId="5" applyNumberFormat="1" applyFont="1" applyAlignment="1">
      <alignment vertical="top"/>
    </xf>
    <xf numFmtId="49" fontId="32" fillId="0" borderId="0" xfId="5" applyNumberFormat="1" applyFont="1" applyAlignment="1">
      <alignment vertical="top"/>
    </xf>
    <xf numFmtId="49" fontId="31" fillId="0" borderId="0" xfId="5" applyNumberFormat="1" applyFont="1" applyAlignment="1">
      <alignment horizontal="center"/>
    </xf>
    <xf numFmtId="49" fontId="31" fillId="0" borderId="0" xfId="5" applyNumberFormat="1" applyFont="1" applyAlignment="1">
      <alignment horizontal="left"/>
    </xf>
    <xf numFmtId="49" fontId="23" fillId="0" borderId="0" xfId="5" applyNumberFormat="1" applyFont="1" applyAlignment="1">
      <alignment horizontal="left"/>
    </xf>
    <xf numFmtId="0" fontId="35" fillId="0" borderId="0" xfId="5" applyFont="1"/>
    <xf numFmtId="49" fontId="16" fillId="0" borderId="0" xfId="5" applyNumberFormat="1" applyFont="1" applyAlignment="1">
      <alignment horizontal="left"/>
    </xf>
    <xf numFmtId="0" fontId="16" fillId="0" borderId="0" xfId="5" applyFont="1" applyAlignment="1">
      <alignment horizontal="left"/>
    </xf>
    <xf numFmtId="49" fontId="35" fillId="0" borderId="0" xfId="5" applyNumberFormat="1" applyFont="1"/>
    <xf numFmtId="164" fontId="18" fillId="0" borderId="6" xfId="5" applyNumberFormat="1" applyFont="1" applyBorder="1" applyAlignment="1">
      <alignment horizontal="left" vertical="center"/>
    </xf>
    <xf numFmtId="164" fontId="18" fillId="0" borderId="6" xfId="5" applyNumberFormat="1" applyFont="1" applyBorder="1" applyAlignment="1">
      <alignment horizontal="left" vertical="center"/>
    </xf>
    <xf numFmtId="49" fontId="18" fillId="0" borderId="6" xfId="5" applyNumberFormat="1" applyFont="1" applyBorder="1" applyAlignment="1">
      <alignment vertical="center"/>
    </xf>
    <xf numFmtId="49" fontId="43" fillId="0" borderId="6" xfId="5" applyNumberFormat="1" applyBorder="1" applyAlignment="1">
      <alignment vertical="center"/>
    </xf>
    <xf numFmtId="49" fontId="38" fillId="0" borderId="6" xfId="5" applyNumberFormat="1" applyFont="1" applyBorder="1" applyAlignment="1">
      <alignment vertical="center"/>
    </xf>
    <xf numFmtId="49" fontId="18" fillId="0" borderId="6" xfId="6" applyNumberFormat="1" applyFont="1" applyFill="1" applyBorder="1" applyAlignment="1" applyProtection="1">
      <alignment vertical="center"/>
      <protection locked="0"/>
    </xf>
    <xf numFmtId="0" fontId="19" fillId="0" borderId="6" xfId="5" applyFont="1" applyBorder="1" applyAlignment="1">
      <alignment horizontal="left" vertical="center"/>
    </xf>
    <xf numFmtId="49" fontId="19" fillId="0" borderId="6" xfId="5" applyNumberFormat="1" applyFont="1" applyBorder="1" applyAlignment="1">
      <alignment horizontal="right" vertical="center"/>
    </xf>
    <xf numFmtId="49" fontId="53" fillId="2" borderId="0" xfId="5" applyNumberFormat="1" applyFont="1" applyFill="1" applyAlignment="1">
      <alignment horizontal="right" vertical="center"/>
    </xf>
    <xf numFmtId="0" fontId="53" fillId="0" borderId="0" xfId="5" applyFont="1"/>
    <xf numFmtId="0" fontId="40" fillId="0" borderId="7" xfId="5" applyFont="1" applyBorder="1" applyAlignment="1">
      <alignment horizontal="center" vertical="center"/>
    </xf>
    <xf numFmtId="0" fontId="40" fillId="0" borderId="7" xfId="5" applyFont="1" applyBorder="1" applyAlignment="1">
      <alignment horizontal="center" vertical="center" shrinkToFit="1"/>
    </xf>
    <xf numFmtId="0" fontId="56" fillId="13" borderId="7" xfId="5" applyFont="1" applyFill="1" applyBorder="1" applyAlignment="1">
      <alignment horizontal="center" vertical="center"/>
    </xf>
    <xf numFmtId="0" fontId="55" fillId="0" borderId="7" xfId="5" applyFont="1" applyBorder="1" applyAlignment="1">
      <alignment vertical="center"/>
    </xf>
    <xf numFmtId="0" fontId="57" fillId="0" borderId="7" xfId="5" applyFont="1" applyBorder="1" applyAlignment="1">
      <alignment horizontal="center" vertical="center"/>
    </xf>
    <xf numFmtId="0" fontId="57" fillId="0" borderId="0" xfId="5" applyFont="1" applyAlignment="1">
      <alignment vertical="center"/>
    </xf>
    <xf numFmtId="0" fontId="20" fillId="0" borderId="13" xfId="5" applyFont="1" applyBorder="1" applyAlignment="1">
      <alignment vertical="center"/>
    </xf>
    <xf numFmtId="0" fontId="40" fillId="0" borderId="0" xfId="5" applyFont="1" applyAlignment="1">
      <alignment horizontal="center" vertical="center"/>
    </xf>
    <xf numFmtId="0" fontId="40" fillId="0" borderId="0" xfId="5" applyFont="1" applyAlignment="1">
      <alignment horizontal="center" vertical="center" shrinkToFit="1"/>
    </xf>
    <xf numFmtId="0" fontId="58" fillId="0" borderId="0" xfId="5" applyFont="1" applyAlignment="1">
      <alignment horizontal="center" vertical="center"/>
    </xf>
    <xf numFmtId="0" fontId="60" fillId="0" borderId="0" xfId="5" applyFont="1" applyAlignment="1">
      <alignment vertical="center"/>
    </xf>
    <xf numFmtId="0" fontId="61" fillId="0" borderId="0" xfId="5" applyFont="1" applyAlignment="1">
      <alignment vertical="center"/>
    </xf>
    <xf numFmtId="0" fontId="62" fillId="0" borderId="0" xfId="5" applyFont="1" applyAlignment="1">
      <alignment horizontal="right" vertical="center"/>
    </xf>
    <xf numFmtId="0" fontId="57" fillId="0" borderId="7" xfId="5" applyFont="1" applyBorder="1" applyAlignment="1">
      <alignment vertical="center"/>
    </xf>
    <xf numFmtId="0" fontId="20" fillId="0" borderId="16" xfId="5" applyFont="1" applyBorder="1" applyAlignment="1">
      <alignment vertical="center"/>
    </xf>
    <xf numFmtId="0" fontId="58" fillId="0" borderId="7" xfId="5" applyFont="1" applyBorder="1" applyAlignment="1">
      <alignment vertical="center"/>
    </xf>
    <xf numFmtId="0" fontId="57" fillId="0" borderId="25" xfId="5" applyFont="1" applyBorder="1" applyAlignment="1">
      <alignment horizontal="center" vertical="center"/>
    </xf>
    <xf numFmtId="0" fontId="57" fillId="0" borderId="27" xfId="5" applyFont="1" applyBorder="1" applyAlignment="1">
      <alignment horizontal="left" vertical="center"/>
    </xf>
    <xf numFmtId="0" fontId="56" fillId="0" borderId="0" xfId="5" applyFont="1" applyAlignment="1">
      <alignment horizontal="center" vertical="center"/>
    </xf>
    <xf numFmtId="0" fontId="57" fillId="0" borderId="0" xfId="5" applyFont="1" applyAlignment="1">
      <alignment horizontal="center" vertical="center"/>
    </xf>
    <xf numFmtId="0" fontId="49" fillId="0" borderId="0" xfId="5" applyFont="1" applyAlignment="1">
      <alignment horizontal="right" vertical="center"/>
    </xf>
    <xf numFmtId="49" fontId="57" fillId="0" borderId="7" xfId="5" applyNumberFormat="1" applyFont="1" applyBorder="1" applyAlignment="1">
      <alignment vertical="center"/>
    </xf>
    <xf numFmtId="49" fontId="57" fillId="0" borderId="0" xfId="5" applyNumberFormat="1" applyFont="1" applyAlignment="1">
      <alignment vertical="center"/>
    </xf>
    <xf numFmtId="0" fontId="57" fillId="0" borderId="27" xfId="5" applyFont="1" applyBorder="1" applyAlignment="1">
      <alignment vertical="center"/>
    </xf>
    <xf numFmtId="49" fontId="57" fillId="0" borderId="27" xfId="5" applyNumberFormat="1" applyFont="1" applyBorder="1" applyAlignment="1">
      <alignment vertical="center"/>
    </xf>
    <xf numFmtId="0" fontId="57" fillId="0" borderId="25" xfId="5" applyFont="1" applyBorder="1" applyAlignment="1">
      <alignment vertical="center"/>
    </xf>
    <xf numFmtId="0" fontId="64" fillId="0" borderId="25" xfId="5" applyFont="1" applyBorder="1" applyAlignment="1">
      <alignment horizontal="center" vertical="center"/>
    </xf>
    <xf numFmtId="0" fontId="29" fillId="0" borderId="0" xfId="5" applyFont="1" applyAlignment="1">
      <alignment vertical="center"/>
    </xf>
    <xf numFmtId="0" fontId="65" fillId="0" borderId="0" xfId="5" applyFont="1" applyAlignment="1">
      <alignment vertical="center"/>
    </xf>
    <xf numFmtId="0" fontId="64" fillId="0" borderId="7" xfId="5" applyFont="1" applyBorder="1" applyAlignment="1">
      <alignment horizontal="center" vertical="center"/>
    </xf>
    <xf numFmtId="0" fontId="20" fillId="0" borderId="19" xfId="5" applyFont="1" applyBorder="1" applyAlignment="1">
      <alignment vertical="center"/>
    </xf>
    <xf numFmtId="49" fontId="57" fillId="0" borderId="25" xfId="5" applyNumberFormat="1" applyFont="1" applyBorder="1" applyAlignment="1">
      <alignment vertical="center"/>
    </xf>
    <xf numFmtId="0" fontId="45" fillId="0" borderId="0" xfId="5" applyFont="1" applyAlignment="1">
      <alignment vertical="center"/>
    </xf>
    <xf numFmtId="49" fontId="58" fillId="0" borderId="0" xfId="5" applyNumberFormat="1" applyFont="1" applyAlignment="1">
      <alignment horizontal="center" vertical="center"/>
    </xf>
    <xf numFmtId="49" fontId="55" fillId="0" borderId="0" xfId="5" applyNumberFormat="1" applyFont="1" applyAlignment="1">
      <alignment horizontal="center" vertical="center"/>
    </xf>
    <xf numFmtId="0" fontId="58" fillId="0" borderId="0" xfId="5" applyFont="1" applyAlignment="1">
      <alignment vertical="center"/>
    </xf>
    <xf numFmtId="49" fontId="58" fillId="0" borderId="0" xfId="5" applyNumberFormat="1" applyFont="1" applyAlignment="1">
      <alignment vertical="center"/>
    </xf>
    <xf numFmtId="0" fontId="12" fillId="0" borderId="0" xfId="5" applyFont="1" applyAlignment="1">
      <alignment horizontal="right" vertical="center"/>
    </xf>
    <xf numFmtId="0" fontId="58" fillId="0" borderId="0" xfId="5" applyFont="1" applyAlignment="1">
      <alignment horizontal="left" vertical="center"/>
    </xf>
    <xf numFmtId="49" fontId="67" fillId="0" borderId="0" xfId="5" applyNumberFormat="1" applyFont="1" applyAlignment="1">
      <alignment vertical="center"/>
    </xf>
    <xf numFmtId="49" fontId="12" fillId="0" borderId="22" xfId="5" applyNumberFormat="1" applyFont="1" applyBorder="1" applyAlignment="1">
      <alignment vertical="center"/>
    </xf>
    <xf numFmtId="49" fontId="12" fillId="0" borderId="8" xfId="5" applyNumberFormat="1" applyFont="1" applyBorder="1" applyAlignment="1">
      <alignment vertical="center"/>
    </xf>
    <xf numFmtId="49" fontId="12" fillId="0" borderId="8" xfId="5" applyNumberFormat="1" applyFont="1" applyBorder="1" applyAlignment="1">
      <alignment horizontal="right" vertical="center"/>
    </xf>
    <xf numFmtId="49" fontId="12" fillId="0" borderId="23" xfId="5" applyNumberFormat="1" applyFont="1" applyBorder="1" applyAlignment="1">
      <alignment horizontal="right" vertical="center"/>
    </xf>
    <xf numFmtId="49" fontId="12" fillId="0" borderId="0" xfId="5" applyNumberFormat="1" applyFont="1" applyAlignment="1">
      <alignment horizontal="center" vertical="center"/>
    </xf>
    <xf numFmtId="49" fontId="50" fillId="0" borderId="0" xfId="5" applyNumberFormat="1" applyFont="1" applyAlignment="1">
      <alignment horizontal="center" vertical="center"/>
    </xf>
    <xf numFmtId="49" fontId="49" fillId="0" borderId="27" xfId="5" applyNumberFormat="1" applyFont="1" applyBorder="1" applyAlignment="1">
      <alignment vertical="center"/>
    </xf>
    <xf numFmtId="49" fontId="46" fillId="2" borderId="22" xfId="5" applyNumberFormat="1" applyFont="1" applyFill="1" applyBorder="1" applyAlignment="1">
      <alignment vertical="center"/>
    </xf>
    <xf numFmtId="49" fontId="46" fillId="2" borderId="8" xfId="5" applyNumberFormat="1" applyFont="1" applyFill="1" applyBorder="1" applyAlignment="1">
      <alignment vertical="center"/>
    </xf>
    <xf numFmtId="49" fontId="49" fillId="2" borderId="27" xfId="5" applyNumberFormat="1" applyFont="1" applyFill="1" applyBorder="1" applyAlignment="1">
      <alignment vertical="center"/>
    </xf>
    <xf numFmtId="49" fontId="12" fillId="0" borderId="24" xfId="5" applyNumberFormat="1" applyFont="1" applyBorder="1" applyAlignment="1">
      <alignment vertical="center"/>
    </xf>
    <xf numFmtId="49" fontId="12" fillId="0" borderId="7" xfId="5" applyNumberFormat="1" applyFont="1" applyBorder="1" applyAlignment="1">
      <alignment vertical="center"/>
    </xf>
    <xf numFmtId="49" fontId="12" fillId="0" borderId="7" xfId="5" applyNumberFormat="1" applyFont="1" applyBorder="1" applyAlignment="1">
      <alignment horizontal="right" vertical="center"/>
    </xf>
    <xf numFmtId="49" fontId="12" fillId="0" borderId="25" xfId="5" applyNumberFormat="1" applyFont="1" applyBorder="1" applyAlignment="1">
      <alignment horizontal="right" vertical="center"/>
    </xf>
    <xf numFmtId="0" fontId="12" fillId="0" borderId="7" xfId="5" applyFont="1" applyBorder="1" applyAlignment="1">
      <alignment vertical="center"/>
    </xf>
    <xf numFmtId="49" fontId="49" fillId="0" borderId="7" xfId="5" applyNumberFormat="1" applyFont="1" applyBorder="1" applyAlignment="1">
      <alignment vertical="center"/>
    </xf>
    <xf numFmtId="49" fontId="49" fillId="0" borderId="25" xfId="5" applyNumberFormat="1" applyFont="1" applyBorder="1" applyAlignment="1">
      <alignment vertical="center"/>
    </xf>
    <xf numFmtId="49" fontId="12" fillId="0" borderId="7" xfId="5" applyNumberFormat="1" applyFont="1" applyBorder="1" applyAlignment="1">
      <alignment horizontal="center" vertical="center"/>
    </xf>
    <xf numFmtId="49" fontId="50" fillId="0" borderId="7" xfId="5" applyNumberFormat="1" applyFont="1" applyBorder="1" applyAlignment="1">
      <alignment horizontal="center" vertical="center"/>
    </xf>
    <xf numFmtId="0" fontId="16" fillId="0" borderId="0" xfId="5" applyFont="1" applyAlignment="1">
      <alignment horizontal="left" vertical="center"/>
    </xf>
    <xf numFmtId="0" fontId="11" fillId="6" borderId="0" xfId="5" applyFont="1" applyFill="1" applyAlignment="1">
      <alignment horizontal="center"/>
    </xf>
    <xf numFmtId="0" fontId="11" fillId="9" borderId="0" xfId="5" applyFont="1" applyFill="1" applyAlignment="1">
      <alignment horizontal="center"/>
    </xf>
    <xf numFmtId="0" fontId="11" fillId="6" borderId="7" xfId="5" applyFont="1" applyFill="1" applyBorder="1"/>
    <xf numFmtId="0" fontId="44" fillId="6" borderId="0" xfId="5" applyFont="1" applyFill="1" applyAlignment="1">
      <alignment horizontal="center"/>
    </xf>
    <xf numFmtId="0" fontId="44" fillId="9" borderId="0" xfId="5" applyFont="1" applyFill="1" applyAlignment="1">
      <alignment horizontal="center"/>
    </xf>
    <xf numFmtId="0" fontId="43" fillId="6" borderId="5" xfId="5" applyFill="1" applyBorder="1"/>
    <xf numFmtId="0" fontId="11" fillId="9" borderId="5" xfId="5" applyFont="1" applyFill="1" applyBorder="1" applyAlignment="1">
      <alignment horizontal="center" vertical="center"/>
    </xf>
    <xf numFmtId="0" fontId="43" fillId="6" borderId="0" xfId="5" applyFill="1" applyAlignment="1">
      <alignment horizontal="right" vertical="center" shrinkToFit="1"/>
    </xf>
    <xf numFmtId="0" fontId="11" fillId="6" borderId="0" xfId="5" applyFont="1" applyFill="1" applyAlignment="1">
      <alignment horizontal="center" vertical="center"/>
    </xf>
    <xf numFmtId="0" fontId="43" fillId="6" borderId="7" xfId="5" applyFill="1" applyBorder="1" applyAlignment="1">
      <alignment horizontal="center"/>
    </xf>
  </cellXfs>
  <cellStyles count="7">
    <cellStyle name="Hivatkozás" xfId="2" builtinId="8"/>
    <cellStyle name="Normál" xfId="0" builtinId="0"/>
    <cellStyle name="Normál 2" xfId="3" xr:uid="{00000000-0005-0000-0000-000002000000}"/>
    <cellStyle name="Normál 3" xfId="4" xr:uid="{00000000-0005-0000-0000-000003000000}"/>
    <cellStyle name="Normál 4" xfId="5" xr:uid="{D4AA128A-0D02-4DA0-98D1-F13B275C6F43}"/>
    <cellStyle name="Pénznem" xfId="1" builtinId="4"/>
    <cellStyle name="Pénznem 2" xfId="6" xr:uid="{C75C7EC8-5EF4-437B-B246-608EFA3978F0}"/>
  </cellStyles>
  <dxfs count="195">
    <dxf>
      <font>
        <b val="0"/>
        <i val="0"/>
        <condense val="0"/>
        <extend val="0"/>
        <color indexed="9"/>
      </font>
      <fill>
        <patternFill patternType="solid">
          <fgColor indexed="41"/>
          <bgColor indexed="27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  <color indexed="9"/>
      </font>
      <fill>
        <patternFill patternType="solid">
          <fgColor indexed="41"/>
          <bgColor indexed="27"/>
        </patternFill>
      </fill>
    </dxf>
    <dxf>
      <font>
        <b val="0"/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fgColor indexed="41"/>
          <bgColor indexed="27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41"/>
          <bgColor indexed="27"/>
        </patternFill>
      </fill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  <color indexed="9"/>
      </font>
      <fill>
        <patternFill patternType="solid">
          <fgColor indexed="41"/>
          <bgColor indexed="27"/>
        </patternFill>
      </fill>
    </dxf>
    <dxf>
      <font>
        <b val="0"/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fgColor indexed="41"/>
          <bgColor indexed="27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41"/>
          <bgColor indexed="27"/>
        </patternFill>
      </fill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  <fill>
        <patternFill patternType="solid">
          <fgColor indexed="41"/>
          <bgColor indexed="27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  <color indexed="9"/>
      </font>
      <fill>
        <patternFill patternType="solid">
          <fgColor indexed="41"/>
          <bgColor indexed="27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  <color indexed="9"/>
      </font>
      <fill>
        <patternFill patternType="solid">
          <fgColor indexed="41"/>
          <bgColor indexed="27"/>
        </patternFill>
      </fill>
    </dxf>
    <dxf>
      <font>
        <b val="0"/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fgColor indexed="41"/>
          <bgColor indexed="27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41"/>
          <bgColor indexed="27"/>
        </patternFill>
      </fill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  <fill>
        <patternFill patternType="solid">
          <fgColor indexed="41"/>
          <bgColor indexed="27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  <color indexed="9"/>
      </font>
      <fill>
        <patternFill patternType="solid">
          <fgColor indexed="41"/>
          <bgColor indexed="27"/>
        </patternFill>
      </fill>
    </dxf>
    <dxf>
      <font>
        <b val="0"/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fgColor indexed="41"/>
          <bgColor indexed="27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41"/>
          <bgColor indexed="27"/>
        </patternFill>
      </fill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  <color indexed="9"/>
      </font>
      <fill>
        <patternFill patternType="solid">
          <fgColor indexed="41"/>
          <bgColor indexed="27"/>
        </patternFill>
      </fill>
    </dxf>
    <dxf>
      <font>
        <b val="0"/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fgColor indexed="41"/>
          <bgColor indexed="27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41"/>
          <bgColor indexed="27"/>
        </patternFill>
      </fill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  <color indexed="9"/>
      </font>
      <fill>
        <patternFill patternType="solid">
          <fgColor indexed="41"/>
          <bgColor indexed="27"/>
        </patternFill>
      </fill>
    </dxf>
    <dxf>
      <font>
        <b val="0"/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fgColor indexed="41"/>
          <bgColor indexed="27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41"/>
          <bgColor indexed="27"/>
        </patternFill>
      </fill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  <fill>
        <patternFill patternType="solid">
          <fgColor indexed="41"/>
          <bgColor indexed="27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  <color indexed="9"/>
      </font>
      <fill>
        <patternFill patternType="solid">
          <fgColor indexed="41"/>
          <bgColor indexed="27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  <color indexed="9"/>
      </font>
      <fill>
        <patternFill patternType="solid">
          <fgColor indexed="41"/>
          <bgColor indexed="27"/>
        </patternFill>
      </fill>
    </dxf>
    <dxf>
      <font>
        <b val="0"/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fgColor indexed="41"/>
          <bgColor indexed="27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41"/>
          <bgColor indexed="27"/>
        </patternFill>
      </fill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  <fill>
        <patternFill patternType="solid">
          <fgColor indexed="41"/>
          <bgColor indexed="27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  <color indexed="9"/>
      </font>
      <fill>
        <patternFill patternType="solid">
          <fgColor indexed="41"/>
          <bgColor indexed="27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  <color indexed="31"/>
      </font>
      <fill>
        <patternFill patternType="solid">
          <fgColor indexed="42"/>
          <bgColor indexed="31"/>
        </patternFill>
      </fill>
    </dxf>
    <dxf>
      <fill>
        <patternFill patternType="solid">
          <fgColor indexed="9"/>
          <bgColor indexed="26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9"/>
          <bgColor indexed="26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9"/>
          <bgColor indexed="26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9"/>
          <bgColor indexed="26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  <color indexed="9"/>
      </font>
      <fill>
        <patternFill patternType="solid">
          <fgColor indexed="41"/>
          <bgColor indexed="27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  <color indexed="9"/>
      </font>
      <fill>
        <patternFill patternType="solid">
          <fgColor indexed="41"/>
          <bgColor indexed="27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  <color indexed="9"/>
      </font>
      <fill>
        <patternFill patternType="solid">
          <fgColor indexed="41"/>
          <bgColor indexed="27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  <color indexed="9"/>
      </font>
      <fill>
        <patternFill patternType="solid">
          <fgColor indexed="41"/>
          <bgColor indexed="27"/>
        </patternFill>
      </fill>
    </dxf>
    <dxf>
      <font>
        <b val="0"/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fgColor indexed="41"/>
          <bgColor indexed="27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41"/>
          <bgColor indexed="27"/>
        </patternFill>
      </fill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  <fill>
        <patternFill patternType="solid">
          <fgColor indexed="41"/>
          <bgColor indexed="27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  <color indexed="9"/>
      </font>
      <fill>
        <patternFill patternType="solid">
          <fgColor indexed="41"/>
          <bgColor indexed="27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  <color indexed="9"/>
      </font>
      <fill>
        <patternFill patternType="solid">
          <fgColor indexed="41"/>
          <bgColor indexed="27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  <color indexed="9"/>
      </font>
      <fill>
        <patternFill patternType="solid">
          <fgColor indexed="41"/>
          <bgColor indexed="27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  <color indexed="9"/>
      </font>
      <fill>
        <patternFill patternType="solid">
          <fgColor indexed="41"/>
          <bgColor indexed="27"/>
        </patternFill>
      </fill>
    </dxf>
    <dxf>
      <font>
        <b val="0"/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fgColor indexed="41"/>
          <bgColor indexed="27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41"/>
          <bgColor indexed="27"/>
        </patternFill>
      </fill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  <fill>
        <patternFill patternType="solid">
          <fgColor indexed="41"/>
          <bgColor indexed="27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  <color indexed="9"/>
      </font>
      <fill>
        <patternFill patternType="solid">
          <fgColor indexed="41"/>
          <bgColor indexed="27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  <color indexed="9"/>
      </font>
      <fill>
        <patternFill patternType="solid">
          <fgColor indexed="41"/>
          <bgColor indexed="27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  <color indexed="9"/>
      </font>
      <fill>
        <patternFill patternType="solid">
          <fgColor indexed="41"/>
          <bgColor indexed="27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  <color indexed="9"/>
      </font>
      <fill>
        <patternFill patternType="solid">
          <fgColor indexed="41"/>
          <bgColor indexed="27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  <color indexed="9"/>
      </font>
      <fill>
        <patternFill patternType="solid">
          <fgColor indexed="41"/>
          <bgColor indexed="27"/>
        </patternFill>
      </fill>
    </dxf>
    <dxf>
      <font>
        <b val="0"/>
        <i val="0"/>
        <condense val="0"/>
        <extend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DFFBF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EAEAEA"/>
      <rgbColor rgb="00FFFF66"/>
      <rgbColor rgb="0099CCFF"/>
      <rgbColor rgb="00FF99CC"/>
      <rgbColor rgb="00CC99FF"/>
      <rgbColor rgb="00FFCC99"/>
      <rgbColor rgb="003366FF"/>
      <rgbColor rgb="0033CCCC"/>
      <rgbColor rgb="0099FF66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trlProps/ctrlProp1.xml><?xml version="1.0" encoding="utf-8"?>
<formControlPr xmlns="http://schemas.microsoft.com/office/spreadsheetml/2009/9/main" objectType="Button"/>
</file>

<file path=xl/ctrlProps/ctrlProp10.xml><?xml version="1.0" encoding="utf-8"?>
<formControlPr xmlns="http://schemas.microsoft.com/office/spreadsheetml/2009/9/main" objectType="Button"/>
</file>

<file path=xl/ctrlProps/ctrlProp11.xml><?xml version="1.0" encoding="utf-8"?>
<formControlPr xmlns="http://schemas.microsoft.com/office/spreadsheetml/2009/9/main" objectType="Button"/>
</file>

<file path=xl/ctrlProps/ctrlProp12.xml><?xml version="1.0" encoding="utf-8"?>
<formControlPr xmlns="http://schemas.microsoft.com/office/spreadsheetml/2009/9/main" objectType="Button"/>
</file>

<file path=xl/ctrlProps/ctrlProp13.xml><?xml version="1.0" encoding="utf-8"?>
<formControlPr xmlns="http://schemas.microsoft.com/office/spreadsheetml/2009/9/main" objectType="Button"/>
</file>

<file path=xl/ctrlProps/ctrlProp14.xml><?xml version="1.0" encoding="utf-8"?>
<formControlPr xmlns="http://schemas.microsoft.com/office/spreadsheetml/2009/9/main" objectType="Button"/>
</file>

<file path=xl/ctrlProps/ctrlProp15.xml><?xml version="1.0" encoding="utf-8"?>
<formControlPr xmlns="http://schemas.microsoft.com/office/spreadsheetml/2009/9/main" objectType="Button"/>
</file>

<file path=xl/ctrlProps/ctrlProp16.xml><?xml version="1.0" encoding="utf-8"?>
<formControlPr xmlns="http://schemas.microsoft.com/office/spreadsheetml/2009/9/main" objectType="Button"/>
</file>

<file path=xl/ctrlProps/ctrlProp17.xml><?xml version="1.0" encoding="utf-8"?>
<formControlPr xmlns="http://schemas.microsoft.com/office/spreadsheetml/2009/9/main" objectType="Button"/>
</file>

<file path=xl/ctrlProps/ctrlProp18.xml><?xml version="1.0" encoding="utf-8"?>
<formControlPr xmlns="http://schemas.microsoft.com/office/spreadsheetml/2009/9/main" objectType="Button"/>
</file>

<file path=xl/ctrlProps/ctrlProp19.xml><?xml version="1.0" encoding="utf-8"?>
<formControlPr xmlns="http://schemas.microsoft.com/office/spreadsheetml/2009/9/main" objectType="Button"/>
</file>

<file path=xl/ctrlProps/ctrlProp2.xml><?xml version="1.0" encoding="utf-8"?>
<formControlPr xmlns="http://schemas.microsoft.com/office/spreadsheetml/2009/9/main" objectType="Button"/>
</file>

<file path=xl/ctrlProps/ctrlProp3.xml><?xml version="1.0" encoding="utf-8"?>
<formControlPr xmlns="http://schemas.microsoft.com/office/spreadsheetml/2009/9/main" objectType="Button"/>
</file>

<file path=xl/ctrlProps/ctrlProp4.xml><?xml version="1.0" encoding="utf-8"?>
<formControlPr xmlns="http://schemas.microsoft.com/office/spreadsheetml/2009/9/main" objectType="Button"/>
</file>

<file path=xl/ctrlProps/ctrlProp5.xml><?xml version="1.0" encoding="utf-8"?>
<formControlPr xmlns="http://schemas.microsoft.com/office/spreadsheetml/2009/9/main" objectType="Button"/>
</file>

<file path=xl/ctrlProps/ctrlProp6.xml><?xml version="1.0" encoding="utf-8"?>
<formControlPr xmlns="http://schemas.microsoft.com/office/spreadsheetml/2009/9/main" objectType="Button"/>
</file>

<file path=xl/ctrlProps/ctrlProp7.xml><?xml version="1.0" encoding="utf-8"?>
<formControlPr xmlns="http://schemas.microsoft.com/office/spreadsheetml/2009/9/main" objectType="Button"/>
</file>

<file path=xl/ctrlProps/ctrlProp8.xml><?xml version="1.0" encoding="utf-8"?>
<formControlPr xmlns="http://schemas.microsoft.com/office/spreadsheetml/2009/9/main" objectType="Button"/>
</file>

<file path=xl/ctrlProps/ctrlProp9.xml><?xml version="1.0" encoding="utf-8"?>
<formControlPr xmlns="http://schemas.microsoft.com/office/spreadsheetml/2009/9/main" objectType="Button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624840</xdr:colOff>
      <xdr:row>0</xdr:row>
      <xdr:rowOff>53340</xdr:rowOff>
    </xdr:from>
    <xdr:to>
      <xdr:col>4</xdr:col>
      <xdr:colOff>1249680</xdr:colOff>
      <xdr:row>0</xdr:row>
      <xdr:rowOff>548640</xdr:rowOff>
    </xdr:to>
    <xdr:pic>
      <xdr:nvPicPr>
        <xdr:cNvPr id="1025" name="Kép 2">
          <a:extLst>
            <a:ext uri="{FF2B5EF4-FFF2-40B4-BE49-F238E27FC236}">
              <a16:creationId xmlns:a16="http://schemas.microsoft.com/office/drawing/2014/main" id="{CB423B62-4B36-E492-42B1-B9AB496CC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53340"/>
          <a:ext cx="62484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9218" name="Gomb 1" descr="Legyen bíró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A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hu-HU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9219" name="Gomb 2" descr="Nincs bíró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A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hu-HU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>
    <xdr:from>
      <xdr:col>16</xdr:col>
      <xdr:colOff>289560</xdr:colOff>
      <xdr:row>0</xdr:row>
      <xdr:rowOff>30480</xdr:rowOff>
    </xdr:from>
    <xdr:to>
      <xdr:col>17</xdr:col>
      <xdr:colOff>60960</xdr:colOff>
      <xdr:row>1</xdr:row>
      <xdr:rowOff>144780</xdr:rowOff>
    </xdr:to>
    <xdr:pic>
      <xdr:nvPicPr>
        <xdr:cNvPr id="9220" name="Kép 2">
          <a:extLst>
            <a:ext uri="{FF2B5EF4-FFF2-40B4-BE49-F238E27FC236}">
              <a16:creationId xmlns:a16="http://schemas.microsoft.com/office/drawing/2014/main" id="{5786580B-C783-3CFC-5FBA-B2ED5FA37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9860" y="30480"/>
          <a:ext cx="502920" cy="3886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579120</xdr:colOff>
      <xdr:row>0</xdr:row>
      <xdr:rowOff>60960</xdr:rowOff>
    </xdr:from>
    <xdr:to>
      <xdr:col>12</xdr:col>
      <xdr:colOff>510540</xdr:colOff>
      <xdr:row>1</xdr:row>
      <xdr:rowOff>144780</xdr:rowOff>
    </xdr:to>
    <xdr:pic>
      <xdr:nvPicPr>
        <xdr:cNvPr id="10241" name="Kép 2">
          <a:extLst>
            <a:ext uri="{FF2B5EF4-FFF2-40B4-BE49-F238E27FC236}">
              <a16:creationId xmlns:a16="http://schemas.microsoft.com/office/drawing/2014/main" id="{D8F0B851-CDEA-7576-15C6-70DCF8E9B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5560" y="60960"/>
          <a:ext cx="518160" cy="3962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0</xdr:row>
      <xdr:rowOff>45720</xdr:rowOff>
    </xdr:from>
    <xdr:to>
      <xdr:col>12</xdr:col>
      <xdr:colOff>579120</xdr:colOff>
      <xdr:row>1</xdr:row>
      <xdr:rowOff>137160</xdr:rowOff>
    </xdr:to>
    <xdr:pic>
      <xdr:nvPicPr>
        <xdr:cNvPr id="11265" name="Kép 2">
          <a:extLst>
            <a:ext uri="{FF2B5EF4-FFF2-40B4-BE49-F238E27FC236}">
              <a16:creationId xmlns:a16="http://schemas.microsoft.com/office/drawing/2014/main" id="{A2E4433F-FDDD-8B56-1ED9-73BF770E1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45720"/>
          <a:ext cx="541020" cy="4038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</xdr:colOff>
      <xdr:row>0</xdr:row>
      <xdr:rowOff>60960</xdr:rowOff>
    </xdr:from>
    <xdr:to>
      <xdr:col>12</xdr:col>
      <xdr:colOff>525780</xdr:colOff>
      <xdr:row>1</xdr:row>
      <xdr:rowOff>144780</xdr:rowOff>
    </xdr:to>
    <xdr:pic>
      <xdr:nvPicPr>
        <xdr:cNvPr id="12289" name="Kép 2">
          <a:extLst>
            <a:ext uri="{FF2B5EF4-FFF2-40B4-BE49-F238E27FC236}">
              <a16:creationId xmlns:a16="http://schemas.microsoft.com/office/drawing/2014/main" id="{FC12C496-A920-C5F8-1196-620F658DE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3180" y="60960"/>
          <a:ext cx="518160" cy="3962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487680</xdr:colOff>
      <xdr:row>0</xdr:row>
      <xdr:rowOff>0</xdr:rowOff>
    </xdr:from>
    <xdr:to>
      <xdr:col>12</xdr:col>
      <xdr:colOff>518160</xdr:colOff>
      <xdr:row>1</xdr:row>
      <xdr:rowOff>160020</xdr:rowOff>
    </xdr:to>
    <xdr:pic>
      <xdr:nvPicPr>
        <xdr:cNvPr id="13313" name="Kép 2">
          <a:extLst>
            <a:ext uri="{FF2B5EF4-FFF2-40B4-BE49-F238E27FC236}">
              <a16:creationId xmlns:a16="http://schemas.microsoft.com/office/drawing/2014/main" id="{0B0DE6C9-FA2D-FF3B-F897-45F2E239B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0"/>
          <a:ext cx="617220" cy="4724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14338" name="Gomb 1" descr="Legyen bíró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F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hu-HU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14339" name="Gomb 2" descr="Nincs bíró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F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hu-HU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>
    <xdr:from>
      <xdr:col>16</xdr:col>
      <xdr:colOff>236220</xdr:colOff>
      <xdr:row>0</xdr:row>
      <xdr:rowOff>0</xdr:rowOff>
    </xdr:from>
    <xdr:to>
      <xdr:col>17</xdr:col>
      <xdr:colOff>76200</xdr:colOff>
      <xdr:row>2</xdr:row>
      <xdr:rowOff>15240</xdr:rowOff>
    </xdr:to>
    <xdr:pic>
      <xdr:nvPicPr>
        <xdr:cNvPr id="14340" name="Kép 2">
          <a:extLst>
            <a:ext uri="{FF2B5EF4-FFF2-40B4-BE49-F238E27FC236}">
              <a16:creationId xmlns:a16="http://schemas.microsoft.com/office/drawing/2014/main" id="{E6779CE8-20B3-C6AA-7F27-17C658445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6520" y="0"/>
          <a:ext cx="571500" cy="457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556260</xdr:colOff>
      <xdr:row>0</xdr:row>
      <xdr:rowOff>30480</xdr:rowOff>
    </xdr:from>
    <xdr:to>
      <xdr:col>12</xdr:col>
      <xdr:colOff>525780</xdr:colOff>
      <xdr:row>1</xdr:row>
      <xdr:rowOff>137160</xdr:rowOff>
    </xdr:to>
    <xdr:pic>
      <xdr:nvPicPr>
        <xdr:cNvPr id="15361" name="Kép 2">
          <a:extLst>
            <a:ext uri="{FF2B5EF4-FFF2-40B4-BE49-F238E27FC236}">
              <a16:creationId xmlns:a16="http://schemas.microsoft.com/office/drawing/2014/main" id="{8A1A88D1-81DF-61C6-A5A6-441052C10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30480"/>
          <a:ext cx="55626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487680</xdr:colOff>
      <xdr:row>0</xdr:row>
      <xdr:rowOff>15240</xdr:rowOff>
    </xdr:from>
    <xdr:to>
      <xdr:col>12</xdr:col>
      <xdr:colOff>480060</xdr:colOff>
      <xdr:row>1</xdr:row>
      <xdr:rowOff>144780</xdr:rowOff>
    </xdr:to>
    <xdr:pic>
      <xdr:nvPicPr>
        <xdr:cNvPr id="16385" name="Kép 2">
          <a:extLst>
            <a:ext uri="{FF2B5EF4-FFF2-40B4-BE49-F238E27FC236}">
              <a16:creationId xmlns:a16="http://schemas.microsoft.com/office/drawing/2014/main" id="{E2F38146-FD4C-3482-9E0E-AA18049E2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15240"/>
          <a:ext cx="579120" cy="4419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38100</xdr:rowOff>
    </xdr:from>
    <xdr:to>
      <xdr:col>12</xdr:col>
      <xdr:colOff>563880</xdr:colOff>
      <xdr:row>1</xdr:row>
      <xdr:rowOff>160020</xdr:rowOff>
    </xdr:to>
    <xdr:pic>
      <xdr:nvPicPr>
        <xdr:cNvPr id="17409" name="Kép 2">
          <a:extLst>
            <a:ext uri="{FF2B5EF4-FFF2-40B4-BE49-F238E27FC236}">
              <a16:creationId xmlns:a16="http://schemas.microsoft.com/office/drawing/2014/main" id="{6D8DCF45-24D3-88A6-7037-5A53AE957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5560" y="38100"/>
          <a:ext cx="563880" cy="4343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510540</xdr:colOff>
      <xdr:row>0</xdr:row>
      <xdr:rowOff>45720</xdr:rowOff>
    </xdr:from>
    <xdr:to>
      <xdr:col>12</xdr:col>
      <xdr:colOff>472440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72B4BA8F-E281-4CFA-A8CC-3FA3A0AB5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45720"/>
          <a:ext cx="548640" cy="4114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1379220</xdr:colOff>
      <xdr:row>0</xdr:row>
      <xdr:rowOff>68580</xdr:rowOff>
    </xdr:from>
    <xdr:to>
      <xdr:col>13</xdr:col>
      <xdr:colOff>419100</xdr:colOff>
      <xdr:row>1</xdr:row>
      <xdr:rowOff>160020</xdr:rowOff>
    </xdr:to>
    <xdr:pic>
      <xdr:nvPicPr>
        <xdr:cNvPr id="2049" name="Picture 23">
          <a:extLst>
            <a:ext uri="{FF2B5EF4-FFF2-40B4-BE49-F238E27FC236}">
              <a16:creationId xmlns:a16="http://schemas.microsoft.com/office/drawing/2014/main" id="{CD8C6A1C-4D7C-3125-268F-9D7F06E6A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1840" y="68580"/>
          <a:ext cx="579120" cy="4038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</xdr:colOff>
      <xdr:row>0</xdr:row>
      <xdr:rowOff>60960</xdr:rowOff>
    </xdr:from>
    <xdr:to>
      <xdr:col>12</xdr:col>
      <xdr:colOff>525780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E6C88767-D1D5-4907-B90C-9E29F44E0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3180" y="60960"/>
          <a:ext cx="518160" cy="3962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73729" name="Gomb 1" descr="Legyen bíró" hidden="1">
              <a:extLst>
                <a:ext uri="{63B3BB69-23CF-44E3-9099-C40C66FF867C}">
                  <a14:compatExt spid="_x0000_s73729"/>
                </a:ext>
                <a:ext uri="{FF2B5EF4-FFF2-40B4-BE49-F238E27FC236}">
                  <a16:creationId xmlns:a16="http://schemas.microsoft.com/office/drawing/2014/main" id="{8DCBEAA2-59FA-4FD3-AB51-08613C78E5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hu-HU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73730" name="Gomb 2" descr="Nincs bíró" hidden="1">
              <a:extLst>
                <a:ext uri="{63B3BB69-23CF-44E3-9099-C40C66FF867C}">
                  <a14:compatExt spid="_x0000_s73730"/>
                </a:ext>
                <a:ext uri="{FF2B5EF4-FFF2-40B4-BE49-F238E27FC236}">
                  <a16:creationId xmlns:a16="http://schemas.microsoft.com/office/drawing/2014/main" id="{85C461C8-7DAB-4DD7-B3E8-819034B890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hu-HU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>
    <xdr:from>
      <xdr:col>16</xdr:col>
      <xdr:colOff>236220</xdr:colOff>
      <xdr:row>0</xdr:row>
      <xdr:rowOff>0</xdr:rowOff>
    </xdr:from>
    <xdr:to>
      <xdr:col>17</xdr:col>
      <xdr:colOff>76200</xdr:colOff>
      <xdr:row>2</xdr:row>
      <xdr:rowOff>15240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23C71463-932A-4C05-892F-57AFCE1B5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6520" y="0"/>
          <a:ext cx="571500" cy="457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548640</xdr:colOff>
      <xdr:row>0</xdr:row>
      <xdr:rowOff>53340</xdr:rowOff>
    </xdr:from>
    <xdr:to>
      <xdr:col>12</xdr:col>
      <xdr:colOff>480060</xdr:colOff>
      <xdr:row>1</xdr:row>
      <xdr:rowOff>137160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6D6790EE-1E6F-4FC7-9AA7-8C8BBF64C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3180" y="53340"/>
          <a:ext cx="518160" cy="3962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487680</xdr:colOff>
      <xdr:row>0</xdr:row>
      <xdr:rowOff>0</xdr:rowOff>
    </xdr:from>
    <xdr:to>
      <xdr:col>12</xdr:col>
      <xdr:colOff>502920</xdr:colOff>
      <xdr:row>1</xdr:row>
      <xdr:rowOff>137160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49516406-FC04-48C9-B68F-10B454CED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2220" y="0"/>
          <a:ext cx="601980" cy="4495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76801" name="Gomb 1" descr="Legyen bíró" hidden="1">
              <a:extLst>
                <a:ext uri="{63B3BB69-23CF-44E3-9099-C40C66FF867C}">
                  <a14:compatExt spid="_x0000_s76801"/>
                </a:ext>
                <a:ext uri="{FF2B5EF4-FFF2-40B4-BE49-F238E27FC236}">
                  <a16:creationId xmlns:a16="http://schemas.microsoft.com/office/drawing/2014/main" id="{646B9A3C-965D-4654-AD77-BF88EA5F3B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hu-HU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76802" name="Gomb 2" descr="Nincs bíró" hidden="1">
              <a:extLst>
                <a:ext uri="{63B3BB69-23CF-44E3-9099-C40C66FF867C}">
                  <a14:compatExt spid="_x0000_s76802"/>
                </a:ext>
                <a:ext uri="{FF2B5EF4-FFF2-40B4-BE49-F238E27FC236}">
                  <a16:creationId xmlns:a16="http://schemas.microsoft.com/office/drawing/2014/main" id="{DE90220A-8A8F-46BB-BEA7-53430453B1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hu-HU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>
    <xdr:from>
      <xdr:col>16</xdr:col>
      <xdr:colOff>274320</xdr:colOff>
      <xdr:row>0</xdr:row>
      <xdr:rowOff>0</xdr:rowOff>
    </xdr:from>
    <xdr:to>
      <xdr:col>19</xdr:col>
      <xdr:colOff>0</xdr:colOff>
      <xdr:row>2</xdr:row>
      <xdr:rowOff>15240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73963198-0875-456D-927F-7696E884C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1760" y="0"/>
          <a:ext cx="571500" cy="457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77825" name="Gomb 1" descr="Legyen bíró" hidden="1">
              <a:extLst>
                <a:ext uri="{63B3BB69-23CF-44E3-9099-C40C66FF867C}">
                  <a14:compatExt spid="_x0000_s77825"/>
                </a:ext>
                <a:ext uri="{FF2B5EF4-FFF2-40B4-BE49-F238E27FC236}">
                  <a16:creationId xmlns:a16="http://schemas.microsoft.com/office/drawing/2014/main" id="{819FBBF5-F644-4274-BF2B-D73E4F9768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hu-HU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77826" name="Gomb 2" descr="Nincs bíró" hidden="1">
              <a:extLst>
                <a:ext uri="{63B3BB69-23CF-44E3-9099-C40C66FF867C}">
                  <a14:compatExt spid="_x0000_s77826"/>
                </a:ext>
                <a:ext uri="{FF2B5EF4-FFF2-40B4-BE49-F238E27FC236}">
                  <a16:creationId xmlns:a16="http://schemas.microsoft.com/office/drawing/2014/main" id="{A3DCC01B-FC30-4A58-8CA6-01E7EE905B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hu-HU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>
    <xdr:from>
      <xdr:col>16</xdr:col>
      <xdr:colOff>304800</xdr:colOff>
      <xdr:row>0</xdr:row>
      <xdr:rowOff>0</xdr:rowOff>
    </xdr:from>
    <xdr:to>
      <xdr:col>19</xdr:col>
      <xdr:colOff>7620</xdr:colOff>
      <xdr:row>1</xdr:row>
      <xdr:rowOff>167640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76ABB357-213F-4ED1-AC5E-DAA41744D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2240" y="0"/>
          <a:ext cx="548640" cy="4419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78849" name="Gomb 1" descr="Legyen bíró" hidden="1">
              <a:extLst>
                <a:ext uri="{63B3BB69-23CF-44E3-9099-C40C66FF867C}">
                  <a14:compatExt spid="_x0000_s78849"/>
                </a:ext>
                <a:ext uri="{FF2B5EF4-FFF2-40B4-BE49-F238E27FC236}">
                  <a16:creationId xmlns:a16="http://schemas.microsoft.com/office/drawing/2014/main" id="{4068E614-7CD4-4DB9-8446-CB25C5535E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hu-HU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78850" name="Gomb 2" descr="Nincs bíró" hidden="1">
              <a:extLst>
                <a:ext uri="{63B3BB69-23CF-44E3-9099-C40C66FF867C}">
                  <a14:compatExt spid="_x0000_s78850"/>
                </a:ext>
                <a:ext uri="{FF2B5EF4-FFF2-40B4-BE49-F238E27FC236}">
                  <a16:creationId xmlns:a16="http://schemas.microsoft.com/office/drawing/2014/main" id="{7D684C3F-4C51-473A-B49B-1473E1C2EB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hu-HU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>
    <xdr:from>
      <xdr:col>16</xdr:col>
      <xdr:colOff>281940</xdr:colOff>
      <xdr:row>0</xdr:row>
      <xdr:rowOff>38100</xdr:rowOff>
    </xdr:from>
    <xdr:to>
      <xdr:col>17</xdr:col>
      <xdr:colOff>60960</xdr:colOff>
      <xdr:row>1</xdr:row>
      <xdr:rowOff>167640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A521D5C-1509-41DD-A0D1-A940489B9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6520" y="38100"/>
          <a:ext cx="510540" cy="4038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487680</xdr:colOff>
      <xdr:row>0</xdr:row>
      <xdr:rowOff>30480</xdr:rowOff>
    </xdr:from>
    <xdr:to>
      <xdr:col>12</xdr:col>
      <xdr:colOff>472440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33FD3DC0-F093-43F6-BE4F-ECB4FF58D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2220" y="30480"/>
          <a:ext cx="571500" cy="4267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80897" name="Gomb 1" descr="Legyen bíró" hidden="1">
              <a:extLst>
                <a:ext uri="{63B3BB69-23CF-44E3-9099-C40C66FF867C}">
                  <a14:compatExt spid="_x0000_s80897"/>
                </a:ext>
                <a:ext uri="{FF2B5EF4-FFF2-40B4-BE49-F238E27FC236}">
                  <a16:creationId xmlns:a16="http://schemas.microsoft.com/office/drawing/2014/main" id="{1E3212D9-1570-4F6C-94A4-300C0B1C94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hu-HU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80898" name="Gomb 2" descr="Nincs bíró" hidden="1">
              <a:extLst>
                <a:ext uri="{63B3BB69-23CF-44E3-9099-C40C66FF867C}">
                  <a14:compatExt spid="_x0000_s80898"/>
                </a:ext>
                <a:ext uri="{FF2B5EF4-FFF2-40B4-BE49-F238E27FC236}">
                  <a16:creationId xmlns:a16="http://schemas.microsoft.com/office/drawing/2014/main" id="{0584253C-28D5-493F-916C-9BC576F12B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hu-HU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>
    <xdr:from>
      <xdr:col>16</xdr:col>
      <xdr:colOff>304800</xdr:colOff>
      <xdr:row>0</xdr:row>
      <xdr:rowOff>0</xdr:rowOff>
    </xdr:from>
    <xdr:to>
      <xdr:col>17</xdr:col>
      <xdr:colOff>91440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2EC5DD59-DCA2-44E3-911F-E21679429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1760" y="0"/>
          <a:ext cx="51816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487680</xdr:colOff>
      <xdr:row>0</xdr:row>
      <xdr:rowOff>0</xdr:rowOff>
    </xdr:from>
    <xdr:to>
      <xdr:col>12</xdr:col>
      <xdr:colOff>518160</xdr:colOff>
      <xdr:row>1</xdr:row>
      <xdr:rowOff>160020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59D6789-DE77-4C44-85BD-5AAEF23FA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0"/>
          <a:ext cx="617220" cy="4724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129540</xdr:rowOff>
        </xdr:to>
        <xdr:sp macro="" textlink="">
          <xdr:nvSpPr>
            <xdr:cNvPr id="18435" name="Gomb 1" descr="Sorsolási rangsor &#10;szerinti sorbarakás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13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hu-HU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>
    <xdr:from>
      <xdr:col>14</xdr:col>
      <xdr:colOff>472440</xdr:colOff>
      <xdr:row>0</xdr:row>
      <xdr:rowOff>53340</xdr:rowOff>
    </xdr:from>
    <xdr:to>
      <xdr:col>16</xdr:col>
      <xdr:colOff>487680</xdr:colOff>
      <xdr:row>1</xdr:row>
      <xdr:rowOff>137160</xdr:rowOff>
    </xdr:to>
    <xdr:pic>
      <xdr:nvPicPr>
        <xdr:cNvPr id="18436" name="Kép 2">
          <a:extLst>
            <a:ext uri="{FF2B5EF4-FFF2-40B4-BE49-F238E27FC236}">
              <a16:creationId xmlns:a16="http://schemas.microsoft.com/office/drawing/2014/main" id="{3D341D23-598C-4872-9221-825249796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3820" y="53340"/>
          <a:ext cx="525780" cy="3962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487680</xdr:colOff>
      <xdr:row>0</xdr:row>
      <xdr:rowOff>0</xdr:rowOff>
    </xdr:from>
    <xdr:to>
      <xdr:col>12</xdr:col>
      <xdr:colOff>510540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88265625-C59D-42B7-BCB5-AFE764691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2220" y="0"/>
          <a:ext cx="609600" cy="457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83969" name="Gomb 1" descr="Legyen bíró" hidden="1">
              <a:extLst>
                <a:ext uri="{63B3BB69-23CF-44E3-9099-C40C66FF867C}">
                  <a14:compatExt spid="_x0000_s83969"/>
                </a:ext>
                <a:ext uri="{FF2B5EF4-FFF2-40B4-BE49-F238E27FC236}">
                  <a16:creationId xmlns:a16="http://schemas.microsoft.com/office/drawing/2014/main" id="{D0E1686F-26EB-491B-B261-A2EC523A25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hu-HU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83970" name="Gomb 2" descr="Nincs bíró" hidden="1">
              <a:extLst>
                <a:ext uri="{63B3BB69-23CF-44E3-9099-C40C66FF867C}">
                  <a14:compatExt spid="_x0000_s83970"/>
                </a:ext>
                <a:ext uri="{FF2B5EF4-FFF2-40B4-BE49-F238E27FC236}">
                  <a16:creationId xmlns:a16="http://schemas.microsoft.com/office/drawing/2014/main" id="{5951366B-5F39-436E-922F-BF87C32F42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hu-HU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>
    <xdr:from>
      <xdr:col>16</xdr:col>
      <xdr:colOff>289560</xdr:colOff>
      <xdr:row>0</xdr:row>
      <xdr:rowOff>30480</xdr:rowOff>
    </xdr:from>
    <xdr:to>
      <xdr:col>17</xdr:col>
      <xdr:colOff>60960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3F8CFC11-07CA-44E3-B0A5-ED3FA9419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9860" y="30480"/>
          <a:ext cx="502920" cy="3886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84993" name="Gomb 1" descr="Legyen bíró" hidden="1">
              <a:extLst>
                <a:ext uri="{63B3BB69-23CF-44E3-9099-C40C66FF867C}">
                  <a14:compatExt spid="_x0000_s84993"/>
                </a:ext>
                <a:ext uri="{FF2B5EF4-FFF2-40B4-BE49-F238E27FC236}">
                  <a16:creationId xmlns:a16="http://schemas.microsoft.com/office/drawing/2014/main" id="{C69B401F-BCC1-4831-BCB4-75CBB3B214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hu-HU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84994" name="Gomb 2" descr="Nincs bíró" hidden="1">
              <a:extLst>
                <a:ext uri="{63B3BB69-23CF-44E3-9099-C40C66FF867C}">
                  <a14:compatExt spid="_x0000_s84994"/>
                </a:ext>
                <a:ext uri="{FF2B5EF4-FFF2-40B4-BE49-F238E27FC236}">
                  <a16:creationId xmlns:a16="http://schemas.microsoft.com/office/drawing/2014/main" id="{B8C63D04-03F7-455F-AA89-8DF64698C9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hu-HU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>
    <xdr:from>
      <xdr:col>16</xdr:col>
      <xdr:colOff>251460</xdr:colOff>
      <xdr:row>0</xdr:row>
      <xdr:rowOff>0</xdr:rowOff>
    </xdr:from>
    <xdr:to>
      <xdr:col>17</xdr:col>
      <xdr:colOff>68580</xdr:colOff>
      <xdr:row>1</xdr:row>
      <xdr:rowOff>160020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51E36B9F-EE3E-46DF-96A7-C6F9ABC38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9380" y="0"/>
          <a:ext cx="548640" cy="4343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579120</xdr:colOff>
      <xdr:row>0</xdr:row>
      <xdr:rowOff>60960</xdr:rowOff>
    </xdr:from>
    <xdr:to>
      <xdr:col>12</xdr:col>
      <xdr:colOff>510540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376683AD-F77E-4552-8AF9-E68DECEE6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5560" y="60960"/>
          <a:ext cx="518160" cy="3962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563880</xdr:colOff>
      <xdr:row>0</xdr:row>
      <xdr:rowOff>30480</xdr:rowOff>
    </xdr:from>
    <xdr:to>
      <xdr:col>12</xdr:col>
      <xdr:colOff>525780</xdr:colOff>
      <xdr:row>1</xdr:row>
      <xdr:rowOff>129540</xdr:rowOff>
    </xdr:to>
    <xdr:pic>
      <xdr:nvPicPr>
        <xdr:cNvPr id="3073" name="Kép 2">
          <a:extLst>
            <a:ext uri="{FF2B5EF4-FFF2-40B4-BE49-F238E27FC236}">
              <a16:creationId xmlns:a16="http://schemas.microsoft.com/office/drawing/2014/main" id="{15CD28BC-843C-7720-9780-D0105AEEE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0320" y="30480"/>
          <a:ext cx="548640" cy="4114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548640</xdr:colOff>
      <xdr:row>0</xdr:row>
      <xdr:rowOff>53340</xdr:rowOff>
    </xdr:from>
    <xdr:to>
      <xdr:col>12</xdr:col>
      <xdr:colOff>480060</xdr:colOff>
      <xdr:row>1</xdr:row>
      <xdr:rowOff>137160</xdr:rowOff>
    </xdr:to>
    <xdr:pic>
      <xdr:nvPicPr>
        <xdr:cNvPr id="4097" name="Kép 2">
          <a:extLst>
            <a:ext uri="{FF2B5EF4-FFF2-40B4-BE49-F238E27FC236}">
              <a16:creationId xmlns:a16="http://schemas.microsoft.com/office/drawing/2014/main" id="{CF1C3D2D-FC5B-B146-D5E0-6F040AD04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3180" y="53340"/>
          <a:ext cx="518160" cy="3962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</xdr:colOff>
      <xdr:row>0</xdr:row>
      <xdr:rowOff>60960</xdr:rowOff>
    </xdr:from>
    <xdr:to>
      <xdr:col>12</xdr:col>
      <xdr:colOff>525780</xdr:colOff>
      <xdr:row>1</xdr:row>
      <xdr:rowOff>144780</xdr:rowOff>
    </xdr:to>
    <xdr:pic>
      <xdr:nvPicPr>
        <xdr:cNvPr id="5121" name="Kép 2">
          <a:extLst>
            <a:ext uri="{FF2B5EF4-FFF2-40B4-BE49-F238E27FC236}">
              <a16:creationId xmlns:a16="http://schemas.microsoft.com/office/drawing/2014/main" id="{D219D16B-5AF7-A271-EF11-B6E218A25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3180" y="60960"/>
          <a:ext cx="518160" cy="3962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510540</xdr:colOff>
      <xdr:row>0</xdr:row>
      <xdr:rowOff>45720</xdr:rowOff>
    </xdr:from>
    <xdr:to>
      <xdr:col>12</xdr:col>
      <xdr:colOff>472440</xdr:colOff>
      <xdr:row>1</xdr:row>
      <xdr:rowOff>144780</xdr:rowOff>
    </xdr:to>
    <xdr:pic>
      <xdr:nvPicPr>
        <xdr:cNvPr id="6145" name="Kép 2">
          <a:extLst>
            <a:ext uri="{FF2B5EF4-FFF2-40B4-BE49-F238E27FC236}">
              <a16:creationId xmlns:a16="http://schemas.microsoft.com/office/drawing/2014/main" id="{2DBAE90F-9490-099C-54E5-1DC153BB3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45720"/>
          <a:ext cx="548640" cy="4114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548640</xdr:colOff>
      <xdr:row>0</xdr:row>
      <xdr:rowOff>30480</xdr:rowOff>
    </xdr:from>
    <xdr:to>
      <xdr:col>12</xdr:col>
      <xdr:colOff>556260</xdr:colOff>
      <xdr:row>1</xdr:row>
      <xdr:rowOff>167640</xdr:rowOff>
    </xdr:to>
    <xdr:pic>
      <xdr:nvPicPr>
        <xdr:cNvPr id="7169" name="Kép 2">
          <a:extLst>
            <a:ext uri="{FF2B5EF4-FFF2-40B4-BE49-F238E27FC236}">
              <a16:creationId xmlns:a16="http://schemas.microsoft.com/office/drawing/2014/main" id="{0B357540-CF15-CDC1-FE3C-1EAD0D87C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5080" y="30480"/>
          <a:ext cx="594360" cy="4495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548640</xdr:colOff>
      <xdr:row>0</xdr:row>
      <xdr:rowOff>53340</xdr:rowOff>
    </xdr:from>
    <xdr:to>
      <xdr:col>12</xdr:col>
      <xdr:colOff>480060</xdr:colOff>
      <xdr:row>1</xdr:row>
      <xdr:rowOff>137160</xdr:rowOff>
    </xdr:to>
    <xdr:pic>
      <xdr:nvPicPr>
        <xdr:cNvPr id="8193" name="Kép 2">
          <a:extLst>
            <a:ext uri="{FF2B5EF4-FFF2-40B4-BE49-F238E27FC236}">
              <a16:creationId xmlns:a16="http://schemas.microsoft.com/office/drawing/2014/main" id="{3EB932CA-0B4E-967B-593D-D7A08480C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53340"/>
          <a:ext cx="518160" cy="3962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Munka\Di&#225;kolimpia\2024-2025\V&#225;rmegyei%20v&#233;geredm&#233;nyek\B&#233;k&#233;s%20v&#225;rmegye%20-%20Hank&#243;%20B&#225;lint\diakolimpia-2024-2025-varmegyei-es-budapesti-dontok_sorsolas-es-jatekrend-bekes-varmegye-4-8kcs-diakolimpia-2024-2025%20(2).xlsx" TargetMode="External"/><Relationship Id="rId1" Type="http://schemas.openxmlformats.org/officeDocument/2006/relationships/externalLinkPath" Target="diakolimpia-2024-2025-varmegyei-es-budapesti-dontok_sorsolas-es-jatekrend-bekes-varmegye-4-8kcs-diakolimpia-2024-2025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talanos"/>
      <sheetName val="Birók"/>
      <sheetName val="Nevezések"/>
      <sheetName val="Játék nélkül továbbjutók"/>
      <sheetName val="Játékrend"/>
      <sheetName val="F12 &quot;A&quot;"/>
      <sheetName val="F14 &quot;A&quot;"/>
      <sheetName val="F16 &quot;A&quot;"/>
      <sheetName val="F18 &quot;A&quot;"/>
      <sheetName val="F18+&quot;A&quot;"/>
      <sheetName val="F12 &quot;B&quot;"/>
      <sheetName val="F14 &quot;B&quot;"/>
      <sheetName val="F16&quot;B&quot;"/>
      <sheetName val="F18&quot;B&quot;"/>
      <sheetName val="F18+&quot;B&quot;"/>
      <sheetName val="L18 &quot;A&quot;"/>
      <sheetName val="L12 &quot;B&quot;"/>
      <sheetName val="L14 &quot;B&quot;"/>
      <sheetName val="L16 &quot;B&quot;"/>
      <sheetName val="L18 &quot;B&quot;"/>
      <sheetName val="1MD 8 (3)"/>
      <sheetName val="1MD 8 (4)"/>
      <sheetName val="1MD 32 (4)"/>
      <sheetName val="1MD 64 (4)"/>
      <sheetName val="1D ELO (4)"/>
      <sheetName val="1D 8 (4)"/>
      <sheetName val="1D 16 (4)"/>
      <sheetName val="1D 32 (4)"/>
      <sheetName val="1Q ELO (5)"/>
      <sheetName val="1Q 8&gt;2 (5)"/>
      <sheetName val="1Q 8&gt;4 (5)"/>
      <sheetName val="1Q 16&gt;4 (5)"/>
      <sheetName val="1E3 (5)"/>
      <sheetName val="1E4 (5)"/>
      <sheetName val="1E5 (5)"/>
      <sheetName val="1E6 (5)"/>
      <sheetName val="1E7 (5)"/>
      <sheetName val="1E8 (5)"/>
      <sheetName val="1MD 8 (5)"/>
      <sheetName val="1MD 32 (5)"/>
      <sheetName val="1MD 64 (5)"/>
      <sheetName val="1D ELO (5)"/>
      <sheetName val="1D 8 (5)"/>
      <sheetName val="1D 16 (5)"/>
      <sheetName val="1D 32 (5)"/>
    </sheetNames>
    <sheetDataSet>
      <sheetData sheetId="0">
        <row r="6">
          <cell r="A6" t="str">
            <v>Diákolimpia Vármegyei</v>
          </cell>
        </row>
        <row r="10">
          <cell r="A10">
            <v>45789</v>
          </cell>
          <cell r="C10" t="str">
            <v>Gyula</v>
          </cell>
          <cell r="E10" t="str">
            <v>Kovács Zoltán</v>
          </cell>
        </row>
      </sheetData>
      <sheetData sheetId="1">
        <row r="21">
          <cell r="P21" t="str">
            <v>Bíró</v>
          </cell>
        </row>
        <row r="22">
          <cell r="P22" t="str">
            <v xml:space="preserve"> </v>
          </cell>
        </row>
        <row r="23">
          <cell r="P23" t="str">
            <v xml:space="preserve"> </v>
          </cell>
        </row>
        <row r="24">
          <cell r="P24" t="str">
            <v xml:space="preserve"> </v>
          </cell>
        </row>
        <row r="25">
          <cell r="P25" t="str">
            <v xml:space="preserve"> </v>
          </cell>
        </row>
        <row r="26">
          <cell r="P26" t="str">
            <v xml:space="preserve"> </v>
          </cell>
        </row>
        <row r="27">
          <cell r="P27" t="str">
            <v xml:space="preserve"> </v>
          </cell>
        </row>
        <row r="28">
          <cell r="P28" t="str">
            <v xml:space="preserve"> </v>
          </cell>
        </row>
        <row r="29">
          <cell r="P29" t="str">
            <v xml:space="preserve"> </v>
          </cell>
        </row>
        <row r="30">
          <cell r="P30" t="str">
            <v>Egyik sem</v>
          </cell>
        </row>
      </sheetData>
      <sheetData sheetId="2"/>
      <sheetData sheetId="3">
        <row r="7">
          <cell r="A7">
            <v>1</v>
          </cell>
          <cell r="B7" t="str">
            <v>Zendehdel-Moghaddam</v>
          </cell>
          <cell r="C7" t="str">
            <v>Leila</v>
          </cell>
          <cell r="D7" t="str">
            <v>Gyula Román</v>
          </cell>
          <cell r="G7" t="str">
            <v>L12 "A"</v>
          </cell>
        </row>
        <row r="8">
          <cell r="A8">
            <v>2</v>
          </cell>
          <cell r="B8" t="str">
            <v xml:space="preserve">Hartmann </v>
          </cell>
          <cell r="C8" t="str">
            <v>Lilla Zsóka</v>
          </cell>
          <cell r="D8" t="str">
            <v>Bcs. Széchenyi</v>
          </cell>
          <cell r="G8" t="str">
            <v>L16 "A"</v>
          </cell>
        </row>
        <row r="9">
          <cell r="A9">
            <v>3</v>
          </cell>
          <cell r="B9" t="str">
            <v>Kovács</v>
          </cell>
          <cell r="C9" t="str">
            <v>Hédi</v>
          </cell>
          <cell r="D9" t="str">
            <v>Gyula Erkel</v>
          </cell>
          <cell r="G9" t="str">
            <v>L18+ "A"</v>
          </cell>
        </row>
        <row r="10">
          <cell r="A10">
            <v>4</v>
          </cell>
        </row>
        <row r="11">
          <cell r="A11">
            <v>5</v>
          </cell>
        </row>
        <row r="12">
          <cell r="A12">
            <v>6</v>
          </cell>
        </row>
        <row r="13">
          <cell r="A13">
            <v>7</v>
          </cell>
        </row>
        <row r="14">
          <cell r="A14">
            <v>8</v>
          </cell>
        </row>
        <row r="15">
          <cell r="A15">
            <v>9</v>
          </cell>
        </row>
        <row r="16">
          <cell r="A16">
            <v>10</v>
          </cell>
        </row>
        <row r="17">
          <cell r="A17">
            <v>11</v>
          </cell>
        </row>
        <row r="18">
          <cell r="A18">
            <v>12</v>
          </cell>
        </row>
        <row r="19">
          <cell r="A19">
            <v>13</v>
          </cell>
        </row>
        <row r="20">
          <cell r="A20">
            <v>14</v>
          </cell>
        </row>
        <row r="21">
          <cell r="A21">
            <v>15</v>
          </cell>
        </row>
        <row r="22">
          <cell r="A22">
            <v>16</v>
          </cell>
        </row>
        <row r="23">
          <cell r="A23">
            <v>17</v>
          </cell>
        </row>
        <row r="24">
          <cell r="A24">
            <v>18</v>
          </cell>
        </row>
        <row r="25">
          <cell r="A25">
            <v>19</v>
          </cell>
        </row>
        <row r="26">
          <cell r="A26">
            <v>20</v>
          </cell>
        </row>
        <row r="27">
          <cell r="A27">
            <v>21</v>
          </cell>
        </row>
        <row r="28">
          <cell r="A28">
            <v>22</v>
          </cell>
        </row>
        <row r="29">
          <cell r="A29">
            <v>23</v>
          </cell>
        </row>
        <row r="30">
          <cell r="A30">
            <v>24</v>
          </cell>
        </row>
        <row r="31">
          <cell r="A31">
            <v>25</v>
          </cell>
        </row>
        <row r="32">
          <cell r="A32">
            <v>26</v>
          </cell>
        </row>
        <row r="33">
          <cell r="A33">
            <v>27</v>
          </cell>
        </row>
        <row r="34">
          <cell r="A34">
            <v>28</v>
          </cell>
        </row>
        <row r="35">
          <cell r="A35">
            <v>29</v>
          </cell>
        </row>
        <row r="36">
          <cell r="A36">
            <v>30</v>
          </cell>
        </row>
        <row r="37">
          <cell r="A37">
            <v>31</v>
          </cell>
        </row>
        <row r="38">
          <cell r="A38">
            <v>32</v>
          </cell>
        </row>
        <row r="39">
          <cell r="A39">
            <v>33</v>
          </cell>
        </row>
        <row r="40">
          <cell r="A40">
            <v>34</v>
          </cell>
          <cell r="J40" t="e">
            <v>#REF!</v>
          </cell>
          <cell r="K40" t="str">
            <v>ZZZ9</v>
          </cell>
          <cell r="L40">
            <v>999</v>
          </cell>
          <cell r="M40">
            <v>999</v>
          </cell>
          <cell r="P40">
            <v>999</v>
          </cell>
        </row>
        <row r="41">
          <cell r="A41">
            <v>35</v>
          </cell>
          <cell r="J41" t="e">
            <v>#REF!</v>
          </cell>
          <cell r="K41" t="str">
            <v>ZZZ9</v>
          </cell>
          <cell r="L41">
            <v>999</v>
          </cell>
          <cell r="M41">
            <v>999</v>
          </cell>
          <cell r="P41">
            <v>999</v>
          </cell>
        </row>
        <row r="42">
          <cell r="A42">
            <v>36</v>
          </cell>
          <cell r="J42" t="e">
            <v>#REF!</v>
          </cell>
          <cell r="K42" t="str">
            <v>ZZZ9</v>
          </cell>
          <cell r="L42">
            <v>999</v>
          </cell>
          <cell r="M42">
            <v>999</v>
          </cell>
          <cell r="P42">
            <v>999</v>
          </cell>
        </row>
        <row r="43">
          <cell r="A43">
            <v>37</v>
          </cell>
          <cell r="J43" t="e">
            <v>#REF!</v>
          </cell>
          <cell r="K43" t="str">
            <v>ZZZ9</v>
          </cell>
          <cell r="L43">
            <v>999</v>
          </cell>
          <cell r="M43">
            <v>999</v>
          </cell>
          <cell r="P43">
            <v>999</v>
          </cell>
        </row>
        <row r="44">
          <cell r="A44">
            <v>38</v>
          </cell>
          <cell r="J44" t="e">
            <v>#REF!</v>
          </cell>
          <cell r="K44" t="str">
            <v>ZZZ9</v>
          </cell>
          <cell r="L44">
            <v>999</v>
          </cell>
          <cell r="M44">
            <v>999</v>
          </cell>
          <cell r="P44">
            <v>999</v>
          </cell>
        </row>
        <row r="45">
          <cell r="A45">
            <v>39</v>
          </cell>
          <cell r="J45" t="e">
            <v>#REF!</v>
          </cell>
          <cell r="K45" t="str">
            <v>ZZZ9</v>
          </cell>
          <cell r="L45">
            <v>999</v>
          </cell>
          <cell r="M45">
            <v>999</v>
          </cell>
          <cell r="P45">
            <v>999</v>
          </cell>
        </row>
        <row r="46">
          <cell r="A46">
            <v>40</v>
          </cell>
          <cell r="J46" t="e">
            <v>#REF!</v>
          </cell>
          <cell r="K46" t="str">
            <v>ZZZ9</v>
          </cell>
          <cell r="L46">
            <v>999</v>
          </cell>
          <cell r="M46">
            <v>999</v>
          </cell>
          <cell r="P46">
            <v>999</v>
          </cell>
        </row>
        <row r="47">
          <cell r="A47">
            <v>41</v>
          </cell>
          <cell r="J47" t="e">
            <v>#REF!</v>
          </cell>
          <cell r="K47" t="str">
            <v>ZZZ9</v>
          </cell>
          <cell r="L47">
            <v>999</v>
          </cell>
          <cell r="M47">
            <v>999</v>
          </cell>
          <cell r="P47">
            <v>999</v>
          </cell>
        </row>
        <row r="48">
          <cell r="A48">
            <v>42</v>
          </cell>
          <cell r="J48" t="e">
            <v>#REF!</v>
          </cell>
          <cell r="K48" t="str">
            <v>ZZZ9</v>
          </cell>
          <cell r="L48">
            <v>999</v>
          </cell>
          <cell r="M48">
            <v>999</v>
          </cell>
          <cell r="P48">
            <v>999</v>
          </cell>
        </row>
        <row r="49">
          <cell r="A49">
            <v>43</v>
          </cell>
          <cell r="J49" t="e">
            <v>#REF!</v>
          </cell>
          <cell r="K49" t="str">
            <v>ZZZ9</v>
          </cell>
          <cell r="L49">
            <v>999</v>
          </cell>
          <cell r="M49">
            <v>999</v>
          </cell>
          <cell r="P49">
            <v>999</v>
          </cell>
        </row>
        <row r="50">
          <cell r="A50">
            <v>44</v>
          </cell>
          <cell r="J50" t="e">
            <v>#REF!</v>
          </cell>
          <cell r="K50" t="str">
            <v>ZZZ9</v>
          </cell>
          <cell r="L50">
            <v>999</v>
          </cell>
          <cell r="M50">
            <v>999</v>
          </cell>
          <cell r="P50">
            <v>999</v>
          </cell>
        </row>
        <row r="51">
          <cell r="A51">
            <v>45</v>
          </cell>
          <cell r="J51" t="e">
            <v>#REF!</v>
          </cell>
          <cell r="K51" t="str">
            <v>ZZZ9</v>
          </cell>
          <cell r="L51">
            <v>999</v>
          </cell>
          <cell r="M51">
            <v>999</v>
          </cell>
          <cell r="P51">
            <v>999</v>
          </cell>
        </row>
        <row r="52">
          <cell r="A52">
            <v>46</v>
          </cell>
          <cell r="J52" t="e">
            <v>#REF!</v>
          </cell>
          <cell r="K52" t="str">
            <v>ZZZ9</v>
          </cell>
          <cell r="L52">
            <v>999</v>
          </cell>
          <cell r="M52">
            <v>999</v>
          </cell>
          <cell r="P52">
            <v>999</v>
          </cell>
        </row>
        <row r="53">
          <cell r="A53">
            <v>47</v>
          </cell>
          <cell r="J53" t="e">
            <v>#REF!</v>
          </cell>
          <cell r="K53" t="str">
            <v>ZZZ9</v>
          </cell>
          <cell r="L53">
            <v>999</v>
          </cell>
          <cell r="M53">
            <v>999</v>
          </cell>
          <cell r="P53">
            <v>999</v>
          </cell>
        </row>
        <row r="54">
          <cell r="A54">
            <v>48</v>
          </cell>
          <cell r="J54" t="e">
            <v>#REF!</v>
          </cell>
          <cell r="K54" t="str">
            <v>ZZZ9</v>
          </cell>
          <cell r="L54">
            <v>999</v>
          </cell>
          <cell r="M54">
            <v>999</v>
          </cell>
          <cell r="P54">
            <v>999</v>
          </cell>
        </row>
        <row r="55">
          <cell r="A55">
            <v>49</v>
          </cell>
          <cell r="J55" t="e">
            <v>#REF!</v>
          </cell>
          <cell r="K55" t="str">
            <v>ZZZ9</v>
          </cell>
          <cell r="L55">
            <v>999</v>
          </cell>
          <cell r="M55">
            <v>999</v>
          </cell>
          <cell r="P55">
            <v>999</v>
          </cell>
        </row>
        <row r="56">
          <cell r="A56">
            <v>50</v>
          </cell>
          <cell r="J56" t="e">
            <v>#REF!</v>
          </cell>
          <cell r="K56" t="str">
            <v>ZZZ9</v>
          </cell>
          <cell r="L56">
            <v>999</v>
          </cell>
          <cell r="M56">
            <v>999</v>
          </cell>
          <cell r="P56">
            <v>999</v>
          </cell>
        </row>
        <row r="57">
          <cell r="A57">
            <v>51</v>
          </cell>
          <cell r="J57" t="e">
            <v>#REF!</v>
          </cell>
          <cell r="K57" t="str">
            <v>ZZZ9</v>
          </cell>
          <cell r="L57">
            <v>999</v>
          </cell>
          <cell r="M57">
            <v>999</v>
          </cell>
          <cell r="P57">
            <v>999</v>
          </cell>
        </row>
        <row r="58">
          <cell r="A58">
            <v>52</v>
          </cell>
          <cell r="J58" t="e">
            <v>#REF!</v>
          </cell>
          <cell r="K58" t="str">
            <v>ZZZ9</v>
          </cell>
          <cell r="L58">
            <v>999</v>
          </cell>
          <cell r="M58">
            <v>999</v>
          </cell>
          <cell r="P58">
            <v>999</v>
          </cell>
        </row>
        <row r="59">
          <cell r="A59">
            <v>53</v>
          </cell>
          <cell r="J59" t="e">
            <v>#REF!</v>
          </cell>
          <cell r="K59" t="str">
            <v>ZZZ9</v>
          </cell>
          <cell r="L59">
            <v>999</v>
          </cell>
          <cell r="M59">
            <v>999</v>
          </cell>
          <cell r="P59">
            <v>999</v>
          </cell>
        </row>
        <row r="60">
          <cell r="A60">
            <v>54</v>
          </cell>
          <cell r="J60" t="e">
            <v>#REF!</v>
          </cell>
          <cell r="K60" t="str">
            <v>ZZZ9</v>
          </cell>
          <cell r="L60">
            <v>999</v>
          </cell>
          <cell r="M60">
            <v>999</v>
          </cell>
          <cell r="P60">
            <v>999</v>
          </cell>
        </row>
        <row r="61">
          <cell r="A61">
            <v>55</v>
          </cell>
          <cell r="J61" t="e">
            <v>#REF!</v>
          </cell>
          <cell r="K61" t="str">
            <v>ZZZ9</v>
          </cell>
          <cell r="L61">
            <v>999</v>
          </cell>
          <cell r="M61">
            <v>999</v>
          </cell>
          <cell r="P61">
            <v>999</v>
          </cell>
        </row>
        <row r="62">
          <cell r="A62">
            <v>56</v>
          </cell>
          <cell r="J62" t="e">
            <v>#REF!</v>
          </cell>
          <cell r="K62" t="str">
            <v>ZZZ9</v>
          </cell>
          <cell r="L62">
            <v>999</v>
          </cell>
          <cell r="M62">
            <v>999</v>
          </cell>
          <cell r="P62">
            <v>999</v>
          </cell>
        </row>
        <row r="63">
          <cell r="A63">
            <v>57</v>
          </cell>
          <cell r="J63" t="e">
            <v>#REF!</v>
          </cell>
          <cell r="K63" t="str">
            <v>ZZZ9</v>
          </cell>
          <cell r="L63">
            <v>999</v>
          </cell>
          <cell r="M63">
            <v>999</v>
          </cell>
          <cell r="P63">
            <v>999</v>
          </cell>
        </row>
        <row r="64">
          <cell r="A64">
            <v>58</v>
          </cell>
          <cell r="J64" t="e">
            <v>#REF!</v>
          </cell>
          <cell r="K64" t="str">
            <v>ZZZ9</v>
          </cell>
          <cell r="L64">
            <v>999</v>
          </cell>
          <cell r="M64">
            <v>999</v>
          </cell>
          <cell r="P64">
            <v>999</v>
          </cell>
        </row>
        <row r="65">
          <cell r="A65">
            <v>59</v>
          </cell>
          <cell r="J65" t="e">
            <v>#REF!</v>
          </cell>
          <cell r="K65" t="str">
            <v>ZZZ9</v>
          </cell>
          <cell r="L65">
            <v>999</v>
          </cell>
          <cell r="M65">
            <v>999</v>
          </cell>
          <cell r="P65">
            <v>999</v>
          </cell>
        </row>
        <row r="66">
          <cell r="A66">
            <v>60</v>
          </cell>
          <cell r="J66" t="e">
            <v>#REF!</v>
          </cell>
          <cell r="K66" t="str">
            <v>ZZZ9</v>
          </cell>
          <cell r="L66">
            <v>999</v>
          </cell>
          <cell r="M66">
            <v>999</v>
          </cell>
          <cell r="P66">
            <v>999</v>
          </cell>
        </row>
        <row r="67">
          <cell r="A67">
            <v>61</v>
          </cell>
          <cell r="J67" t="e">
            <v>#REF!</v>
          </cell>
          <cell r="K67" t="str">
            <v>ZZZ9</v>
          </cell>
          <cell r="L67">
            <v>999</v>
          </cell>
          <cell r="M67">
            <v>999</v>
          </cell>
          <cell r="P67">
            <v>999</v>
          </cell>
        </row>
        <row r="68">
          <cell r="A68">
            <v>62</v>
          </cell>
          <cell r="J68" t="e">
            <v>#REF!</v>
          </cell>
          <cell r="K68" t="str">
            <v>ZZZ9</v>
          </cell>
          <cell r="L68">
            <v>999</v>
          </cell>
          <cell r="M68">
            <v>999</v>
          </cell>
          <cell r="P68">
            <v>999</v>
          </cell>
        </row>
        <row r="69">
          <cell r="A69">
            <v>63</v>
          </cell>
          <cell r="J69" t="e">
            <v>#REF!</v>
          </cell>
          <cell r="K69" t="str">
            <v>ZZZ9</v>
          </cell>
          <cell r="L69">
            <v>999</v>
          </cell>
          <cell r="M69">
            <v>999</v>
          </cell>
          <cell r="P69">
            <v>999</v>
          </cell>
        </row>
        <row r="70">
          <cell r="A70">
            <v>64</v>
          </cell>
          <cell r="J70" t="e">
            <v>#REF!</v>
          </cell>
          <cell r="K70" t="str">
            <v>ZZZ9</v>
          </cell>
          <cell r="L70">
            <v>999</v>
          </cell>
          <cell r="M70">
            <v>999</v>
          </cell>
          <cell r="P70">
            <v>999</v>
          </cell>
        </row>
        <row r="71">
          <cell r="A71">
            <v>65</v>
          </cell>
          <cell r="J71" t="e">
            <v>#REF!</v>
          </cell>
          <cell r="K71" t="str">
            <v>ZZZ9</v>
          </cell>
          <cell r="L71">
            <v>999</v>
          </cell>
          <cell r="M71">
            <v>999</v>
          </cell>
          <cell r="P71">
            <v>999</v>
          </cell>
        </row>
        <row r="72">
          <cell r="A72">
            <v>66</v>
          </cell>
          <cell r="J72" t="e">
            <v>#REF!</v>
          </cell>
          <cell r="K72" t="str">
            <v>ZZZ9</v>
          </cell>
          <cell r="L72">
            <v>999</v>
          </cell>
          <cell r="M72">
            <v>999</v>
          </cell>
          <cell r="P72">
            <v>999</v>
          </cell>
        </row>
        <row r="73">
          <cell r="A73">
            <v>67</v>
          </cell>
          <cell r="J73" t="e">
            <v>#REF!</v>
          </cell>
          <cell r="K73" t="str">
            <v>ZZZ9</v>
          </cell>
          <cell r="L73">
            <v>999</v>
          </cell>
          <cell r="M73">
            <v>999</v>
          </cell>
          <cell r="P73">
            <v>999</v>
          </cell>
        </row>
        <row r="74">
          <cell r="A74">
            <v>68</v>
          </cell>
          <cell r="J74" t="e">
            <v>#REF!</v>
          </cell>
          <cell r="K74" t="str">
            <v>ZZZ9</v>
          </cell>
          <cell r="L74">
            <v>999</v>
          </cell>
          <cell r="M74">
            <v>999</v>
          </cell>
          <cell r="P74">
            <v>999</v>
          </cell>
        </row>
        <row r="75">
          <cell r="A75">
            <v>69</v>
          </cell>
          <cell r="J75" t="e">
            <v>#REF!</v>
          </cell>
          <cell r="K75" t="str">
            <v>ZZZ9</v>
          </cell>
          <cell r="L75">
            <v>999</v>
          </cell>
          <cell r="M75">
            <v>999</v>
          </cell>
          <cell r="P75">
            <v>999</v>
          </cell>
        </row>
        <row r="76">
          <cell r="A76">
            <v>70</v>
          </cell>
          <cell r="J76" t="e">
            <v>#REF!</v>
          </cell>
          <cell r="K76" t="str">
            <v>ZZZ9</v>
          </cell>
          <cell r="L76">
            <v>999</v>
          </cell>
          <cell r="M76">
            <v>999</v>
          </cell>
          <cell r="P76">
            <v>999</v>
          </cell>
        </row>
        <row r="77">
          <cell r="A77">
            <v>71</v>
          </cell>
          <cell r="J77" t="e">
            <v>#REF!</v>
          </cell>
          <cell r="K77" t="str">
            <v>ZZZ9</v>
          </cell>
          <cell r="L77">
            <v>999</v>
          </cell>
          <cell r="M77">
            <v>999</v>
          </cell>
          <cell r="P77">
            <v>999</v>
          </cell>
        </row>
        <row r="78">
          <cell r="A78">
            <v>72</v>
          </cell>
          <cell r="J78" t="e">
            <v>#REF!</v>
          </cell>
          <cell r="K78" t="str">
            <v>ZZZ9</v>
          </cell>
          <cell r="L78">
            <v>999</v>
          </cell>
          <cell r="M78">
            <v>999</v>
          </cell>
          <cell r="P78">
            <v>999</v>
          </cell>
        </row>
        <row r="79">
          <cell r="A79">
            <v>73</v>
          </cell>
          <cell r="J79" t="e">
            <v>#REF!</v>
          </cell>
          <cell r="K79" t="str">
            <v>ZZZ9</v>
          </cell>
          <cell r="L79">
            <v>999</v>
          </cell>
          <cell r="M79">
            <v>999</v>
          </cell>
          <cell r="P79">
            <v>999</v>
          </cell>
        </row>
        <row r="80">
          <cell r="A80">
            <v>74</v>
          </cell>
          <cell r="J80" t="e">
            <v>#REF!</v>
          </cell>
          <cell r="K80" t="str">
            <v>ZZZ9</v>
          </cell>
          <cell r="L80">
            <v>999</v>
          </cell>
          <cell r="M80">
            <v>999</v>
          </cell>
          <cell r="P80">
            <v>999</v>
          </cell>
        </row>
        <row r="81">
          <cell r="A81">
            <v>75</v>
          </cell>
          <cell r="J81" t="e">
            <v>#REF!</v>
          </cell>
          <cell r="K81" t="str">
            <v>ZZZ9</v>
          </cell>
          <cell r="L81">
            <v>999</v>
          </cell>
          <cell r="M81">
            <v>999</v>
          </cell>
          <cell r="P81">
            <v>999</v>
          </cell>
        </row>
        <row r="82">
          <cell r="A82">
            <v>76</v>
          </cell>
          <cell r="J82" t="e">
            <v>#REF!</v>
          </cell>
          <cell r="K82" t="str">
            <v>ZZZ9</v>
          </cell>
          <cell r="L82">
            <v>999</v>
          </cell>
          <cell r="M82">
            <v>999</v>
          </cell>
          <cell r="P82">
            <v>999</v>
          </cell>
        </row>
        <row r="83">
          <cell r="A83">
            <v>77</v>
          </cell>
          <cell r="J83" t="e">
            <v>#REF!</v>
          </cell>
          <cell r="K83" t="str">
            <v>ZZZ9</v>
          </cell>
          <cell r="L83">
            <v>999</v>
          </cell>
          <cell r="M83">
            <v>999</v>
          </cell>
          <cell r="P83">
            <v>999</v>
          </cell>
        </row>
        <row r="84">
          <cell r="A84">
            <v>78</v>
          </cell>
          <cell r="J84" t="e">
            <v>#REF!</v>
          </cell>
          <cell r="K84" t="str">
            <v>ZZZ9</v>
          </cell>
          <cell r="L84">
            <v>999</v>
          </cell>
          <cell r="M84">
            <v>999</v>
          </cell>
          <cell r="P84">
            <v>999</v>
          </cell>
        </row>
        <row r="85">
          <cell r="A85">
            <v>79</v>
          </cell>
          <cell r="J85" t="e">
            <v>#REF!</v>
          </cell>
          <cell r="K85" t="str">
            <v>ZZZ9</v>
          </cell>
          <cell r="L85">
            <v>999</v>
          </cell>
          <cell r="M85">
            <v>999</v>
          </cell>
          <cell r="P85">
            <v>999</v>
          </cell>
        </row>
        <row r="86">
          <cell r="A86">
            <v>80</v>
          </cell>
          <cell r="J86" t="e">
            <v>#REF!</v>
          </cell>
          <cell r="K86" t="str">
            <v>ZZZ9</v>
          </cell>
          <cell r="L86">
            <v>999</v>
          </cell>
          <cell r="M86">
            <v>999</v>
          </cell>
          <cell r="P86">
            <v>999</v>
          </cell>
        </row>
        <row r="87">
          <cell r="A87">
            <v>81</v>
          </cell>
          <cell r="J87" t="e">
            <v>#REF!</v>
          </cell>
          <cell r="K87" t="str">
            <v>ZZZ9</v>
          </cell>
          <cell r="L87">
            <v>999</v>
          </cell>
          <cell r="M87">
            <v>999</v>
          </cell>
          <cell r="P87">
            <v>999</v>
          </cell>
        </row>
        <row r="88">
          <cell r="A88">
            <v>82</v>
          </cell>
          <cell r="J88" t="e">
            <v>#REF!</v>
          </cell>
          <cell r="K88" t="str">
            <v>ZZZ9</v>
          </cell>
          <cell r="L88">
            <v>999</v>
          </cell>
          <cell r="M88">
            <v>999</v>
          </cell>
          <cell r="P88">
            <v>999</v>
          </cell>
        </row>
        <row r="89">
          <cell r="A89">
            <v>83</v>
          </cell>
          <cell r="J89" t="e">
            <v>#REF!</v>
          </cell>
          <cell r="K89" t="str">
            <v>ZZZ9</v>
          </cell>
          <cell r="L89">
            <v>999</v>
          </cell>
          <cell r="M89">
            <v>999</v>
          </cell>
          <cell r="P89">
            <v>999</v>
          </cell>
        </row>
        <row r="90">
          <cell r="A90">
            <v>84</v>
          </cell>
          <cell r="J90" t="e">
            <v>#REF!</v>
          </cell>
          <cell r="K90" t="str">
            <v>ZZZ9</v>
          </cell>
          <cell r="L90">
            <v>999</v>
          </cell>
          <cell r="M90">
            <v>999</v>
          </cell>
          <cell r="P90">
            <v>999</v>
          </cell>
        </row>
        <row r="91">
          <cell r="A91">
            <v>85</v>
          </cell>
          <cell r="J91" t="e">
            <v>#REF!</v>
          </cell>
          <cell r="K91" t="str">
            <v>ZZZ9</v>
          </cell>
          <cell r="L91">
            <v>999</v>
          </cell>
          <cell r="M91">
            <v>999</v>
          </cell>
          <cell r="P91">
            <v>999</v>
          </cell>
        </row>
        <row r="92">
          <cell r="A92">
            <v>86</v>
          </cell>
          <cell r="J92" t="e">
            <v>#REF!</v>
          </cell>
          <cell r="K92" t="str">
            <v>ZZZ9</v>
          </cell>
          <cell r="L92">
            <v>999</v>
          </cell>
          <cell r="M92">
            <v>999</v>
          </cell>
          <cell r="P92">
            <v>999</v>
          </cell>
        </row>
        <row r="93">
          <cell r="A93">
            <v>87</v>
          </cell>
          <cell r="J93" t="e">
            <v>#REF!</v>
          </cell>
          <cell r="K93" t="str">
            <v>ZZZ9</v>
          </cell>
          <cell r="L93">
            <v>999</v>
          </cell>
          <cell r="M93">
            <v>999</v>
          </cell>
          <cell r="P93">
            <v>999</v>
          </cell>
        </row>
        <row r="94">
          <cell r="A94">
            <v>88</v>
          </cell>
          <cell r="J94" t="e">
            <v>#REF!</v>
          </cell>
          <cell r="K94" t="str">
            <v>ZZZ9</v>
          </cell>
          <cell r="L94">
            <v>999</v>
          </cell>
          <cell r="M94">
            <v>999</v>
          </cell>
          <cell r="P94">
            <v>999</v>
          </cell>
        </row>
        <row r="95">
          <cell r="A95">
            <v>89</v>
          </cell>
          <cell r="J95" t="e">
            <v>#REF!</v>
          </cell>
          <cell r="K95" t="str">
            <v>ZZZ9</v>
          </cell>
          <cell r="L95">
            <v>999</v>
          </cell>
          <cell r="M95">
            <v>999</v>
          </cell>
          <cell r="P95">
            <v>999</v>
          </cell>
        </row>
        <row r="96">
          <cell r="A96">
            <v>90</v>
          </cell>
          <cell r="J96" t="e">
            <v>#REF!</v>
          </cell>
          <cell r="K96" t="str">
            <v>ZZZ9</v>
          </cell>
          <cell r="L96">
            <v>999</v>
          </cell>
          <cell r="M96">
            <v>999</v>
          </cell>
          <cell r="P96">
            <v>999</v>
          </cell>
        </row>
        <row r="97">
          <cell r="A97">
            <v>91</v>
          </cell>
          <cell r="J97" t="e">
            <v>#REF!</v>
          </cell>
          <cell r="K97" t="str">
            <v>ZZZ9</v>
          </cell>
          <cell r="L97">
            <v>999</v>
          </cell>
          <cell r="M97">
            <v>999</v>
          </cell>
          <cell r="P97">
            <v>999</v>
          </cell>
        </row>
        <row r="98">
          <cell r="A98">
            <v>92</v>
          </cell>
          <cell r="J98" t="e">
            <v>#REF!</v>
          </cell>
          <cell r="K98" t="str">
            <v>ZZZ9</v>
          </cell>
          <cell r="L98">
            <v>999</v>
          </cell>
          <cell r="M98">
            <v>999</v>
          </cell>
          <cell r="P98">
            <v>999</v>
          </cell>
        </row>
        <row r="99">
          <cell r="A99">
            <v>93</v>
          </cell>
          <cell r="J99" t="e">
            <v>#REF!</v>
          </cell>
          <cell r="K99" t="str">
            <v>ZZZ9</v>
          </cell>
          <cell r="L99">
            <v>999</v>
          </cell>
          <cell r="M99">
            <v>999</v>
          </cell>
          <cell r="P99">
            <v>999</v>
          </cell>
        </row>
        <row r="100">
          <cell r="A100">
            <v>94</v>
          </cell>
          <cell r="J100" t="e">
            <v>#REF!</v>
          </cell>
          <cell r="K100" t="str">
            <v>ZZZ9</v>
          </cell>
          <cell r="L100">
            <v>999</v>
          </cell>
          <cell r="M100">
            <v>999</v>
          </cell>
          <cell r="P100">
            <v>999</v>
          </cell>
        </row>
        <row r="101">
          <cell r="A101">
            <v>95</v>
          </cell>
          <cell r="J101" t="e">
            <v>#REF!</v>
          </cell>
          <cell r="K101" t="str">
            <v>ZZZ9</v>
          </cell>
          <cell r="L101">
            <v>999</v>
          </cell>
          <cell r="M101">
            <v>999</v>
          </cell>
          <cell r="P101">
            <v>999</v>
          </cell>
        </row>
        <row r="102">
          <cell r="A102">
            <v>96</v>
          </cell>
          <cell r="J102" t="e">
            <v>#REF!</v>
          </cell>
          <cell r="K102" t="str">
            <v>ZZZ9</v>
          </cell>
          <cell r="L102">
            <v>999</v>
          </cell>
          <cell r="M102">
            <v>999</v>
          </cell>
          <cell r="P102">
            <v>999</v>
          </cell>
        </row>
        <row r="103">
          <cell r="A103">
            <v>97</v>
          </cell>
          <cell r="J103" t="e">
            <v>#REF!</v>
          </cell>
          <cell r="K103" t="str">
            <v>ZZZ9</v>
          </cell>
          <cell r="L103">
            <v>999</v>
          </cell>
          <cell r="M103">
            <v>999</v>
          </cell>
          <cell r="P103">
            <v>999</v>
          </cell>
        </row>
        <row r="104">
          <cell r="A104">
            <v>98</v>
          </cell>
          <cell r="J104" t="e">
            <v>#REF!</v>
          </cell>
          <cell r="K104" t="str">
            <v>ZZZ9</v>
          </cell>
          <cell r="L104">
            <v>999</v>
          </cell>
          <cell r="M104">
            <v>999</v>
          </cell>
          <cell r="P104">
            <v>999</v>
          </cell>
        </row>
        <row r="105">
          <cell r="A105">
            <v>99</v>
          </cell>
          <cell r="J105" t="e">
            <v>#REF!</v>
          </cell>
          <cell r="K105" t="str">
            <v>ZZZ9</v>
          </cell>
          <cell r="L105">
            <v>999</v>
          </cell>
          <cell r="M105">
            <v>999</v>
          </cell>
          <cell r="P105">
            <v>999</v>
          </cell>
        </row>
        <row r="106">
          <cell r="A106">
            <v>100</v>
          </cell>
          <cell r="J106" t="e">
            <v>#REF!</v>
          </cell>
          <cell r="K106" t="str">
            <v>ZZZ9</v>
          </cell>
          <cell r="L106">
            <v>999</v>
          </cell>
          <cell r="M106">
            <v>999</v>
          </cell>
          <cell r="P106">
            <v>999</v>
          </cell>
        </row>
        <row r="107">
          <cell r="A107">
            <v>101</v>
          </cell>
          <cell r="J107" t="e">
            <v>#REF!</v>
          </cell>
          <cell r="K107" t="str">
            <v>ZZZ9</v>
          </cell>
          <cell r="L107">
            <v>999</v>
          </cell>
          <cell r="M107">
            <v>999</v>
          </cell>
          <cell r="P107">
            <v>999</v>
          </cell>
        </row>
        <row r="108">
          <cell r="A108">
            <v>102</v>
          </cell>
          <cell r="J108" t="e">
            <v>#REF!</v>
          </cell>
          <cell r="K108" t="str">
            <v>ZZZ9</v>
          </cell>
          <cell r="L108">
            <v>999</v>
          </cell>
          <cell r="M108">
            <v>999</v>
          </cell>
          <cell r="P108">
            <v>999</v>
          </cell>
        </row>
        <row r="109">
          <cell r="A109">
            <v>103</v>
          </cell>
          <cell r="J109" t="e">
            <v>#REF!</v>
          </cell>
          <cell r="K109" t="str">
            <v>ZZZ9</v>
          </cell>
          <cell r="L109">
            <v>999</v>
          </cell>
          <cell r="M109">
            <v>999</v>
          </cell>
          <cell r="P109">
            <v>999</v>
          </cell>
        </row>
        <row r="110">
          <cell r="A110">
            <v>104</v>
          </cell>
          <cell r="J110" t="e">
            <v>#REF!</v>
          </cell>
          <cell r="K110" t="str">
            <v>ZZZ9</v>
          </cell>
          <cell r="L110">
            <v>999</v>
          </cell>
          <cell r="M110">
            <v>999</v>
          </cell>
          <cell r="P110">
            <v>999</v>
          </cell>
        </row>
        <row r="111">
          <cell r="A111">
            <v>105</v>
          </cell>
          <cell r="J111" t="e">
            <v>#REF!</v>
          </cell>
          <cell r="K111" t="str">
            <v>ZZZ9</v>
          </cell>
          <cell r="L111">
            <v>999</v>
          </cell>
          <cell r="M111">
            <v>999</v>
          </cell>
          <cell r="P111">
            <v>999</v>
          </cell>
        </row>
        <row r="112">
          <cell r="A112">
            <v>106</v>
          </cell>
          <cell r="J112" t="e">
            <v>#REF!</v>
          </cell>
          <cell r="K112" t="str">
            <v>ZZZ9</v>
          </cell>
          <cell r="L112">
            <v>999</v>
          </cell>
          <cell r="M112">
            <v>999</v>
          </cell>
          <cell r="P112">
            <v>999</v>
          </cell>
        </row>
        <row r="113">
          <cell r="A113">
            <v>107</v>
          </cell>
          <cell r="J113" t="e">
            <v>#REF!</v>
          </cell>
          <cell r="K113" t="str">
            <v>ZZZ9</v>
          </cell>
          <cell r="L113">
            <v>999</v>
          </cell>
          <cell r="M113">
            <v>999</v>
          </cell>
          <cell r="P113">
            <v>999</v>
          </cell>
        </row>
        <row r="114">
          <cell r="A114">
            <v>108</v>
          </cell>
          <cell r="J114" t="e">
            <v>#REF!</v>
          </cell>
          <cell r="K114" t="str">
            <v>ZZZ9</v>
          </cell>
          <cell r="L114">
            <v>999</v>
          </cell>
          <cell r="M114">
            <v>999</v>
          </cell>
          <cell r="P114">
            <v>999</v>
          </cell>
        </row>
        <row r="115">
          <cell r="A115">
            <v>109</v>
          </cell>
          <cell r="J115" t="e">
            <v>#REF!</v>
          </cell>
          <cell r="K115" t="str">
            <v>ZZZ9</v>
          </cell>
          <cell r="L115">
            <v>999</v>
          </cell>
          <cell r="M115">
            <v>999</v>
          </cell>
          <cell r="P115">
            <v>999</v>
          </cell>
        </row>
        <row r="116">
          <cell r="A116">
            <v>110</v>
          </cell>
          <cell r="J116" t="e">
            <v>#REF!</v>
          </cell>
          <cell r="K116" t="str">
            <v>ZZZ9</v>
          </cell>
          <cell r="L116">
            <v>999</v>
          </cell>
          <cell r="M116">
            <v>999</v>
          </cell>
          <cell r="P116">
            <v>999</v>
          </cell>
        </row>
        <row r="117">
          <cell r="A117">
            <v>111</v>
          </cell>
          <cell r="J117" t="e">
            <v>#REF!</v>
          </cell>
          <cell r="K117" t="str">
            <v>ZZZ9</v>
          </cell>
          <cell r="L117">
            <v>999</v>
          </cell>
          <cell r="M117">
            <v>999</v>
          </cell>
          <cell r="P117">
            <v>999</v>
          </cell>
        </row>
        <row r="118">
          <cell r="A118">
            <v>112</v>
          </cell>
          <cell r="J118" t="e">
            <v>#REF!</v>
          </cell>
          <cell r="K118" t="str">
            <v>ZZZ9</v>
          </cell>
          <cell r="L118">
            <v>999</v>
          </cell>
          <cell r="M118">
            <v>999</v>
          </cell>
          <cell r="P118">
            <v>999</v>
          </cell>
        </row>
        <row r="119">
          <cell r="A119">
            <v>113</v>
          </cell>
          <cell r="J119" t="e">
            <v>#REF!</v>
          </cell>
          <cell r="K119" t="str">
            <v>ZZZ9</v>
          </cell>
          <cell r="L119">
            <v>999</v>
          </cell>
          <cell r="M119">
            <v>999</v>
          </cell>
          <cell r="P119">
            <v>999</v>
          </cell>
        </row>
        <row r="120">
          <cell r="A120">
            <v>114</v>
          </cell>
          <cell r="J120" t="e">
            <v>#REF!</v>
          </cell>
          <cell r="K120" t="str">
            <v>ZZZ9</v>
          </cell>
          <cell r="L120">
            <v>999</v>
          </cell>
          <cell r="M120">
            <v>999</v>
          </cell>
          <cell r="P120">
            <v>999</v>
          </cell>
        </row>
        <row r="121">
          <cell r="A121">
            <v>115</v>
          </cell>
          <cell r="J121" t="e">
            <v>#REF!</v>
          </cell>
          <cell r="K121" t="str">
            <v>ZZZ9</v>
          </cell>
          <cell r="L121">
            <v>999</v>
          </cell>
          <cell r="M121">
            <v>999</v>
          </cell>
          <cell r="P121">
            <v>999</v>
          </cell>
        </row>
        <row r="122">
          <cell r="A122">
            <v>116</v>
          </cell>
          <cell r="J122" t="e">
            <v>#REF!</v>
          </cell>
          <cell r="K122" t="str">
            <v>ZZZ9</v>
          </cell>
          <cell r="L122">
            <v>999</v>
          </cell>
          <cell r="M122">
            <v>999</v>
          </cell>
          <cell r="P122">
            <v>999</v>
          </cell>
        </row>
        <row r="123">
          <cell r="A123">
            <v>117</v>
          </cell>
          <cell r="J123" t="e">
            <v>#REF!</v>
          </cell>
          <cell r="K123" t="str">
            <v>ZZZ9</v>
          </cell>
          <cell r="L123">
            <v>999</v>
          </cell>
          <cell r="M123">
            <v>999</v>
          </cell>
          <cell r="P123">
            <v>999</v>
          </cell>
        </row>
        <row r="124">
          <cell r="A124">
            <v>118</v>
          </cell>
          <cell r="J124" t="e">
            <v>#REF!</v>
          </cell>
          <cell r="K124" t="str">
            <v>ZZZ9</v>
          </cell>
          <cell r="L124">
            <v>999</v>
          </cell>
          <cell r="M124">
            <v>999</v>
          </cell>
          <cell r="P124">
            <v>999</v>
          </cell>
        </row>
        <row r="125">
          <cell r="A125">
            <v>119</v>
          </cell>
          <cell r="J125" t="e">
            <v>#REF!</v>
          </cell>
          <cell r="K125" t="str">
            <v>ZZZ9</v>
          </cell>
          <cell r="L125">
            <v>999</v>
          </cell>
          <cell r="M125">
            <v>999</v>
          </cell>
          <cell r="P125">
            <v>999</v>
          </cell>
        </row>
        <row r="126">
          <cell r="A126">
            <v>120</v>
          </cell>
          <cell r="J126" t="e">
            <v>#REF!</v>
          </cell>
          <cell r="K126" t="str">
            <v>ZZZ9</v>
          </cell>
          <cell r="L126">
            <v>999</v>
          </cell>
          <cell r="M126">
            <v>999</v>
          </cell>
          <cell r="P126">
            <v>999</v>
          </cell>
        </row>
        <row r="127">
          <cell r="A127">
            <v>121</v>
          </cell>
          <cell r="J127" t="e">
            <v>#REF!</v>
          </cell>
          <cell r="K127" t="str">
            <v>ZZZ9</v>
          </cell>
          <cell r="L127">
            <v>999</v>
          </cell>
          <cell r="M127">
            <v>999</v>
          </cell>
          <cell r="P127">
            <v>999</v>
          </cell>
        </row>
        <row r="128">
          <cell r="A128">
            <v>122</v>
          </cell>
          <cell r="J128" t="e">
            <v>#REF!</v>
          </cell>
          <cell r="K128" t="str">
            <v>ZZZ9</v>
          </cell>
          <cell r="L128">
            <v>999</v>
          </cell>
          <cell r="M128">
            <v>999</v>
          </cell>
          <cell r="P128">
            <v>999</v>
          </cell>
        </row>
        <row r="129">
          <cell r="A129">
            <v>123</v>
          </cell>
          <cell r="J129" t="e">
            <v>#REF!</v>
          </cell>
          <cell r="K129" t="str">
            <v>ZZZ9</v>
          </cell>
          <cell r="L129">
            <v>999</v>
          </cell>
          <cell r="M129">
            <v>999</v>
          </cell>
          <cell r="P129">
            <v>999</v>
          </cell>
        </row>
        <row r="130">
          <cell r="A130">
            <v>124</v>
          </cell>
          <cell r="J130" t="e">
            <v>#REF!</v>
          </cell>
          <cell r="K130" t="str">
            <v>ZZZ9</v>
          </cell>
          <cell r="L130">
            <v>999</v>
          </cell>
          <cell r="M130">
            <v>999</v>
          </cell>
          <cell r="P130">
            <v>999</v>
          </cell>
        </row>
        <row r="131">
          <cell r="A131">
            <v>125</v>
          </cell>
          <cell r="J131" t="e">
            <v>#REF!</v>
          </cell>
          <cell r="K131" t="str">
            <v>ZZZ9</v>
          </cell>
          <cell r="L131">
            <v>999</v>
          </cell>
          <cell r="M131">
            <v>999</v>
          </cell>
          <cell r="P131">
            <v>999</v>
          </cell>
        </row>
        <row r="132">
          <cell r="A132">
            <v>126</v>
          </cell>
          <cell r="J132" t="e">
            <v>#REF!</v>
          </cell>
          <cell r="K132" t="str">
            <v>ZZZ9</v>
          </cell>
          <cell r="L132">
            <v>999</v>
          </cell>
          <cell r="M132">
            <v>999</v>
          </cell>
          <cell r="P132">
            <v>999</v>
          </cell>
        </row>
        <row r="133">
          <cell r="A133">
            <v>127</v>
          </cell>
          <cell r="J133" t="e">
            <v>#REF!</v>
          </cell>
          <cell r="K133" t="str">
            <v>ZZZ9</v>
          </cell>
          <cell r="L133">
            <v>999</v>
          </cell>
          <cell r="M133">
            <v>999</v>
          </cell>
          <cell r="P133">
            <v>999</v>
          </cell>
        </row>
        <row r="134">
          <cell r="A134">
            <v>128</v>
          </cell>
          <cell r="J134" t="e">
            <v>#REF!</v>
          </cell>
          <cell r="K134" t="str">
            <v>ZZZ9</v>
          </cell>
          <cell r="L134">
            <v>999</v>
          </cell>
          <cell r="M134">
            <v>999</v>
          </cell>
          <cell r="P134">
            <v>999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2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4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5.xml"/><Relationship Id="rId5" Type="http://schemas.openxmlformats.org/officeDocument/2006/relationships/comments" Target="../comments3.xml"/><Relationship Id="rId4" Type="http://schemas.openxmlformats.org/officeDocument/2006/relationships/ctrlProp" Target="../ctrlProps/ctrlProp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6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1.xml"/><Relationship Id="rId5" Type="http://schemas.openxmlformats.org/officeDocument/2006/relationships/comments" Target="../comments4.xml"/><Relationship Id="rId4" Type="http://schemas.openxmlformats.org/officeDocument/2006/relationships/ctrlProp" Target="../ctrlProps/ctrlProp7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8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4.xml"/><Relationship Id="rId5" Type="http://schemas.openxmlformats.org/officeDocument/2006/relationships/comments" Target="../comments5.xml"/><Relationship Id="rId4" Type="http://schemas.openxmlformats.org/officeDocument/2006/relationships/ctrlProp" Target="../ctrlProps/ctrlProp9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0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25.xml"/><Relationship Id="rId5" Type="http://schemas.openxmlformats.org/officeDocument/2006/relationships/comments" Target="../comments6.xml"/><Relationship Id="rId4" Type="http://schemas.openxmlformats.org/officeDocument/2006/relationships/ctrlProp" Target="../ctrlProps/ctrlProp11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2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26.xml"/><Relationship Id="rId5" Type="http://schemas.openxmlformats.org/officeDocument/2006/relationships/comments" Target="../comments7.xml"/><Relationship Id="rId4" Type="http://schemas.openxmlformats.org/officeDocument/2006/relationships/ctrlProp" Target="../ctrlProps/ctrlProp13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Relationship Id="rId4" Type="http://schemas.openxmlformats.org/officeDocument/2006/relationships/comments" Target="../comments1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4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28.xml"/><Relationship Id="rId5" Type="http://schemas.openxmlformats.org/officeDocument/2006/relationships/comments" Target="../comments8.xml"/><Relationship Id="rId4" Type="http://schemas.openxmlformats.org/officeDocument/2006/relationships/ctrlProp" Target="../ctrlProps/ctrlProp15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6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31.xml"/><Relationship Id="rId5" Type="http://schemas.openxmlformats.org/officeDocument/2006/relationships/comments" Target="../comments9.xml"/><Relationship Id="rId4" Type="http://schemas.openxmlformats.org/officeDocument/2006/relationships/ctrlProp" Target="../ctrlProps/ctrlProp17.xm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8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32.xml"/><Relationship Id="rId5" Type="http://schemas.openxmlformats.org/officeDocument/2006/relationships/comments" Target="../comments10.xml"/><Relationship Id="rId4" Type="http://schemas.openxmlformats.org/officeDocument/2006/relationships/ctrlProp" Target="../ctrlProps/ctrlProp19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18"/>
  <sheetViews>
    <sheetView showGridLines="0" showZeros="0" workbookViewId="0">
      <selection activeCell="B14" sqref="B14"/>
    </sheetView>
  </sheetViews>
  <sheetFormatPr defaultRowHeight="13.2" x14ac:dyDescent="0.25"/>
  <cols>
    <col min="1" max="4" width="19.109375" customWidth="1"/>
    <col min="5" max="5" width="19.109375" style="1" customWidth="1"/>
  </cols>
  <sheetData>
    <row r="1" spans="1:7" s="7" customFormat="1" ht="49.5" customHeight="1" x14ac:dyDescent="0.25">
      <c r="A1" s="2" t="s">
        <v>0</v>
      </c>
      <c r="B1" s="3"/>
      <c r="C1" s="3"/>
      <c r="D1" s="4"/>
      <c r="E1" s="5"/>
      <c r="F1" s="6"/>
      <c r="G1" s="6"/>
    </row>
    <row r="2" spans="1:7" s="9" customFormat="1" ht="36.75" customHeight="1" x14ac:dyDescent="0.25">
      <c r="A2" s="430" t="s">
        <v>1</v>
      </c>
      <c r="B2" s="430"/>
      <c r="C2" s="430"/>
      <c r="D2" s="430"/>
      <c r="E2" s="430"/>
      <c r="F2" s="8"/>
      <c r="G2" s="8"/>
    </row>
    <row r="3" spans="1:7" s="7" customFormat="1" ht="6" customHeight="1" x14ac:dyDescent="0.25">
      <c r="A3" s="10"/>
      <c r="B3" s="11"/>
      <c r="C3" s="11"/>
      <c r="D3" s="11"/>
      <c r="E3" s="12"/>
      <c r="F3" s="6"/>
      <c r="G3" s="6"/>
    </row>
    <row r="4" spans="1:7" s="7" customFormat="1" ht="20.25" customHeight="1" x14ac:dyDescent="0.25">
      <c r="A4" s="431" t="s">
        <v>2</v>
      </c>
      <c r="B4" s="431"/>
      <c r="C4" s="431"/>
      <c r="D4" s="431"/>
      <c r="E4" s="431"/>
      <c r="F4" s="6"/>
      <c r="G4" s="6"/>
    </row>
    <row r="5" spans="1:7" s="18" customFormat="1" ht="15" customHeight="1" x14ac:dyDescent="0.25">
      <c r="A5" s="13" t="s">
        <v>3</v>
      </c>
      <c r="B5" s="14"/>
      <c r="C5" s="14"/>
      <c r="D5" s="14"/>
      <c r="E5" s="15"/>
      <c r="F5" s="16"/>
      <c r="G5" s="17"/>
    </row>
    <row r="6" spans="1:7" s="7" customFormat="1" ht="24.6" x14ac:dyDescent="0.25">
      <c r="A6" s="19" t="s">
        <v>4</v>
      </c>
      <c r="B6" s="20"/>
      <c r="C6" s="21"/>
      <c r="D6" s="22"/>
      <c r="E6" s="23"/>
      <c r="F6" s="6"/>
      <c r="G6" s="6"/>
    </row>
    <row r="7" spans="1:7" s="18" customFormat="1" ht="15" customHeight="1" x14ac:dyDescent="0.25">
      <c r="A7" s="24" t="s">
        <v>5</v>
      </c>
      <c r="B7" s="24" t="s">
        <v>6</v>
      </c>
      <c r="C7" s="24" t="s">
        <v>7</v>
      </c>
      <c r="D7" s="24" t="s">
        <v>8</v>
      </c>
      <c r="E7" s="24" t="s">
        <v>9</v>
      </c>
      <c r="F7" s="16"/>
      <c r="G7" s="17"/>
    </row>
    <row r="8" spans="1:7" s="7" customFormat="1" ht="16.5" customHeight="1" x14ac:dyDescent="0.25">
      <c r="A8" s="25"/>
      <c r="B8" s="25"/>
      <c r="C8" s="25"/>
      <c r="D8" s="25"/>
      <c r="E8" s="25"/>
      <c r="F8" s="6"/>
      <c r="G8" s="6"/>
    </row>
    <row r="9" spans="1:7" s="7" customFormat="1" ht="15" customHeight="1" x14ac:dyDescent="0.25">
      <c r="A9" s="13" t="s">
        <v>10</v>
      </c>
      <c r="B9" s="14"/>
      <c r="C9" s="24" t="s">
        <v>11</v>
      </c>
      <c r="D9" s="24"/>
      <c r="E9" s="26" t="s">
        <v>12</v>
      </c>
      <c r="F9" s="6"/>
      <c r="G9" s="6"/>
    </row>
    <row r="10" spans="1:7" s="7" customFormat="1" x14ac:dyDescent="0.25">
      <c r="A10" s="27">
        <v>45790</v>
      </c>
      <c r="B10" s="28"/>
      <c r="C10" s="29" t="s">
        <v>13</v>
      </c>
      <c r="D10" s="24" t="s">
        <v>14</v>
      </c>
      <c r="E10" s="30" t="s">
        <v>15</v>
      </c>
      <c r="F10" s="6"/>
      <c r="G10" s="6"/>
    </row>
    <row r="11" spans="1:7" x14ac:dyDescent="0.25">
      <c r="A11" s="31"/>
      <c r="B11" s="14"/>
      <c r="C11" s="32" t="s">
        <v>16</v>
      </c>
      <c r="D11" s="32" t="s">
        <v>17</v>
      </c>
      <c r="E11" s="32" t="s">
        <v>18</v>
      </c>
      <c r="F11" s="33"/>
      <c r="G11" s="33"/>
    </row>
    <row r="12" spans="1:7" s="7" customFormat="1" x14ac:dyDescent="0.25">
      <c r="A12" s="34"/>
      <c r="B12" s="6"/>
      <c r="C12" s="35"/>
      <c r="D12" s="35" t="s">
        <v>19</v>
      </c>
      <c r="E12" s="35" t="s">
        <v>15</v>
      </c>
      <c r="F12" s="6"/>
      <c r="G12" s="6"/>
    </row>
    <row r="13" spans="1:7" ht="7.5" customHeight="1" x14ac:dyDescent="0.25">
      <c r="A13" s="33"/>
      <c r="B13" s="33"/>
      <c r="C13" s="33"/>
      <c r="D13" s="33"/>
      <c r="E13" s="36"/>
      <c r="F13" s="33"/>
      <c r="G13" s="33"/>
    </row>
    <row r="14" spans="1:7" ht="112.5" customHeight="1" x14ac:dyDescent="0.25">
      <c r="A14" s="33"/>
      <c r="B14" s="33"/>
      <c r="C14" s="33"/>
      <c r="D14" s="33"/>
      <c r="E14" s="36"/>
      <c r="F14" s="33"/>
      <c r="G14" s="33"/>
    </row>
    <row r="15" spans="1:7" ht="18.75" customHeight="1" x14ac:dyDescent="0.25">
      <c r="A15" s="37"/>
      <c r="B15" s="37"/>
      <c r="C15" s="37"/>
      <c r="D15" s="37"/>
      <c r="E15" s="36"/>
      <c r="F15" s="33"/>
      <c r="G15" s="33"/>
    </row>
    <row r="16" spans="1:7" ht="17.25" customHeight="1" x14ac:dyDescent="0.25">
      <c r="A16" s="37"/>
      <c r="B16" s="37"/>
      <c r="C16" s="37"/>
      <c r="D16" s="37"/>
      <c r="E16" s="37"/>
      <c r="F16" s="33"/>
      <c r="G16" s="33"/>
    </row>
    <row r="17" spans="1:7" ht="12.75" customHeight="1" x14ac:dyDescent="0.25">
      <c r="A17" s="38"/>
      <c r="B17" s="39"/>
      <c r="C17" s="40"/>
      <c r="D17" s="41"/>
      <c r="E17" s="36"/>
      <c r="F17" s="33"/>
      <c r="G17" s="33"/>
    </row>
    <row r="18" spans="1:7" x14ac:dyDescent="0.25">
      <c r="A18" s="33"/>
      <c r="B18" s="33"/>
      <c r="C18" s="33"/>
      <c r="D18" s="33"/>
      <c r="E18" s="36"/>
      <c r="F18" s="33"/>
      <c r="G18" s="33"/>
    </row>
  </sheetData>
  <sheetProtection selectLockedCells="1" selectUnlockedCells="1"/>
  <mergeCells count="2">
    <mergeCell ref="A2:E2"/>
    <mergeCell ref="A4:E4"/>
  </mergeCells>
  <pageMargins left="0.35000000000000003" right="0.35000000000000003" top="0.39027777777777778" bottom="0.39027777777777778" header="0.51181102362204722" footer="0.51181102362204722"/>
  <pageSetup paperSize="9" firstPageNumber="0" orientation="portrait" horizontalDpi="300" verticalDpi="30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4">
    <tabColor indexed="11"/>
  </sheetPr>
  <dimension ref="A1:AK47"/>
  <sheetViews>
    <sheetView showZeros="0" topLeftCell="A12" workbookViewId="0">
      <selection activeCell="R41" sqref="R41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5" width="11.44140625" customWidth="1"/>
    <col min="16" max="17" width="8.44140625" customWidth="1"/>
    <col min="18" max="18" width="10.88671875" customWidth="1"/>
    <col min="19" max="21" width="8.44140625" customWidth="1"/>
    <col min="25" max="37" width="9" hidden="1" customWidth="1"/>
  </cols>
  <sheetData>
    <row r="1" spans="1:37" ht="24.6" x14ac:dyDescent="0.25">
      <c r="A1" s="448" t="str">
        <f>Altalanos!$A$6</f>
        <v>Diákolimpia Vármegyei</v>
      </c>
      <c r="B1" s="448"/>
      <c r="C1" s="448"/>
      <c r="D1" s="448"/>
      <c r="E1" s="448"/>
      <c r="F1" s="448"/>
      <c r="G1" s="89"/>
      <c r="H1" s="90" t="s">
        <v>28</v>
      </c>
      <c r="I1" s="91"/>
      <c r="J1" s="92"/>
      <c r="L1" s="93"/>
      <c r="M1" s="94"/>
      <c r="N1" s="95"/>
      <c r="O1" s="95"/>
      <c r="P1" s="95"/>
      <c r="Q1" s="96"/>
      <c r="R1" s="95"/>
      <c r="AB1" s="97" t="e">
        <f>IF(Y5=1,CONCATENATE(VLOOKUP(Y3,AA16:AH27,2)),CONCATENATE(VLOOKUP(Y3,AA2:AK13,2)))</f>
        <v>#N/A</v>
      </c>
      <c r="AC1" s="97" t="e">
        <f>IF(Y5=1,CONCATENATE(VLOOKUP(Y3,AA16:AK27,3)),CONCATENATE(VLOOKUP(Y3,AA2:AK13,3)))</f>
        <v>#N/A</v>
      </c>
      <c r="AD1" s="97" t="e">
        <f>IF(Y5=1,CONCATENATE(VLOOKUP(Y3,AA16:AK27,4)),CONCATENATE(VLOOKUP(Y3,AA2:AK13,4)))</f>
        <v>#N/A</v>
      </c>
      <c r="AE1" s="97" t="e">
        <f>IF(Y5=1,CONCATENATE(VLOOKUP(Y3,AA16:AK27,5)),CONCATENATE(VLOOKUP(Y3,AA2:AK13,5)))</f>
        <v>#N/A</v>
      </c>
      <c r="AF1" s="97" t="e">
        <f>IF(Y5=1,CONCATENATE(VLOOKUP(Y3,AA16:AK27,6)),CONCATENATE(VLOOKUP(Y3,AA2:AK13,6)))</f>
        <v>#N/A</v>
      </c>
      <c r="AG1" s="97" t="e">
        <f>IF(Y5=1,CONCATENATE(VLOOKUP(Y3,AA16:AK27,7)),CONCATENATE(VLOOKUP(Y3,AA2:AK13,7)))</f>
        <v>#N/A</v>
      </c>
      <c r="AH1" s="97" t="e">
        <f>IF(Y5=1,CONCATENATE(VLOOKUP(Y3,AA16:AK27,8)),CONCATENATE(VLOOKUP(Y3,AA2:AK13,8)))</f>
        <v>#N/A</v>
      </c>
      <c r="AI1" s="97" t="e">
        <f>IF(Y5=1,CONCATENATE(VLOOKUP(Y3,AA16:AK27,9)),CONCATENATE(VLOOKUP(Y3,AA2:AK13,9)))</f>
        <v>#N/A</v>
      </c>
      <c r="AJ1" s="97" t="e">
        <f>IF(Y5=1,CONCATENATE(VLOOKUP(Y3,AA16:AK27,10)),CONCATENATE(VLOOKUP(Y3,AA2:AK13,10)))</f>
        <v>#N/A</v>
      </c>
      <c r="AK1" s="97" t="e">
        <f>IF(Y5=1,CONCATENATE(VLOOKUP(Y3,AA16:AK27,11)),CONCATENATE(VLOOKUP(Y3,AA2:AK13,11)))</f>
        <v>#N/A</v>
      </c>
    </row>
    <row r="2" spans="1:37" x14ac:dyDescent="0.25">
      <c r="A2" s="98" t="s">
        <v>29</v>
      </c>
      <c r="B2" s="99"/>
      <c r="C2" s="99"/>
      <c r="D2" s="99"/>
      <c r="E2" s="99">
        <f>Altalanos!$A$8</f>
        <v>0</v>
      </c>
      <c r="F2" s="99"/>
      <c r="G2" s="100"/>
      <c r="H2" s="101"/>
      <c r="I2" s="101"/>
      <c r="J2" s="102"/>
      <c r="K2" s="93"/>
      <c r="L2" s="93"/>
      <c r="M2" s="93"/>
      <c r="N2" s="103"/>
      <c r="O2" s="104"/>
      <c r="P2" s="103"/>
      <c r="Q2" s="104"/>
      <c r="R2" s="103"/>
      <c r="Y2" s="105"/>
      <c r="Z2" s="106"/>
      <c r="AA2" s="106" t="s">
        <v>30</v>
      </c>
      <c r="AB2" s="107">
        <v>150</v>
      </c>
      <c r="AC2" s="107">
        <v>120</v>
      </c>
      <c r="AD2" s="107">
        <v>100</v>
      </c>
      <c r="AE2" s="107">
        <v>80</v>
      </c>
      <c r="AF2" s="107">
        <v>70</v>
      </c>
      <c r="AG2" s="107">
        <v>60</v>
      </c>
      <c r="AH2" s="107">
        <v>55</v>
      </c>
      <c r="AI2" s="107">
        <v>50</v>
      </c>
      <c r="AJ2" s="107">
        <v>45</v>
      </c>
      <c r="AK2" s="107">
        <v>40</v>
      </c>
    </row>
    <row r="3" spans="1:37" x14ac:dyDescent="0.25">
      <c r="A3" s="53" t="s">
        <v>21</v>
      </c>
      <c r="B3" s="53"/>
      <c r="C3" s="53"/>
      <c r="D3" s="53"/>
      <c r="E3" s="53" t="s">
        <v>11</v>
      </c>
      <c r="F3" s="53"/>
      <c r="G3" s="53"/>
      <c r="H3" s="53" t="s">
        <v>31</v>
      </c>
      <c r="I3" s="53"/>
      <c r="J3" s="108"/>
      <c r="K3" s="53"/>
      <c r="L3" s="54" t="s">
        <v>32</v>
      </c>
      <c r="M3" s="53"/>
      <c r="N3" s="109"/>
      <c r="O3" s="110"/>
      <c r="P3" s="109"/>
      <c r="Y3" s="106">
        <f>IF(H4="OB","A",IF(H4="IX","W",H4))</f>
        <v>0</v>
      </c>
      <c r="Z3" s="106"/>
      <c r="AA3" s="106" t="s">
        <v>36</v>
      </c>
      <c r="AB3" s="107">
        <v>120</v>
      </c>
      <c r="AC3" s="107">
        <v>90</v>
      </c>
      <c r="AD3" s="107">
        <v>65</v>
      </c>
      <c r="AE3" s="107">
        <v>55</v>
      </c>
      <c r="AF3" s="107">
        <v>50</v>
      </c>
      <c r="AG3" s="107">
        <v>45</v>
      </c>
      <c r="AH3" s="107">
        <v>40</v>
      </c>
      <c r="AI3" s="107">
        <v>35</v>
      </c>
      <c r="AJ3" s="107">
        <v>25</v>
      </c>
      <c r="AK3" s="107">
        <v>20</v>
      </c>
    </row>
    <row r="4" spans="1:37" x14ac:dyDescent="0.25">
      <c r="A4" s="449">
        <f>Altalanos!$A$10</f>
        <v>45790</v>
      </c>
      <c r="B4" s="449"/>
      <c r="C4" s="449"/>
      <c r="D4" s="112"/>
      <c r="E4" s="113" t="str">
        <f>Altalanos!$C$10</f>
        <v>Békéscsaba</v>
      </c>
      <c r="F4" s="113"/>
      <c r="G4" s="113" t="s">
        <v>146</v>
      </c>
      <c r="H4" s="114"/>
      <c r="I4" s="113"/>
      <c r="J4" s="115"/>
      <c r="K4" s="114"/>
      <c r="L4" s="116" t="str">
        <f>Altalanos!$E$10</f>
        <v>Hankó Bálint</v>
      </c>
      <c r="M4" s="114"/>
      <c r="N4" s="117"/>
      <c r="O4" s="118"/>
      <c r="P4" s="117"/>
      <c r="Y4" s="106"/>
      <c r="Z4" s="106"/>
      <c r="AA4" s="106" t="s">
        <v>41</v>
      </c>
      <c r="AB4" s="107">
        <v>90</v>
      </c>
      <c r="AC4" s="107">
        <v>60</v>
      </c>
      <c r="AD4" s="107">
        <v>45</v>
      </c>
      <c r="AE4" s="107">
        <v>34</v>
      </c>
      <c r="AF4" s="107">
        <v>27</v>
      </c>
      <c r="AG4" s="107">
        <v>22</v>
      </c>
      <c r="AH4" s="107">
        <v>18</v>
      </c>
      <c r="AI4" s="107">
        <v>15</v>
      </c>
      <c r="AJ4" s="107">
        <v>12</v>
      </c>
      <c r="AK4" s="107">
        <v>9</v>
      </c>
    </row>
    <row r="5" spans="1:37" x14ac:dyDescent="0.25">
      <c r="A5" s="33"/>
      <c r="B5" s="33" t="s">
        <v>42</v>
      </c>
      <c r="C5" s="33" t="s">
        <v>43</v>
      </c>
      <c r="D5" s="33" t="s">
        <v>44</v>
      </c>
      <c r="E5" s="33" t="s">
        <v>45</v>
      </c>
      <c r="F5" s="33"/>
      <c r="G5" s="33" t="s">
        <v>25</v>
      </c>
      <c r="H5" s="33"/>
      <c r="I5" s="33" t="s">
        <v>46</v>
      </c>
      <c r="J5" s="33"/>
      <c r="K5" s="121" t="s">
        <v>47</v>
      </c>
      <c r="L5" s="121" t="s">
        <v>48</v>
      </c>
      <c r="M5" s="121" t="s">
        <v>49</v>
      </c>
      <c r="O5" s="111" t="s">
        <v>33</v>
      </c>
      <c r="P5" s="107" t="s">
        <v>34</v>
      </c>
      <c r="R5" s="111" t="s">
        <v>33</v>
      </c>
      <c r="S5" s="133" t="s">
        <v>68</v>
      </c>
      <c r="Y5" s="106">
        <f>IF(OR(Altalanos!$A$8="F1",Altalanos!$A$8="F2",Altalanos!$A$8="N1",Altalanos!$A$8="N2"),1,2)</f>
        <v>2</v>
      </c>
      <c r="Z5" s="106"/>
      <c r="AA5" s="106" t="s">
        <v>53</v>
      </c>
      <c r="AB5" s="107">
        <v>60</v>
      </c>
      <c r="AC5" s="107">
        <v>40</v>
      </c>
      <c r="AD5" s="107">
        <v>30</v>
      </c>
      <c r="AE5" s="107">
        <v>20</v>
      </c>
      <c r="AF5" s="107">
        <v>18</v>
      </c>
      <c r="AG5" s="107">
        <v>15</v>
      </c>
      <c r="AH5" s="107">
        <v>12</v>
      </c>
      <c r="AI5" s="107">
        <v>10</v>
      </c>
      <c r="AJ5" s="107">
        <v>8</v>
      </c>
      <c r="AK5" s="107">
        <v>6</v>
      </c>
    </row>
    <row r="6" spans="1:37" x14ac:dyDescent="0.25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O6" s="119" t="s">
        <v>38</v>
      </c>
      <c r="P6" s="120" t="s">
        <v>39</v>
      </c>
      <c r="R6" s="119" t="s">
        <v>38</v>
      </c>
      <c r="S6" s="138" t="s">
        <v>153</v>
      </c>
      <c r="Y6" s="106"/>
      <c r="Z6" s="106"/>
      <c r="AA6" s="106" t="s">
        <v>54</v>
      </c>
      <c r="AB6" s="107">
        <v>40</v>
      </c>
      <c r="AC6" s="107">
        <v>25</v>
      </c>
      <c r="AD6" s="107">
        <v>18</v>
      </c>
      <c r="AE6" s="107">
        <v>13</v>
      </c>
      <c r="AF6" s="107">
        <v>10</v>
      </c>
      <c r="AG6" s="107">
        <v>8</v>
      </c>
      <c r="AH6" s="107">
        <v>6</v>
      </c>
      <c r="AI6" s="107">
        <v>5</v>
      </c>
      <c r="AJ6" s="107">
        <v>4</v>
      </c>
      <c r="AK6" s="107">
        <v>3</v>
      </c>
    </row>
    <row r="7" spans="1:37" x14ac:dyDescent="0.25">
      <c r="A7" s="125" t="s">
        <v>30</v>
      </c>
      <c r="B7" s="126"/>
      <c r="C7" s="127" t="str">
        <f>IF($B7="","",VLOOKUP($B7,#REF!,5))</f>
        <v/>
      </c>
      <c r="D7" s="127" t="str">
        <f>IF($B7="","",VLOOKUP($B7,#REF!,15))</f>
        <v/>
      </c>
      <c r="E7" s="128" t="s">
        <v>154</v>
      </c>
      <c r="F7" s="129"/>
      <c r="G7" s="128" t="s">
        <v>142</v>
      </c>
      <c r="H7" s="129"/>
      <c r="I7" s="128" t="s">
        <v>133</v>
      </c>
      <c r="J7" s="124"/>
      <c r="K7" s="130"/>
      <c r="L7" s="131" t="str">
        <f>IF(K7="","",CONCATENATE(VLOOKUP($Y$3,$AB$1:$AK$1,K7)," pont"))</f>
        <v/>
      </c>
      <c r="M7" s="132"/>
      <c r="O7" s="122" t="s">
        <v>50</v>
      </c>
      <c r="P7" s="123" t="s">
        <v>51</v>
      </c>
      <c r="R7" s="122" t="s">
        <v>50</v>
      </c>
      <c r="S7" s="142" t="s">
        <v>128</v>
      </c>
      <c r="Y7" s="106"/>
      <c r="Z7" s="106"/>
      <c r="AA7" s="106" t="s">
        <v>60</v>
      </c>
      <c r="AB7" s="107">
        <v>25</v>
      </c>
      <c r="AC7" s="107">
        <v>15</v>
      </c>
      <c r="AD7" s="107">
        <v>13</v>
      </c>
      <c r="AE7" s="107">
        <v>8</v>
      </c>
      <c r="AF7" s="107">
        <v>6</v>
      </c>
      <c r="AG7" s="107">
        <v>4</v>
      </c>
      <c r="AH7" s="107">
        <v>3</v>
      </c>
      <c r="AI7" s="107">
        <v>2</v>
      </c>
      <c r="AJ7" s="107">
        <v>1</v>
      </c>
      <c r="AK7" s="107">
        <v>0</v>
      </c>
    </row>
    <row r="8" spans="1:37" x14ac:dyDescent="0.25">
      <c r="A8" s="134"/>
      <c r="B8" s="135"/>
      <c r="C8" s="136"/>
      <c r="D8" s="136"/>
      <c r="E8" s="136"/>
      <c r="F8" s="136"/>
      <c r="G8" s="136"/>
      <c r="H8" s="136"/>
      <c r="I8" s="136"/>
      <c r="J8" s="124"/>
      <c r="K8" s="134"/>
      <c r="L8" s="134"/>
      <c r="M8" s="137"/>
      <c r="Y8" s="106"/>
      <c r="Z8" s="106"/>
      <c r="AA8" s="106" t="s">
        <v>63</v>
      </c>
      <c r="AB8" s="107">
        <v>15</v>
      </c>
      <c r="AC8" s="107">
        <v>10</v>
      </c>
      <c r="AD8" s="107">
        <v>7</v>
      </c>
      <c r="AE8" s="107">
        <v>5</v>
      </c>
      <c r="AF8" s="107">
        <v>4</v>
      </c>
      <c r="AG8" s="107">
        <v>3</v>
      </c>
      <c r="AH8" s="107">
        <v>2</v>
      </c>
      <c r="AI8" s="107">
        <v>1</v>
      </c>
      <c r="AJ8" s="107">
        <v>0</v>
      </c>
      <c r="AK8" s="107">
        <v>0</v>
      </c>
    </row>
    <row r="9" spans="1:37" x14ac:dyDescent="0.25">
      <c r="A9" s="134" t="s">
        <v>64</v>
      </c>
      <c r="B9" s="139"/>
      <c r="C9" s="127" t="str">
        <f>IF($B9="","",VLOOKUP($B9,#REF!,5))</f>
        <v/>
      </c>
      <c r="D9" s="127" t="str">
        <f>IF($B9="","",VLOOKUP($B9,#REF!,15))</f>
        <v/>
      </c>
      <c r="E9" s="140" t="s">
        <v>155</v>
      </c>
      <c r="F9" s="141"/>
      <c r="G9" s="140" t="s">
        <v>156</v>
      </c>
      <c r="H9" s="141"/>
      <c r="I9" s="140" t="s">
        <v>126</v>
      </c>
      <c r="J9" s="124"/>
      <c r="K9" s="130"/>
      <c r="L9" s="131" t="str">
        <f>IF(K9="","",CONCATENATE(VLOOKUP($Y$3,$AB$1:$AK$1,K9)," pont"))</f>
        <v/>
      </c>
      <c r="M9" s="132"/>
      <c r="Y9" s="106"/>
      <c r="Z9" s="106"/>
      <c r="AA9" s="106" t="s">
        <v>70</v>
      </c>
      <c r="AB9" s="107">
        <v>10</v>
      </c>
      <c r="AC9" s="107">
        <v>6</v>
      </c>
      <c r="AD9" s="107">
        <v>4</v>
      </c>
      <c r="AE9" s="107">
        <v>2</v>
      </c>
      <c r="AF9" s="107">
        <v>1</v>
      </c>
      <c r="AG9" s="107">
        <v>0</v>
      </c>
      <c r="AH9" s="107">
        <v>0</v>
      </c>
      <c r="AI9" s="107">
        <v>0</v>
      </c>
      <c r="AJ9" s="107">
        <v>0</v>
      </c>
      <c r="AK9" s="107">
        <v>0</v>
      </c>
    </row>
    <row r="10" spans="1:37" x14ac:dyDescent="0.25">
      <c r="A10" s="134"/>
      <c r="B10" s="135"/>
      <c r="C10" s="136"/>
      <c r="D10" s="136"/>
      <c r="E10" s="136"/>
      <c r="F10" s="136"/>
      <c r="G10" s="136"/>
      <c r="H10" s="136"/>
      <c r="I10" s="136"/>
      <c r="J10" s="124"/>
      <c r="K10" s="134"/>
      <c r="L10" s="134"/>
      <c r="M10" s="137"/>
      <c r="Y10" s="106"/>
      <c r="Z10" s="106"/>
      <c r="AA10" s="106" t="s">
        <v>71</v>
      </c>
      <c r="AB10" s="107">
        <v>6</v>
      </c>
      <c r="AC10" s="107">
        <v>3</v>
      </c>
      <c r="AD10" s="107">
        <v>2</v>
      </c>
      <c r="AE10" s="107">
        <v>1</v>
      </c>
      <c r="AF10" s="107">
        <v>0</v>
      </c>
      <c r="AG10" s="107">
        <v>0</v>
      </c>
      <c r="AH10" s="107">
        <v>0</v>
      </c>
      <c r="AI10" s="107">
        <v>0</v>
      </c>
      <c r="AJ10" s="107">
        <v>0</v>
      </c>
      <c r="AK10" s="107">
        <v>0</v>
      </c>
    </row>
    <row r="11" spans="1:37" x14ac:dyDescent="0.25">
      <c r="A11" s="134" t="s">
        <v>72</v>
      </c>
      <c r="B11" s="139"/>
      <c r="C11" s="127" t="str">
        <f>IF($B11="","",VLOOKUP($B11,#REF!,5))</f>
        <v/>
      </c>
      <c r="D11" s="127" t="str">
        <f>IF($B11="","",VLOOKUP($B11,#REF!,15))</f>
        <v/>
      </c>
      <c r="E11" s="140" t="s">
        <v>157</v>
      </c>
      <c r="F11" s="141"/>
      <c r="G11" s="140" t="s">
        <v>158</v>
      </c>
      <c r="H11" s="141"/>
      <c r="I11" s="140" t="s">
        <v>126</v>
      </c>
      <c r="J11" s="124"/>
      <c r="K11" s="130"/>
      <c r="L11" s="131" t="str">
        <f>IF(K11="","",CONCATENATE(VLOOKUP($Y$3,$AB$1:$AK$1,K11)," pont"))</f>
        <v/>
      </c>
      <c r="M11" s="132"/>
      <c r="Y11" s="106"/>
      <c r="Z11" s="106"/>
      <c r="AA11" s="106" t="s">
        <v>76</v>
      </c>
      <c r="AB11" s="107">
        <v>3</v>
      </c>
      <c r="AC11" s="107">
        <v>2</v>
      </c>
      <c r="AD11" s="107">
        <v>1</v>
      </c>
      <c r="AE11" s="107">
        <v>0</v>
      </c>
      <c r="AF11" s="107">
        <v>0</v>
      </c>
      <c r="AG11" s="107">
        <v>0</v>
      </c>
      <c r="AH11" s="107">
        <v>0</v>
      </c>
      <c r="AI11" s="107">
        <v>0</v>
      </c>
      <c r="AJ11" s="107">
        <v>0</v>
      </c>
      <c r="AK11" s="107">
        <v>0</v>
      </c>
    </row>
    <row r="12" spans="1:37" x14ac:dyDescent="0.25">
      <c r="A12" s="124"/>
      <c r="B12" s="125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37"/>
      <c r="Y12" s="106"/>
      <c r="Z12" s="106"/>
      <c r="AA12" s="106" t="s">
        <v>77</v>
      </c>
      <c r="AB12" s="143">
        <v>0</v>
      </c>
      <c r="AC12" s="143">
        <v>0</v>
      </c>
      <c r="AD12" s="143">
        <v>0</v>
      </c>
      <c r="AE12" s="143">
        <v>0</v>
      </c>
      <c r="AF12" s="143">
        <v>0</v>
      </c>
      <c r="AG12" s="143">
        <v>0</v>
      </c>
      <c r="AH12" s="143">
        <v>0</v>
      </c>
      <c r="AI12" s="143">
        <v>0</v>
      </c>
      <c r="AJ12" s="143">
        <v>0</v>
      </c>
      <c r="AK12" s="143">
        <v>0</v>
      </c>
    </row>
    <row r="13" spans="1:37" x14ac:dyDescent="0.25">
      <c r="A13" s="125" t="s">
        <v>78</v>
      </c>
      <c r="B13" s="126"/>
      <c r="C13" s="127" t="str">
        <f>IF($B13="","",VLOOKUP($B13,#REF!,5))</f>
        <v/>
      </c>
      <c r="D13" s="127" t="str">
        <f>IF($B13="","",VLOOKUP($B13,#REF!,15))</f>
        <v/>
      </c>
      <c r="E13" s="128" t="s">
        <v>159</v>
      </c>
      <c r="F13" s="129"/>
      <c r="G13" s="128" t="s">
        <v>160</v>
      </c>
      <c r="H13" s="129"/>
      <c r="I13" s="128" t="s">
        <v>136</v>
      </c>
      <c r="J13" s="124"/>
      <c r="K13" s="130"/>
      <c r="L13" s="131" t="str">
        <f>IF(K13="","",CONCATENATE(VLOOKUP($Y$3,$AB$1:$AK$1,K13)," pont"))</f>
        <v/>
      </c>
      <c r="M13" s="132"/>
      <c r="Y13" s="106"/>
      <c r="Z13" s="106"/>
      <c r="AA13" s="106" t="s">
        <v>82</v>
      </c>
      <c r="AB13" s="143">
        <v>0</v>
      </c>
      <c r="AC13" s="143">
        <v>0</v>
      </c>
      <c r="AD13" s="143">
        <v>0</v>
      </c>
      <c r="AE13" s="143">
        <v>0</v>
      </c>
      <c r="AF13" s="143">
        <v>0</v>
      </c>
      <c r="AG13" s="143">
        <v>0</v>
      </c>
      <c r="AH13" s="143">
        <v>0</v>
      </c>
      <c r="AI13" s="143">
        <v>0</v>
      </c>
      <c r="AJ13" s="143">
        <v>0</v>
      </c>
      <c r="AK13" s="143">
        <v>0</v>
      </c>
    </row>
    <row r="14" spans="1:37" x14ac:dyDescent="0.25">
      <c r="A14" s="134"/>
      <c r="B14" s="135"/>
      <c r="C14" s="136"/>
      <c r="D14" s="136"/>
      <c r="E14" s="136"/>
      <c r="F14" s="136"/>
      <c r="G14" s="136"/>
      <c r="H14" s="136"/>
      <c r="I14" s="136"/>
      <c r="J14" s="124"/>
      <c r="K14" s="134"/>
      <c r="L14" s="134"/>
      <c r="M14" s="137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</row>
    <row r="15" spans="1:37" x14ac:dyDescent="0.25">
      <c r="A15" s="134" t="s">
        <v>83</v>
      </c>
      <c r="B15" s="139"/>
      <c r="C15" s="127" t="str">
        <f>IF($B15="","",VLOOKUP($B15,#REF!,5))</f>
        <v/>
      </c>
      <c r="D15" s="127" t="str">
        <f>IF($B15="","",VLOOKUP($B15,#REF!,15))</f>
        <v/>
      </c>
      <c r="E15" s="140" t="s">
        <v>161</v>
      </c>
      <c r="F15" s="141"/>
      <c r="G15" s="140" t="s">
        <v>162</v>
      </c>
      <c r="H15" s="141"/>
      <c r="I15" s="140" t="s">
        <v>145</v>
      </c>
      <c r="J15" s="124"/>
      <c r="K15" s="130"/>
      <c r="L15" s="131" t="str">
        <f>IF(K15="","",CONCATENATE(VLOOKUP($Y$3,$AB$1:$AK$1,K15)," pont"))</f>
        <v/>
      </c>
      <c r="M15" s="132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</row>
    <row r="16" spans="1:37" x14ac:dyDescent="0.25">
      <c r="A16" s="134"/>
      <c r="B16" s="135"/>
      <c r="C16" s="136"/>
      <c r="D16" s="136"/>
      <c r="E16" s="136"/>
      <c r="F16" s="136"/>
      <c r="G16" s="136"/>
      <c r="H16" s="136"/>
      <c r="I16" s="136"/>
      <c r="J16" s="124"/>
      <c r="K16" s="134"/>
      <c r="L16" s="134"/>
      <c r="M16" s="137"/>
      <c r="Y16" s="106"/>
      <c r="Z16" s="106"/>
      <c r="AA16" s="106" t="s">
        <v>30</v>
      </c>
      <c r="AB16" s="106">
        <v>300</v>
      </c>
      <c r="AC16" s="106">
        <v>250</v>
      </c>
      <c r="AD16" s="106">
        <v>220</v>
      </c>
      <c r="AE16" s="106">
        <v>180</v>
      </c>
      <c r="AF16" s="106">
        <v>160</v>
      </c>
      <c r="AG16" s="106">
        <v>150</v>
      </c>
      <c r="AH16" s="106">
        <v>140</v>
      </c>
      <c r="AI16" s="106">
        <v>130</v>
      </c>
      <c r="AJ16" s="106">
        <v>120</v>
      </c>
      <c r="AK16" s="106">
        <v>110</v>
      </c>
    </row>
    <row r="17" spans="1:37" x14ac:dyDescent="0.25">
      <c r="A17" s="134" t="s">
        <v>87</v>
      </c>
      <c r="B17" s="139"/>
      <c r="C17" s="127" t="str">
        <f>IF($B17="","",VLOOKUP($B17,#REF!,5))</f>
        <v/>
      </c>
      <c r="D17" s="127" t="str">
        <f>IF($B17="","",VLOOKUP($B17,#REF!,15))</f>
        <v/>
      </c>
      <c r="E17" s="140" t="s">
        <v>163</v>
      </c>
      <c r="F17" s="141"/>
      <c r="G17" s="140" t="s">
        <v>164</v>
      </c>
      <c r="H17" s="141"/>
      <c r="I17" s="140" t="s">
        <v>126</v>
      </c>
      <c r="J17" s="124"/>
      <c r="K17" s="130"/>
      <c r="L17" s="131" t="str">
        <f>IF(K17="","",CONCATENATE(VLOOKUP($Y$3,$AB$1:$AK$1,K17)," pont"))</f>
        <v/>
      </c>
      <c r="M17" s="132"/>
      <c r="Y17" s="106"/>
      <c r="Z17" s="106"/>
      <c r="AA17" s="106" t="s">
        <v>36</v>
      </c>
      <c r="AB17" s="106">
        <v>250</v>
      </c>
      <c r="AC17" s="106">
        <v>200</v>
      </c>
      <c r="AD17" s="106">
        <v>160</v>
      </c>
      <c r="AE17" s="106">
        <v>140</v>
      </c>
      <c r="AF17" s="106">
        <v>120</v>
      </c>
      <c r="AG17" s="106">
        <v>110</v>
      </c>
      <c r="AH17" s="106">
        <v>100</v>
      </c>
      <c r="AI17" s="106">
        <v>90</v>
      </c>
      <c r="AJ17" s="106">
        <v>80</v>
      </c>
      <c r="AK17" s="106">
        <v>70</v>
      </c>
    </row>
    <row r="18" spans="1:37" x14ac:dyDescent="0.25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Y18" s="106"/>
      <c r="Z18" s="106"/>
      <c r="AA18" s="106" t="s">
        <v>41</v>
      </c>
      <c r="AB18" s="106">
        <v>200</v>
      </c>
      <c r="AC18" s="106">
        <v>150</v>
      </c>
      <c r="AD18" s="106">
        <v>130</v>
      </c>
      <c r="AE18" s="106">
        <v>110</v>
      </c>
      <c r="AF18" s="106">
        <v>95</v>
      </c>
      <c r="AG18" s="106">
        <v>80</v>
      </c>
      <c r="AH18" s="106">
        <v>70</v>
      </c>
      <c r="AI18" s="106">
        <v>60</v>
      </c>
      <c r="AJ18" s="106">
        <v>55</v>
      </c>
      <c r="AK18" s="106">
        <v>50</v>
      </c>
    </row>
    <row r="19" spans="1:37" x14ac:dyDescent="0.25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Y19" s="106"/>
      <c r="Z19" s="106"/>
      <c r="AA19" s="106" t="s">
        <v>53</v>
      </c>
      <c r="AB19" s="106">
        <v>150</v>
      </c>
      <c r="AC19" s="106">
        <v>120</v>
      </c>
      <c r="AD19" s="106">
        <v>100</v>
      </c>
      <c r="AE19" s="106">
        <v>80</v>
      </c>
      <c r="AF19" s="106">
        <v>70</v>
      </c>
      <c r="AG19" s="106">
        <v>60</v>
      </c>
      <c r="AH19" s="106">
        <v>55</v>
      </c>
      <c r="AI19" s="106">
        <v>50</v>
      </c>
      <c r="AJ19" s="106">
        <v>45</v>
      </c>
      <c r="AK19" s="106">
        <v>40</v>
      </c>
    </row>
    <row r="20" spans="1:37" x14ac:dyDescent="0.25">
      <c r="A20" s="124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Y20" s="106"/>
      <c r="Z20" s="106"/>
      <c r="AA20" s="106" t="s">
        <v>54</v>
      </c>
      <c r="AB20" s="106">
        <v>120</v>
      </c>
      <c r="AC20" s="106">
        <v>90</v>
      </c>
      <c r="AD20" s="106">
        <v>65</v>
      </c>
      <c r="AE20" s="106">
        <v>55</v>
      </c>
      <c r="AF20" s="106">
        <v>50</v>
      </c>
      <c r="AG20" s="106">
        <v>45</v>
      </c>
      <c r="AH20" s="106">
        <v>40</v>
      </c>
      <c r="AI20" s="106">
        <v>35</v>
      </c>
      <c r="AJ20" s="106">
        <v>25</v>
      </c>
      <c r="AK20" s="106">
        <v>20</v>
      </c>
    </row>
    <row r="21" spans="1:37" x14ac:dyDescent="0.25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Y21" s="106"/>
      <c r="Z21" s="106"/>
      <c r="AA21" s="106" t="s">
        <v>60</v>
      </c>
      <c r="AB21" s="106">
        <v>90</v>
      </c>
      <c r="AC21" s="106">
        <v>60</v>
      </c>
      <c r="AD21" s="106">
        <v>45</v>
      </c>
      <c r="AE21" s="106">
        <v>34</v>
      </c>
      <c r="AF21" s="106">
        <v>27</v>
      </c>
      <c r="AG21" s="106">
        <v>22</v>
      </c>
      <c r="AH21" s="106">
        <v>18</v>
      </c>
      <c r="AI21" s="106">
        <v>15</v>
      </c>
      <c r="AJ21" s="106">
        <v>12</v>
      </c>
      <c r="AK21" s="106">
        <v>9</v>
      </c>
    </row>
    <row r="22" spans="1:37" ht="18.75" customHeight="1" x14ac:dyDescent="0.25">
      <c r="A22" s="124"/>
      <c r="B22" s="447"/>
      <c r="C22" s="447"/>
      <c r="D22" s="446" t="str">
        <f>E7</f>
        <v>Berg</v>
      </c>
      <c r="E22" s="446"/>
      <c r="F22" s="446" t="str">
        <f>E9</f>
        <v>Grósz</v>
      </c>
      <c r="G22" s="446"/>
      <c r="H22" s="446" t="str">
        <f>E11</f>
        <v>S.Nagy</v>
      </c>
      <c r="I22" s="446"/>
      <c r="J22" s="124"/>
      <c r="K22" s="124"/>
      <c r="L22" s="124"/>
      <c r="M22" s="148" t="s">
        <v>47</v>
      </c>
      <c r="Y22" s="106"/>
      <c r="Z22" s="106"/>
      <c r="AA22" s="106" t="s">
        <v>63</v>
      </c>
      <c r="AB22" s="106">
        <v>60</v>
      </c>
      <c r="AC22" s="106">
        <v>40</v>
      </c>
      <c r="AD22" s="106">
        <v>30</v>
      </c>
      <c r="AE22" s="106">
        <v>20</v>
      </c>
      <c r="AF22" s="106">
        <v>18</v>
      </c>
      <c r="AG22" s="106">
        <v>15</v>
      </c>
      <c r="AH22" s="106">
        <v>12</v>
      </c>
      <c r="AI22" s="106">
        <v>10</v>
      </c>
      <c r="AJ22" s="106">
        <v>8</v>
      </c>
      <c r="AK22" s="106">
        <v>6</v>
      </c>
    </row>
    <row r="23" spans="1:37" ht="18.75" customHeight="1" x14ac:dyDescent="0.25">
      <c r="A23" s="149" t="s">
        <v>30</v>
      </c>
      <c r="B23" s="441" t="str">
        <f>E7</f>
        <v>Berg</v>
      </c>
      <c r="C23" s="441"/>
      <c r="D23" s="444"/>
      <c r="E23" s="444"/>
      <c r="F23" s="442" t="s">
        <v>637</v>
      </c>
      <c r="G23" s="443"/>
      <c r="H23" s="442" t="s">
        <v>638</v>
      </c>
      <c r="I23" s="443"/>
      <c r="J23" s="124"/>
      <c r="K23" s="124"/>
      <c r="L23" s="124"/>
      <c r="M23" s="150" t="s">
        <v>617</v>
      </c>
      <c r="Y23" s="106"/>
      <c r="Z23" s="106"/>
      <c r="AA23" s="106" t="s">
        <v>70</v>
      </c>
      <c r="AB23" s="106">
        <v>40</v>
      </c>
      <c r="AC23" s="106">
        <v>25</v>
      </c>
      <c r="AD23" s="106">
        <v>18</v>
      </c>
      <c r="AE23" s="106">
        <v>13</v>
      </c>
      <c r="AF23" s="106">
        <v>8</v>
      </c>
      <c r="AG23" s="106">
        <v>7</v>
      </c>
      <c r="AH23" s="106">
        <v>6</v>
      </c>
      <c r="AI23" s="106">
        <v>5</v>
      </c>
      <c r="AJ23" s="106">
        <v>4</v>
      </c>
      <c r="AK23" s="106">
        <v>3</v>
      </c>
    </row>
    <row r="24" spans="1:37" ht="18.75" customHeight="1" x14ac:dyDescent="0.25">
      <c r="A24" s="149" t="s">
        <v>64</v>
      </c>
      <c r="B24" s="441" t="str">
        <f>E9</f>
        <v>Grósz</v>
      </c>
      <c r="C24" s="441"/>
      <c r="D24" s="442" t="s">
        <v>639</v>
      </c>
      <c r="E24" s="443"/>
      <c r="F24" s="444"/>
      <c r="G24" s="444"/>
      <c r="H24" s="442" t="s">
        <v>639</v>
      </c>
      <c r="I24" s="443"/>
      <c r="J24" s="124"/>
      <c r="K24" s="124"/>
      <c r="L24" s="124"/>
      <c r="M24" s="150" t="s">
        <v>618</v>
      </c>
      <c r="Y24" s="106"/>
      <c r="Z24" s="106"/>
      <c r="AA24" s="106" t="s">
        <v>71</v>
      </c>
      <c r="AB24" s="106">
        <v>25</v>
      </c>
      <c r="AC24" s="106">
        <v>15</v>
      </c>
      <c r="AD24" s="106">
        <v>13</v>
      </c>
      <c r="AE24" s="106">
        <v>7</v>
      </c>
      <c r="AF24" s="106">
        <v>6</v>
      </c>
      <c r="AG24" s="106">
        <v>5</v>
      </c>
      <c r="AH24" s="106">
        <v>4</v>
      </c>
      <c r="AI24" s="106">
        <v>3</v>
      </c>
      <c r="AJ24" s="106">
        <v>2</v>
      </c>
      <c r="AK24" s="106">
        <v>1</v>
      </c>
    </row>
    <row r="25" spans="1:37" ht="18.75" customHeight="1" x14ac:dyDescent="0.25">
      <c r="A25" s="149" t="s">
        <v>72</v>
      </c>
      <c r="B25" s="441" t="str">
        <f>E11</f>
        <v>S.Nagy</v>
      </c>
      <c r="C25" s="441"/>
      <c r="D25" s="442" t="s">
        <v>640</v>
      </c>
      <c r="E25" s="443"/>
      <c r="F25" s="442" t="s">
        <v>637</v>
      </c>
      <c r="G25" s="443"/>
      <c r="H25" s="444"/>
      <c r="I25" s="444"/>
      <c r="J25" s="124"/>
      <c r="K25" s="124"/>
      <c r="L25" s="124"/>
      <c r="M25" s="150" t="s">
        <v>616</v>
      </c>
      <c r="Y25" s="106"/>
      <c r="Z25" s="106"/>
      <c r="AA25" s="106" t="s">
        <v>76</v>
      </c>
      <c r="AB25" s="106">
        <v>15</v>
      </c>
      <c r="AC25" s="106">
        <v>10</v>
      </c>
      <c r="AD25" s="106">
        <v>8</v>
      </c>
      <c r="AE25" s="106">
        <v>4</v>
      </c>
      <c r="AF25" s="106">
        <v>3</v>
      </c>
      <c r="AG25" s="106">
        <v>2</v>
      </c>
      <c r="AH25" s="106">
        <v>1</v>
      </c>
      <c r="AI25" s="106">
        <v>0</v>
      </c>
      <c r="AJ25" s="106">
        <v>0</v>
      </c>
      <c r="AK25" s="106">
        <v>0</v>
      </c>
    </row>
    <row r="26" spans="1:37" x14ac:dyDescent="0.25">
      <c r="A26" s="124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52"/>
      <c r="Y26" s="106"/>
      <c r="Z26" s="106"/>
      <c r="AA26" s="106" t="s">
        <v>77</v>
      </c>
      <c r="AB26" s="106">
        <v>10</v>
      </c>
      <c r="AC26" s="106">
        <v>6</v>
      </c>
      <c r="AD26" s="106">
        <v>4</v>
      </c>
      <c r="AE26" s="106">
        <v>2</v>
      </c>
      <c r="AF26" s="106">
        <v>1</v>
      </c>
      <c r="AG26" s="106">
        <v>0</v>
      </c>
      <c r="AH26" s="106">
        <v>0</v>
      </c>
      <c r="AI26" s="106">
        <v>0</v>
      </c>
      <c r="AJ26" s="106">
        <v>0</v>
      </c>
      <c r="AK26" s="106">
        <v>0</v>
      </c>
    </row>
    <row r="27" spans="1:37" ht="18.75" customHeight="1" x14ac:dyDescent="0.25">
      <c r="A27" s="124"/>
      <c r="B27" s="447"/>
      <c r="C27" s="447"/>
      <c r="D27" s="446" t="str">
        <f>E13</f>
        <v>Domokos</v>
      </c>
      <c r="E27" s="446"/>
      <c r="F27" s="446" t="str">
        <f>E15</f>
        <v>Varga</v>
      </c>
      <c r="G27" s="446"/>
      <c r="H27" s="446" t="str">
        <f>E17</f>
        <v>Szűcs</v>
      </c>
      <c r="I27" s="446"/>
      <c r="J27" s="124"/>
      <c r="K27" s="124"/>
      <c r="L27" s="124"/>
      <c r="M27" s="152"/>
      <c r="Y27" s="106"/>
      <c r="Z27" s="106"/>
      <c r="AA27" s="106" t="s">
        <v>82</v>
      </c>
      <c r="AB27" s="106">
        <v>3</v>
      </c>
      <c r="AC27" s="106">
        <v>2</v>
      </c>
      <c r="AD27" s="106">
        <v>1</v>
      </c>
      <c r="AE27" s="106">
        <v>0</v>
      </c>
      <c r="AF27" s="106">
        <v>0</v>
      </c>
      <c r="AG27" s="106">
        <v>0</v>
      </c>
      <c r="AH27" s="106">
        <v>0</v>
      </c>
      <c r="AI27" s="106">
        <v>0</v>
      </c>
      <c r="AJ27" s="106">
        <v>0</v>
      </c>
      <c r="AK27" s="106">
        <v>0</v>
      </c>
    </row>
    <row r="28" spans="1:37" ht="18.75" customHeight="1" x14ac:dyDescent="0.25">
      <c r="A28" s="149" t="s">
        <v>78</v>
      </c>
      <c r="B28" s="441" t="str">
        <f>E13</f>
        <v>Domokos</v>
      </c>
      <c r="C28" s="441"/>
      <c r="D28" s="444"/>
      <c r="E28" s="444"/>
      <c r="F28" s="442" t="s">
        <v>629</v>
      </c>
      <c r="G28" s="443"/>
      <c r="H28" s="442" t="s">
        <v>637</v>
      </c>
      <c r="I28" s="443"/>
      <c r="J28" s="124"/>
      <c r="K28" s="124"/>
      <c r="L28" s="124"/>
      <c r="M28" s="150" t="s">
        <v>617</v>
      </c>
    </row>
    <row r="29" spans="1:37" ht="18.75" customHeight="1" x14ac:dyDescent="0.25">
      <c r="A29" s="149" t="s">
        <v>83</v>
      </c>
      <c r="B29" s="441" t="str">
        <f>E15</f>
        <v>Varga</v>
      </c>
      <c r="C29" s="441"/>
      <c r="D29" s="442" t="s">
        <v>605</v>
      </c>
      <c r="E29" s="443"/>
      <c r="F29" s="444"/>
      <c r="G29" s="444"/>
      <c r="H29" s="442" t="s">
        <v>605</v>
      </c>
      <c r="I29" s="443"/>
      <c r="J29" s="124"/>
      <c r="K29" s="124"/>
      <c r="L29" s="124"/>
      <c r="M29" s="150"/>
    </row>
    <row r="30" spans="1:37" ht="18.75" customHeight="1" x14ac:dyDescent="0.25">
      <c r="A30" s="149" t="s">
        <v>87</v>
      </c>
      <c r="B30" s="441" t="str">
        <f>E17</f>
        <v>Szűcs</v>
      </c>
      <c r="C30" s="441"/>
      <c r="D30" s="442" t="s">
        <v>639</v>
      </c>
      <c r="E30" s="443"/>
      <c r="F30" s="442" t="s">
        <v>605</v>
      </c>
      <c r="G30" s="443"/>
      <c r="H30" s="444"/>
      <c r="I30" s="444"/>
      <c r="J30" s="124"/>
      <c r="K30" s="124"/>
      <c r="L30" s="124"/>
      <c r="M30" s="150" t="s">
        <v>616</v>
      </c>
    </row>
    <row r="31" spans="1:37" x14ac:dyDescent="0.25">
      <c r="A31" s="124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</row>
    <row r="32" spans="1:37" x14ac:dyDescent="0.25">
      <c r="A32" s="124" t="s">
        <v>98</v>
      </c>
      <c r="B32" s="124"/>
      <c r="C32" s="437" t="str">
        <f>IF(M23=1,B23,IF(M24=1,B24,IF(M25=1,B25,"")))</f>
        <v/>
      </c>
      <c r="D32" s="437"/>
      <c r="E32" s="134" t="s">
        <v>99</v>
      </c>
      <c r="F32" s="437" t="str">
        <f>IF(M28=1,B28,IF(M29=1,B29,IF(M30=1,B30,"")))</f>
        <v/>
      </c>
      <c r="G32" s="437"/>
      <c r="H32" s="124"/>
      <c r="I32" s="156"/>
      <c r="J32" s="124"/>
      <c r="K32" s="124"/>
      <c r="L32" s="124"/>
      <c r="M32" s="124"/>
    </row>
    <row r="33" spans="1:18" x14ac:dyDescent="0.25">
      <c r="A33" s="124"/>
      <c r="B33" s="124"/>
      <c r="C33" s="124"/>
      <c r="D33" s="124"/>
      <c r="E33" s="124"/>
      <c r="F33" s="134"/>
      <c r="G33" s="134"/>
      <c r="H33" s="124"/>
      <c r="I33" s="124"/>
      <c r="J33" s="124"/>
      <c r="K33" s="124"/>
      <c r="L33" s="124"/>
      <c r="M33" s="124"/>
    </row>
    <row r="34" spans="1:18" x14ac:dyDescent="0.25">
      <c r="A34" s="124" t="s">
        <v>100</v>
      </c>
      <c r="B34" s="124"/>
      <c r="C34" s="437" t="str">
        <f>IF(M23=2,B23,IF(M24=2,B24,IF(M25=2,B25,"")))</f>
        <v/>
      </c>
      <c r="D34" s="437"/>
      <c r="E34" s="134" t="s">
        <v>99</v>
      </c>
      <c r="F34" s="437" t="str">
        <f>IF(M28=2,B28,IF(M29=2,B29,IF(M30=2,B30,"")))</f>
        <v/>
      </c>
      <c r="G34" s="437"/>
      <c r="H34" s="124"/>
      <c r="I34" s="156"/>
      <c r="J34" s="124"/>
      <c r="K34" s="124"/>
      <c r="L34" s="124"/>
      <c r="M34" s="124"/>
    </row>
    <row r="35" spans="1:18" x14ac:dyDescent="0.25">
      <c r="A35" s="124"/>
      <c r="B35" s="124"/>
      <c r="C35" s="134"/>
      <c r="D35" s="134"/>
      <c r="E35" s="134"/>
      <c r="F35" s="134"/>
      <c r="G35" s="134"/>
      <c r="H35" s="124"/>
      <c r="I35" s="124"/>
      <c r="J35" s="124"/>
      <c r="K35" s="124"/>
      <c r="L35" s="124"/>
      <c r="M35" s="124"/>
    </row>
    <row r="36" spans="1:18" x14ac:dyDescent="0.25">
      <c r="A36" s="124" t="s">
        <v>101</v>
      </c>
      <c r="B36" s="124"/>
      <c r="C36" s="437" t="str">
        <f>IF(M23=3,B23,IF(M24=3,B24,IF(M25=3,B25,"")))</f>
        <v/>
      </c>
      <c r="D36" s="437"/>
      <c r="E36" s="134" t="s">
        <v>99</v>
      </c>
      <c r="F36" s="437" t="str">
        <f>IF(M28=3,B28,IF(M29=3,B29,IF(M30=3,B30,"")))</f>
        <v/>
      </c>
      <c r="G36" s="437"/>
      <c r="H36" s="124"/>
      <c r="I36" s="156"/>
      <c r="J36" s="124"/>
      <c r="K36" s="124"/>
      <c r="L36" s="124"/>
      <c r="M36" s="124"/>
    </row>
    <row r="37" spans="1:18" x14ac:dyDescent="0.25">
      <c r="A37" s="124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</row>
    <row r="38" spans="1:18" x14ac:dyDescent="0.25">
      <c r="A38" s="124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56"/>
      <c r="M38" s="124"/>
    </row>
    <row r="39" spans="1:18" x14ac:dyDescent="0.25">
      <c r="A39" s="159" t="s">
        <v>44</v>
      </c>
      <c r="B39" s="160"/>
      <c r="C39" s="161"/>
      <c r="D39" s="162" t="s">
        <v>103</v>
      </c>
      <c r="E39" s="163" t="s">
        <v>104</v>
      </c>
      <c r="F39" s="164"/>
      <c r="G39" s="162" t="s">
        <v>103</v>
      </c>
      <c r="H39" s="163" t="s">
        <v>105</v>
      </c>
      <c r="I39" s="165"/>
      <c r="J39" s="163" t="s">
        <v>106</v>
      </c>
      <c r="K39" s="166" t="s">
        <v>107</v>
      </c>
      <c r="L39" s="33"/>
      <c r="M39" s="164"/>
      <c r="P39" s="157"/>
      <c r="Q39" s="157"/>
      <c r="R39" s="158"/>
    </row>
    <row r="40" spans="1:18" x14ac:dyDescent="0.25">
      <c r="A40" s="169" t="s">
        <v>108</v>
      </c>
      <c r="B40" s="170"/>
      <c r="C40" s="171"/>
      <c r="D40" s="172">
        <v>1</v>
      </c>
      <c r="E40" s="438" t="e">
        <f>IF(D40&gt;$R$47,0,UPPER(VLOOKUP(D40,#REF!,2)))</f>
        <v>#REF!</v>
      </c>
      <c r="F40" s="438"/>
      <c r="G40" s="173" t="s">
        <v>109</v>
      </c>
      <c r="H40" s="170"/>
      <c r="I40" s="174"/>
      <c r="J40" s="175"/>
      <c r="K40" s="176" t="s">
        <v>110</v>
      </c>
      <c r="L40" s="177"/>
      <c r="M40" s="178"/>
      <c r="P40" s="167"/>
      <c r="Q40" s="167"/>
      <c r="R40" s="168"/>
    </row>
    <row r="41" spans="1:18" x14ac:dyDescent="0.25">
      <c r="A41" s="180" t="s">
        <v>111</v>
      </c>
      <c r="B41" s="181"/>
      <c r="C41" s="182"/>
      <c r="D41" s="183">
        <v>2</v>
      </c>
      <c r="E41" s="439" t="e">
        <f>IF(D41&gt;$R$47,0,UPPER(VLOOKUP(D41,#REF!,2)))</f>
        <v>#REF!</v>
      </c>
      <c r="F41" s="439"/>
      <c r="G41" s="184" t="s">
        <v>112</v>
      </c>
      <c r="H41" s="185"/>
      <c r="I41" s="186"/>
      <c r="J41" s="187"/>
      <c r="K41" s="188"/>
      <c r="L41" s="156"/>
      <c r="M41" s="189"/>
      <c r="P41" s="168"/>
      <c r="Q41" s="179"/>
      <c r="R41" s="168"/>
    </row>
    <row r="42" spans="1:18" x14ac:dyDescent="0.25">
      <c r="A42" s="191"/>
      <c r="B42" s="192"/>
      <c r="C42" s="193"/>
      <c r="D42" s="183"/>
      <c r="E42" s="194"/>
      <c r="F42" s="124"/>
      <c r="G42" s="184" t="s">
        <v>113</v>
      </c>
      <c r="H42" s="185"/>
      <c r="I42" s="186"/>
      <c r="J42" s="187"/>
      <c r="K42" s="176" t="s">
        <v>114</v>
      </c>
      <c r="L42" s="177"/>
      <c r="M42" s="178"/>
      <c r="P42" s="167"/>
      <c r="Q42" s="167"/>
      <c r="R42" s="168"/>
    </row>
    <row r="43" spans="1:18" x14ac:dyDescent="0.25">
      <c r="A43" s="195"/>
      <c r="B43" s="196"/>
      <c r="C43" s="197"/>
      <c r="D43" s="183"/>
      <c r="E43" s="194"/>
      <c r="F43" s="124"/>
      <c r="G43" s="184" t="s">
        <v>115</v>
      </c>
      <c r="H43" s="185"/>
      <c r="I43" s="186"/>
      <c r="J43" s="187"/>
      <c r="K43" s="198"/>
      <c r="L43" s="124"/>
      <c r="M43" s="199"/>
      <c r="P43" s="168"/>
      <c r="Q43" s="179"/>
      <c r="R43" s="168"/>
    </row>
    <row r="44" spans="1:18" x14ac:dyDescent="0.25">
      <c r="A44" s="200"/>
      <c r="B44" s="201"/>
      <c r="C44" s="202"/>
      <c r="D44" s="183"/>
      <c r="E44" s="194"/>
      <c r="F44" s="124"/>
      <c r="G44" s="184" t="s">
        <v>116</v>
      </c>
      <c r="H44" s="185"/>
      <c r="I44" s="186"/>
      <c r="J44" s="187"/>
      <c r="K44" s="180"/>
      <c r="L44" s="156"/>
      <c r="M44" s="189"/>
      <c r="P44" s="168"/>
      <c r="Q44" s="179"/>
      <c r="R44" s="168"/>
    </row>
    <row r="45" spans="1:18" x14ac:dyDescent="0.25">
      <c r="A45" s="203"/>
      <c r="B45" s="16"/>
      <c r="C45" s="197"/>
      <c r="D45" s="183"/>
      <c r="E45" s="194"/>
      <c r="F45" s="124"/>
      <c r="G45" s="184" t="s">
        <v>117</v>
      </c>
      <c r="H45" s="185"/>
      <c r="I45" s="186"/>
      <c r="J45" s="187"/>
      <c r="K45" s="176" t="s">
        <v>118</v>
      </c>
      <c r="L45" s="177"/>
      <c r="M45" s="178"/>
      <c r="P45" s="167"/>
      <c r="Q45" s="167"/>
      <c r="R45" s="168"/>
    </row>
    <row r="46" spans="1:18" x14ac:dyDescent="0.25">
      <c r="A46" s="203"/>
      <c r="B46" s="16"/>
      <c r="C46" s="204"/>
      <c r="D46" s="183"/>
      <c r="E46" s="194"/>
      <c r="F46" s="124"/>
      <c r="G46" s="184" t="s">
        <v>119</v>
      </c>
      <c r="H46" s="185"/>
      <c r="I46" s="186"/>
      <c r="J46" s="187"/>
      <c r="K46" s="198"/>
      <c r="L46" s="124"/>
      <c r="M46" s="199"/>
      <c r="P46" s="168"/>
      <c r="Q46" s="179"/>
      <c r="R46" s="168"/>
    </row>
    <row r="47" spans="1:18" x14ac:dyDescent="0.25">
      <c r="A47" s="205"/>
      <c r="B47" s="206"/>
      <c r="C47" s="207"/>
      <c r="D47" s="208"/>
      <c r="E47" s="209"/>
      <c r="F47" s="156"/>
      <c r="G47" s="210" t="s">
        <v>120</v>
      </c>
      <c r="H47" s="181"/>
      <c r="I47" s="211"/>
      <c r="J47" s="212"/>
      <c r="K47" s="180" t="str">
        <f>L4</f>
        <v>Hankó Bálint</v>
      </c>
      <c r="L47" s="156"/>
      <c r="M47" s="189"/>
      <c r="P47" s="168"/>
      <c r="Q47" s="179"/>
      <c r="R47" s="190" t="e">
        <f>MIN(4,#REF!)</f>
        <v>#REF!</v>
      </c>
    </row>
  </sheetData>
  <sheetProtection selectLockedCells="1" selectUnlockedCells="1"/>
  <mergeCells count="42">
    <mergeCell ref="H22:I22"/>
    <mergeCell ref="A1:F1"/>
    <mergeCell ref="A4:C4"/>
    <mergeCell ref="B22:C22"/>
    <mergeCell ref="D22:E22"/>
    <mergeCell ref="F22:G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7:C27"/>
    <mergeCell ref="D27:E27"/>
    <mergeCell ref="F27:G27"/>
    <mergeCell ref="H27:I27"/>
    <mergeCell ref="B28:C28"/>
    <mergeCell ref="D28:E28"/>
    <mergeCell ref="F28:G28"/>
    <mergeCell ref="H28:I28"/>
    <mergeCell ref="B29:C29"/>
    <mergeCell ref="D29:E29"/>
    <mergeCell ref="F29:G29"/>
    <mergeCell ref="H29:I29"/>
    <mergeCell ref="E41:F41"/>
    <mergeCell ref="B30:C30"/>
    <mergeCell ref="D30:E30"/>
    <mergeCell ref="F30:G30"/>
    <mergeCell ref="H30:I30"/>
    <mergeCell ref="C32:D32"/>
    <mergeCell ref="F32:G32"/>
    <mergeCell ref="C34:D34"/>
    <mergeCell ref="F34:G34"/>
    <mergeCell ref="C36:D36"/>
    <mergeCell ref="F36:G36"/>
    <mergeCell ref="E40:F40"/>
  </mergeCells>
  <conditionalFormatting sqref="E7 E9 E11 E13 E15 E17">
    <cfRule type="cellIs" dxfId="186" priority="2" stopIfTrue="1" operator="equal">
      <formula>"Bye"</formula>
    </cfRule>
  </conditionalFormatting>
  <conditionalFormatting sqref="R47">
    <cfRule type="expression" dxfId="185" priority="1" stopIfTrue="1">
      <formula>$O$1="CU"</formula>
    </cfRule>
  </conditionalFormatting>
  <printOptions horizontalCentered="1" verticalCentered="1"/>
  <pageMargins left="0" right="0" top="0.98402777777777783" bottom="0.98402777777777783" header="0.51181102362204722" footer="0.51181102362204722"/>
  <pageSetup paperSize="9" scale="95" firstPageNumber="0" orientation="portrait" horizontalDpi="300" verticalDpi="30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2">
    <tabColor indexed="11"/>
  </sheetPr>
  <dimension ref="A1:AK41"/>
  <sheetViews>
    <sheetView showZeros="0" workbookViewId="0">
      <selection activeCell="K13" sqref="K13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5" max="37" width="9" hidden="1" customWidth="1"/>
  </cols>
  <sheetData>
    <row r="1" spans="1:37" ht="24.6" x14ac:dyDescent="0.25">
      <c r="A1" s="448" t="str">
        <f>Altalanos!$A$6</f>
        <v>Diákolimpia Vármegyei</v>
      </c>
      <c r="B1" s="448"/>
      <c r="C1" s="448"/>
      <c r="D1" s="448"/>
      <c r="E1" s="448"/>
      <c r="F1" s="448"/>
      <c r="G1" s="89"/>
      <c r="H1" s="90" t="s">
        <v>28</v>
      </c>
      <c r="I1" s="91"/>
      <c r="J1" s="92"/>
      <c r="L1" s="93"/>
      <c r="M1" s="94"/>
      <c r="N1" s="95"/>
      <c r="O1" s="95"/>
      <c r="P1" s="95"/>
      <c r="Q1" s="96"/>
      <c r="R1" s="95"/>
      <c r="AB1" s="97" t="str">
        <f>IF(Y5=1,CONCATENATE(VLOOKUP(Y3,AA16:AH27,2)),CONCATENATE(VLOOKUP(Y3,AA2:AK13,2)))</f>
        <v>0</v>
      </c>
      <c r="AC1" s="97" t="str">
        <f>IF(Y5=1,CONCATENATE(VLOOKUP(Y3,AA16:AK27,3)),CONCATENATE(VLOOKUP(Y3,AA2:AK13,3)))</f>
        <v>0</v>
      </c>
      <c r="AD1" s="97" t="str">
        <f>IF(Y5=1,CONCATENATE(VLOOKUP(Y3,AA16:AK27,4)),CONCATENATE(VLOOKUP(Y3,AA2:AK13,4)))</f>
        <v>0</v>
      </c>
      <c r="AE1" s="97" t="str">
        <f>IF(Y5=1,CONCATENATE(VLOOKUP(Y3,AA16:AK27,5)),CONCATENATE(VLOOKUP(Y3,AA2:AK13,5)))</f>
        <v>0</v>
      </c>
      <c r="AF1" s="97" t="str">
        <f>IF(Y5=1,CONCATENATE(VLOOKUP(Y3,AA16:AK27,6)),CONCATENATE(VLOOKUP(Y3,AA2:AK13,6)))</f>
        <v>0</v>
      </c>
      <c r="AG1" s="97" t="str">
        <f>IF(Y5=1,CONCATENATE(VLOOKUP(Y3,AA16:AK27,7)),CONCATENATE(VLOOKUP(Y3,AA2:AK13,7)))</f>
        <v>0</v>
      </c>
      <c r="AH1" s="97" t="str">
        <f>IF(Y5=1,CONCATENATE(VLOOKUP(Y3,AA16:AK27,8)),CONCATENATE(VLOOKUP(Y3,AA2:AK13,8)))</f>
        <v>0</v>
      </c>
      <c r="AI1" s="97" t="str">
        <f>IF(Y5=1,CONCATENATE(VLOOKUP(Y3,AA16:AK27,9)),CONCATENATE(VLOOKUP(Y3,AA2:AK13,9)))</f>
        <v>0</v>
      </c>
      <c r="AJ1" s="97" t="str">
        <f>IF(Y5=1,CONCATENATE(VLOOKUP(Y3,AA16:AK27,10)),CONCATENATE(VLOOKUP(Y3,AA2:AK13,10)))</f>
        <v>0</v>
      </c>
      <c r="AK1" s="97" t="str">
        <f>IF(Y5=1,CONCATENATE(VLOOKUP(Y3,AA16:AK27,11)),CONCATENATE(VLOOKUP(Y3,AA2:AK13,11)))</f>
        <v>0</v>
      </c>
    </row>
    <row r="2" spans="1:37" x14ac:dyDescent="0.25">
      <c r="A2" s="98" t="s">
        <v>29</v>
      </c>
      <c r="B2" s="99"/>
      <c r="C2" s="99"/>
      <c r="D2" s="99"/>
      <c r="E2" s="99">
        <f>Altalanos!$A$8</f>
        <v>0</v>
      </c>
      <c r="F2" s="99"/>
      <c r="G2" s="100"/>
      <c r="H2" s="101"/>
      <c r="I2" s="101"/>
      <c r="J2" s="102"/>
      <c r="K2" s="93"/>
      <c r="L2" s="93"/>
      <c r="M2" s="93"/>
      <c r="N2" s="103"/>
      <c r="O2" s="104"/>
      <c r="P2" s="103"/>
      <c r="Q2" s="104"/>
      <c r="R2" s="103"/>
      <c r="Y2" s="105"/>
      <c r="Z2" s="106"/>
      <c r="AA2" s="106" t="s">
        <v>30</v>
      </c>
      <c r="AB2" s="107">
        <v>150</v>
      </c>
      <c r="AC2" s="107">
        <v>120</v>
      </c>
      <c r="AD2" s="107">
        <v>100</v>
      </c>
      <c r="AE2" s="107">
        <v>80</v>
      </c>
      <c r="AF2" s="107">
        <v>70</v>
      </c>
      <c r="AG2" s="107">
        <v>60</v>
      </c>
      <c r="AH2" s="107">
        <v>55</v>
      </c>
      <c r="AI2" s="107">
        <v>50</v>
      </c>
      <c r="AJ2" s="107">
        <v>45</v>
      </c>
      <c r="AK2" s="107">
        <v>40</v>
      </c>
    </row>
    <row r="3" spans="1:37" x14ac:dyDescent="0.25">
      <c r="A3" s="53" t="s">
        <v>21</v>
      </c>
      <c r="B3" s="53"/>
      <c r="C3" s="53"/>
      <c r="D3" s="53"/>
      <c r="E3" s="53" t="s">
        <v>11</v>
      </c>
      <c r="F3" s="53"/>
      <c r="G3" s="53"/>
      <c r="H3" s="53" t="s">
        <v>31</v>
      </c>
      <c r="I3" s="53"/>
      <c r="J3" s="108"/>
      <c r="K3" s="53"/>
      <c r="L3" s="54"/>
      <c r="M3" s="54" t="s">
        <v>32</v>
      </c>
      <c r="N3" s="109"/>
      <c r="O3" s="110"/>
      <c r="P3" s="109"/>
      <c r="Q3" s="111" t="s">
        <v>33</v>
      </c>
      <c r="R3" s="107" t="s">
        <v>34</v>
      </c>
      <c r="S3" s="107" t="s">
        <v>35</v>
      </c>
      <c r="Y3" s="106" t="str">
        <f>IF(H4="OB","A",IF(H4="IX","W",H4))</f>
        <v>Zöld fiú A</v>
      </c>
      <c r="Z3" s="106"/>
      <c r="AA3" s="106" t="s">
        <v>36</v>
      </c>
      <c r="AB3" s="107">
        <v>120</v>
      </c>
      <c r="AC3" s="107">
        <v>90</v>
      </c>
      <c r="AD3" s="107">
        <v>65</v>
      </c>
      <c r="AE3" s="107">
        <v>55</v>
      </c>
      <c r="AF3" s="107">
        <v>50</v>
      </c>
      <c r="AG3" s="107">
        <v>45</v>
      </c>
      <c r="AH3" s="107">
        <v>40</v>
      </c>
      <c r="AI3" s="107">
        <v>35</v>
      </c>
      <c r="AJ3" s="107">
        <v>25</v>
      </c>
      <c r="AK3" s="107">
        <v>20</v>
      </c>
    </row>
    <row r="4" spans="1:37" x14ac:dyDescent="0.25">
      <c r="A4" s="449">
        <f>Altalanos!$A$10</f>
        <v>45790</v>
      </c>
      <c r="B4" s="449"/>
      <c r="C4" s="449"/>
      <c r="D4" s="112"/>
      <c r="E4" s="113" t="str">
        <f>Altalanos!$C$10</f>
        <v>Békéscsaba</v>
      </c>
      <c r="F4" s="113"/>
      <c r="G4" s="113"/>
      <c r="H4" s="114" t="s">
        <v>146</v>
      </c>
      <c r="I4" s="113"/>
      <c r="J4" s="115"/>
      <c r="K4" s="114"/>
      <c r="L4" s="222"/>
      <c r="M4" s="116" t="str">
        <f>Altalanos!$E$10</f>
        <v>Hankó Bálint</v>
      </c>
      <c r="N4" s="117"/>
      <c r="O4" s="118"/>
      <c r="P4" s="117"/>
      <c r="Q4" s="119" t="s">
        <v>38</v>
      </c>
      <c r="R4" s="120" t="s">
        <v>39</v>
      </c>
      <c r="S4" s="120" t="s">
        <v>40</v>
      </c>
      <c r="Y4" s="106"/>
      <c r="Z4" s="106"/>
      <c r="AA4" s="106" t="s">
        <v>41</v>
      </c>
      <c r="AB4" s="107">
        <v>90</v>
      </c>
      <c r="AC4" s="107">
        <v>60</v>
      </c>
      <c r="AD4" s="107">
        <v>45</v>
      </c>
      <c r="AE4" s="107">
        <v>34</v>
      </c>
      <c r="AF4" s="107">
        <v>27</v>
      </c>
      <c r="AG4" s="107">
        <v>22</v>
      </c>
      <c r="AH4" s="107">
        <v>18</v>
      </c>
      <c r="AI4" s="107">
        <v>15</v>
      </c>
      <c r="AJ4" s="107">
        <v>12</v>
      </c>
      <c r="AK4" s="107">
        <v>9</v>
      </c>
    </row>
    <row r="5" spans="1:37" x14ac:dyDescent="0.25">
      <c r="A5" s="33"/>
      <c r="B5" s="33" t="s">
        <v>42</v>
      </c>
      <c r="C5" s="33" t="s">
        <v>43</v>
      </c>
      <c r="D5" s="33" t="s">
        <v>44</v>
      </c>
      <c r="E5" s="33" t="s">
        <v>45</v>
      </c>
      <c r="F5" s="33"/>
      <c r="G5" s="33" t="s">
        <v>25</v>
      </c>
      <c r="H5" s="33"/>
      <c r="I5" s="33" t="s">
        <v>46</v>
      </c>
      <c r="J5" s="33"/>
      <c r="K5" s="121" t="s">
        <v>47</v>
      </c>
      <c r="L5" s="121" t="s">
        <v>48</v>
      </c>
      <c r="M5" s="121" t="s">
        <v>49</v>
      </c>
      <c r="Q5" s="122" t="s">
        <v>50</v>
      </c>
      <c r="R5" s="123" t="s">
        <v>51</v>
      </c>
      <c r="S5" s="123" t="s">
        <v>52</v>
      </c>
      <c r="Y5" s="106">
        <f>IF(OR(Altalanos!$A$8="F1",Altalanos!$A$8="F2",Altalanos!$A$8="N1",Altalanos!$A$8="N2"),1,2)</f>
        <v>2</v>
      </c>
      <c r="Z5" s="106"/>
      <c r="AA5" s="106" t="s">
        <v>53</v>
      </c>
      <c r="AB5" s="107">
        <v>60</v>
      </c>
      <c r="AC5" s="107">
        <v>40</v>
      </c>
      <c r="AD5" s="107">
        <v>30</v>
      </c>
      <c r="AE5" s="107">
        <v>20</v>
      </c>
      <c r="AF5" s="107">
        <v>18</v>
      </c>
      <c r="AG5" s="107">
        <v>15</v>
      </c>
      <c r="AH5" s="107">
        <v>12</v>
      </c>
      <c r="AI5" s="107">
        <v>10</v>
      </c>
      <c r="AJ5" s="107">
        <v>8</v>
      </c>
      <c r="AK5" s="107">
        <v>6</v>
      </c>
    </row>
    <row r="6" spans="1:37" x14ac:dyDescent="0.25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Y6" s="106"/>
      <c r="Z6" s="106"/>
      <c r="AA6" s="106" t="s">
        <v>54</v>
      </c>
      <c r="AB6" s="107">
        <v>40</v>
      </c>
      <c r="AC6" s="107">
        <v>25</v>
      </c>
      <c r="AD6" s="107">
        <v>18</v>
      </c>
      <c r="AE6" s="107">
        <v>13</v>
      </c>
      <c r="AF6" s="107">
        <v>10</v>
      </c>
      <c r="AG6" s="107">
        <v>8</v>
      </c>
      <c r="AH6" s="107">
        <v>6</v>
      </c>
      <c r="AI6" s="107">
        <v>5</v>
      </c>
      <c r="AJ6" s="107">
        <v>4</v>
      </c>
      <c r="AK6" s="107">
        <v>3</v>
      </c>
    </row>
    <row r="7" spans="1:37" x14ac:dyDescent="0.25">
      <c r="A7" s="134" t="s">
        <v>30</v>
      </c>
      <c r="B7" s="214"/>
      <c r="C7" s="215" t="str">
        <f>IF($B7="","",VLOOKUP($B7,#REF!,5))</f>
        <v/>
      </c>
      <c r="D7" s="215" t="str">
        <f>IF($B7="","",VLOOKUP($B7,#REF!,15))</f>
        <v/>
      </c>
      <c r="E7" s="451" t="s">
        <v>165</v>
      </c>
      <c r="F7" s="451"/>
      <c r="G7" s="451" t="s">
        <v>166</v>
      </c>
      <c r="H7" s="451"/>
      <c r="I7" s="216" t="s">
        <v>126</v>
      </c>
      <c r="J7" s="124"/>
      <c r="K7" s="428" t="s">
        <v>617</v>
      </c>
      <c r="L7" s="131" t="e">
        <f>IF(K7="","",CONCATENATE(VLOOKUP($Y$3,$AB$1:$AK$1,K7)," pont"))</f>
        <v>#REF!</v>
      </c>
      <c r="M7" s="132"/>
      <c r="Y7" s="106"/>
      <c r="Z7" s="106"/>
      <c r="AA7" s="106" t="s">
        <v>60</v>
      </c>
      <c r="AB7" s="107">
        <v>25</v>
      </c>
      <c r="AC7" s="107">
        <v>15</v>
      </c>
      <c r="AD7" s="107">
        <v>13</v>
      </c>
      <c r="AE7" s="107">
        <v>8</v>
      </c>
      <c r="AF7" s="107">
        <v>6</v>
      </c>
      <c r="AG7" s="107">
        <v>4</v>
      </c>
      <c r="AH7" s="107">
        <v>3</v>
      </c>
      <c r="AI7" s="107">
        <v>2</v>
      </c>
      <c r="AJ7" s="107">
        <v>1</v>
      </c>
      <c r="AK7" s="107">
        <v>0</v>
      </c>
    </row>
    <row r="8" spans="1:37" x14ac:dyDescent="0.25">
      <c r="A8" s="134"/>
      <c r="B8" s="217"/>
      <c r="C8" s="218"/>
      <c r="D8" s="218"/>
      <c r="E8" s="218"/>
      <c r="F8" s="218"/>
      <c r="G8" s="218"/>
      <c r="H8" s="218"/>
      <c r="I8" s="218"/>
      <c r="J8" s="124"/>
      <c r="K8" s="134"/>
      <c r="L8" s="134"/>
      <c r="M8" s="137"/>
      <c r="Y8" s="106"/>
      <c r="Z8" s="106"/>
      <c r="AA8" s="106" t="s">
        <v>63</v>
      </c>
      <c r="AB8" s="107">
        <v>15</v>
      </c>
      <c r="AC8" s="107">
        <v>10</v>
      </c>
      <c r="AD8" s="107">
        <v>7</v>
      </c>
      <c r="AE8" s="107">
        <v>5</v>
      </c>
      <c r="AF8" s="107">
        <v>4</v>
      </c>
      <c r="AG8" s="107">
        <v>3</v>
      </c>
      <c r="AH8" s="107">
        <v>2</v>
      </c>
      <c r="AI8" s="107">
        <v>1</v>
      </c>
      <c r="AJ8" s="107">
        <v>0</v>
      </c>
      <c r="AK8" s="107">
        <v>0</v>
      </c>
    </row>
    <row r="9" spans="1:37" x14ac:dyDescent="0.25">
      <c r="A9" s="134" t="s">
        <v>64</v>
      </c>
      <c r="B9" s="214"/>
      <c r="C9" s="215" t="str">
        <f>IF($B9="","",VLOOKUP($B9,#REF!,5))</f>
        <v/>
      </c>
      <c r="D9" s="215" t="str">
        <f>IF($B9="","",VLOOKUP($B9,#REF!,15))</f>
        <v/>
      </c>
      <c r="E9" s="451" t="s">
        <v>167</v>
      </c>
      <c r="F9" s="451"/>
      <c r="G9" s="451" t="s">
        <v>168</v>
      </c>
      <c r="H9" s="451"/>
      <c r="I9" s="216" t="s">
        <v>86</v>
      </c>
      <c r="J9" s="124"/>
      <c r="K9" s="428" t="s">
        <v>616</v>
      </c>
      <c r="L9" s="131" t="e">
        <f>IF(K9="","",CONCATENATE(VLOOKUP($Y$3,$AB$1:$AK$1,K9)," pont"))</f>
        <v>#REF!</v>
      </c>
      <c r="M9" s="132"/>
      <c r="Y9" s="106"/>
      <c r="Z9" s="106"/>
      <c r="AA9" s="106" t="s">
        <v>70</v>
      </c>
      <c r="AB9" s="107">
        <v>10</v>
      </c>
      <c r="AC9" s="107">
        <v>6</v>
      </c>
      <c r="AD9" s="107">
        <v>4</v>
      </c>
      <c r="AE9" s="107">
        <v>2</v>
      </c>
      <c r="AF9" s="107">
        <v>1</v>
      </c>
      <c r="AG9" s="107">
        <v>0</v>
      </c>
      <c r="AH9" s="107">
        <v>0</v>
      </c>
      <c r="AI9" s="107">
        <v>0</v>
      </c>
      <c r="AJ9" s="107">
        <v>0</v>
      </c>
      <c r="AK9" s="107">
        <v>0</v>
      </c>
    </row>
    <row r="10" spans="1:37" x14ac:dyDescent="0.25">
      <c r="A10" s="134"/>
      <c r="B10" s="217"/>
      <c r="C10" s="218"/>
      <c r="D10" s="218"/>
      <c r="E10" s="218"/>
      <c r="F10" s="218"/>
      <c r="G10" s="218"/>
      <c r="H10" s="218"/>
      <c r="I10" s="218"/>
      <c r="J10" s="124"/>
      <c r="K10" s="134"/>
      <c r="L10" s="134"/>
      <c r="M10" s="137"/>
      <c r="Y10" s="106"/>
      <c r="Z10" s="106"/>
      <c r="AA10" s="106" t="s">
        <v>71</v>
      </c>
      <c r="AB10" s="107">
        <v>6</v>
      </c>
      <c r="AC10" s="107">
        <v>3</v>
      </c>
      <c r="AD10" s="107">
        <v>2</v>
      </c>
      <c r="AE10" s="107">
        <v>1</v>
      </c>
      <c r="AF10" s="107">
        <v>0</v>
      </c>
      <c r="AG10" s="107">
        <v>0</v>
      </c>
      <c r="AH10" s="107">
        <v>0</v>
      </c>
      <c r="AI10" s="107">
        <v>0</v>
      </c>
      <c r="AJ10" s="107">
        <v>0</v>
      </c>
      <c r="AK10" s="107">
        <v>0</v>
      </c>
    </row>
    <row r="11" spans="1:37" x14ac:dyDescent="0.25">
      <c r="A11" s="134" t="s">
        <v>72</v>
      </c>
      <c r="B11" s="214"/>
      <c r="C11" s="215" t="str">
        <f>IF($B11="","",VLOOKUP($B11,#REF!,5))</f>
        <v/>
      </c>
      <c r="D11" s="215" t="str">
        <f>IF($B11="","",VLOOKUP($B11,#REF!,15))</f>
        <v/>
      </c>
      <c r="E11" s="451" t="s">
        <v>169</v>
      </c>
      <c r="F11" s="451"/>
      <c r="G11" s="451" t="s">
        <v>170</v>
      </c>
      <c r="H11" s="451"/>
      <c r="I11" s="216" t="s">
        <v>136</v>
      </c>
      <c r="J11" s="124"/>
      <c r="K11" s="428" t="s">
        <v>619</v>
      </c>
      <c r="L11" s="131" t="e">
        <f>IF(K11="","",CONCATENATE(VLOOKUP($Y$3,$AB$1:$AK$1,K11)," pont"))</f>
        <v>#REF!</v>
      </c>
      <c r="M11" s="132"/>
      <c r="Y11" s="106"/>
      <c r="Z11" s="106"/>
      <c r="AA11" s="106" t="s">
        <v>76</v>
      </c>
      <c r="AB11" s="107">
        <v>3</v>
      </c>
      <c r="AC11" s="107">
        <v>2</v>
      </c>
      <c r="AD11" s="107">
        <v>1</v>
      </c>
      <c r="AE11" s="107">
        <v>0</v>
      </c>
      <c r="AF11" s="107">
        <v>0</v>
      </c>
      <c r="AG11" s="107">
        <v>0</v>
      </c>
      <c r="AH11" s="107">
        <v>0</v>
      </c>
      <c r="AI11" s="107">
        <v>0</v>
      </c>
      <c r="AJ11" s="107">
        <v>0</v>
      </c>
      <c r="AK11" s="107">
        <v>0</v>
      </c>
    </row>
    <row r="12" spans="1:37" x14ac:dyDescent="0.25">
      <c r="A12" s="134"/>
      <c r="B12" s="217"/>
      <c r="C12" s="218"/>
      <c r="D12" s="218"/>
      <c r="E12" s="218"/>
      <c r="F12" s="218"/>
      <c r="G12" s="218"/>
      <c r="H12" s="218"/>
      <c r="I12" s="218"/>
      <c r="J12" s="124"/>
      <c r="K12" s="124"/>
      <c r="L12" s="124"/>
      <c r="M12" s="137"/>
      <c r="Y12" s="106"/>
      <c r="Z12" s="106"/>
      <c r="AA12" s="106" t="s">
        <v>77</v>
      </c>
      <c r="AB12" s="143">
        <v>0</v>
      </c>
      <c r="AC12" s="143">
        <v>0</v>
      </c>
      <c r="AD12" s="143">
        <v>0</v>
      </c>
      <c r="AE12" s="143">
        <v>0</v>
      </c>
      <c r="AF12" s="143">
        <v>0</v>
      </c>
      <c r="AG12" s="143">
        <v>0</v>
      </c>
      <c r="AH12" s="143">
        <v>0</v>
      </c>
      <c r="AI12" s="143">
        <v>0</v>
      </c>
      <c r="AJ12" s="143">
        <v>0</v>
      </c>
      <c r="AK12" s="143">
        <v>0</v>
      </c>
    </row>
    <row r="13" spans="1:37" x14ac:dyDescent="0.25">
      <c r="A13" s="134" t="s">
        <v>78</v>
      </c>
      <c r="B13" s="214"/>
      <c r="C13" s="215" t="str">
        <f>IF($B13="","",VLOOKUP($B13,#REF!,5))</f>
        <v/>
      </c>
      <c r="D13" s="215" t="str">
        <f>IF($B13="","",VLOOKUP($B13,#REF!,15))</f>
        <v/>
      </c>
      <c r="E13" s="451" t="s">
        <v>171</v>
      </c>
      <c r="F13" s="451"/>
      <c r="G13" s="451" t="s">
        <v>172</v>
      </c>
      <c r="H13" s="451"/>
      <c r="I13" s="216" t="s">
        <v>126</v>
      </c>
      <c r="J13" s="124"/>
      <c r="K13" s="428" t="s">
        <v>618</v>
      </c>
      <c r="L13" s="131" t="e">
        <f>IF(K13="","",CONCATENATE(VLOOKUP($Y$3,$AB$1:$AK$1,K13)," pont"))</f>
        <v>#REF!</v>
      </c>
      <c r="M13" s="132"/>
      <c r="Y13" s="106"/>
      <c r="Z13" s="106"/>
      <c r="AA13" s="106" t="s">
        <v>82</v>
      </c>
      <c r="AB13" s="143">
        <v>0</v>
      </c>
      <c r="AC13" s="143">
        <v>0</v>
      </c>
      <c r="AD13" s="143">
        <v>0</v>
      </c>
      <c r="AE13" s="143">
        <v>0</v>
      </c>
      <c r="AF13" s="143">
        <v>0</v>
      </c>
      <c r="AG13" s="143">
        <v>0</v>
      </c>
      <c r="AH13" s="143">
        <v>0</v>
      </c>
      <c r="AI13" s="143">
        <v>0</v>
      </c>
      <c r="AJ13" s="143">
        <v>0</v>
      </c>
      <c r="AK13" s="143">
        <v>0</v>
      </c>
    </row>
    <row r="14" spans="1:37" x14ac:dyDescent="0.25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</row>
    <row r="15" spans="1:37" x14ac:dyDescent="0.25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</row>
    <row r="16" spans="1:37" x14ac:dyDescent="0.25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Y16" s="106"/>
      <c r="Z16" s="106"/>
      <c r="AA16" s="106" t="s">
        <v>30</v>
      </c>
      <c r="AB16" s="106">
        <v>300</v>
      </c>
      <c r="AC16" s="106">
        <v>250</v>
      </c>
      <c r="AD16" s="106">
        <v>220</v>
      </c>
      <c r="AE16" s="106">
        <v>180</v>
      </c>
      <c r="AF16" s="106">
        <v>160</v>
      </c>
      <c r="AG16" s="106">
        <v>150</v>
      </c>
      <c r="AH16" s="106">
        <v>140</v>
      </c>
      <c r="AI16" s="106">
        <v>130</v>
      </c>
      <c r="AJ16" s="106">
        <v>120</v>
      </c>
      <c r="AK16" s="106">
        <v>110</v>
      </c>
    </row>
    <row r="17" spans="1:37" x14ac:dyDescent="0.25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Y17" s="106"/>
      <c r="Z17" s="106"/>
      <c r="AA17" s="106" t="s">
        <v>36</v>
      </c>
      <c r="AB17" s="106">
        <v>250</v>
      </c>
      <c r="AC17" s="106">
        <v>200</v>
      </c>
      <c r="AD17" s="106">
        <v>160</v>
      </c>
      <c r="AE17" s="106">
        <v>140</v>
      </c>
      <c r="AF17" s="106">
        <v>120</v>
      </c>
      <c r="AG17" s="106">
        <v>110</v>
      </c>
      <c r="AH17" s="106">
        <v>100</v>
      </c>
      <c r="AI17" s="106">
        <v>90</v>
      </c>
      <c r="AJ17" s="106">
        <v>80</v>
      </c>
      <c r="AK17" s="106">
        <v>70</v>
      </c>
    </row>
    <row r="18" spans="1:37" ht="18.75" customHeight="1" x14ac:dyDescent="0.25">
      <c r="A18" s="124"/>
      <c r="B18" s="447"/>
      <c r="C18" s="447"/>
      <c r="D18" s="446" t="str">
        <f>E7</f>
        <v>Eczeti</v>
      </c>
      <c r="E18" s="446"/>
      <c r="F18" s="446" t="str">
        <f>E9</f>
        <v>Nagy</v>
      </c>
      <c r="G18" s="446"/>
      <c r="H18" s="446" t="str">
        <f>E11</f>
        <v>Crai</v>
      </c>
      <c r="I18" s="446"/>
      <c r="J18" s="446" t="str">
        <f>E13</f>
        <v xml:space="preserve">Kmellár </v>
      </c>
      <c r="K18" s="446"/>
      <c r="L18" s="124"/>
      <c r="M18" s="124"/>
      <c r="Y18" s="106"/>
      <c r="Z18" s="106"/>
      <c r="AA18" s="106" t="s">
        <v>41</v>
      </c>
      <c r="AB18" s="106">
        <v>200</v>
      </c>
      <c r="AC18" s="106">
        <v>150</v>
      </c>
      <c r="AD18" s="106">
        <v>130</v>
      </c>
      <c r="AE18" s="106">
        <v>110</v>
      </c>
      <c r="AF18" s="106">
        <v>95</v>
      </c>
      <c r="AG18" s="106">
        <v>80</v>
      </c>
      <c r="AH18" s="106">
        <v>70</v>
      </c>
      <c r="AI18" s="106">
        <v>60</v>
      </c>
      <c r="AJ18" s="106">
        <v>55</v>
      </c>
      <c r="AK18" s="106">
        <v>50</v>
      </c>
    </row>
    <row r="19" spans="1:37" ht="18.75" customHeight="1" x14ac:dyDescent="0.25">
      <c r="A19" s="149" t="s">
        <v>30</v>
      </c>
      <c r="B19" s="441" t="str">
        <f>E7</f>
        <v>Eczeti</v>
      </c>
      <c r="C19" s="441"/>
      <c r="D19" s="444"/>
      <c r="E19" s="444"/>
      <c r="F19" s="442" t="s">
        <v>638</v>
      </c>
      <c r="G19" s="443"/>
      <c r="H19" s="442" t="s">
        <v>637</v>
      </c>
      <c r="I19" s="443"/>
      <c r="J19" s="445" t="s">
        <v>641</v>
      </c>
      <c r="K19" s="446"/>
      <c r="L19" s="124"/>
      <c r="M19" s="124"/>
      <c r="Y19" s="106"/>
      <c r="Z19" s="106"/>
      <c r="AA19" s="106" t="s">
        <v>53</v>
      </c>
      <c r="AB19" s="106">
        <v>150</v>
      </c>
      <c r="AC19" s="106">
        <v>120</v>
      </c>
      <c r="AD19" s="106">
        <v>100</v>
      </c>
      <c r="AE19" s="106">
        <v>80</v>
      </c>
      <c r="AF19" s="106">
        <v>70</v>
      </c>
      <c r="AG19" s="106">
        <v>60</v>
      </c>
      <c r="AH19" s="106">
        <v>55</v>
      </c>
      <c r="AI19" s="106">
        <v>50</v>
      </c>
      <c r="AJ19" s="106">
        <v>45</v>
      </c>
      <c r="AK19" s="106">
        <v>40</v>
      </c>
    </row>
    <row r="20" spans="1:37" ht="18.75" customHeight="1" x14ac:dyDescent="0.25">
      <c r="A20" s="149" t="s">
        <v>64</v>
      </c>
      <c r="B20" s="441" t="str">
        <f>E9</f>
        <v>Nagy</v>
      </c>
      <c r="C20" s="441"/>
      <c r="D20" s="442" t="s">
        <v>640</v>
      </c>
      <c r="E20" s="443"/>
      <c r="F20" s="444"/>
      <c r="G20" s="444"/>
      <c r="H20" s="450" t="s">
        <v>638</v>
      </c>
      <c r="I20" s="443"/>
      <c r="J20" s="442" t="s">
        <v>638</v>
      </c>
      <c r="K20" s="443"/>
      <c r="L20" s="124"/>
      <c r="M20" s="124"/>
      <c r="Y20" s="106"/>
      <c r="Z20" s="106"/>
      <c r="AA20" s="106" t="s">
        <v>54</v>
      </c>
      <c r="AB20" s="106">
        <v>120</v>
      </c>
      <c r="AC20" s="106">
        <v>90</v>
      </c>
      <c r="AD20" s="106">
        <v>65</v>
      </c>
      <c r="AE20" s="106">
        <v>55</v>
      </c>
      <c r="AF20" s="106">
        <v>50</v>
      </c>
      <c r="AG20" s="106">
        <v>45</v>
      </c>
      <c r="AH20" s="106">
        <v>40</v>
      </c>
      <c r="AI20" s="106">
        <v>35</v>
      </c>
      <c r="AJ20" s="106">
        <v>25</v>
      </c>
      <c r="AK20" s="106">
        <v>20</v>
      </c>
    </row>
    <row r="21" spans="1:37" ht="18.75" customHeight="1" x14ac:dyDescent="0.25">
      <c r="A21" s="149" t="s">
        <v>72</v>
      </c>
      <c r="B21" s="441" t="str">
        <f>E11</f>
        <v>Crai</v>
      </c>
      <c r="C21" s="441"/>
      <c r="D21" s="442" t="s">
        <v>639</v>
      </c>
      <c r="E21" s="443"/>
      <c r="F21" s="442" t="s">
        <v>640</v>
      </c>
      <c r="G21" s="443"/>
      <c r="H21" s="444"/>
      <c r="I21" s="444"/>
      <c r="J21" s="450" t="s">
        <v>640</v>
      </c>
      <c r="K21" s="443"/>
      <c r="L21" s="124"/>
      <c r="M21" s="124"/>
      <c r="Y21" s="106"/>
      <c r="Z21" s="106"/>
      <c r="AA21" s="106" t="s">
        <v>60</v>
      </c>
      <c r="AB21" s="106">
        <v>90</v>
      </c>
      <c r="AC21" s="106">
        <v>60</v>
      </c>
      <c r="AD21" s="106">
        <v>45</v>
      </c>
      <c r="AE21" s="106">
        <v>34</v>
      </c>
      <c r="AF21" s="106">
        <v>27</v>
      </c>
      <c r="AG21" s="106">
        <v>22</v>
      </c>
      <c r="AH21" s="106">
        <v>18</v>
      </c>
      <c r="AI21" s="106">
        <v>15</v>
      </c>
      <c r="AJ21" s="106">
        <v>12</v>
      </c>
      <c r="AK21" s="106">
        <v>9</v>
      </c>
    </row>
    <row r="22" spans="1:37" ht="18.75" customHeight="1" x14ac:dyDescent="0.25">
      <c r="A22" s="149" t="s">
        <v>78</v>
      </c>
      <c r="B22" s="441" t="str">
        <f>E13</f>
        <v xml:space="preserve">Kmellár </v>
      </c>
      <c r="C22" s="441"/>
      <c r="D22" s="442" t="s">
        <v>639</v>
      </c>
      <c r="E22" s="443"/>
      <c r="F22" s="442" t="s">
        <v>640</v>
      </c>
      <c r="G22" s="443"/>
      <c r="H22" s="445" t="s">
        <v>638</v>
      </c>
      <c r="I22" s="446"/>
      <c r="J22" s="444"/>
      <c r="K22" s="444"/>
      <c r="L22" s="124"/>
      <c r="M22" s="124"/>
      <c r="Y22" s="106"/>
      <c r="Z22" s="106"/>
      <c r="AA22" s="106" t="s">
        <v>63</v>
      </c>
      <c r="AB22" s="106">
        <v>60</v>
      </c>
      <c r="AC22" s="106">
        <v>40</v>
      </c>
      <c r="AD22" s="106">
        <v>30</v>
      </c>
      <c r="AE22" s="106">
        <v>20</v>
      </c>
      <c r="AF22" s="106">
        <v>18</v>
      </c>
      <c r="AG22" s="106">
        <v>15</v>
      </c>
      <c r="AH22" s="106">
        <v>12</v>
      </c>
      <c r="AI22" s="106">
        <v>10</v>
      </c>
      <c r="AJ22" s="106">
        <v>8</v>
      </c>
      <c r="AK22" s="106">
        <v>6</v>
      </c>
    </row>
    <row r="23" spans="1:37" x14ac:dyDescent="0.25">
      <c r="A23" s="124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Y23" s="106"/>
      <c r="Z23" s="106"/>
      <c r="AA23" s="106" t="s">
        <v>70</v>
      </c>
      <c r="AB23" s="106">
        <v>40</v>
      </c>
      <c r="AC23" s="106">
        <v>25</v>
      </c>
      <c r="AD23" s="106">
        <v>18</v>
      </c>
      <c r="AE23" s="106">
        <v>13</v>
      </c>
      <c r="AF23" s="106">
        <v>8</v>
      </c>
      <c r="AG23" s="106">
        <v>7</v>
      </c>
      <c r="AH23" s="106">
        <v>6</v>
      </c>
      <c r="AI23" s="106">
        <v>5</v>
      </c>
      <c r="AJ23" s="106">
        <v>4</v>
      </c>
      <c r="AK23" s="106">
        <v>3</v>
      </c>
    </row>
    <row r="24" spans="1:37" x14ac:dyDescent="0.25">
      <c r="A24" s="124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Y24" s="106"/>
      <c r="Z24" s="106"/>
      <c r="AA24" s="106" t="s">
        <v>71</v>
      </c>
      <c r="AB24" s="106">
        <v>25</v>
      </c>
      <c r="AC24" s="106">
        <v>15</v>
      </c>
      <c r="AD24" s="106">
        <v>13</v>
      </c>
      <c r="AE24" s="106">
        <v>7</v>
      </c>
      <c r="AF24" s="106">
        <v>6</v>
      </c>
      <c r="AG24" s="106">
        <v>5</v>
      </c>
      <c r="AH24" s="106">
        <v>4</v>
      </c>
      <c r="AI24" s="106">
        <v>3</v>
      </c>
      <c r="AJ24" s="106">
        <v>2</v>
      </c>
      <c r="AK24" s="106">
        <v>1</v>
      </c>
    </row>
    <row r="25" spans="1:37" x14ac:dyDescent="0.25">
      <c r="A25" s="124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Y25" s="106"/>
      <c r="Z25" s="106"/>
      <c r="AA25" s="106" t="s">
        <v>76</v>
      </c>
      <c r="AB25" s="106">
        <v>15</v>
      </c>
      <c r="AC25" s="106">
        <v>10</v>
      </c>
      <c r="AD25" s="106">
        <v>8</v>
      </c>
      <c r="AE25" s="106">
        <v>4</v>
      </c>
      <c r="AF25" s="106">
        <v>3</v>
      </c>
      <c r="AG25" s="106">
        <v>2</v>
      </c>
      <c r="AH25" s="106">
        <v>1</v>
      </c>
      <c r="AI25" s="106">
        <v>0</v>
      </c>
      <c r="AJ25" s="106">
        <v>0</v>
      </c>
      <c r="AK25" s="106">
        <v>0</v>
      </c>
    </row>
    <row r="26" spans="1:37" x14ac:dyDescent="0.25">
      <c r="A26" s="124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Y26" s="106"/>
      <c r="Z26" s="106"/>
      <c r="AA26" s="106" t="s">
        <v>77</v>
      </c>
      <c r="AB26" s="106">
        <v>10</v>
      </c>
      <c r="AC26" s="106">
        <v>6</v>
      </c>
      <c r="AD26" s="106">
        <v>4</v>
      </c>
      <c r="AE26" s="106">
        <v>2</v>
      </c>
      <c r="AF26" s="106">
        <v>1</v>
      </c>
      <c r="AG26" s="106">
        <v>0</v>
      </c>
      <c r="AH26" s="106">
        <v>0</v>
      </c>
      <c r="AI26" s="106">
        <v>0</v>
      </c>
      <c r="AJ26" s="106">
        <v>0</v>
      </c>
      <c r="AK26" s="106">
        <v>0</v>
      </c>
    </row>
    <row r="27" spans="1:37" x14ac:dyDescent="0.25">
      <c r="A27" s="124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Y27" s="106"/>
      <c r="Z27" s="106"/>
      <c r="AA27" s="106" t="s">
        <v>82</v>
      </c>
      <c r="AB27" s="106">
        <v>3</v>
      </c>
      <c r="AC27" s="106">
        <v>2</v>
      </c>
      <c r="AD27" s="106">
        <v>1</v>
      </c>
      <c r="AE27" s="106">
        <v>0</v>
      </c>
      <c r="AF27" s="106">
        <v>0</v>
      </c>
      <c r="AG27" s="106">
        <v>0</v>
      </c>
      <c r="AH27" s="106">
        <v>0</v>
      </c>
      <c r="AI27" s="106">
        <v>0</v>
      </c>
      <c r="AJ27" s="106">
        <v>0</v>
      </c>
      <c r="AK27" s="106">
        <v>0</v>
      </c>
    </row>
    <row r="28" spans="1:37" x14ac:dyDescent="0.25">
      <c r="A28" s="124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</row>
    <row r="29" spans="1:37" x14ac:dyDescent="0.25">
      <c r="A29" s="124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</row>
    <row r="30" spans="1:37" x14ac:dyDescent="0.25">
      <c r="A30" s="124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</row>
    <row r="31" spans="1:37" x14ac:dyDescent="0.25">
      <c r="A31" s="124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</row>
    <row r="32" spans="1:37" x14ac:dyDescent="0.25">
      <c r="A32" s="124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56"/>
      <c r="M32" s="124"/>
    </row>
    <row r="33" spans="1:18" x14ac:dyDescent="0.25">
      <c r="A33" s="159" t="s">
        <v>44</v>
      </c>
      <c r="B33" s="160"/>
      <c r="C33" s="161"/>
      <c r="D33" s="162" t="s">
        <v>103</v>
      </c>
      <c r="E33" s="163" t="s">
        <v>104</v>
      </c>
      <c r="F33" s="164"/>
      <c r="G33" s="162" t="s">
        <v>103</v>
      </c>
      <c r="H33" s="163" t="s">
        <v>105</v>
      </c>
      <c r="I33" s="165"/>
      <c r="J33" s="163" t="s">
        <v>106</v>
      </c>
      <c r="K33" s="166" t="s">
        <v>107</v>
      </c>
      <c r="L33" s="33"/>
      <c r="M33" s="164"/>
      <c r="P33" s="157"/>
      <c r="Q33" s="157"/>
      <c r="R33" s="158"/>
    </row>
    <row r="34" spans="1:18" x14ac:dyDescent="0.25">
      <c r="A34" s="169" t="s">
        <v>108</v>
      </c>
      <c r="B34" s="170"/>
      <c r="C34" s="171"/>
      <c r="D34" s="172"/>
      <c r="E34" s="438"/>
      <c r="F34" s="438"/>
      <c r="G34" s="173" t="s">
        <v>109</v>
      </c>
      <c r="H34" s="170"/>
      <c r="I34" s="174"/>
      <c r="J34" s="175"/>
      <c r="K34" s="176" t="s">
        <v>110</v>
      </c>
      <c r="L34" s="177"/>
      <c r="M34" s="178"/>
      <c r="P34" s="167"/>
      <c r="Q34" s="167"/>
      <c r="R34" s="168"/>
    </row>
    <row r="35" spans="1:18" x14ac:dyDescent="0.25">
      <c r="A35" s="180" t="s">
        <v>111</v>
      </c>
      <c r="B35" s="181"/>
      <c r="C35" s="182"/>
      <c r="D35" s="183"/>
      <c r="E35" s="439"/>
      <c r="F35" s="439"/>
      <c r="G35" s="184" t="s">
        <v>112</v>
      </c>
      <c r="H35" s="185"/>
      <c r="I35" s="186"/>
      <c r="J35" s="187"/>
      <c r="K35" s="188"/>
      <c r="L35" s="156"/>
      <c r="M35" s="189"/>
      <c r="P35" s="168"/>
      <c r="Q35" s="179"/>
      <c r="R35" s="168"/>
    </row>
    <row r="36" spans="1:18" x14ac:dyDescent="0.25">
      <c r="A36" s="191"/>
      <c r="B36" s="192"/>
      <c r="C36" s="193"/>
      <c r="D36" s="183"/>
      <c r="E36" s="194"/>
      <c r="F36" s="124"/>
      <c r="G36" s="184" t="s">
        <v>113</v>
      </c>
      <c r="H36" s="185"/>
      <c r="I36" s="186"/>
      <c r="J36" s="187"/>
      <c r="K36" s="176" t="s">
        <v>114</v>
      </c>
      <c r="L36" s="177"/>
      <c r="M36" s="178"/>
      <c r="P36" s="167"/>
      <c r="Q36" s="167"/>
      <c r="R36" s="168"/>
    </row>
    <row r="37" spans="1:18" x14ac:dyDescent="0.25">
      <c r="A37" s="195"/>
      <c r="B37" s="196"/>
      <c r="C37" s="197"/>
      <c r="D37" s="183"/>
      <c r="E37" s="194"/>
      <c r="F37" s="124"/>
      <c r="G37" s="184" t="s">
        <v>115</v>
      </c>
      <c r="H37" s="185"/>
      <c r="I37" s="186"/>
      <c r="J37" s="187"/>
      <c r="K37" s="198"/>
      <c r="L37" s="124"/>
      <c r="M37" s="199"/>
      <c r="P37" s="168"/>
      <c r="Q37" s="179"/>
      <c r="R37" s="168"/>
    </row>
    <row r="38" spans="1:18" x14ac:dyDescent="0.25">
      <c r="A38" s="200"/>
      <c r="B38" s="201"/>
      <c r="C38" s="202"/>
      <c r="D38" s="183"/>
      <c r="E38" s="194"/>
      <c r="F38" s="124"/>
      <c r="G38" s="184" t="s">
        <v>116</v>
      </c>
      <c r="H38" s="185"/>
      <c r="I38" s="186"/>
      <c r="J38" s="187"/>
      <c r="K38" s="180"/>
      <c r="L38" s="156"/>
      <c r="M38" s="189"/>
      <c r="P38" s="168"/>
      <c r="Q38" s="179"/>
      <c r="R38" s="168"/>
    </row>
    <row r="39" spans="1:18" x14ac:dyDescent="0.25">
      <c r="A39" s="203"/>
      <c r="B39" s="16"/>
      <c r="C39" s="197"/>
      <c r="D39" s="183"/>
      <c r="E39" s="194"/>
      <c r="F39" s="124"/>
      <c r="G39" s="184" t="s">
        <v>117</v>
      </c>
      <c r="H39" s="185"/>
      <c r="I39" s="186"/>
      <c r="J39" s="187"/>
      <c r="K39" s="176" t="s">
        <v>118</v>
      </c>
      <c r="L39" s="177"/>
      <c r="M39" s="178"/>
      <c r="P39" s="167"/>
      <c r="Q39" s="167"/>
      <c r="R39" s="168"/>
    </row>
    <row r="40" spans="1:18" x14ac:dyDescent="0.25">
      <c r="A40" s="203"/>
      <c r="B40" s="16"/>
      <c r="C40" s="204"/>
      <c r="D40" s="183"/>
      <c r="E40" s="194"/>
      <c r="F40" s="124"/>
      <c r="G40" s="184" t="s">
        <v>119</v>
      </c>
      <c r="H40" s="185"/>
      <c r="I40" s="186"/>
      <c r="J40" s="187"/>
      <c r="K40" s="198"/>
      <c r="L40" s="124"/>
      <c r="M40" s="199"/>
      <c r="P40" s="168"/>
      <c r="Q40" s="179"/>
      <c r="R40" s="168"/>
    </row>
    <row r="41" spans="1:18" x14ac:dyDescent="0.25">
      <c r="A41" s="205"/>
      <c r="B41" s="206"/>
      <c r="C41" s="207"/>
      <c r="D41" s="208"/>
      <c r="E41" s="209"/>
      <c r="F41" s="156"/>
      <c r="G41" s="210" t="s">
        <v>120</v>
      </c>
      <c r="H41" s="181"/>
      <c r="I41" s="211"/>
      <c r="J41" s="212"/>
      <c r="K41" s="180" t="str">
        <f>M4</f>
        <v>Hankó Bálint</v>
      </c>
      <c r="L41" s="156"/>
      <c r="M41" s="189"/>
      <c r="P41" s="168"/>
      <c r="Q41" s="179"/>
      <c r="R41" s="190"/>
    </row>
  </sheetData>
  <sheetProtection selectLockedCells="1" selectUnlockedCells="1"/>
  <mergeCells count="37">
    <mergeCell ref="A1:F1"/>
    <mergeCell ref="A4:C4"/>
    <mergeCell ref="E7:F7"/>
    <mergeCell ref="G7:H7"/>
    <mergeCell ref="E9:F9"/>
    <mergeCell ref="G9:H9"/>
    <mergeCell ref="E11:F11"/>
    <mergeCell ref="G11:H11"/>
    <mergeCell ref="E13:F13"/>
    <mergeCell ref="G13:H13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E35:F35"/>
    <mergeCell ref="B22:C22"/>
    <mergeCell ref="D22:E22"/>
    <mergeCell ref="F22:G22"/>
    <mergeCell ref="H22:I22"/>
  </mergeCells>
  <conditionalFormatting sqref="E7 E9 E11 E13">
    <cfRule type="cellIs" dxfId="184" priority="1" stopIfTrue="1" operator="equal">
      <formula>"Bye"</formula>
    </cfRule>
  </conditionalFormatting>
  <conditionalFormatting sqref="R41">
    <cfRule type="expression" dxfId="183" priority="2" stopIfTrue="1">
      <formula>$O$1="CU"</formula>
    </cfRule>
  </conditionalFormatting>
  <printOptions horizontalCentered="1" verticalCentered="1"/>
  <pageMargins left="0" right="0" top="0.98402777777777783" bottom="0.98402777777777783" header="0.51181102362204722" footer="0.51181102362204722"/>
  <pageSetup paperSize="9" scale="95" firstPageNumber="0" orientation="portrait" horizontalDpi="300" verticalDpi="30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6">
    <tabColor indexed="11"/>
  </sheetPr>
  <dimension ref="A1:AS140"/>
  <sheetViews>
    <sheetView showZeros="0" workbookViewId="0">
      <selection activeCell="O18" sqref="O18"/>
    </sheetView>
  </sheetViews>
  <sheetFormatPr defaultRowHeight="13.2" x14ac:dyDescent="0.25"/>
  <cols>
    <col min="1" max="2" width="3.33203125" customWidth="1"/>
    <col min="3" max="3" width="4.6640625" customWidth="1"/>
    <col min="4" max="4" width="7.33203125" customWidth="1"/>
    <col min="5" max="5" width="4.33203125" customWidth="1"/>
    <col min="6" max="6" width="12.6640625" customWidth="1"/>
    <col min="7" max="7" width="2.6640625" customWidth="1"/>
    <col min="8" max="8" width="7.6640625" customWidth="1"/>
    <col min="9" max="9" width="5.88671875" customWidth="1"/>
    <col min="10" max="10" width="1.6640625" style="223" customWidth="1"/>
    <col min="11" max="11" width="10.6640625" customWidth="1"/>
    <col min="12" max="12" width="1.6640625" style="223" customWidth="1"/>
    <col min="13" max="13" width="10.6640625" customWidth="1"/>
    <col min="14" max="14" width="1.6640625" style="224" customWidth="1"/>
    <col min="15" max="15" width="10.6640625" customWidth="1"/>
    <col min="16" max="16" width="1.6640625" style="223" customWidth="1"/>
    <col min="17" max="17" width="10.6640625" customWidth="1"/>
    <col min="18" max="18" width="1.6640625" style="224" customWidth="1"/>
    <col min="19" max="19" width="9.109375" hidden="1" customWidth="1"/>
    <col min="20" max="20" width="8.6640625" customWidth="1"/>
    <col min="21" max="21" width="9.109375" hidden="1" customWidth="1"/>
    <col min="25" max="27" width="9" hidden="1" customWidth="1"/>
    <col min="28" max="28" width="10.33203125" hidden="1" customWidth="1"/>
    <col min="29" max="34" width="9" hidden="1" customWidth="1"/>
    <col min="35" max="37" width="9.109375" style="136" customWidth="1"/>
  </cols>
  <sheetData>
    <row r="1" spans="1:45" s="226" customFormat="1" ht="21.75" customHeight="1" x14ac:dyDescent="0.25">
      <c r="A1" s="225" t="str">
        <f>Altalanos!$A$6</f>
        <v>Diákolimpia Vármegyei</v>
      </c>
      <c r="B1" s="225"/>
      <c r="C1" s="89"/>
      <c r="D1" s="89"/>
      <c r="E1" s="89"/>
      <c r="F1" s="89"/>
      <c r="G1" s="89"/>
      <c r="H1" s="225"/>
      <c r="I1" s="91"/>
      <c r="J1" s="92"/>
      <c r="K1" s="90" t="s">
        <v>28</v>
      </c>
      <c r="L1" s="93"/>
      <c r="M1" s="94"/>
      <c r="N1" s="92"/>
      <c r="O1" s="92"/>
      <c r="P1" s="92"/>
      <c r="Q1" s="89"/>
      <c r="R1" s="92"/>
      <c r="T1" s="227"/>
      <c r="U1" s="227"/>
      <c r="V1" s="227"/>
      <c r="W1" s="227"/>
      <c r="X1" s="227"/>
      <c r="Y1" s="227"/>
      <c r="Z1" s="227"/>
      <c r="AA1" s="227"/>
      <c r="AB1" s="97" t="e">
        <f>IF($Y$5=1,CONCATENATE(VLOOKUP($Y$3,$AA$2:$AH$14,2)),CONCATENATE(VLOOKUP($Y$3,$AA$16:$AH$25,2)))</f>
        <v>#N/A</v>
      </c>
      <c r="AC1" s="97" t="e">
        <f>IF($Y$5=1,CONCATENATE(VLOOKUP($Y$3,$AA$2:$AH$14,3)),CONCATENATE(VLOOKUP($Y$3,$AA$16:$AH$25,3)))</f>
        <v>#N/A</v>
      </c>
      <c r="AD1" s="97" t="e">
        <f>IF($Y$5=1,CONCATENATE(VLOOKUP($Y$3,$AA$2:$AH$14,4)),CONCATENATE(VLOOKUP($Y$3,$AA$16:$AH$25,4)))</f>
        <v>#N/A</v>
      </c>
      <c r="AE1" s="97" t="e">
        <f>IF($Y$5=1,CONCATENATE(VLOOKUP($Y$3,$AA$2:$AH$14,5)),CONCATENATE(VLOOKUP($Y$3,$AA$16:$AH$25,5)))</f>
        <v>#N/A</v>
      </c>
      <c r="AF1" s="97" t="e">
        <f>IF($Y$5=1,CONCATENATE(VLOOKUP($Y$3,$AA$2:$AH$14,6)),CONCATENATE(VLOOKUP($Y$3,$AA$16:$AH$25,6)))</f>
        <v>#N/A</v>
      </c>
      <c r="AG1" s="97" t="e">
        <f>IF($Y$5=1,CONCATENATE(VLOOKUP($Y$3,$AA$2:$AH$14,7)),CONCATENATE(VLOOKUP($Y$3,$AA$16:$AH$25,7)))</f>
        <v>#N/A</v>
      </c>
      <c r="AH1" s="97" t="e">
        <f>IF($Y$5=1,CONCATENATE(VLOOKUP($Y$3,$AA$2:$AH$14,8)),CONCATENATE(VLOOKUP($Y$3,$AA$16:$AH$25,8)))</f>
        <v>#N/A</v>
      </c>
      <c r="AI1" s="153"/>
      <c r="AJ1" s="153"/>
      <c r="AK1" s="153"/>
    </row>
    <row r="2" spans="1:45" s="228" customFormat="1" x14ac:dyDescent="0.25">
      <c r="A2" s="98" t="s">
        <v>29</v>
      </c>
      <c r="B2" s="99"/>
      <c r="C2" s="99"/>
      <c r="D2" s="99"/>
      <c r="E2" s="99">
        <f>Altalanos!$A$8</f>
        <v>0</v>
      </c>
      <c r="F2" s="99"/>
      <c r="G2" s="100"/>
      <c r="H2" s="101"/>
      <c r="I2" s="101"/>
      <c r="J2" s="102"/>
      <c r="K2" s="93"/>
      <c r="L2" s="93"/>
      <c r="M2" s="93"/>
      <c r="N2" s="102"/>
      <c r="O2" s="101"/>
      <c r="P2" s="102"/>
      <c r="Q2" s="101"/>
      <c r="R2" s="102"/>
      <c r="T2" s="229"/>
      <c r="U2" s="229"/>
      <c r="V2" s="229"/>
      <c r="W2" s="229"/>
      <c r="X2" s="229"/>
      <c r="Y2" s="105"/>
      <c r="Z2" s="106"/>
      <c r="AA2" s="106" t="s">
        <v>30</v>
      </c>
      <c r="AB2" s="107">
        <v>300</v>
      </c>
      <c r="AC2" s="107">
        <v>250</v>
      </c>
      <c r="AD2" s="107">
        <v>200</v>
      </c>
      <c r="AE2" s="107">
        <v>150</v>
      </c>
      <c r="AF2" s="107">
        <v>120</v>
      </c>
      <c r="AG2" s="107">
        <v>90</v>
      </c>
      <c r="AH2" s="107">
        <v>40</v>
      </c>
      <c r="AI2" s="124"/>
      <c r="AJ2" s="124"/>
      <c r="AK2" s="124"/>
      <c r="AL2" s="229"/>
      <c r="AM2" s="229"/>
      <c r="AN2" s="229"/>
      <c r="AO2" s="229"/>
      <c r="AP2" s="229"/>
      <c r="AQ2" s="229"/>
      <c r="AR2" s="229"/>
      <c r="AS2" s="229"/>
    </row>
    <row r="3" spans="1:45" s="230" customFormat="1" ht="11.25" customHeight="1" x14ac:dyDescent="0.25">
      <c r="A3" s="53" t="s">
        <v>21</v>
      </c>
      <c r="B3" s="53"/>
      <c r="C3" s="53"/>
      <c r="D3" s="53"/>
      <c r="E3" s="53"/>
      <c r="F3" s="53"/>
      <c r="G3" s="53" t="s">
        <v>11</v>
      </c>
      <c r="H3" s="53"/>
      <c r="I3" s="53"/>
      <c r="J3" s="108"/>
      <c r="K3" s="53" t="s">
        <v>31</v>
      </c>
      <c r="L3" s="108"/>
      <c r="M3" s="53"/>
      <c r="N3" s="108"/>
      <c r="O3" s="53"/>
      <c r="P3" s="108"/>
      <c r="Q3" s="53"/>
      <c r="R3" s="54" t="s">
        <v>32</v>
      </c>
      <c r="T3" s="231"/>
      <c r="U3" s="231"/>
      <c r="V3" s="231"/>
      <c r="W3" s="231"/>
      <c r="X3" s="231"/>
      <c r="Y3" s="106" t="str">
        <f>IF(K4="OB","A",IF(K4="IX","W",IF(K4="","",K4)))</f>
        <v/>
      </c>
      <c r="Z3" s="106"/>
      <c r="AA3" s="106" t="s">
        <v>64</v>
      </c>
      <c r="AB3" s="107">
        <v>280</v>
      </c>
      <c r="AC3" s="107">
        <v>230</v>
      </c>
      <c r="AD3" s="107">
        <v>180</v>
      </c>
      <c r="AE3" s="107">
        <v>140</v>
      </c>
      <c r="AF3" s="107">
        <v>80</v>
      </c>
      <c r="AG3" s="107">
        <v>0</v>
      </c>
      <c r="AH3" s="107">
        <v>0</v>
      </c>
      <c r="AI3" s="124"/>
      <c r="AJ3" s="124"/>
      <c r="AK3" s="124"/>
      <c r="AL3" s="231"/>
      <c r="AM3" s="231"/>
      <c r="AN3" s="231"/>
      <c r="AO3" s="231"/>
      <c r="AP3" s="231"/>
      <c r="AQ3" s="231"/>
      <c r="AR3" s="231"/>
      <c r="AS3" s="231"/>
    </row>
    <row r="4" spans="1:45" s="234" customFormat="1" ht="11.25" customHeight="1" x14ac:dyDescent="0.25">
      <c r="A4" s="449">
        <f>Altalanos!$A$10</f>
        <v>45790</v>
      </c>
      <c r="B4" s="449"/>
      <c r="C4" s="449"/>
      <c r="D4" s="112"/>
      <c r="E4" s="113"/>
      <c r="F4" s="113"/>
      <c r="G4" s="113" t="str">
        <f>Altalanos!$C$10</f>
        <v>Békéscsaba</v>
      </c>
      <c r="H4" s="232"/>
      <c r="I4" s="113"/>
      <c r="J4" s="115" t="s">
        <v>146</v>
      </c>
      <c r="K4" s="114"/>
      <c r="L4" s="115"/>
      <c r="M4" s="233"/>
      <c r="N4" s="115"/>
      <c r="O4" s="113"/>
      <c r="P4" s="115"/>
      <c r="Q4" s="113"/>
      <c r="R4" s="116" t="str">
        <f>Altalanos!$E$10</f>
        <v>Hankó Bálint</v>
      </c>
      <c r="T4" s="235"/>
      <c r="U4" s="235"/>
      <c r="V4" s="235"/>
      <c r="W4" s="235"/>
      <c r="X4" s="235"/>
      <c r="Y4" s="106"/>
      <c r="Z4" s="106"/>
      <c r="AA4" s="106" t="s">
        <v>36</v>
      </c>
      <c r="AB4" s="107">
        <v>250</v>
      </c>
      <c r="AC4" s="107">
        <v>200</v>
      </c>
      <c r="AD4" s="107">
        <v>150</v>
      </c>
      <c r="AE4" s="107">
        <v>120</v>
      </c>
      <c r="AF4" s="107">
        <v>90</v>
      </c>
      <c r="AG4" s="107">
        <v>60</v>
      </c>
      <c r="AH4" s="107">
        <v>25</v>
      </c>
      <c r="AI4" s="124"/>
      <c r="AJ4" s="124"/>
      <c r="AK4" s="124"/>
      <c r="AL4" s="235"/>
      <c r="AM4" s="235"/>
      <c r="AN4" s="235"/>
      <c r="AO4" s="235"/>
      <c r="AP4" s="235"/>
      <c r="AQ4" s="235"/>
      <c r="AR4" s="235"/>
      <c r="AS4" s="235"/>
    </row>
    <row r="5" spans="1:45" s="230" customFormat="1" x14ac:dyDescent="0.25">
      <c r="A5" s="196"/>
      <c r="B5" s="236" t="s">
        <v>173</v>
      </c>
      <c r="C5" s="237" t="s">
        <v>44</v>
      </c>
      <c r="D5" s="236" t="s">
        <v>174</v>
      </c>
      <c r="E5" s="236" t="s">
        <v>175</v>
      </c>
      <c r="F5" s="238" t="s">
        <v>24</v>
      </c>
      <c r="G5" s="238" t="s">
        <v>25</v>
      </c>
      <c r="H5" s="238"/>
      <c r="I5" s="238" t="s">
        <v>46</v>
      </c>
      <c r="J5" s="238"/>
      <c r="K5" s="236" t="s">
        <v>176</v>
      </c>
      <c r="L5" s="239"/>
      <c r="M5" s="236" t="s">
        <v>98</v>
      </c>
      <c r="N5" s="239"/>
      <c r="O5" s="236" t="s">
        <v>177</v>
      </c>
      <c r="P5" s="239"/>
      <c r="Q5" s="236"/>
      <c r="R5" s="240"/>
      <c r="T5" s="231"/>
      <c r="U5" s="231"/>
      <c r="V5" s="231"/>
      <c r="W5" s="231"/>
      <c r="X5" s="231"/>
      <c r="Y5" s="106">
        <f>IF(OR(Altalanos!$A$8="F1",Altalanos!$A$8="F2",Altalanos!$A$8="N1",Altalanos!$A$8="N2"),1,2)</f>
        <v>2</v>
      </c>
      <c r="Z5" s="106"/>
      <c r="AA5" s="106" t="s">
        <v>41</v>
      </c>
      <c r="AB5" s="107">
        <v>200</v>
      </c>
      <c r="AC5" s="107">
        <v>150</v>
      </c>
      <c r="AD5" s="107">
        <v>120</v>
      </c>
      <c r="AE5" s="107">
        <v>90</v>
      </c>
      <c r="AF5" s="107">
        <v>60</v>
      </c>
      <c r="AG5" s="107">
        <v>40</v>
      </c>
      <c r="AH5" s="107">
        <v>15</v>
      </c>
      <c r="AI5" s="124"/>
      <c r="AJ5" s="124"/>
      <c r="AK5" s="124"/>
      <c r="AL5" s="231"/>
      <c r="AM5" s="231"/>
      <c r="AN5" s="231"/>
      <c r="AO5" s="231"/>
      <c r="AP5" s="231"/>
      <c r="AQ5" s="231"/>
      <c r="AR5" s="231"/>
      <c r="AS5" s="231"/>
    </row>
    <row r="6" spans="1:45" s="247" customFormat="1" ht="11.1" customHeight="1" x14ac:dyDescent="0.25">
      <c r="A6" s="241"/>
      <c r="B6" s="242"/>
      <c r="C6" s="242"/>
      <c r="D6" s="242"/>
      <c r="E6" s="242"/>
      <c r="F6" s="241" t="str">
        <f>IF(Y3="","",CONCATENATE(VLOOKUP(Y3,AB1:AH1,4)," pont"))</f>
        <v/>
      </c>
      <c r="G6" s="243"/>
      <c r="H6" s="244"/>
      <c r="I6" s="243"/>
      <c r="J6" s="245"/>
      <c r="K6" s="242" t="str">
        <f>IF(Y3="","",CONCATENATE(VLOOKUP(Y3,AB1:AH1,3)," pont"))</f>
        <v/>
      </c>
      <c r="L6" s="245"/>
      <c r="M6" s="242" t="str">
        <f>IF(Y3="","",CONCATENATE(VLOOKUP(Y3,AB1:AH1,2)," pont"))</f>
        <v/>
      </c>
      <c r="N6" s="245"/>
      <c r="O6" s="242" t="str">
        <f>IF(Y3="","",CONCATENATE(VLOOKUP(Y3,AB1:AH1,1)," pont"))</f>
        <v/>
      </c>
      <c r="P6" s="245"/>
      <c r="Q6" s="242"/>
      <c r="R6" s="246"/>
      <c r="T6" s="248"/>
      <c r="U6" s="248"/>
      <c r="V6" s="248"/>
      <c r="W6" s="248"/>
      <c r="X6" s="248"/>
      <c r="Y6" s="249"/>
      <c r="Z6" s="249"/>
      <c r="AA6" s="249" t="s">
        <v>53</v>
      </c>
      <c r="AB6" s="250">
        <v>150</v>
      </c>
      <c r="AC6" s="250">
        <v>120</v>
      </c>
      <c r="AD6" s="250">
        <v>90</v>
      </c>
      <c r="AE6" s="250">
        <v>60</v>
      </c>
      <c r="AF6" s="250">
        <v>40</v>
      </c>
      <c r="AG6" s="250">
        <v>25</v>
      </c>
      <c r="AH6" s="250">
        <v>10</v>
      </c>
      <c r="AI6" s="251"/>
      <c r="AJ6" s="251"/>
      <c r="AK6" s="251"/>
      <c r="AL6" s="248"/>
      <c r="AM6" s="248"/>
      <c r="AN6" s="248"/>
      <c r="AO6" s="248"/>
      <c r="AP6" s="248"/>
      <c r="AQ6" s="248"/>
      <c r="AR6" s="248"/>
      <c r="AS6" s="248"/>
    </row>
    <row r="7" spans="1:45" s="60" customFormat="1" ht="12.9" customHeight="1" x14ac:dyDescent="0.25">
      <c r="A7" s="252">
        <v>1</v>
      </c>
      <c r="B7" s="253" t="str">
        <f>IF($E7="","",VLOOKUP($E7,#REF!,14))</f>
        <v/>
      </c>
      <c r="C7" s="127" t="str">
        <f>IF($E7="","",VLOOKUP($E7,#REF!,15))</f>
        <v/>
      </c>
      <c r="D7" s="127" t="str">
        <f>IF($E7="","",VLOOKUP($E7,#REF!,5))</f>
        <v/>
      </c>
      <c r="E7" s="254"/>
      <c r="F7" s="255" t="str">
        <f>UPPER(IF($E7="","",VLOOKUP($E7,#REF!,2)))</f>
        <v/>
      </c>
      <c r="G7" s="255" t="str">
        <f>IF($E7="","",VLOOKUP($E7,#REF!,3))</f>
        <v/>
      </c>
      <c r="H7" s="255"/>
      <c r="I7" s="255" t="str">
        <f>IF($E7="","",VLOOKUP($E7,#REF!,4))</f>
        <v/>
      </c>
      <c r="J7" s="256"/>
      <c r="K7" s="257"/>
      <c r="L7" s="257"/>
      <c r="M7" s="257"/>
      <c r="N7" s="257"/>
      <c r="O7" s="258"/>
      <c r="P7" s="259"/>
      <c r="Q7" s="260"/>
      <c r="R7" s="261"/>
      <c r="S7" s="262"/>
      <c r="T7" s="262"/>
      <c r="U7" s="263" t="str">
        <f>Birók!P21</f>
        <v>Bíró</v>
      </c>
      <c r="V7" s="262"/>
      <c r="W7" s="262"/>
      <c r="X7" s="262"/>
      <c r="Y7" s="106"/>
      <c r="Z7" s="106"/>
      <c r="AA7" s="106" t="s">
        <v>54</v>
      </c>
      <c r="AB7" s="107">
        <v>120</v>
      </c>
      <c r="AC7" s="107">
        <v>90</v>
      </c>
      <c r="AD7" s="107">
        <v>60</v>
      </c>
      <c r="AE7" s="107">
        <v>40</v>
      </c>
      <c r="AF7" s="107">
        <v>25</v>
      </c>
      <c r="AG7" s="107">
        <v>10</v>
      </c>
      <c r="AH7" s="107">
        <v>5</v>
      </c>
      <c r="AI7" s="124"/>
      <c r="AJ7" s="124"/>
      <c r="AK7" s="124"/>
      <c r="AL7" s="262"/>
      <c r="AM7" s="262"/>
      <c r="AN7" s="262"/>
      <c r="AO7" s="262"/>
      <c r="AP7" s="262"/>
      <c r="AQ7" s="262"/>
      <c r="AR7" s="262"/>
      <c r="AS7" s="262"/>
    </row>
    <row r="8" spans="1:45" s="60" customFormat="1" ht="12.9" customHeight="1" x14ac:dyDescent="0.25">
      <c r="A8" s="264"/>
      <c r="B8" s="265"/>
      <c r="C8" s="266"/>
      <c r="D8" s="266"/>
      <c r="E8" s="267"/>
      <c r="F8" s="268"/>
      <c r="G8" s="268"/>
      <c r="H8" s="269"/>
      <c r="I8" s="270" t="s">
        <v>178</v>
      </c>
      <c r="J8" s="271"/>
      <c r="K8" s="272" t="s">
        <v>323</v>
      </c>
      <c r="L8" s="272"/>
      <c r="M8" s="257"/>
      <c r="N8" s="257"/>
      <c r="O8" s="258"/>
      <c r="P8" s="259"/>
      <c r="Q8" s="260"/>
      <c r="R8" s="261"/>
      <c r="S8" s="262"/>
      <c r="T8" s="262"/>
      <c r="U8" s="273" t="str">
        <f>Birók!P22</f>
        <v xml:space="preserve"> </v>
      </c>
      <c r="V8" s="262"/>
      <c r="W8" s="262"/>
      <c r="X8" s="262"/>
      <c r="Y8" s="106"/>
      <c r="Z8" s="106"/>
      <c r="AA8" s="106" t="s">
        <v>60</v>
      </c>
      <c r="AB8" s="107">
        <v>90</v>
      </c>
      <c r="AC8" s="107">
        <v>60</v>
      </c>
      <c r="AD8" s="107">
        <v>40</v>
      </c>
      <c r="AE8" s="107">
        <v>25</v>
      </c>
      <c r="AF8" s="107">
        <v>10</v>
      </c>
      <c r="AG8" s="107">
        <v>5</v>
      </c>
      <c r="AH8" s="107">
        <v>2</v>
      </c>
      <c r="AI8" s="124"/>
      <c r="AJ8" s="124"/>
      <c r="AK8" s="124"/>
      <c r="AL8" s="262"/>
      <c r="AM8" s="262"/>
      <c r="AN8" s="262"/>
      <c r="AO8" s="262"/>
      <c r="AP8" s="262"/>
      <c r="AQ8" s="262"/>
      <c r="AR8" s="262"/>
      <c r="AS8" s="262"/>
    </row>
    <row r="9" spans="1:45" s="60" customFormat="1" ht="12.9" customHeight="1" x14ac:dyDescent="0.25">
      <c r="A9" s="264">
        <v>2</v>
      </c>
      <c r="B9" s="253" t="str">
        <f>IF($E9="","",VLOOKUP($E9,#REF!,14))</f>
        <v/>
      </c>
      <c r="C9" s="127" t="str">
        <f>IF($E9="","",VLOOKUP($E9,#REF!,15))</f>
        <v/>
      </c>
      <c r="D9" s="127" t="str">
        <f>IF($E9="","",VLOOKUP($E9,#REF!,5))</f>
        <v/>
      </c>
      <c r="E9" s="274"/>
      <c r="F9" s="140" t="str">
        <f>UPPER(IF($E9="","",VLOOKUP($E9,#REF!,2)))</f>
        <v/>
      </c>
      <c r="G9" s="140" t="str">
        <f>IF($E9="","",VLOOKUP($E9,#REF!,3))</f>
        <v/>
      </c>
      <c r="H9" s="140"/>
      <c r="I9" s="140" t="str">
        <f>IF($E9="","",VLOOKUP($E9,#REF!,4))</f>
        <v/>
      </c>
      <c r="J9" s="275"/>
      <c r="K9" s="257"/>
      <c r="L9" s="276"/>
      <c r="M9" s="257"/>
      <c r="N9" s="257"/>
      <c r="O9" s="258"/>
      <c r="P9" s="259"/>
      <c r="Q9" s="260"/>
      <c r="R9" s="261"/>
      <c r="S9" s="262"/>
      <c r="T9" s="262"/>
      <c r="U9" s="273" t="str">
        <f>Birók!P23</f>
        <v xml:space="preserve"> </v>
      </c>
      <c r="V9" s="262"/>
      <c r="W9" s="262"/>
      <c r="X9" s="262"/>
      <c r="Y9" s="106"/>
      <c r="Z9" s="106"/>
      <c r="AA9" s="106" t="s">
        <v>63</v>
      </c>
      <c r="AB9" s="107">
        <v>60</v>
      </c>
      <c r="AC9" s="107">
        <v>40</v>
      </c>
      <c r="AD9" s="107">
        <v>25</v>
      </c>
      <c r="AE9" s="107">
        <v>10</v>
      </c>
      <c r="AF9" s="107">
        <v>5</v>
      </c>
      <c r="AG9" s="107">
        <v>2</v>
      </c>
      <c r="AH9" s="107">
        <v>1</v>
      </c>
      <c r="AI9" s="124"/>
      <c r="AJ9" s="124"/>
      <c r="AK9" s="124"/>
      <c r="AL9" s="262"/>
      <c r="AM9" s="262"/>
      <c r="AN9" s="262"/>
      <c r="AO9" s="262"/>
      <c r="AP9" s="262"/>
      <c r="AQ9" s="262"/>
      <c r="AR9" s="262"/>
      <c r="AS9" s="262"/>
    </row>
    <row r="10" spans="1:45" s="60" customFormat="1" ht="12.9" customHeight="1" x14ac:dyDescent="0.25">
      <c r="A10" s="264"/>
      <c r="B10" s="265"/>
      <c r="C10" s="266"/>
      <c r="D10" s="266"/>
      <c r="E10" s="277"/>
      <c r="F10" s="268"/>
      <c r="G10" s="268"/>
      <c r="H10" s="269"/>
      <c r="I10" s="268"/>
      <c r="J10" s="278"/>
      <c r="K10" s="270" t="s">
        <v>178</v>
      </c>
      <c r="L10" s="279"/>
      <c r="M10" s="272" t="s">
        <v>159</v>
      </c>
      <c r="N10" s="280"/>
      <c r="O10" s="281"/>
      <c r="P10" s="281"/>
      <c r="Q10" s="260"/>
      <c r="R10" s="261"/>
      <c r="S10" s="262"/>
      <c r="T10" s="262"/>
      <c r="U10" s="273" t="str">
        <f>Birók!P24</f>
        <v xml:space="preserve"> </v>
      </c>
      <c r="V10" s="262"/>
      <c r="W10" s="262"/>
      <c r="X10" s="262"/>
      <c r="Y10" s="106"/>
      <c r="Z10" s="106"/>
      <c r="AA10" s="106" t="s">
        <v>70</v>
      </c>
      <c r="AB10" s="107">
        <v>40</v>
      </c>
      <c r="AC10" s="107">
        <v>25</v>
      </c>
      <c r="AD10" s="107">
        <v>15</v>
      </c>
      <c r="AE10" s="107">
        <v>7</v>
      </c>
      <c r="AF10" s="107">
        <v>4</v>
      </c>
      <c r="AG10" s="107">
        <v>1</v>
      </c>
      <c r="AH10" s="107">
        <v>0</v>
      </c>
      <c r="AI10" s="124"/>
      <c r="AJ10" s="124"/>
      <c r="AK10" s="124"/>
      <c r="AL10" s="262"/>
      <c r="AM10" s="262"/>
      <c r="AN10" s="262"/>
      <c r="AO10" s="262"/>
      <c r="AP10" s="262"/>
      <c r="AQ10" s="262"/>
      <c r="AR10" s="262"/>
      <c r="AS10" s="262"/>
    </row>
    <row r="11" spans="1:45" s="60" customFormat="1" ht="12.9" customHeight="1" x14ac:dyDescent="0.25">
      <c r="A11" s="264">
        <v>3</v>
      </c>
      <c r="B11" s="253" t="str">
        <f>IF($E11="","",VLOOKUP($E11,#REF!,14))</f>
        <v/>
      </c>
      <c r="C11" s="127" t="str">
        <f>IF($E11="","",VLOOKUP($E11,#REF!,15))</f>
        <v/>
      </c>
      <c r="D11" s="127" t="str">
        <f>IF($E11="","",VLOOKUP($E11,#REF!,5))</f>
        <v/>
      </c>
      <c r="E11" s="274"/>
      <c r="F11" s="140" t="str">
        <f>UPPER(IF($E11="","",VLOOKUP($E11,#REF!,2)))</f>
        <v/>
      </c>
      <c r="G11" s="140" t="str">
        <f>IF($E11="","",VLOOKUP($E11,#REF!,3))</f>
        <v/>
      </c>
      <c r="H11" s="140"/>
      <c r="I11" s="140" t="str">
        <f>IF($E11="","",VLOOKUP($E11,#REF!,4))</f>
        <v/>
      </c>
      <c r="J11" s="256"/>
      <c r="K11" s="257"/>
      <c r="L11" s="282"/>
      <c r="M11" s="429" t="s">
        <v>643</v>
      </c>
      <c r="N11" s="283"/>
      <c r="O11" s="281"/>
      <c r="P11" s="281"/>
      <c r="Q11" s="260"/>
      <c r="R11" s="261"/>
      <c r="S11" s="262"/>
      <c r="T11" s="262"/>
      <c r="U11" s="273" t="str">
        <f>Birók!P25</f>
        <v xml:space="preserve"> </v>
      </c>
      <c r="V11" s="262"/>
      <c r="W11" s="262"/>
      <c r="X11" s="262"/>
      <c r="Y11" s="106"/>
      <c r="Z11" s="106"/>
      <c r="AA11" s="106" t="s">
        <v>71</v>
      </c>
      <c r="AB11" s="107">
        <v>25</v>
      </c>
      <c r="AC11" s="107">
        <v>15</v>
      </c>
      <c r="AD11" s="107">
        <v>10</v>
      </c>
      <c r="AE11" s="107">
        <v>6</v>
      </c>
      <c r="AF11" s="107">
        <v>3</v>
      </c>
      <c r="AG11" s="107">
        <v>1</v>
      </c>
      <c r="AH11" s="107">
        <v>0</v>
      </c>
      <c r="AI11" s="124"/>
      <c r="AJ11" s="124"/>
      <c r="AK11" s="124"/>
      <c r="AL11" s="262"/>
      <c r="AM11" s="262"/>
      <c r="AN11" s="262"/>
      <c r="AO11" s="262"/>
      <c r="AP11" s="262"/>
      <c r="AQ11" s="262"/>
      <c r="AR11" s="262"/>
      <c r="AS11" s="262"/>
    </row>
    <row r="12" spans="1:45" s="60" customFormat="1" ht="12.9" customHeight="1" x14ac:dyDescent="0.25">
      <c r="A12" s="264"/>
      <c r="B12" s="265"/>
      <c r="C12" s="266"/>
      <c r="D12" s="266"/>
      <c r="E12" s="277"/>
      <c r="F12" s="268"/>
      <c r="G12" s="268"/>
      <c r="H12" s="269"/>
      <c r="I12" s="270" t="s">
        <v>178</v>
      </c>
      <c r="J12" s="271"/>
      <c r="K12" s="272" t="s">
        <v>320</v>
      </c>
      <c r="L12" s="284"/>
      <c r="M12" s="257"/>
      <c r="N12" s="283"/>
      <c r="O12" s="281"/>
      <c r="P12" s="281"/>
      <c r="Q12" s="260"/>
      <c r="R12" s="261"/>
      <c r="S12" s="262"/>
      <c r="T12" s="262"/>
      <c r="U12" s="273" t="str">
        <f>Birók!P26</f>
        <v xml:space="preserve"> </v>
      </c>
      <c r="V12" s="262"/>
      <c r="W12" s="262"/>
      <c r="X12" s="262"/>
      <c r="Y12" s="106"/>
      <c r="Z12" s="106"/>
      <c r="AA12" s="106" t="s">
        <v>76</v>
      </c>
      <c r="AB12" s="107">
        <v>15</v>
      </c>
      <c r="AC12" s="107">
        <v>10</v>
      </c>
      <c r="AD12" s="107">
        <v>6</v>
      </c>
      <c r="AE12" s="107">
        <v>3</v>
      </c>
      <c r="AF12" s="107">
        <v>1</v>
      </c>
      <c r="AG12" s="107">
        <v>0</v>
      </c>
      <c r="AH12" s="107">
        <v>0</v>
      </c>
      <c r="AI12" s="124"/>
      <c r="AJ12" s="124"/>
      <c r="AK12" s="124"/>
      <c r="AL12" s="262"/>
      <c r="AM12" s="262"/>
      <c r="AN12" s="262"/>
      <c r="AO12" s="262"/>
      <c r="AP12" s="262"/>
      <c r="AQ12" s="262"/>
      <c r="AR12" s="262"/>
      <c r="AS12" s="262"/>
    </row>
    <row r="13" spans="1:45" s="60" customFormat="1" ht="12.9" customHeight="1" x14ac:dyDescent="0.25">
      <c r="A13" s="264">
        <v>4</v>
      </c>
      <c r="B13" s="253" t="str">
        <f>IF($E13="","",VLOOKUP($E13,#REF!,14))</f>
        <v/>
      </c>
      <c r="C13" s="127" t="str">
        <f>IF($E13="","",VLOOKUP($E13,#REF!,15))</f>
        <v/>
      </c>
      <c r="D13" s="127" t="str">
        <f>IF($E13="","",VLOOKUP($E13,#REF!,5))</f>
        <v/>
      </c>
      <c r="E13" s="274"/>
      <c r="F13" s="140" t="str">
        <f>UPPER(IF($E13="","",VLOOKUP($E13,#REF!,2)))</f>
        <v/>
      </c>
      <c r="G13" s="140" t="str">
        <f>IF($E13="","",VLOOKUP($E13,#REF!,3))</f>
        <v/>
      </c>
      <c r="H13" s="140"/>
      <c r="I13" s="140" t="str">
        <f>IF($E13="","",VLOOKUP($E13,#REF!,4))</f>
        <v/>
      </c>
      <c r="J13" s="285"/>
      <c r="K13" s="257"/>
      <c r="L13" s="257"/>
      <c r="M13" s="257"/>
      <c r="N13" s="283"/>
      <c r="O13" s="281"/>
      <c r="P13" s="281"/>
      <c r="Q13" s="260"/>
      <c r="R13" s="261"/>
      <c r="S13" s="262"/>
      <c r="T13" s="262"/>
      <c r="U13" s="273" t="str">
        <f>Birók!P27</f>
        <v xml:space="preserve"> </v>
      </c>
      <c r="V13" s="262"/>
      <c r="W13" s="262"/>
      <c r="X13" s="262"/>
      <c r="Y13" s="106"/>
      <c r="Z13" s="106"/>
      <c r="AA13" s="106" t="s">
        <v>77</v>
      </c>
      <c r="AB13" s="107">
        <v>10</v>
      </c>
      <c r="AC13" s="107">
        <v>6</v>
      </c>
      <c r="AD13" s="107">
        <v>3</v>
      </c>
      <c r="AE13" s="107">
        <v>1</v>
      </c>
      <c r="AF13" s="107">
        <v>0</v>
      </c>
      <c r="AG13" s="107">
        <v>0</v>
      </c>
      <c r="AH13" s="107">
        <v>0</v>
      </c>
      <c r="AI13" s="124"/>
      <c r="AJ13" s="124"/>
      <c r="AK13" s="124"/>
      <c r="AL13" s="262"/>
      <c r="AM13" s="262"/>
      <c r="AN13" s="262"/>
      <c r="AO13" s="262"/>
      <c r="AP13" s="262"/>
      <c r="AQ13" s="262"/>
      <c r="AR13" s="262"/>
      <c r="AS13" s="262"/>
    </row>
    <row r="14" spans="1:45" s="60" customFormat="1" ht="12.9" customHeight="1" x14ac:dyDescent="0.25">
      <c r="A14" s="264"/>
      <c r="B14" s="265"/>
      <c r="C14" s="266"/>
      <c r="D14" s="266"/>
      <c r="E14" s="277"/>
      <c r="F14" s="268"/>
      <c r="G14" s="268"/>
      <c r="H14" s="269"/>
      <c r="I14" s="268"/>
      <c r="J14" s="278"/>
      <c r="K14" s="257"/>
      <c r="L14" s="257"/>
      <c r="M14" s="270" t="s">
        <v>178</v>
      </c>
      <c r="N14" s="279"/>
      <c r="O14" s="272" t="s">
        <v>165</v>
      </c>
      <c r="P14" s="280"/>
      <c r="Q14" s="260"/>
      <c r="R14" s="261"/>
      <c r="S14" s="262"/>
      <c r="T14" s="262"/>
      <c r="U14" s="273" t="str">
        <f>Birók!P28</f>
        <v xml:space="preserve"> </v>
      </c>
      <c r="V14" s="262"/>
      <c r="W14" s="262"/>
      <c r="X14" s="262"/>
      <c r="Y14" s="106"/>
      <c r="Z14" s="106"/>
      <c r="AA14" s="106" t="s">
        <v>82</v>
      </c>
      <c r="AB14" s="107">
        <v>3</v>
      </c>
      <c r="AC14" s="107">
        <v>2</v>
      </c>
      <c r="AD14" s="107">
        <v>1</v>
      </c>
      <c r="AE14" s="107">
        <v>0</v>
      </c>
      <c r="AF14" s="107">
        <v>0</v>
      </c>
      <c r="AG14" s="107">
        <v>0</v>
      </c>
      <c r="AH14" s="107">
        <v>0</v>
      </c>
      <c r="AI14" s="124"/>
      <c r="AJ14" s="124"/>
      <c r="AK14" s="124"/>
      <c r="AL14" s="262"/>
      <c r="AM14" s="262"/>
      <c r="AN14" s="262"/>
      <c r="AO14" s="262"/>
      <c r="AP14" s="262"/>
      <c r="AQ14" s="262"/>
      <c r="AR14" s="262"/>
      <c r="AS14" s="262"/>
    </row>
    <row r="15" spans="1:45" s="60" customFormat="1" ht="12.9" customHeight="1" x14ac:dyDescent="0.25">
      <c r="A15" s="286">
        <v>5</v>
      </c>
      <c r="B15" s="253" t="str">
        <f>IF($E15="","",VLOOKUP($E15,#REF!,14))</f>
        <v/>
      </c>
      <c r="C15" s="127" t="str">
        <f>IF($E15="","",VLOOKUP($E15,#REF!,15))</f>
        <v/>
      </c>
      <c r="D15" s="127" t="str">
        <f>IF($E15="","",VLOOKUP($E15,#REF!,5))</f>
        <v/>
      </c>
      <c r="E15" s="274"/>
      <c r="F15" s="140" t="str">
        <f>UPPER(IF($E15="","",VLOOKUP($E15,#REF!,2)))</f>
        <v/>
      </c>
      <c r="G15" s="140" t="str">
        <f>IF($E15="","",VLOOKUP($E15,#REF!,3))</f>
        <v/>
      </c>
      <c r="H15" s="140"/>
      <c r="I15" s="140" t="str">
        <f>IF($E15="","",VLOOKUP($E15,#REF!,4))</f>
        <v/>
      </c>
      <c r="J15" s="287"/>
      <c r="K15" s="257"/>
      <c r="L15" s="257"/>
      <c r="M15" s="257"/>
      <c r="N15" s="283"/>
      <c r="O15" s="429" t="s">
        <v>642</v>
      </c>
      <c r="P15" s="281"/>
      <c r="Q15" s="260"/>
      <c r="R15" s="261"/>
      <c r="S15" s="262"/>
      <c r="T15" s="262"/>
      <c r="U15" s="273" t="str">
        <f>Birók!P29</f>
        <v xml:space="preserve"> </v>
      </c>
      <c r="V15" s="262"/>
      <c r="W15" s="262"/>
      <c r="X15" s="262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24"/>
      <c r="AJ15" s="124"/>
      <c r="AK15" s="124"/>
      <c r="AL15" s="262"/>
      <c r="AM15" s="262"/>
      <c r="AN15" s="262"/>
      <c r="AO15" s="262"/>
      <c r="AP15" s="262"/>
      <c r="AQ15" s="262"/>
      <c r="AR15" s="262"/>
      <c r="AS15" s="262"/>
    </row>
    <row r="16" spans="1:45" s="60" customFormat="1" ht="12.9" customHeight="1" x14ac:dyDescent="0.25">
      <c r="A16" s="264"/>
      <c r="B16" s="265"/>
      <c r="C16" s="266"/>
      <c r="D16" s="266"/>
      <c r="E16" s="277"/>
      <c r="F16" s="268"/>
      <c r="G16" s="268"/>
      <c r="H16" s="269"/>
      <c r="I16" s="270" t="s">
        <v>178</v>
      </c>
      <c r="J16" s="271"/>
      <c r="K16" s="272" t="s">
        <v>322</v>
      </c>
      <c r="L16" s="272"/>
      <c r="M16" s="257"/>
      <c r="N16" s="283"/>
      <c r="O16" s="270"/>
      <c r="P16" s="281"/>
      <c r="Q16" s="260"/>
      <c r="R16" s="261"/>
      <c r="S16" s="262"/>
      <c r="T16" s="262"/>
      <c r="U16" s="288" t="str">
        <f>Birók!P30</f>
        <v>Egyik sem</v>
      </c>
      <c r="V16" s="262"/>
      <c r="W16" s="262"/>
      <c r="X16" s="262"/>
      <c r="Y16" s="106"/>
      <c r="Z16" s="106"/>
      <c r="AA16" s="106" t="s">
        <v>30</v>
      </c>
      <c r="AB16" s="107">
        <v>150</v>
      </c>
      <c r="AC16" s="107">
        <v>120</v>
      </c>
      <c r="AD16" s="107">
        <v>90</v>
      </c>
      <c r="AE16" s="107">
        <v>60</v>
      </c>
      <c r="AF16" s="107">
        <v>40</v>
      </c>
      <c r="AG16" s="107">
        <v>25</v>
      </c>
      <c r="AH16" s="107">
        <v>15</v>
      </c>
      <c r="AI16" s="124"/>
      <c r="AJ16" s="124"/>
      <c r="AK16" s="124"/>
      <c r="AL16" s="262"/>
      <c r="AM16" s="262"/>
      <c r="AN16" s="262"/>
      <c r="AO16" s="262"/>
      <c r="AP16" s="262"/>
      <c r="AQ16" s="262"/>
      <c r="AR16" s="262"/>
      <c r="AS16" s="262"/>
    </row>
    <row r="17" spans="1:45" s="60" customFormat="1" ht="12.9" customHeight="1" x14ac:dyDescent="0.25">
      <c r="A17" s="264">
        <v>6</v>
      </c>
      <c r="B17" s="253" t="str">
        <f>IF($E17="","",VLOOKUP($E17,#REF!,14))</f>
        <v/>
      </c>
      <c r="C17" s="127" t="str">
        <f>IF($E17="","",VLOOKUP($E17,#REF!,15))</f>
        <v/>
      </c>
      <c r="D17" s="127" t="str">
        <f>IF($E17="","",VLOOKUP($E17,#REF!,5))</f>
        <v/>
      </c>
      <c r="E17" s="274"/>
      <c r="F17" s="140" t="str">
        <f>UPPER(IF($E17="","",VLOOKUP($E17,#REF!,2)))</f>
        <v/>
      </c>
      <c r="G17" s="140" t="str">
        <f>IF($E17="","",VLOOKUP($E17,#REF!,3))</f>
        <v/>
      </c>
      <c r="H17" s="140"/>
      <c r="I17" s="140" t="str">
        <f>IF($E17="","",VLOOKUP($E17,#REF!,4))</f>
        <v/>
      </c>
      <c r="J17" s="275"/>
      <c r="K17" s="257"/>
      <c r="L17" s="276"/>
      <c r="M17" s="257"/>
      <c r="N17" s="283"/>
      <c r="O17" s="281"/>
      <c r="P17" s="281"/>
      <c r="Q17" s="260"/>
      <c r="R17" s="261"/>
      <c r="S17" s="262"/>
      <c r="T17" s="262"/>
      <c r="U17" s="262"/>
      <c r="V17" s="262"/>
      <c r="W17" s="262"/>
      <c r="X17" s="262"/>
      <c r="Y17" s="106"/>
      <c r="Z17" s="106"/>
      <c r="AA17" s="106" t="s">
        <v>36</v>
      </c>
      <c r="AB17" s="107">
        <v>120</v>
      </c>
      <c r="AC17" s="107">
        <v>90</v>
      </c>
      <c r="AD17" s="107">
        <v>60</v>
      </c>
      <c r="AE17" s="107">
        <v>40</v>
      </c>
      <c r="AF17" s="107">
        <v>25</v>
      </c>
      <c r="AG17" s="107">
        <v>15</v>
      </c>
      <c r="AH17" s="107">
        <v>8</v>
      </c>
      <c r="AI17" s="124"/>
      <c r="AJ17" s="124"/>
      <c r="AK17" s="124"/>
      <c r="AL17" s="262"/>
      <c r="AM17" s="262"/>
      <c r="AN17" s="262"/>
      <c r="AO17" s="262"/>
      <c r="AP17" s="262"/>
      <c r="AQ17" s="262"/>
      <c r="AR17" s="262"/>
      <c r="AS17" s="262"/>
    </row>
    <row r="18" spans="1:45" s="60" customFormat="1" ht="12.9" customHeight="1" x14ac:dyDescent="0.25">
      <c r="A18" s="264"/>
      <c r="B18" s="265"/>
      <c r="C18" s="266"/>
      <c r="D18" s="266"/>
      <c r="E18" s="277"/>
      <c r="F18" s="268"/>
      <c r="G18" s="268"/>
      <c r="H18" s="269"/>
      <c r="I18" s="268"/>
      <c r="J18" s="278"/>
      <c r="K18" s="270" t="s">
        <v>178</v>
      </c>
      <c r="L18" s="279"/>
      <c r="M18" s="272" t="s">
        <v>165</v>
      </c>
      <c r="N18" s="289"/>
      <c r="O18" s="281"/>
      <c r="P18" s="281"/>
      <c r="Q18" s="260"/>
      <c r="R18" s="261"/>
      <c r="S18" s="262"/>
      <c r="T18" s="262"/>
      <c r="U18" s="262"/>
      <c r="V18" s="262"/>
      <c r="W18" s="262"/>
      <c r="X18" s="262"/>
      <c r="Y18" s="106"/>
      <c r="Z18" s="106"/>
      <c r="AA18" s="106" t="s">
        <v>41</v>
      </c>
      <c r="AB18" s="107">
        <v>90</v>
      </c>
      <c r="AC18" s="107">
        <v>60</v>
      </c>
      <c r="AD18" s="107">
        <v>40</v>
      </c>
      <c r="AE18" s="107">
        <v>25</v>
      </c>
      <c r="AF18" s="107">
        <v>15</v>
      </c>
      <c r="AG18" s="107">
        <v>8</v>
      </c>
      <c r="AH18" s="107">
        <v>4</v>
      </c>
      <c r="AI18" s="124"/>
      <c r="AJ18" s="124"/>
      <c r="AK18" s="124"/>
      <c r="AL18" s="262"/>
      <c r="AM18" s="262"/>
      <c r="AN18" s="262"/>
      <c r="AO18" s="262"/>
      <c r="AP18" s="262"/>
      <c r="AQ18" s="262"/>
      <c r="AR18" s="262"/>
      <c r="AS18" s="262"/>
    </row>
    <row r="19" spans="1:45" s="60" customFormat="1" ht="12.9" customHeight="1" x14ac:dyDescent="0.25">
      <c r="A19" s="264">
        <v>7</v>
      </c>
      <c r="B19" s="253" t="str">
        <f>IF($E19="","",VLOOKUP($E19,#REF!,14))</f>
        <v/>
      </c>
      <c r="C19" s="127" t="str">
        <f>IF($E19="","",VLOOKUP($E19,#REF!,15))</f>
        <v/>
      </c>
      <c r="D19" s="127" t="str">
        <f>IF($E19="","",VLOOKUP($E19,#REF!,5))</f>
        <v/>
      </c>
      <c r="E19" s="274"/>
      <c r="F19" s="140" t="str">
        <f>UPPER(IF($E19="","",VLOOKUP($E19,#REF!,2)))</f>
        <v/>
      </c>
      <c r="G19" s="140" t="str">
        <f>IF($E19="","",VLOOKUP($E19,#REF!,3))</f>
        <v/>
      </c>
      <c r="H19" s="140"/>
      <c r="I19" s="140" t="str">
        <f>IF($E19="","",VLOOKUP($E19,#REF!,4))</f>
        <v/>
      </c>
      <c r="J19" s="256"/>
      <c r="K19" s="257"/>
      <c r="L19" s="282"/>
      <c r="M19" s="257" t="s">
        <v>641</v>
      </c>
      <c r="N19" s="281"/>
      <c r="O19" s="281"/>
      <c r="P19" s="281"/>
      <c r="Q19" s="260"/>
      <c r="R19" s="261"/>
      <c r="S19" s="262"/>
      <c r="T19" s="262"/>
      <c r="U19" s="262"/>
      <c r="V19" s="262"/>
      <c r="W19" s="262"/>
      <c r="X19" s="262"/>
      <c r="Y19" s="106"/>
      <c r="Z19" s="106"/>
      <c r="AA19" s="106" t="s">
        <v>53</v>
      </c>
      <c r="AB19" s="107">
        <v>60</v>
      </c>
      <c r="AC19" s="107">
        <v>40</v>
      </c>
      <c r="AD19" s="107">
        <v>25</v>
      </c>
      <c r="AE19" s="107">
        <v>15</v>
      </c>
      <c r="AF19" s="107">
        <v>8</v>
      </c>
      <c r="AG19" s="107">
        <v>4</v>
      </c>
      <c r="AH19" s="107">
        <v>2</v>
      </c>
      <c r="AI19" s="124"/>
      <c r="AJ19" s="124"/>
      <c r="AK19" s="124"/>
      <c r="AL19" s="262"/>
      <c r="AM19" s="262"/>
      <c r="AN19" s="262"/>
      <c r="AO19" s="262"/>
      <c r="AP19" s="262"/>
      <c r="AQ19" s="262"/>
      <c r="AR19" s="262"/>
      <c r="AS19" s="262"/>
    </row>
    <row r="20" spans="1:45" s="60" customFormat="1" ht="12.9" customHeight="1" x14ac:dyDescent="0.25">
      <c r="A20" s="264"/>
      <c r="B20" s="265"/>
      <c r="C20" s="266"/>
      <c r="D20" s="266"/>
      <c r="E20" s="267"/>
      <c r="F20" s="268"/>
      <c r="G20" s="268"/>
      <c r="H20" s="269"/>
      <c r="I20" s="270" t="s">
        <v>178</v>
      </c>
      <c r="J20" s="271"/>
      <c r="K20" s="272" t="s">
        <v>300</v>
      </c>
      <c r="L20" s="284"/>
      <c r="M20" s="257"/>
      <c r="N20" s="281"/>
      <c r="O20" s="281"/>
      <c r="P20" s="281"/>
      <c r="Q20" s="260"/>
      <c r="R20" s="261"/>
      <c r="S20" s="262"/>
      <c r="T20" s="262"/>
      <c r="U20" s="262"/>
      <c r="V20" s="262"/>
      <c r="W20" s="262"/>
      <c r="X20" s="262"/>
      <c r="Y20" s="106"/>
      <c r="Z20" s="106"/>
      <c r="AA20" s="106" t="s">
        <v>54</v>
      </c>
      <c r="AB20" s="107">
        <v>40</v>
      </c>
      <c r="AC20" s="107">
        <v>25</v>
      </c>
      <c r="AD20" s="107">
        <v>15</v>
      </c>
      <c r="AE20" s="107">
        <v>8</v>
      </c>
      <c r="AF20" s="107">
        <v>4</v>
      </c>
      <c r="AG20" s="107">
        <v>2</v>
      </c>
      <c r="AH20" s="107">
        <v>1</v>
      </c>
      <c r="AI20" s="124"/>
      <c r="AJ20" s="124"/>
      <c r="AK20" s="124"/>
      <c r="AL20" s="262"/>
      <c r="AM20" s="262"/>
      <c r="AN20" s="262"/>
      <c r="AO20" s="262"/>
      <c r="AP20" s="262"/>
      <c r="AQ20" s="262"/>
      <c r="AR20" s="262"/>
      <c r="AS20" s="262"/>
    </row>
    <row r="21" spans="1:45" s="60" customFormat="1" ht="12.9" customHeight="1" x14ac:dyDescent="0.25">
      <c r="A21" s="290">
        <v>8</v>
      </c>
      <c r="B21" s="253" t="str">
        <f>IF($E21="","",VLOOKUP($E21,#REF!,14))</f>
        <v/>
      </c>
      <c r="C21" s="127" t="str">
        <f>IF($E21="","",VLOOKUP($E21,#REF!,15))</f>
        <v/>
      </c>
      <c r="D21" s="127" t="str">
        <f>IF($E21="","",VLOOKUP($E21,#REF!,5))</f>
        <v/>
      </c>
      <c r="E21" s="254"/>
      <c r="F21" s="128" t="str">
        <f>UPPER(IF($E21="","",VLOOKUP($E21,#REF!,2)))</f>
        <v/>
      </c>
      <c r="G21" s="128" t="str">
        <f>IF($E21="","",VLOOKUP($E21,#REF!,3))</f>
        <v/>
      </c>
      <c r="H21" s="128"/>
      <c r="I21" s="128" t="str">
        <f>IF($E21="","",VLOOKUP($E21,#REF!,4))</f>
        <v/>
      </c>
      <c r="J21" s="285"/>
      <c r="K21" s="257"/>
      <c r="L21" s="257"/>
      <c r="M21" s="257"/>
      <c r="N21" s="281"/>
      <c r="O21" s="281"/>
      <c r="P21" s="281"/>
      <c r="Q21" s="260"/>
      <c r="R21" s="261"/>
      <c r="S21" s="262"/>
      <c r="T21" s="262"/>
      <c r="U21" s="262"/>
      <c r="V21" s="262"/>
      <c r="W21" s="262"/>
      <c r="X21" s="262"/>
      <c r="Y21" s="106"/>
      <c r="Z21" s="106"/>
      <c r="AA21" s="106" t="s">
        <v>60</v>
      </c>
      <c r="AB21" s="107">
        <v>25</v>
      </c>
      <c r="AC21" s="107">
        <v>15</v>
      </c>
      <c r="AD21" s="107">
        <v>10</v>
      </c>
      <c r="AE21" s="107">
        <v>6</v>
      </c>
      <c r="AF21" s="107">
        <v>3</v>
      </c>
      <c r="AG21" s="107">
        <v>1</v>
      </c>
      <c r="AH21" s="107">
        <v>0</v>
      </c>
      <c r="AI21" s="124"/>
      <c r="AJ21" s="124"/>
      <c r="AK21" s="124"/>
      <c r="AL21" s="262"/>
      <c r="AM21" s="262"/>
      <c r="AN21" s="262"/>
      <c r="AO21" s="262"/>
      <c r="AP21" s="262"/>
      <c r="AQ21" s="262"/>
      <c r="AR21" s="262"/>
      <c r="AS21" s="262"/>
    </row>
    <row r="22" spans="1:45" s="60" customFormat="1" ht="9.6" customHeight="1" x14ac:dyDescent="0.25">
      <c r="A22" s="291"/>
      <c r="B22" s="258"/>
      <c r="C22" s="258"/>
      <c r="D22" s="258"/>
      <c r="E22" s="267"/>
      <c r="F22" s="258"/>
      <c r="G22" s="258"/>
      <c r="H22" s="258"/>
      <c r="I22" s="258"/>
      <c r="J22" s="267"/>
      <c r="K22" s="258"/>
      <c r="L22" s="258"/>
      <c r="M22" s="258"/>
      <c r="N22" s="260"/>
      <c r="O22" s="260"/>
      <c r="P22" s="260"/>
      <c r="Q22" s="260"/>
      <c r="R22" s="261"/>
      <c r="S22" s="262"/>
      <c r="T22" s="262"/>
      <c r="U22" s="262"/>
      <c r="V22" s="262"/>
      <c r="W22" s="262"/>
      <c r="X22" s="262"/>
      <c r="Y22" s="106"/>
      <c r="Z22" s="106"/>
      <c r="AA22" s="106" t="s">
        <v>63</v>
      </c>
      <c r="AB22" s="107">
        <v>15</v>
      </c>
      <c r="AC22" s="107">
        <v>10</v>
      </c>
      <c r="AD22" s="107">
        <v>6</v>
      </c>
      <c r="AE22" s="107">
        <v>3</v>
      </c>
      <c r="AF22" s="107">
        <v>1</v>
      </c>
      <c r="AG22" s="107">
        <v>0</v>
      </c>
      <c r="AH22" s="107">
        <v>0</v>
      </c>
      <c r="AI22" s="124"/>
      <c r="AJ22" s="124"/>
      <c r="AK22" s="124"/>
      <c r="AL22" s="262"/>
      <c r="AM22" s="262"/>
      <c r="AN22" s="262"/>
      <c r="AO22" s="262"/>
      <c r="AP22" s="262"/>
      <c r="AQ22" s="262"/>
      <c r="AR22" s="262"/>
      <c r="AS22" s="262"/>
    </row>
    <row r="23" spans="1:45" s="60" customFormat="1" ht="9.6" customHeight="1" x14ac:dyDescent="0.25">
      <c r="A23" s="292"/>
      <c r="B23" s="267"/>
      <c r="C23" s="267"/>
      <c r="D23" s="267"/>
      <c r="E23" s="267"/>
      <c r="F23" s="258"/>
      <c r="G23" s="258"/>
      <c r="H23" s="262"/>
      <c r="I23" s="293"/>
      <c r="J23" s="267"/>
      <c r="K23" s="258"/>
      <c r="L23" s="258"/>
      <c r="M23" s="258"/>
      <c r="N23" s="260"/>
      <c r="O23" s="260"/>
      <c r="P23" s="260"/>
      <c r="Q23" s="260"/>
      <c r="R23" s="261"/>
      <c r="S23" s="262"/>
      <c r="T23" s="262"/>
      <c r="U23" s="262"/>
      <c r="V23" s="262"/>
      <c r="W23" s="262"/>
      <c r="X23" s="262"/>
      <c r="Y23" s="106"/>
      <c r="Z23" s="106"/>
      <c r="AA23" s="106" t="s">
        <v>70</v>
      </c>
      <c r="AB23" s="107">
        <v>10</v>
      </c>
      <c r="AC23" s="107">
        <v>6</v>
      </c>
      <c r="AD23" s="107">
        <v>3</v>
      </c>
      <c r="AE23" s="107">
        <v>1</v>
      </c>
      <c r="AF23" s="107">
        <v>0</v>
      </c>
      <c r="AG23" s="107">
        <v>0</v>
      </c>
      <c r="AH23" s="107">
        <v>0</v>
      </c>
      <c r="AI23" s="124"/>
      <c r="AJ23" s="124"/>
      <c r="AK23" s="124"/>
      <c r="AL23" s="262"/>
      <c r="AM23" s="262"/>
      <c r="AN23" s="262"/>
      <c r="AO23" s="262"/>
      <c r="AP23" s="262"/>
      <c r="AQ23" s="262"/>
      <c r="AR23" s="262"/>
      <c r="AS23" s="262"/>
    </row>
    <row r="24" spans="1:45" s="60" customFormat="1" ht="9.6" customHeight="1" x14ac:dyDescent="0.25">
      <c r="A24" s="292"/>
      <c r="B24" s="258"/>
      <c r="C24" s="258"/>
      <c r="D24" s="258"/>
      <c r="E24" s="267"/>
      <c r="F24" s="258"/>
      <c r="G24" s="258"/>
      <c r="H24" s="258"/>
      <c r="I24" s="258"/>
      <c r="J24" s="267"/>
      <c r="K24" s="258"/>
      <c r="L24" s="294"/>
      <c r="M24" s="258"/>
      <c r="N24" s="260"/>
      <c r="O24" s="260"/>
      <c r="P24" s="260"/>
      <c r="Q24" s="260"/>
      <c r="R24" s="261"/>
      <c r="S24" s="262"/>
      <c r="T24" s="262"/>
      <c r="U24" s="262"/>
      <c r="V24" s="262"/>
      <c r="W24" s="262"/>
      <c r="X24" s="262"/>
      <c r="Y24" s="106"/>
      <c r="Z24" s="106"/>
      <c r="AA24" s="106" t="s">
        <v>71</v>
      </c>
      <c r="AB24" s="107">
        <v>6</v>
      </c>
      <c r="AC24" s="107">
        <v>3</v>
      </c>
      <c r="AD24" s="107">
        <v>1</v>
      </c>
      <c r="AE24" s="107">
        <v>0</v>
      </c>
      <c r="AF24" s="107">
        <v>0</v>
      </c>
      <c r="AG24" s="107">
        <v>0</v>
      </c>
      <c r="AH24" s="107">
        <v>0</v>
      </c>
      <c r="AI24" s="124"/>
      <c r="AJ24" s="124"/>
      <c r="AK24" s="124"/>
      <c r="AL24" s="262"/>
      <c r="AM24" s="262"/>
      <c r="AN24" s="262"/>
      <c r="AO24" s="262"/>
      <c r="AP24" s="262"/>
      <c r="AQ24" s="262"/>
      <c r="AR24" s="262"/>
      <c r="AS24" s="262"/>
    </row>
    <row r="25" spans="1:45" s="60" customFormat="1" ht="9.6" customHeight="1" x14ac:dyDescent="0.25">
      <c r="A25" s="292"/>
      <c r="B25" s="267"/>
      <c r="C25" s="267"/>
      <c r="D25" s="267"/>
      <c r="E25" s="267"/>
      <c r="F25" s="258"/>
      <c r="G25" s="258"/>
      <c r="H25" s="262"/>
      <c r="I25" s="258"/>
      <c r="J25" s="267"/>
      <c r="K25" s="293"/>
      <c r="L25" s="267"/>
      <c r="M25" s="258"/>
      <c r="N25" s="260"/>
      <c r="O25" s="260"/>
      <c r="P25" s="260"/>
      <c r="Q25" s="260"/>
      <c r="R25" s="261"/>
      <c r="S25" s="262"/>
      <c r="T25" s="262"/>
      <c r="U25" s="262"/>
      <c r="V25" s="262"/>
      <c r="W25" s="262"/>
      <c r="X25" s="262"/>
      <c r="Y25" s="106"/>
      <c r="Z25" s="106"/>
      <c r="AA25" s="106" t="s">
        <v>76</v>
      </c>
      <c r="AB25" s="107">
        <v>3</v>
      </c>
      <c r="AC25" s="107">
        <v>2</v>
      </c>
      <c r="AD25" s="107">
        <v>1</v>
      </c>
      <c r="AE25" s="107">
        <v>0</v>
      </c>
      <c r="AF25" s="107">
        <v>0</v>
      </c>
      <c r="AG25" s="107">
        <v>0</v>
      </c>
      <c r="AH25" s="107">
        <v>0</v>
      </c>
      <c r="AI25" s="124"/>
      <c r="AJ25" s="124"/>
      <c r="AK25" s="124"/>
      <c r="AL25" s="262"/>
      <c r="AM25" s="262"/>
      <c r="AN25" s="262"/>
      <c r="AO25" s="262"/>
      <c r="AP25" s="262"/>
      <c r="AQ25" s="262"/>
      <c r="AR25" s="262"/>
      <c r="AS25" s="262"/>
    </row>
    <row r="26" spans="1:45" s="60" customFormat="1" ht="9.6" customHeight="1" x14ac:dyDescent="0.25">
      <c r="A26" s="292"/>
      <c r="B26" s="258"/>
      <c r="C26" s="258"/>
      <c r="D26" s="258"/>
      <c r="E26" s="267"/>
      <c r="F26" s="258"/>
      <c r="G26" s="258"/>
      <c r="H26" s="258"/>
      <c r="I26" s="258"/>
      <c r="J26" s="267"/>
      <c r="K26" s="258"/>
      <c r="L26" s="258"/>
      <c r="M26" s="258"/>
      <c r="N26" s="260"/>
      <c r="O26" s="260"/>
      <c r="P26" s="260"/>
      <c r="Q26" s="260"/>
      <c r="R26" s="261"/>
      <c r="S26" s="295"/>
      <c r="T26" s="262"/>
      <c r="U26" s="262"/>
      <c r="V26" s="262"/>
      <c r="W26" s="262"/>
      <c r="X26" s="262"/>
      <c r="Y26"/>
      <c r="Z26"/>
      <c r="AA26"/>
      <c r="AB26"/>
      <c r="AC26"/>
      <c r="AD26"/>
      <c r="AE26"/>
      <c r="AF26"/>
      <c r="AG26"/>
      <c r="AH26"/>
      <c r="AI26" s="124"/>
      <c r="AJ26" s="124"/>
      <c r="AK26" s="124"/>
      <c r="AL26" s="262"/>
      <c r="AM26" s="262"/>
      <c r="AN26" s="262"/>
      <c r="AO26" s="262"/>
      <c r="AP26" s="262"/>
      <c r="AQ26" s="262"/>
      <c r="AR26" s="262"/>
      <c r="AS26" s="262"/>
    </row>
    <row r="27" spans="1:45" s="60" customFormat="1" ht="9.6" customHeight="1" x14ac:dyDescent="0.25">
      <c r="A27" s="292"/>
      <c r="B27" s="267"/>
      <c r="C27" s="267"/>
      <c r="D27" s="267"/>
      <c r="E27" s="267"/>
      <c r="F27" s="258"/>
      <c r="G27" s="258"/>
      <c r="H27" s="262"/>
      <c r="I27" s="293"/>
      <c r="J27" s="267"/>
      <c r="K27" s="258"/>
      <c r="L27" s="258"/>
      <c r="M27" s="258"/>
      <c r="N27" s="260"/>
      <c r="O27" s="260"/>
      <c r="P27" s="260"/>
      <c r="Q27" s="260"/>
      <c r="R27" s="261"/>
      <c r="S27" s="262"/>
      <c r="T27" s="262"/>
      <c r="U27" s="262"/>
      <c r="V27" s="262"/>
      <c r="W27" s="262"/>
      <c r="X27" s="262"/>
      <c r="Y27"/>
      <c r="Z27"/>
      <c r="AA27"/>
      <c r="AB27"/>
      <c r="AC27"/>
      <c r="AD27"/>
      <c r="AE27"/>
      <c r="AF27"/>
      <c r="AG27"/>
      <c r="AH27"/>
      <c r="AI27" s="124"/>
      <c r="AJ27" s="124"/>
      <c r="AK27" s="124"/>
      <c r="AL27" s="262"/>
      <c r="AM27" s="262"/>
      <c r="AN27" s="262"/>
      <c r="AO27" s="262"/>
      <c r="AP27" s="262"/>
      <c r="AQ27" s="262"/>
      <c r="AR27" s="262"/>
      <c r="AS27" s="262"/>
    </row>
    <row r="28" spans="1:45" s="60" customFormat="1" ht="9.6" customHeight="1" x14ac:dyDescent="0.25">
      <c r="A28" s="292"/>
      <c r="B28" s="258"/>
      <c r="C28" s="258"/>
      <c r="D28" s="258"/>
      <c r="E28" s="267"/>
      <c r="F28" s="258"/>
      <c r="G28" s="258"/>
      <c r="H28" s="258"/>
      <c r="I28" s="258"/>
      <c r="J28" s="267"/>
      <c r="K28" s="258"/>
      <c r="L28" s="258"/>
      <c r="M28" s="258"/>
      <c r="N28" s="260"/>
      <c r="O28" s="260"/>
      <c r="P28" s="260"/>
      <c r="Q28" s="260"/>
      <c r="R28" s="261"/>
      <c r="S28" s="262"/>
      <c r="T28" s="262"/>
      <c r="U28" s="262"/>
      <c r="V28" s="262"/>
      <c r="W28" s="262"/>
      <c r="X28" s="262"/>
      <c r="Y28" s="262"/>
      <c r="Z28" s="262"/>
      <c r="AA28" s="262"/>
      <c r="AB28" s="262"/>
      <c r="AC28" s="262"/>
      <c r="AD28" s="262"/>
      <c r="AE28" s="262"/>
      <c r="AF28" s="262"/>
      <c r="AG28" s="262"/>
      <c r="AH28" s="262"/>
      <c r="AI28" s="296"/>
      <c r="AJ28" s="296"/>
      <c r="AK28" s="296"/>
      <c r="AL28" s="262"/>
      <c r="AM28" s="262"/>
      <c r="AN28" s="262"/>
      <c r="AO28" s="262"/>
      <c r="AP28" s="262"/>
      <c r="AQ28" s="262"/>
      <c r="AR28" s="262"/>
      <c r="AS28" s="262"/>
    </row>
    <row r="29" spans="1:45" s="60" customFormat="1" ht="9.6" customHeight="1" x14ac:dyDescent="0.25">
      <c r="A29" s="292"/>
      <c r="B29" s="267"/>
      <c r="C29" s="267"/>
      <c r="D29" s="267"/>
      <c r="E29" s="267"/>
      <c r="F29" s="258"/>
      <c r="G29" s="258"/>
      <c r="H29" s="262"/>
      <c r="I29" s="258"/>
      <c r="J29" s="267"/>
      <c r="K29" s="258"/>
      <c r="L29" s="258"/>
      <c r="M29" s="293"/>
      <c r="N29" s="267"/>
      <c r="O29" s="258"/>
      <c r="P29" s="260"/>
      <c r="Q29" s="260"/>
      <c r="R29" s="261"/>
      <c r="S29" s="262"/>
      <c r="T29" s="262"/>
      <c r="U29" s="262"/>
      <c r="V29" s="262"/>
      <c r="W29" s="262"/>
      <c r="X29" s="262"/>
      <c r="Y29" s="262"/>
      <c r="Z29" s="262"/>
      <c r="AA29" s="262"/>
      <c r="AB29" s="262"/>
      <c r="AC29" s="262"/>
      <c r="AD29" s="262"/>
      <c r="AE29" s="262"/>
      <c r="AF29" s="262"/>
      <c r="AG29" s="262"/>
      <c r="AH29" s="262"/>
      <c r="AI29" s="296"/>
      <c r="AJ29" s="296"/>
      <c r="AK29" s="296"/>
      <c r="AL29" s="262"/>
      <c r="AM29" s="262"/>
      <c r="AN29" s="262"/>
      <c r="AO29" s="262"/>
      <c r="AP29" s="262"/>
      <c r="AQ29" s="262"/>
      <c r="AR29" s="262"/>
      <c r="AS29" s="262"/>
    </row>
    <row r="30" spans="1:45" s="60" customFormat="1" ht="9.6" customHeight="1" x14ac:dyDescent="0.25">
      <c r="A30" s="292"/>
      <c r="B30" s="258"/>
      <c r="C30" s="258"/>
      <c r="D30" s="258"/>
      <c r="E30" s="267"/>
      <c r="F30" s="258"/>
      <c r="G30" s="258"/>
      <c r="H30" s="258"/>
      <c r="I30" s="258"/>
      <c r="J30" s="267"/>
      <c r="K30" s="258"/>
      <c r="L30" s="258"/>
      <c r="M30" s="258"/>
      <c r="N30" s="260"/>
      <c r="O30" s="258"/>
      <c r="P30" s="260"/>
      <c r="Q30" s="260"/>
      <c r="R30" s="261"/>
      <c r="S30" s="262"/>
      <c r="T30" s="262"/>
      <c r="U30" s="262"/>
      <c r="V30" s="262"/>
      <c r="W30" s="262"/>
      <c r="X30" s="262"/>
      <c r="Y30" s="262"/>
      <c r="Z30" s="262"/>
      <c r="AA30" s="262"/>
      <c r="AB30" s="262"/>
      <c r="AC30" s="262"/>
      <c r="AD30" s="262"/>
      <c r="AE30" s="262"/>
      <c r="AF30" s="262"/>
      <c r="AG30" s="262"/>
      <c r="AH30" s="262"/>
      <c r="AI30" s="296"/>
      <c r="AJ30" s="296"/>
      <c r="AK30" s="296"/>
      <c r="AL30" s="262"/>
      <c r="AM30" s="262"/>
      <c r="AN30" s="262"/>
      <c r="AO30" s="262"/>
      <c r="AP30" s="262"/>
      <c r="AQ30" s="262"/>
      <c r="AR30" s="262"/>
      <c r="AS30" s="262"/>
    </row>
    <row r="31" spans="1:45" s="60" customFormat="1" ht="9.6" customHeight="1" x14ac:dyDescent="0.25">
      <c r="A31" s="292"/>
      <c r="B31" s="267"/>
      <c r="C31" s="267"/>
      <c r="D31" s="267"/>
      <c r="E31" s="267"/>
      <c r="F31" s="258"/>
      <c r="G31" s="258"/>
      <c r="H31" s="262"/>
      <c r="I31" s="293"/>
      <c r="J31" s="267"/>
      <c r="K31" s="258"/>
      <c r="L31" s="258"/>
      <c r="M31" s="258"/>
      <c r="N31" s="260"/>
      <c r="O31" s="260"/>
      <c r="P31" s="260"/>
      <c r="Q31" s="260"/>
      <c r="R31" s="261"/>
      <c r="S31" s="262"/>
      <c r="T31" s="262"/>
      <c r="U31" s="262"/>
      <c r="V31" s="262"/>
      <c r="W31" s="262"/>
      <c r="X31" s="262"/>
      <c r="Y31" s="262"/>
      <c r="Z31" s="262"/>
      <c r="AA31" s="262"/>
      <c r="AB31" s="262"/>
      <c r="AC31" s="262"/>
      <c r="AD31" s="262"/>
      <c r="AE31" s="262"/>
      <c r="AF31" s="262"/>
      <c r="AG31" s="262"/>
      <c r="AH31" s="262"/>
      <c r="AI31" s="296"/>
      <c r="AJ31" s="296"/>
      <c r="AK31" s="296"/>
      <c r="AL31" s="262"/>
      <c r="AM31" s="262"/>
      <c r="AN31" s="262"/>
      <c r="AO31" s="262"/>
      <c r="AP31" s="262"/>
      <c r="AQ31" s="262"/>
      <c r="AR31" s="262"/>
      <c r="AS31" s="262"/>
    </row>
    <row r="32" spans="1:45" s="60" customFormat="1" ht="9.6" customHeight="1" x14ac:dyDescent="0.25">
      <c r="A32" s="292"/>
      <c r="B32" s="258"/>
      <c r="C32" s="258"/>
      <c r="D32" s="258"/>
      <c r="E32" s="267"/>
      <c r="F32" s="258"/>
      <c r="G32" s="258"/>
      <c r="H32" s="258"/>
      <c r="I32" s="258"/>
      <c r="J32" s="267"/>
      <c r="K32" s="258"/>
      <c r="L32" s="294"/>
      <c r="M32" s="258"/>
      <c r="N32" s="260"/>
      <c r="O32" s="260"/>
      <c r="P32" s="260"/>
      <c r="Q32" s="260"/>
      <c r="R32" s="261"/>
      <c r="S32" s="262"/>
      <c r="T32" s="262"/>
      <c r="U32" s="262"/>
      <c r="V32" s="262"/>
      <c r="W32" s="262"/>
      <c r="X32" s="262"/>
      <c r="Y32" s="262"/>
      <c r="Z32" s="262"/>
      <c r="AA32" s="262"/>
      <c r="AB32" s="262"/>
      <c r="AC32" s="262"/>
      <c r="AD32" s="262"/>
      <c r="AE32" s="262"/>
      <c r="AF32" s="262"/>
      <c r="AG32" s="262"/>
      <c r="AH32" s="262"/>
      <c r="AI32" s="296"/>
      <c r="AJ32" s="296"/>
      <c r="AK32" s="296"/>
      <c r="AL32" s="262"/>
      <c r="AM32" s="262"/>
      <c r="AN32" s="262"/>
      <c r="AO32" s="262"/>
      <c r="AP32" s="262"/>
      <c r="AQ32" s="262"/>
      <c r="AR32" s="262"/>
      <c r="AS32" s="262"/>
    </row>
    <row r="33" spans="1:45" s="60" customFormat="1" ht="9.6" customHeight="1" x14ac:dyDescent="0.25">
      <c r="A33" s="292"/>
      <c r="B33" s="267"/>
      <c r="C33" s="267"/>
      <c r="D33" s="267"/>
      <c r="E33" s="267"/>
      <c r="F33" s="258"/>
      <c r="G33" s="258"/>
      <c r="H33" s="262"/>
      <c r="I33" s="258"/>
      <c r="J33" s="267"/>
      <c r="K33" s="293"/>
      <c r="L33" s="267"/>
      <c r="M33" s="258"/>
      <c r="N33" s="260"/>
      <c r="O33" s="260"/>
      <c r="P33" s="260"/>
      <c r="Q33" s="260"/>
      <c r="R33" s="261"/>
      <c r="S33" s="262"/>
      <c r="T33" s="262"/>
      <c r="U33" s="262"/>
      <c r="V33" s="262"/>
      <c r="W33" s="262"/>
      <c r="X33" s="262"/>
      <c r="Y33" s="262"/>
      <c r="Z33" s="262"/>
      <c r="AA33" s="262"/>
      <c r="AB33" s="262"/>
      <c r="AC33" s="262"/>
      <c r="AD33" s="262"/>
      <c r="AE33" s="262"/>
      <c r="AF33" s="262"/>
      <c r="AG33" s="262"/>
      <c r="AH33" s="262"/>
      <c r="AI33" s="296"/>
      <c r="AJ33" s="296"/>
      <c r="AK33" s="296"/>
      <c r="AL33" s="262"/>
      <c r="AM33" s="262"/>
      <c r="AN33" s="262"/>
      <c r="AO33" s="262"/>
      <c r="AP33" s="262"/>
      <c r="AQ33" s="262"/>
      <c r="AR33" s="262"/>
      <c r="AS33" s="262"/>
    </row>
    <row r="34" spans="1:45" s="60" customFormat="1" ht="9.6" customHeight="1" x14ac:dyDescent="0.25">
      <c r="A34" s="292"/>
      <c r="B34" s="258"/>
      <c r="C34" s="258"/>
      <c r="D34" s="258"/>
      <c r="E34" s="267"/>
      <c r="F34" s="258"/>
      <c r="G34" s="258"/>
      <c r="H34" s="258"/>
      <c r="I34" s="258"/>
      <c r="J34" s="267"/>
      <c r="K34" s="258"/>
      <c r="L34" s="258"/>
      <c r="M34" s="258"/>
      <c r="N34" s="260"/>
      <c r="O34" s="260"/>
      <c r="P34" s="260"/>
      <c r="Q34" s="260"/>
      <c r="R34" s="261"/>
      <c r="S34" s="262"/>
      <c r="T34" s="262"/>
      <c r="U34" s="262"/>
      <c r="V34" s="262"/>
      <c r="W34" s="262"/>
      <c r="X34" s="262"/>
      <c r="Y34" s="262"/>
      <c r="Z34" s="262"/>
      <c r="AA34" s="262"/>
      <c r="AB34" s="262"/>
      <c r="AC34" s="262"/>
      <c r="AD34" s="262"/>
      <c r="AE34" s="262"/>
      <c r="AF34" s="262"/>
      <c r="AG34" s="262"/>
      <c r="AH34" s="262"/>
      <c r="AI34" s="296"/>
      <c r="AJ34" s="296"/>
      <c r="AK34" s="296"/>
      <c r="AL34" s="262"/>
      <c r="AM34" s="262"/>
      <c r="AN34" s="262"/>
      <c r="AO34" s="262"/>
      <c r="AP34" s="262"/>
      <c r="AQ34" s="262"/>
      <c r="AR34" s="262"/>
      <c r="AS34" s="262"/>
    </row>
    <row r="35" spans="1:45" s="60" customFormat="1" ht="9.6" customHeight="1" x14ac:dyDescent="0.25">
      <c r="A35" s="292"/>
      <c r="B35" s="267"/>
      <c r="C35" s="267"/>
      <c r="D35" s="267"/>
      <c r="E35" s="267"/>
      <c r="F35" s="258"/>
      <c r="G35" s="258"/>
      <c r="H35" s="262"/>
      <c r="I35" s="293"/>
      <c r="J35" s="267"/>
      <c r="K35" s="258"/>
      <c r="L35" s="258"/>
      <c r="M35" s="258"/>
      <c r="N35" s="260"/>
      <c r="O35" s="260"/>
      <c r="P35" s="260"/>
      <c r="Q35" s="260"/>
      <c r="R35" s="261"/>
      <c r="S35" s="262"/>
      <c r="T35" s="262"/>
      <c r="U35" s="262"/>
      <c r="V35" s="262"/>
      <c r="W35" s="262"/>
      <c r="X35" s="262"/>
      <c r="Y35" s="262"/>
      <c r="Z35" s="262"/>
      <c r="AA35" s="262"/>
      <c r="AB35" s="262"/>
      <c r="AC35" s="262"/>
      <c r="AD35" s="262"/>
      <c r="AE35" s="262"/>
      <c r="AF35" s="262"/>
      <c r="AG35" s="262"/>
      <c r="AH35" s="262"/>
      <c r="AI35" s="296"/>
      <c r="AJ35" s="296"/>
      <c r="AK35" s="296"/>
      <c r="AL35" s="262"/>
      <c r="AM35" s="262"/>
      <c r="AN35" s="262"/>
      <c r="AO35" s="262"/>
      <c r="AP35" s="262"/>
      <c r="AQ35" s="262"/>
      <c r="AR35" s="262"/>
      <c r="AS35" s="262"/>
    </row>
    <row r="36" spans="1:45" s="60" customFormat="1" ht="9.6" customHeight="1" x14ac:dyDescent="0.25">
      <c r="A36" s="291"/>
      <c r="B36" s="258"/>
      <c r="C36" s="258"/>
      <c r="D36" s="258"/>
      <c r="E36" s="267"/>
      <c r="F36" s="258"/>
      <c r="G36" s="258"/>
      <c r="H36" s="258"/>
      <c r="I36" s="258"/>
      <c r="J36" s="267"/>
      <c r="K36" s="258"/>
      <c r="L36" s="258"/>
      <c r="M36" s="258"/>
      <c r="N36" s="258"/>
      <c r="O36" s="258"/>
      <c r="P36" s="258"/>
      <c r="Q36" s="260"/>
      <c r="R36" s="261"/>
      <c r="S36" s="262"/>
      <c r="T36" s="262"/>
      <c r="U36" s="262"/>
      <c r="V36" s="262"/>
      <c r="W36" s="262"/>
      <c r="X36" s="262"/>
      <c r="Y36" s="262"/>
      <c r="Z36" s="262"/>
      <c r="AA36" s="262"/>
      <c r="AB36" s="262"/>
      <c r="AC36" s="262"/>
      <c r="AD36" s="262"/>
      <c r="AE36" s="262"/>
      <c r="AF36" s="262"/>
      <c r="AG36" s="262"/>
      <c r="AH36" s="262"/>
      <c r="AI36" s="296"/>
      <c r="AJ36" s="296"/>
      <c r="AK36" s="296"/>
      <c r="AL36" s="262"/>
      <c r="AM36" s="262"/>
      <c r="AN36" s="262"/>
      <c r="AO36" s="262"/>
      <c r="AP36" s="262"/>
      <c r="AQ36" s="262"/>
      <c r="AR36" s="262"/>
      <c r="AS36" s="262"/>
    </row>
    <row r="37" spans="1:45" s="60" customFormat="1" ht="9.6" customHeight="1" x14ac:dyDescent="0.25">
      <c r="A37" s="292"/>
      <c r="B37" s="267"/>
      <c r="C37" s="267"/>
      <c r="D37" s="267"/>
      <c r="E37" s="267"/>
      <c r="F37" s="297"/>
      <c r="G37" s="297"/>
      <c r="H37" s="298"/>
      <c r="I37" s="257"/>
      <c r="J37" s="278"/>
      <c r="K37" s="257"/>
      <c r="L37" s="257"/>
      <c r="M37" s="257"/>
      <c r="N37" s="281"/>
      <c r="O37" s="281"/>
      <c r="P37" s="281"/>
      <c r="Q37" s="260"/>
      <c r="R37" s="261"/>
      <c r="S37" s="262"/>
      <c r="T37" s="262"/>
      <c r="U37" s="262"/>
      <c r="V37" s="262"/>
      <c r="W37" s="262"/>
      <c r="X37" s="262"/>
      <c r="Y37" s="262"/>
      <c r="Z37" s="262"/>
      <c r="AA37" s="262"/>
      <c r="AB37" s="262"/>
      <c r="AC37" s="262"/>
      <c r="AD37" s="262"/>
      <c r="AE37" s="262"/>
      <c r="AF37" s="262"/>
      <c r="AG37" s="262"/>
      <c r="AH37" s="262"/>
      <c r="AI37" s="296"/>
      <c r="AJ37" s="296"/>
      <c r="AK37" s="296"/>
      <c r="AL37" s="262"/>
      <c r="AM37" s="262"/>
      <c r="AN37" s="262"/>
      <c r="AO37" s="262"/>
      <c r="AP37" s="262"/>
      <c r="AQ37" s="262"/>
      <c r="AR37" s="262"/>
      <c r="AS37" s="262"/>
    </row>
    <row r="38" spans="1:45" s="60" customFormat="1" ht="9.6" customHeight="1" x14ac:dyDescent="0.25">
      <c r="A38" s="291"/>
      <c r="B38" s="258"/>
      <c r="C38" s="258"/>
      <c r="D38" s="258"/>
      <c r="E38" s="267"/>
      <c r="F38" s="258"/>
      <c r="G38" s="258"/>
      <c r="H38" s="258"/>
      <c r="I38" s="258"/>
      <c r="J38" s="267"/>
      <c r="K38" s="258"/>
      <c r="L38" s="258"/>
      <c r="M38" s="258"/>
      <c r="N38" s="260"/>
      <c r="O38" s="260"/>
      <c r="P38" s="260"/>
      <c r="Q38" s="260"/>
      <c r="R38" s="261"/>
      <c r="S38" s="262"/>
      <c r="T38" s="262"/>
      <c r="U38" s="262"/>
      <c r="V38" s="262"/>
      <c r="W38" s="262"/>
      <c r="X38" s="262"/>
      <c r="Y38" s="262"/>
      <c r="Z38" s="262"/>
      <c r="AA38" s="262"/>
      <c r="AB38" s="262"/>
      <c r="AC38" s="262"/>
      <c r="AD38" s="262"/>
      <c r="AE38" s="262"/>
      <c r="AF38" s="262"/>
      <c r="AG38" s="262"/>
      <c r="AH38" s="262"/>
      <c r="AI38" s="296"/>
      <c r="AJ38" s="296"/>
      <c r="AK38" s="296"/>
      <c r="AL38" s="262"/>
      <c r="AM38" s="262"/>
      <c r="AN38" s="262"/>
      <c r="AO38" s="262"/>
      <c r="AP38" s="262"/>
      <c r="AQ38" s="262"/>
      <c r="AR38" s="262"/>
      <c r="AS38" s="262"/>
    </row>
    <row r="39" spans="1:45" s="60" customFormat="1" ht="9.6" customHeight="1" x14ac:dyDescent="0.25">
      <c r="A39" s="292"/>
      <c r="B39" s="267"/>
      <c r="C39" s="267"/>
      <c r="D39" s="267"/>
      <c r="E39" s="267"/>
      <c r="F39" s="258"/>
      <c r="G39" s="258"/>
      <c r="H39" s="262"/>
      <c r="I39" s="293"/>
      <c r="J39" s="267"/>
      <c r="K39" s="258"/>
      <c r="L39" s="258"/>
      <c r="M39" s="258"/>
      <c r="N39" s="260"/>
      <c r="O39" s="260"/>
      <c r="P39" s="260"/>
      <c r="Q39" s="260"/>
      <c r="R39" s="261"/>
      <c r="S39" s="262"/>
      <c r="T39" s="262"/>
      <c r="U39" s="262"/>
      <c r="V39" s="262"/>
      <c r="W39" s="262"/>
      <c r="X39" s="262"/>
      <c r="Y39" s="262"/>
      <c r="Z39" s="262"/>
      <c r="AA39" s="262"/>
      <c r="AB39" s="262"/>
      <c r="AC39" s="262"/>
      <c r="AD39" s="262"/>
      <c r="AE39" s="262"/>
      <c r="AF39" s="262"/>
      <c r="AG39" s="262"/>
      <c r="AH39" s="262"/>
      <c r="AI39" s="296"/>
      <c r="AJ39" s="296"/>
      <c r="AK39" s="296"/>
      <c r="AL39" s="262"/>
      <c r="AM39" s="262"/>
      <c r="AN39" s="262"/>
      <c r="AO39" s="262"/>
      <c r="AP39" s="262"/>
      <c r="AQ39" s="262"/>
      <c r="AR39" s="262"/>
      <c r="AS39" s="262"/>
    </row>
    <row r="40" spans="1:45" s="60" customFormat="1" ht="9.6" customHeight="1" x14ac:dyDescent="0.25">
      <c r="A40" s="292"/>
      <c r="B40" s="258"/>
      <c r="C40" s="258"/>
      <c r="D40" s="258"/>
      <c r="E40" s="267"/>
      <c r="F40" s="258"/>
      <c r="G40" s="258"/>
      <c r="H40" s="258"/>
      <c r="I40" s="258"/>
      <c r="J40" s="267"/>
      <c r="K40" s="258"/>
      <c r="L40" s="294"/>
      <c r="M40" s="258"/>
      <c r="N40" s="260"/>
      <c r="O40" s="260"/>
      <c r="P40" s="260"/>
      <c r="Q40" s="260"/>
      <c r="R40" s="261"/>
      <c r="S40" s="262"/>
      <c r="T40" s="262"/>
      <c r="U40" s="262"/>
      <c r="V40" s="262"/>
      <c r="W40" s="262"/>
      <c r="X40" s="262"/>
      <c r="Y40" s="262"/>
      <c r="Z40" s="262"/>
      <c r="AA40" s="262"/>
      <c r="AB40" s="262"/>
      <c r="AC40" s="262"/>
      <c r="AD40" s="262"/>
      <c r="AE40" s="262"/>
      <c r="AF40" s="262"/>
      <c r="AG40" s="262"/>
      <c r="AH40" s="262"/>
      <c r="AI40" s="296"/>
      <c r="AJ40" s="296"/>
      <c r="AK40" s="296"/>
      <c r="AL40" s="262"/>
      <c r="AM40" s="262"/>
      <c r="AN40" s="262"/>
      <c r="AO40" s="262"/>
      <c r="AP40" s="262"/>
      <c r="AQ40" s="262"/>
      <c r="AR40" s="262"/>
      <c r="AS40" s="262"/>
    </row>
    <row r="41" spans="1:45" s="60" customFormat="1" ht="9.6" customHeight="1" x14ac:dyDescent="0.25">
      <c r="A41" s="292"/>
      <c r="B41" s="267"/>
      <c r="C41" s="267"/>
      <c r="D41" s="267"/>
      <c r="E41" s="267"/>
      <c r="F41" s="258"/>
      <c r="G41" s="258"/>
      <c r="H41" s="262"/>
      <c r="I41" s="258"/>
      <c r="J41" s="267"/>
      <c r="K41" s="293"/>
      <c r="L41" s="267"/>
      <c r="M41" s="258"/>
      <c r="N41" s="260"/>
      <c r="O41" s="260"/>
      <c r="P41" s="260"/>
      <c r="Q41" s="260"/>
      <c r="R41" s="261"/>
      <c r="S41" s="262"/>
      <c r="T41" s="262"/>
      <c r="U41" s="262"/>
      <c r="V41" s="262"/>
      <c r="W41" s="262"/>
      <c r="X41" s="262"/>
      <c r="Y41" s="262"/>
      <c r="Z41" s="262"/>
      <c r="AA41" s="262"/>
      <c r="AB41" s="262"/>
      <c r="AC41" s="262"/>
      <c r="AD41" s="262"/>
      <c r="AE41" s="262"/>
      <c r="AF41" s="262"/>
      <c r="AG41" s="262"/>
      <c r="AH41" s="262"/>
      <c r="AI41" s="296"/>
      <c r="AJ41" s="296"/>
      <c r="AK41" s="296"/>
      <c r="AL41" s="262"/>
      <c r="AM41" s="262"/>
      <c r="AN41" s="262"/>
      <c r="AO41" s="262"/>
      <c r="AP41" s="262"/>
      <c r="AQ41" s="262"/>
      <c r="AR41" s="262"/>
      <c r="AS41" s="262"/>
    </row>
    <row r="42" spans="1:45" s="60" customFormat="1" ht="9.6" customHeight="1" x14ac:dyDescent="0.25">
      <c r="A42" s="292"/>
      <c r="B42" s="258"/>
      <c r="C42" s="258"/>
      <c r="D42" s="258"/>
      <c r="E42" s="267"/>
      <c r="F42" s="258"/>
      <c r="G42" s="258"/>
      <c r="H42" s="258"/>
      <c r="I42" s="258"/>
      <c r="J42" s="267"/>
      <c r="K42" s="258"/>
      <c r="L42" s="258"/>
      <c r="M42" s="258"/>
      <c r="N42" s="260"/>
      <c r="O42" s="260"/>
      <c r="P42" s="260"/>
      <c r="Q42" s="260"/>
      <c r="R42" s="261"/>
      <c r="S42" s="295"/>
      <c r="T42" s="262"/>
      <c r="U42" s="262"/>
      <c r="V42" s="262"/>
      <c r="W42" s="262"/>
      <c r="X42" s="262"/>
      <c r="Y42" s="262"/>
      <c r="Z42" s="262"/>
      <c r="AA42" s="262"/>
      <c r="AB42" s="262"/>
      <c r="AC42" s="262"/>
      <c r="AD42" s="262"/>
      <c r="AE42" s="262"/>
      <c r="AF42" s="262"/>
      <c r="AG42" s="262"/>
      <c r="AH42" s="262"/>
      <c r="AI42" s="296"/>
      <c r="AJ42" s="296"/>
      <c r="AK42" s="296"/>
      <c r="AL42" s="262"/>
      <c r="AM42" s="262"/>
      <c r="AN42" s="262"/>
      <c r="AO42" s="262"/>
      <c r="AP42" s="262"/>
      <c r="AQ42" s="262"/>
      <c r="AR42" s="262"/>
      <c r="AS42" s="262"/>
    </row>
    <row r="43" spans="1:45" s="60" customFormat="1" ht="9.6" customHeight="1" x14ac:dyDescent="0.25">
      <c r="A43" s="292"/>
      <c r="B43" s="267"/>
      <c r="C43" s="267"/>
      <c r="D43" s="267"/>
      <c r="E43" s="267"/>
      <c r="F43" s="258"/>
      <c r="G43" s="258"/>
      <c r="H43" s="262"/>
      <c r="I43" s="293"/>
      <c r="J43" s="267"/>
      <c r="K43" s="258"/>
      <c r="L43" s="258"/>
      <c r="M43" s="258"/>
      <c r="N43" s="260"/>
      <c r="O43" s="260"/>
      <c r="P43" s="260"/>
      <c r="Q43" s="260"/>
      <c r="R43" s="261"/>
      <c r="S43" s="262"/>
      <c r="T43" s="262"/>
      <c r="U43" s="262"/>
      <c r="V43" s="262"/>
      <c r="W43" s="262"/>
      <c r="X43" s="262"/>
      <c r="Y43" s="262"/>
      <c r="Z43" s="262"/>
      <c r="AA43" s="262"/>
      <c r="AB43" s="262"/>
      <c r="AC43" s="262"/>
      <c r="AD43" s="262"/>
      <c r="AE43" s="262"/>
      <c r="AF43" s="262"/>
      <c r="AG43" s="262"/>
      <c r="AH43" s="262"/>
      <c r="AI43" s="296"/>
      <c r="AJ43" s="296"/>
      <c r="AK43" s="296"/>
      <c r="AL43" s="262"/>
      <c r="AM43" s="262"/>
      <c r="AN43" s="262"/>
      <c r="AO43" s="262"/>
      <c r="AP43" s="262"/>
      <c r="AQ43" s="262"/>
      <c r="AR43" s="262"/>
      <c r="AS43" s="262"/>
    </row>
    <row r="44" spans="1:45" s="60" customFormat="1" ht="9.6" customHeight="1" x14ac:dyDescent="0.25">
      <c r="A44" s="292"/>
      <c r="B44" s="258"/>
      <c r="C44" s="258"/>
      <c r="D44" s="258"/>
      <c r="E44" s="267"/>
      <c r="F44" s="258"/>
      <c r="G44" s="258"/>
      <c r="H44" s="258"/>
      <c r="I44" s="258"/>
      <c r="J44" s="267"/>
      <c r="K44" s="258"/>
      <c r="L44" s="258"/>
      <c r="M44" s="258"/>
      <c r="N44" s="260"/>
      <c r="O44" s="260"/>
      <c r="P44" s="260"/>
      <c r="Q44" s="260"/>
      <c r="R44" s="261"/>
      <c r="S44" s="262"/>
      <c r="T44" s="262"/>
      <c r="U44" s="262"/>
      <c r="V44" s="262"/>
      <c r="W44" s="262"/>
      <c r="X44" s="262"/>
      <c r="Y44" s="262"/>
      <c r="Z44" s="262"/>
      <c r="AA44" s="262"/>
      <c r="AB44" s="262"/>
      <c r="AC44" s="262"/>
      <c r="AD44" s="262"/>
      <c r="AE44" s="262"/>
      <c r="AF44" s="262"/>
      <c r="AG44" s="262"/>
      <c r="AH44" s="262"/>
      <c r="AI44" s="296"/>
      <c r="AJ44" s="296"/>
      <c r="AK44" s="296"/>
      <c r="AL44" s="262"/>
      <c r="AM44" s="262"/>
      <c r="AN44" s="262"/>
      <c r="AO44" s="262"/>
      <c r="AP44" s="262"/>
      <c r="AQ44" s="262"/>
      <c r="AR44" s="262"/>
      <c r="AS44" s="262"/>
    </row>
    <row r="45" spans="1:45" s="60" customFormat="1" ht="9.6" customHeight="1" x14ac:dyDescent="0.25">
      <c r="A45" s="292"/>
      <c r="B45" s="267"/>
      <c r="C45" s="267"/>
      <c r="D45" s="267"/>
      <c r="E45" s="267"/>
      <c r="F45" s="258"/>
      <c r="G45" s="258"/>
      <c r="H45" s="262"/>
      <c r="I45" s="258"/>
      <c r="J45" s="267"/>
      <c r="K45" s="258"/>
      <c r="L45" s="258"/>
      <c r="M45" s="293"/>
      <c r="N45" s="267"/>
      <c r="O45" s="258"/>
      <c r="P45" s="260"/>
      <c r="Q45" s="260"/>
      <c r="R45" s="261"/>
      <c r="S45" s="262"/>
      <c r="T45" s="262"/>
      <c r="U45" s="262"/>
      <c r="V45" s="262"/>
      <c r="W45" s="262"/>
      <c r="X45" s="262"/>
      <c r="Y45" s="262"/>
      <c r="Z45" s="262"/>
      <c r="AA45" s="262"/>
      <c r="AB45" s="262"/>
      <c r="AC45" s="262"/>
      <c r="AD45" s="262"/>
      <c r="AE45" s="262"/>
      <c r="AF45" s="262"/>
      <c r="AG45" s="262"/>
      <c r="AH45" s="262"/>
      <c r="AI45" s="296"/>
      <c r="AJ45" s="296"/>
      <c r="AK45" s="296"/>
      <c r="AL45" s="262"/>
      <c r="AM45" s="262"/>
      <c r="AN45" s="262"/>
      <c r="AO45" s="262"/>
      <c r="AP45" s="262"/>
      <c r="AQ45" s="262"/>
      <c r="AR45" s="262"/>
      <c r="AS45" s="262"/>
    </row>
    <row r="46" spans="1:45" s="60" customFormat="1" ht="9.6" customHeight="1" x14ac:dyDescent="0.25">
      <c r="A46" s="292"/>
      <c r="B46" s="258"/>
      <c r="C46" s="258"/>
      <c r="D46" s="258"/>
      <c r="E46" s="267"/>
      <c r="F46" s="258"/>
      <c r="G46" s="258"/>
      <c r="H46" s="258"/>
      <c r="I46" s="258"/>
      <c r="J46" s="267"/>
      <c r="K46" s="258"/>
      <c r="L46" s="258"/>
      <c r="M46" s="258"/>
      <c r="N46" s="260"/>
      <c r="O46" s="258"/>
      <c r="P46" s="260"/>
      <c r="Q46" s="260"/>
      <c r="R46" s="261"/>
      <c r="S46" s="262"/>
      <c r="T46" s="262"/>
      <c r="U46" s="262"/>
      <c r="V46" s="262"/>
      <c r="W46" s="262"/>
      <c r="X46" s="262"/>
      <c r="Y46" s="262"/>
      <c r="Z46" s="262"/>
      <c r="AA46" s="262"/>
      <c r="AB46" s="262"/>
      <c r="AC46" s="262"/>
      <c r="AD46" s="262"/>
      <c r="AE46" s="262"/>
      <c r="AF46" s="262"/>
      <c r="AG46" s="262"/>
      <c r="AH46" s="262"/>
      <c r="AI46" s="296"/>
      <c r="AJ46" s="296"/>
      <c r="AK46" s="296"/>
      <c r="AL46" s="262"/>
      <c r="AM46" s="262"/>
      <c r="AN46" s="262"/>
      <c r="AO46" s="262"/>
      <c r="AP46" s="262"/>
      <c r="AQ46" s="262"/>
      <c r="AR46" s="262"/>
      <c r="AS46" s="262"/>
    </row>
    <row r="47" spans="1:45" s="60" customFormat="1" ht="9.6" customHeight="1" x14ac:dyDescent="0.25">
      <c r="A47" s="292"/>
      <c r="B47" s="267"/>
      <c r="C47" s="267"/>
      <c r="D47" s="267"/>
      <c r="E47" s="267"/>
      <c r="F47" s="258"/>
      <c r="G47" s="258"/>
      <c r="H47" s="262"/>
      <c r="I47" s="293"/>
      <c r="J47" s="267"/>
      <c r="K47" s="258"/>
      <c r="L47" s="258"/>
      <c r="M47" s="258"/>
      <c r="N47" s="260"/>
      <c r="O47" s="260"/>
      <c r="P47" s="260"/>
      <c r="Q47" s="260"/>
      <c r="R47" s="261"/>
      <c r="S47" s="262"/>
      <c r="T47" s="262"/>
      <c r="U47" s="262"/>
      <c r="V47" s="262"/>
      <c r="W47" s="262"/>
      <c r="X47" s="262"/>
      <c r="Y47" s="262"/>
      <c r="Z47" s="262"/>
      <c r="AA47" s="262"/>
      <c r="AB47" s="262"/>
      <c r="AC47" s="262"/>
      <c r="AD47" s="262"/>
      <c r="AE47" s="262"/>
      <c r="AF47" s="262"/>
      <c r="AG47" s="262"/>
      <c r="AH47" s="262"/>
      <c r="AI47" s="296"/>
      <c r="AJ47" s="296"/>
      <c r="AK47" s="296"/>
      <c r="AL47" s="262"/>
      <c r="AM47" s="262"/>
      <c r="AN47" s="262"/>
      <c r="AO47" s="262"/>
      <c r="AP47" s="262"/>
      <c r="AQ47" s="262"/>
      <c r="AR47" s="262"/>
      <c r="AS47" s="262"/>
    </row>
    <row r="48" spans="1:45" s="60" customFormat="1" ht="9.6" customHeight="1" x14ac:dyDescent="0.25">
      <c r="A48" s="292"/>
      <c r="B48" s="258"/>
      <c r="C48" s="258"/>
      <c r="D48" s="258"/>
      <c r="E48" s="267"/>
      <c r="F48" s="258"/>
      <c r="G48" s="258"/>
      <c r="H48" s="258"/>
      <c r="I48" s="258"/>
      <c r="J48" s="267"/>
      <c r="K48" s="258"/>
      <c r="L48" s="294"/>
      <c r="M48" s="258"/>
      <c r="N48" s="260"/>
      <c r="O48" s="260"/>
      <c r="P48" s="260"/>
      <c r="Q48" s="260"/>
      <c r="R48" s="261"/>
      <c r="S48" s="262"/>
      <c r="T48" s="262"/>
      <c r="U48" s="262"/>
      <c r="V48" s="262"/>
      <c r="W48" s="262"/>
      <c r="X48" s="262"/>
      <c r="Y48" s="262"/>
      <c r="Z48" s="262"/>
      <c r="AA48" s="262"/>
      <c r="AB48" s="262"/>
      <c r="AC48" s="262"/>
      <c r="AD48" s="262"/>
      <c r="AE48" s="262"/>
      <c r="AF48" s="262"/>
      <c r="AG48" s="262"/>
      <c r="AH48" s="262"/>
      <c r="AI48" s="296"/>
      <c r="AJ48" s="296"/>
      <c r="AK48" s="296"/>
      <c r="AL48" s="262"/>
      <c r="AM48" s="262"/>
      <c r="AN48" s="262"/>
      <c r="AO48" s="262"/>
      <c r="AP48" s="262"/>
      <c r="AQ48" s="262"/>
      <c r="AR48" s="262"/>
      <c r="AS48" s="262"/>
    </row>
    <row r="49" spans="1:45" s="60" customFormat="1" ht="9.6" customHeight="1" x14ac:dyDescent="0.25">
      <c r="A49" s="292"/>
      <c r="B49" s="267"/>
      <c r="C49" s="267"/>
      <c r="D49" s="267"/>
      <c r="E49" s="267"/>
      <c r="F49" s="258"/>
      <c r="G49" s="258"/>
      <c r="H49" s="262"/>
      <c r="I49" s="258"/>
      <c r="J49" s="267"/>
      <c r="K49" s="293"/>
      <c r="L49" s="267"/>
      <c r="M49" s="258"/>
      <c r="N49" s="260"/>
      <c r="O49" s="260"/>
      <c r="P49" s="260"/>
      <c r="Q49" s="260"/>
      <c r="R49" s="261"/>
      <c r="S49" s="262"/>
      <c r="T49" s="262"/>
      <c r="U49" s="262"/>
      <c r="V49" s="262"/>
      <c r="W49" s="262"/>
      <c r="X49" s="262"/>
      <c r="Y49" s="262"/>
      <c r="Z49" s="262"/>
      <c r="AA49" s="262"/>
      <c r="AB49" s="262"/>
      <c r="AC49" s="262"/>
      <c r="AD49" s="262"/>
      <c r="AE49" s="262"/>
      <c r="AF49" s="262"/>
      <c r="AG49" s="262"/>
      <c r="AH49" s="262"/>
      <c r="AI49" s="296"/>
      <c r="AJ49" s="296"/>
      <c r="AK49" s="296"/>
      <c r="AL49" s="262"/>
      <c r="AM49" s="262"/>
      <c r="AN49" s="262"/>
      <c r="AO49" s="262"/>
      <c r="AP49" s="262"/>
      <c r="AQ49" s="262"/>
      <c r="AR49" s="262"/>
      <c r="AS49" s="262"/>
    </row>
    <row r="50" spans="1:45" s="60" customFormat="1" ht="9.6" customHeight="1" x14ac:dyDescent="0.25">
      <c r="A50" s="292"/>
      <c r="B50" s="258"/>
      <c r="C50" s="258"/>
      <c r="D50" s="258"/>
      <c r="E50" s="267"/>
      <c r="F50" s="258"/>
      <c r="G50" s="258"/>
      <c r="H50" s="258"/>
      <c r="I50" s="258"/>
      <c r="J50" s="267"/>
      <c r="K50" s="258"/>
      <c r="L50" s="258"/>
      <c r="M50" s="258"/>
      <c r="N50" s="260"/>
      <c r="O50" s="260"/>
      <c r="P50" s="260"/>
      <c r="Q50" s="260"/>
      <c r="R50" s="261"/>
      <c r="S50" s="262"/>
      <c r="T50" s="262"/>
      <c r="U50" s="262"/>
      <c r="V50" s="262"/>
      <c r="W50" s="262"/>
      <c r="X50" s="262"/>
      <c r="Y50" s="262"/>
      <c r="Z50" s="262"/>
      <c r="AA50" s="262"/>
      <c r="AB50" s="262"/>
      <c r="AC50" s="262"/>
      <c r="AD50" s="262"/>
      <c r="AE50" s="262"/>
      <c r="AF50" s="262"/>
      <c r="AG50" s="262"/>
      <c r="AH50" s="262"/>
      <c r="AI50" s="296"/>
      <c r="AJ50" s="296"/>
      <c r="AK50" s="296"/>
      <c r="AL50" s="262"/>
      <c r="AM50" s="262"/>
      <c r="AN50" s="262"/>
      <c r="AO50" s="262"/>
      <c r="AP50" s="262"/>
      <c r="AQ50" s="262"/>
      <c r="AR50" s="262"/>
      <c r="AS50" s="262"/>
    </row>
    <row r="51" spans="1:45" s="60" customFormat="1" ht="9.6" customHeight="1" x14ac:dyDescent="0.25">
      <c r="A51" s="292"/>
      <c r="B51" s="267"/>
      <c r="C51" s="267"/>
      <c r="D51" s="267"/>
      <c r="E51" s="267"/>
      <c r="F51" s="258"/>
      <c r="G51" s="258"/>
      <c r="H51" s="262"/>
      <c r="I51" s="293"/>
      <c r="J51" s="267"/>
      <c r="K51" s="258"/>
      <c r="L51" s="258"/>
      <c r="M51" s="258"/>
      <c r="N51" s="260"/>
      <c r="O51" s="260"/>
      <c r="P51" s="260"/>
      <c r="Q51" s="260"/>
      <c r="R51" s="261"/>
      <c r="S51" s="262"/>
      <c r="T51" s="262"/>
      <c r="U51" s="262"/>
      <c r="V51" s="262"/>
      <c r="W51" s="262"/>
      <c r="X51" s="262"/>
      <c r="Y51" s="262"/>
      <c r="Z51" s="262"/>
      <c r="AA51" s="262"/>
      <c r="AB51" s="262"/>
      <c r="AC51" s="262"/>
      <c r="AD51" s="262"/>
      <c r="AE51" s="262"/>
      <c r="AF51" s="262"/>
      <c r="AG51" s="262"/>
      <c r="AH51" s="262"/>
      <c r="AI51" s="296"/>
      <c r="AJ51" s="296"/>
      <c r="AK51" s="296"/>
      <c r="AL51" s="262"/>
      <c r="AM51" s="262"/>
      <c r="AN51" s="262"/>
      <c r="AO51" s="262"/>
      <c r="AP51" s="262"/>
      <c r="AQ51" s="262"/>
      <c r="AR51" s="262"/>
      <c r="AS51" s="262"/>
    </row>
    <row r="52" spans="1:45" s="60" customFormat="1" ht="9.6" customHeight="1" x14ac:dyDescent="0.25">
      <c r="A52" s="291"/>
      <c r="B52" s="258"/>
      <c r="C52" s="258"/>
      <c r="D52" s="258"/>
      <c r="E52" s="267"/>
      <c r="F52" s="258"/>
      <c r="G52" s="258"/>
      <c r="H52" s="258"/>
      <c r="I52" s="258"/>
      <c r="J52" s="267"/>
      <c r="K52" s="258"/>
      <c r="L52" s="258"/>
      <c r="M52" s="258"/>
      <c r="N52" s="258"/>
      <c r="O52" s="258"/>
      <c r="P52" s="258"/>
      <c r="Q52" s="260"/>
      <c r="R52" s="261"/>
      <c r="S52" s="262"/>
      <c r="T52" s="262"/>
      <c r="U52" s="262"/>
      <c r="V52" s="262"/>
      <c r="W52" s="262"/>
      <c r="X52" s="262"/>
      <c r="Y52" s="262"/>
      <c r="Z52" s="262"/>
      <c r="AA52" s="262"/>
      <c r="AB52" s="262"/>
      <c r="AC52" s="262"/>
      <c r="AD52" s="262"/>
      <c r="AE52" s="262"/>
      <c r="AF52" s="262"/>
      <c r="AG52" s="262"/>
      <c r="AH52" s="262"/>
      <c r="AI52" s="296"/>
      <c r="AJ52" s="296"/>
      <c r="AK52" s="296"/>
      <c r="AL52" s="262"/>
      <c r="AM52" s="262"/>
      <c r="AN52" s="262"/>
      <c r="AO52" s="262"/>
      <c r="AP52" s="262"/>
      <c r="AQ52" s="262"/>
      <c r="AR52" s="262"/>
      <c r="AS52" s="262"/>
    </row>
    <row r="53" spans="1:45" s="7" customFormat="1" ht="6.75" customHeight="1" x14ac:dyDescent="0.25">
      <c r="A53" s="299"/>
      <c r="B53" s="299"/>
      <c r="C53" s="299"/>
      <c r="D53" s="299"/>
      <c r="E53" s="299"/>
      <c r="F53" s="300"/>
      <c r="G53" s="300"/>
      <c r="H53" s="300"/>
      <c r="I53" s="300"/>
      <c r="J53" s="301"/>
      <c r="K53" s="300"/>
      <c r="L53" s="302"/>
      <c r="M53" s="300"/>
      <c r="N53" s="302"/>
      <c r="O53" s="300"/>
      <c r="P53" s="302"/>
      <c r="Q53" s="300"/>
      <c r="R53" s="302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</row>
    <row r="54" spans="1:45" s="18" customFormat="1" ht="10.5" customHeight="1" x14ac:dyDescent="0.25">
      <c r="A54" s="159" t="s">
        <v>44</v>
      </c>
      <c r="B54" s="160"/>
      <c r="C54" s="160"/>
      <c r="D54" s="161"/>
      <c r="E54" s="303" t="s">
        <v>103</v>
      </c>
      <c r="F54" s="304" t="s">
        <v>104</v>
      </c>
      <c r="G54" s="303"/>
      <c r="H54" s="303"/>
      <c r="I54" s="305"/>
      <c r="J54" s="303" t="s">
        <v>103</v>
      </c>
      <c r="K54" s="304" t="s">
        <v>105</v>
      </c>
      <c r="L54" s="306"/>
      <c r="M54" s="304" t="s">
        <v>106</v>
      </c>
      <c r="N54" s="307"/>
      <c r="O54" s="308" t="s">
        <v>107</v>
      </c>
      <c r="P54" s="308"/>
      <c r="Q54" s="309"/>
      <c r="R54" s="310"/>
      <c r="T54" s="194"/>
      <c r="U54" s="194"/>
      <c r="V54" s="194"/>
      <c r="W54" s="194"/>
      <c r="X54" s="194"/>
      <c r="Y54" s="194"/>
      <c r="Z54" s="194"/>
      <c r="AA54" s="194"/>
      <c r="AB54" s="194"/>
      <c r="AC54" s="194"/>
      <c r="AD54" s="194"/>
      <c r="AE54" s="194"/>
      <c r="AF54" s="194"/>
      <c r="AG54" s="194"/>
      <c r="AH54" s="194"/>
      <c r="AI54" s="311"/>
      <c r="AJ54" s="311"/>
      <c r="AK54" s="311"/>
      <c r="AL54" s="194"/>
      <c r="AM54" s="194"/>
      <c r="AN54" s="194"/>
      <c r="AO54" s="194"/>
      <c r="AP54" s="194"/>
      <c r="AQ54" s="194"/>
      <c r="AR54" s="194"/>
      <c r="AS54" s="194"/>
    </row>
    <row r="55" spans="1:45" s="18" customFormat="1" ht="9" customHeight="1" x14ac:dyDescent="0.25">
      <c r="A55" s="169" t="s">
        <v>108</v>
      </c>
      <c r="B55" s="170"/>
      <c r="C55" s="312"/>
      <c r="D55" s="171"/>
      <c r="E55" s="313">
        <v>1</v>
      </c>
      <c r="F55" s="194" t="e">
        <f>IF(E55&gt;$R$62,0,UPPER(VLOOKUP(E55,#REF!,2)))</f>
        <v>#REF!</v>
      </c>
      <c r="G55" s="313"/>
      <c r="H55" s="194"/>
      <c r="I55" s="187"/>
      <c r="J55" s="314" t="s">
        <v>109</v>
      </c>
      <c r="K55" s="185"/>
      <c r="L55" s="186"/>
      <c r="M55" s="185"/>
      <c r="N55" s="315"/>
      <c r="O55" s="176" t="s">
        <v>110</v>
      </c>
      <c r="P55" s="316"/>
      <c r="Q55" s="316"/>
      <c r="R55" s="315"/>
      <c r="T55" s="194"/>
      <c r="U55" s="194"/>
      <c r="V55" s="194"/>
      <c r="W55" s="194"/>
      <c r="X55" s="194"/>
      <c r="Y55" s="194"/>
      <c r="Z55" s="194"/>
      <c r="AA55" s="194"/>
      <c r="AB55" s="194"/>
      <c r="AC55" s="194"/>
      <c r="AD55" s="194"/>
      <c r="AE55" s="194"/>
      <c r="AF55" s="194"/>
      <c r="AG55" s="194"/>
      <c r="AH55" s="194"/>
      <c r="AI55" s="311"/>
      <c r="AJ55" s="311"/>
      <c r="AK55" s="311"/>
      <c r="AL55" s="194"/>
      <c r="AM55" s="194"/>
      <c r="AN55" s="194"/>
      <c r="AO55" s="194"/>
      <c r="AP55" s="194"/>
      <c r="AQ55" s="194"/>
      <c r="AR55" s="194"/>
      <c r="AS55" s="194"/>
    </row>
    <row r="56" spans="1:45" s="18" customFormat="1" ht="9" customHeight="1" x14ac:dyDescent="0.25">
      <c r="A56" s="180" t="s">
        <v>111</v>
      </c>
      <c r="B56" s="181"/>
      <c r="C56" s="317"/>
      <c r="D56" s="182"/>
      <c r="E56" s="313">
        <v>2</v>
      </c>
      <c r="F56" s="194" t="e">
        <f>IF(E56&gt;$R$62,0,UPPER(VLOOKUP(E56,#REF!,2)))</f>
        <v>#REF!</v>
      </c>
      <c r="G56" s="313"/>
      <c r="H56" s="194"/>
      <c r="I56" s="187"/>
      <c r="J56" s="314" t="s">
        <v>112</v>
      </c>
      <c r="K56" s="185"/>
      <c r="L56" s="186"/>
      <c r="M56" s="185"/>
      <c r="N56" s="315"/>
      <c r="O56" s="209"/>
      <c r="P56" s="211"/>
      <c r="Q56" s="181"/>
      <c r="R56" s="318"/>
      <c r="T56" s="194"/>
      <c r="U56" s="194"/>
      <c r="V56" s="194"/>
      <c r="W56" s="194"/>
      <c r="X56" s="194"/>
      <c r="Y56" s="194"/>
      <c r="Z56" s="194"/>
      <c r="AA56" s="194"/>
      <c r="AB56" s="194"/>
      <c r="AC56" s="194"/>
      <c r="AD56" s="194"/>
      <c r="AE56" s="194"/>
      <c r="AF56" s="194"/>
      <c r="AG56" s="194"/>
      <c r="AH56" s="194"/>
      <c r="AI56" s="311"/>
      <c r="AJ56" s="311"/>
      <c r="AK56" s="311"/>
      <c r="AL56" s="194"/>
      <c r="AM56" s="194"/>
      <c r="AN56" s="194"/>
      <c r="AO56" s="194"/>
      <c r="AP56" s="194"/>
      <c r="AQ56" s="194"/>
      <c r="AR56" s="194"/>
      <c r="AS56" s="194"/>
    </row>
    <row r="57" spans="1:45" s="18" customFormat="1" ht="9" customHeight="1" x14ac:dyDescent="0.25">
      <c r="A57" s="191"/>
      <c r="B57" s="192"/>
      <c r="C57" s="319"/>
      <c r="D57" s="193"/>
      <c r="E57" s="313"/>
      <c r="F57" s="194"/>
      <c r="G57" s="313"/>
      <c r="H57" s="194"/>
      <c r="I57" s="187"/>
      <c r="J57" s="314" t="s">
        <v>113</v>
      </c>
      <c r="K57" s="185"/>
      <c r="L57" s="186"/>
      <c r="M57" s="185"/>
      <c r="N57" s="315"/>
      <c r="O57" s="176" t="s">
        <v>114</v>
      </c>
      <c r="P57" s="316"/>
      <c r="Q57" s="316"/>
      <c r="R57" s="315"/>
      <c r="T57" s="194"/>
      <c r="U57" s="194"/>
      <c r="V57" s="194"/>
      <c r="W57" s="194"/>
      <c r="X57" s="194"/>
      <c r="Y57" s="194"/>
      <c r="Z57" s="194"/>
      <c r="AA57" s="194"/>
      <c r="AB57" s="194"/>
      <c r="AC57" s="194"/>
      <c r="AD57" s="194"/>
      <c r="AE57" s="194"/>
      <c r="AF57" s="194"/>
      <c r="AG57" s="194"/>
      <c r="AH57" s="194"/>
      <c r="AI57" s="311"/>
      <c r="AJ57" s="311"/>
      <c r="AK57" s="311"/>
      <c r="AL57" s="194"/>
      <c r="AM57" s="194"/>
      <c r="AN57" s="194"/>
      <c r="AO57" s="194"/>
      <c r="AP57" s="194"/>
      <c r="AQ57" s="194"/>
      <c r="AR57" s="194"/>
      <c r="AS57" s="194"/>
    </row>
    <row r="58" spans="1:45" s="18" customFormat="1" ht="9" customHeight="1" x14ac:dyDescent="0.25">
      <c r="A58" s="195"/>
      <c r="B58" s="196"/>
      <c r="C58" s="196"/>
      <c r="D58" s="197"/>
      <c r="E58" s="313"/>
      <c r="F58" s="194"/>
      <c r="G58" s="313"/>
      <c r="H58" s="194"/>
      <c r="I58" s="187"/>
      <c r="J58" s="314" t="s">
        <v>115</v>
      </c>
      <c r="K58" s="185"/>
      <c r="L58" s="186"/>
      <c r="M58" s="185"/>
      <c r="N58" s="315"/>
      <c r="O58" s="185"/>
      <c r="P58" s="186"/>
      <c r="Q58" s="185"/>
      <c r="R58" s="315"/>
      <c r="T58" s="194"/>
      <c r="U58" s="194"/>
      <c r="V58" s="194"/>
      <c r="W58" s="194"/>
      <c r="X58" s="194"/>
      <c r="Y58" s="194"/>
      <c r="Z58" s="194"/>
      <c r="AA58" s="194"/>
      <c r="AB58" s="194"/>
      <c r="AC58" s="194"/>
      <c r="AD58" s="194"/>
      <c r="AE58" s="194"/>
      <c r="AF58" s="194"/>
      <c r="AG58" s="194"/>
      <c r="AH58" s="194"/>
      <c r="AI58" s="311"/>
      <c r="AJ58" s="311"/>
      <c r="AK58" s="311"/>
      <c r="AL58" s="194"/>
      <c r="AM58" s="194"/>
      <c r="AN58" s="194"/>
      <c r="AO58" s="194"/>
      <c r="AP58" s="194"/>
      <c r="AQ58" s="194"/>
      <c r="AR58" s="194"/>
      <c r="AS58" s="194"/>
    </row>
    <row r="59" spans="1:45" s="18" customFormat="1" ht="9" customHeight="1" x14ac:dyDescent="0.25">
      <c r="A59" s="200"/>
      <c r="B59" s="201"/>
      <c r="C59" s="201"/>
      <c r="D59" s="202"/>
      <c r="E59" s="313"/>
      <c r="F59" s="194"/>
      <c r="G59" s="313"/>
      <c r="H59" s="194"/>
      <c r="I59" s="187"/>
      <c r="J59" s="314" t="s">
        <v>116</v>
      </c>
      <c r="K59" s="185"/>
      <c r="L59" s="186"/>
      <c r="M59" s="185"/>
      <c r="N59" s="315"/>
      <c r="O59" s="181"/>
      <c r="P59" s="211"/>
      <c r="Q59" s="181"/>
      <c r="R59" s="318"/>
      <c r="T59" s="194"/>
      <c r="U59" s="194"/>
      <c r="V59" s="194"/>
      <c r="W59" s="194"/>
      <c r="X59" s="194"/>
      <c r="Y59" s="194"/>
      <c r="Z59" s="194"/>
      <c r="AA59" s="194"/>
      <c r="AB59" s="194"/>
      <c r="AC59" s="194"/>
      <c r="AD59" s="194"/>
      <c r="AE59" s="194"/>
      <c r="AF59" s="194"/>
      <c r="AG59" s="194"/>
      <c r="AH59" s="194"/>
      <c r="AI59" s="311"/>
      <c r="AJ59" s="311"/>
      <c r="AK59" s="311"/>
      <c r="AL59" s="194"/>
      <c r="AM59" s="194"/>
      <c r="AN59" s="194"/>
      <c r="AO59" s="194"/>
      <c r="AP59" s="194"/>
      <c r="AQ59" s="194"/>
      <c r="AR59" s="194"/>
      <c r="AS59" s="194"/>
    </row>
    <row r="60" spans="1:45" s="18" customFormat="1" ht="9" customHeight="1" x14ac:dyDescent="0.25">
      <c r="A60" s="203"/>
      <c r="B60" s="16"/>
      <c r="C60" s="196"/>
      <c r="D60" s="197"/>
      <c r="E60" s="313"/>
      <c r="F60" s="194"/>
      <c r="G60" s="313"/>
      <c r="H60" s="194"/>
      <c r="I60" s="187"/>
      <c r="J60" s="314" t="s">
        <v>117</v>
      </c>
      <c r="K60" s="185"/>
      <c r="L60" s="186"/>
      <c r="M60" s="185"/>
      <c r="N60" s="315"/>
      <c r="O60" s="176" t="s">
        <v>118</v>
      </c>
      <c r="P60" s="316"/>
      <c r="Q60" s="316"/>
      <c r="R60" s="315"/>
      <c r="T60" s="194"/>
      <c r="U60" s="194"/>
      <c r="V60" s="194"/>
      <c r="W60" s="194"/>
      <c r="X60" s="194"/>
      <c r="Y60" s="194"/>
      <c r="Z60" s="194"/>
      <c r="AA60" s="194"/>
      <c r="AB60" s="194"/>
      <c r="AC60" s="194"/>
      <c r="AD60" s="194"/>
      <c r="AE60" s="194"/>
      <c r="AF60" s="194"/>
      <c r="AG60" s="194"/>
      <c r="AH60" s="194"/>
      <c r="AI60" s="311"/>
      <c r="AJ60" s="311"/>
      <c r="AK60" s="311"/>
      <c r="AL60" s="194"/>
      <c r="AM60" s="194"/>
      <c r="AN60" s="194"/>
      <c r="AO60" s="194"/>
      <c r="AP60" s="194"/>
      <c r="AQ60" s="194"/>
      <c r="AR60" s="194"/>
      <c r="AS60" s="194"/>
    </row>
    <row r="61" spans="1:45" s="18" customFormat="1" ht="9" customHeight="1" x14ac:dyDescent="0.25">
      <c r="A61" s="203"/>
      <c r="B61" s="16"/>
      <c r="C61" s="320"/>
      <c r="D61" s="204"/>
      <c r="E61" s="313"/>
      <c r="F61" s="194"/>
      <c r="G61" s="313"/>
      <c r="H61" s="194"/>
      <c r="I61" s="187"/>
      <c r="J61" s="314" t="s">
        <v>119</v>
      </c>
      <c r="K61" s="185"/>
      <c r="L61" s="186"/>
      <c r="M61" s="185"/>
      <c r="N61" s="315"/>
      <c r="O61" s="185"/>
      <c r="P61" s="186"/>
      <c r="Q61" s="185"/>
      <c r="R61" s="315"/>
      <c r="T61" s="194"/>
      <c r="U61" s="194"/>
      <c r="V61" s="194"/>
      <c r="W61" s="194"/>
      <c r="X61" s="194"/>
      <c r="Y61" s="194"/>
      <c r="Z61" s="194"/>
      <c r="AA61" s="194"/>
      <c r="AB61" s="194"/>
      <c r="AC61" s="194"/>
      <c r="AD61" s="194"/>
      <c r="AE61" s="194"/>
      <c r="AF61" s="194"/>
      <c r="AG61" s="194"/>
      <c r="AH61" s="194"/>
      <c r="AI61" s="311"/>
      <c r="AJ61" s="311"/>
      <c r="AK61" s="311"/>
      <c r="AL61" s="194"/>
      <c r="AM61" s="194"/>
      <c r="AN61" s="194"/>
      <c r="AO61" s="194"/>
      <c r="AP61" s="194"/>
      <c r="AQ61" s="194"/>
      <c r="AR61" s="194"/>
      <c r="AS61" s="194"/>
    </row>
    <row r="62" spans="1:45" s="18" customFormat="1" ht="9" customHeight="1" x14ac:dyDescent="0.25">
      <c r="A62" s="205"/>
      <c r="B62" s="206"/>
      <c r="C62" s="321"/>
      <c r="D62" s="207"/>
      <c r="E62" s="322"/>
      <c r="F62" s="209"/>
      <c r="G62" s="322"/>
      <c r="H62" s="209"/>
      <c r="I62" s="212"/>
      <c r="J62" s="323" t="s">
        <v>120</v>
      </c>
      <c r="K62" s="181"/>
      <c r="L62" s="211"/>
      <c r="M62" s="181"/>
      <c r="N62" s="318"/>
      <c r="O62" s="181" t="str">
        <f>R4</f>
        <v>Hankó Bálint</v>
      </c>
      <c r="P62" s="211"/>
      <c r="Q62" s="181"/>
      <c r="R62" s="324" t="e">
        <f>MIN(4,#REF!)</f>
        <v>#REF!</v>
      </c>
      <c r="T62" s="194"/>
      <c r="U62" s="194"/>
      <c r="V62" s="194"/>
      <c r="W62" s="194"/>
      <c r="X62" s="194"/>
      <c r="Y62" s="194"/>
      <c r="Z62" s="194"/>
      <c r="AA62" s="194"/>
      <c r="AB62" s="194"/>
      <c r="AC62" s="194"/>
      <c r="AD62" s="194"/>
      <c r="AE62" s="194"/>
      <c r="AF62" s="194"/>
      <c r="AG62" s="194"/>
      <c r="AH62" s="194"/>
      <c r="AI62" s="311"/>
      <c r="AJ62" s="311"/>
      <c r="AK62" s="311"/>
      <c r="AL62" s="194"/>
      <c r="AM62" s="194"/>
      <c r="AN62" s="194"/>
      <c r="AO62" s="194"/>
      <c r="AP62" s="194"/>
      <c r="AQ62" s="194"/>
      <c r="AR62" s="194"/>
      <c r="AS62" s="194"/>
    </row>
    <row r="63" spans="1:45" x14ac:dyDescent="0.25">
      <c r="T63" s="12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  <c r="AE63" s="124"/>
      <c r="AF63" s="124"/>
      <c r="AG63" s="124"/>
      <c r="AH63" s="124"/>
      <c r="AL63" s="124"/>
      <c r="AM63" s="124"/>
      <c r="AN63" s="124"/>
      <c r="AO63" s="124"/>
      <c r="AP63" s="124"/>
      <c r="AQ63" s="124"/>
      <c r="AR63" s="124"/>
      <c r="AS63" s="124"/>
    </row>
    <row r="64" spans="1:45" x14ac:dyDescent="0.25">
      <c r="T64" s="124"/>
      <c r="U64" s="124"/>
      <c r="V64" s="124"/>
      <c r="W64" s="124"/>
      <c r="X64" s="124"/>
      <c r="Y64" s="124"/>
      <c r="Z64" s="124"/>
      <c r="AA64" s="124"/>
      <c r="AB64" s="124"/>
      <c r="AC64" s="124"/>
      <c r="AD64" s="124"/>
      <c r="AE64" s="124"/>
      <c r="AF64" s="124"/>
      <c r="AG64" s="124"/>
      <c r="AH64" s="124"/>
      <c r="AL64" s="124"/>
      <c r="AM64" s="124"/>
      <c r="AN64" s="124"/>
      <c r="AO64" s="124"/>
      <c r="AP64" s="124"/>
      <c r="AQ64" s="124"/>
      <c r="AR64" s="124"/>
      <c r="AS64" s="124"/>
    </row>
    <row r="65" spans="20:45" x14ac:dyDescent="0.25">
      <c r="T65" s="124"/>
      <c r="U65" s="124"/>
      <c r="V65" s="124"/>
      <c r="W65" s="124"/>
      <c r="X65" s="124"/>
      <c r="Y65" s="124"/>
      <c r="Z65" s="124"/>
      <c r="AA65" s="124"/>
      <c r="AB65" s="124"/>
      <c r="AC65" s="124"/>
      <c r="AD65" s="124"/>
      <c r="AE65" s="124"/>
      <c r="AF65" s="124"/>
      <c r="AG65" s="124"/>
      <c r="AH65" s="124"/>
      <c r="AL65" s="124"/>
      <c r="AM65" s="124"/>
      <c r="AN65" s="124"/>
      <c r="AO65" s="124"/>
      <c r="AP65" s="124"/>
      <c r="AQ65" s="124"/>
      <c r="AR65" s="124"/>
      <c r="AS65" s="124"/>
    </row>
    <row r="66" spans="20:45" x14ac:dyDescent="0.25">
      <c r="T66" s="124"/>
      <c r="U66" s="124"/>
      <c r="V66" s="124"/>
      <c r="W66" s="124"/>
      <c r="X66" s="124"/>
      <c r="Y66" s="124"/>
      <c r="Z66" s="124"/>
      <c r="AA66" s="124"/>
      <c r="AB66" s="124"/>
      <c r="AC66" s="124"/>
      <c r="AD66" s="124"/>
      <c r="AE66" s="124"/>
      <c r="AF66" s="124"/>
      <c r="AG66" s="124"/>
      <c r="AH66" s="124"/>
      <c r="AL66" s="124"/>
      <c r="AM66" s="124"/>
      <c r="AN66" s="124"/>
      <c r="AO66" s="124"/>
      <c r="AP66" s="124"/>
      <c r="AQ66" s="124"/>
      <c r="AR66" s="124"/>
      <c r="AS66" s="124"/>
    </row>
    <row r="67" spans="20:45" x14ac:dyDescent="0.25">
      <c r="T67" s="124"/>
      <c r="U67" s="124"/>
      <c r="V67" s="124"/>
      <c r="W67" s="124"/>
      <c r="X67" s="124"/>
      <c r="Y67" s="124"/>
      <c r="Z67" s="124"/>
      <c r="AA67" s="124"/>
      <c r="AB67" s="124"/>
      <c r="AC67" s="124"/>
      <c r="AD67" s="124"/>
      <c r="AE67" s="124"/>
      <c r="AF67" s="124"/>
      <c r="AG67" s="124"/>
      <c r="AH67" s="124"/>
      <c r="AL67" s="124"/>
      <c r="AM67" s="124"/>
      <c r="AN67" s="124"/>
      <c r="AO67" s="124"/>
      <c r="AP67" s="124"/>
      <c r="AQ67" s="124"/>
      <c r="AR67" s="124"/>
      <c r="AS67" s="124"/>
    </row>
    <row r="68" spans="20:45" x14ac:dyDescent="0.25">
      <c r="T68" s="124"/>
      <c r="U68" s="124"/>
      <c r="V68" s="124"/>
      <c r="W68" s="124"/>
      <c r="X68" s="124"/>
      <c r="Y68" s="124"/>
      <c r="Z68" s="124"/>
      <c r="AA68" s="124"/>
      <c r="AB68" s="124"/>
      <c r="AC68" s="124"/>
      <c r="AD68" s="124"/>
      <c r="AE68" s="124"/>
      <c r="AF68" s="124"/>
      <c r="AG68" s="124"/>
      <c r="AH68" s="124"/>
      <c r="AL68" s="124"/>
      <c r="AM68" s="124"/>
      <c r="AN68" s="124"/>
      <c r="AO68" s="124"/>
      <c r="AP68" s="124"/>
      <c r="AQ68" s="124"/>
      <c r="AR68" s="124"/>
      <c r="AS68" s="124"/>
    </row>
    <row r="69" spans="20:45" x14ac:dyDescent="0.25">
      <c r="T69" s="124"/>
      <c r="U69" s="124"/>
      <c r="V69" s="124"/>
      <c r="W69" s="124"/>
      <c r="X69" s="124"/>
      <c r="Y69" s="124"/>
      <c r="Z69" s="124"/>
      <c r="AA69" s="124"/>
      <c r="AB69" s="124"/>
      <c r="AC69" s="124"/>
      <c r="AD69" s="124"/>
      <c r="AE69" s="124"/>
      <c r="AF69" s="124"/>
      <c r="AG69" s="124"/>
      <c r="AH69" s="124"/>
      <c r="AL69" s="124"/>
      <c r="AM69" s="124"/>
      <c r="AN69" s="124"/>
      <c r="AO69" s="124"/>
      <c r="AP69" s="124"/>
      <c r="AQ69" s="124"/>
      <c r="AR69" s="124"/>
      <c r="AS69" s="124"/>
    </row>
    <row r="70" spans="20:45" x14ac:dyDescent="0.25">
      <c r="T70" s="124"/>
      <c r="U70" s="124"/>
      <c r="V70" s="124"/>
      <c r="W70" s="124"/>
      <c r="X70" s="124"/>
      <c r="Y70" s="124"/>
      <c r="Z70" s="124"/>
      <c r="AA70" s="124"/>
      <c r="AB70" s="124"/>
      <c r="AC70" s="124"/>
      <c r="AD70" s="124"/>
      <c r="AE70" s="124"/>
      <c r="AF70" s="124"/>
      <c r="AG70" s="124"/>
      <c r="AH70" s="124"/>
      <c r="AL70" s="124"/>
      <c r="AM70" s="124"/>
      <c r="AN70" s="124"/>
      <c r="AO70" s="124"/>
      <c r="AP70" s="124"/>
      <c r="AQ70" s="124"/>
      <c r="AR70" s="124"/>
      <c r="AS70" s="124"/>
    </row>
    <row r="71" spans="20:45" x14ac:dyDescent="0.25">
      <c r="T71" s="124"/>
      <c r="U71" s="124"/>
      <c r="V71" s="124"/>
      <c r="W71" s="124"/>
      <c r="X71" s="124"/>
      <c r="Y71" s="124"/>
      <c r="Z71" s="124"/>
      <c r="AA71" s="124"/>
      <c r="AB71" s="124"/>
      <c r="AC71" s="124"/>
      <c r="AD71" s="124"/>
      <c r="AE71" s="124"/>
      <c r="AF71" s="124"/>
      <c r="AG71" s="124"/>
      <c r="AH71" s="124"/>
      <c r="AL71" s="124"/>
      <c r="AM71" s="124"/>
      <c r="AN71" s="124"/>
      <c r="AO71" s="124"/>
      <c r="AP71" s="124"/>
      <c r="AQ71" s="124"/>
      <c r="AR71" s="124"/>
      <c r="AS71" s="124"/>
    </row>
    <row r="72" spans="20:45" x14ac:dyDescent="0.25">
      <c r="T72" s="124"/>
      <c r="U72" s="124"/>
      <c r="V72" s="124"/>
      <c r="W72" s="124"/>
      <c r="X72" s="124"/>
      <c r="Y72" s="124"/>
      <c r="Z72" s="124"/>
      <c r="AA72" s="124"/>
      <c r="AB72" s="124"/>
      <c r="AC72" s="124"/>
      <c r="AD72" s="124"/>
      <c r="AE72" s="124"/>
      <c r="AF72" s="124"/>
      <c r="AG72" s="124"/>
      <c r="AH72" s="124"/>
      <c r="AL72" s="124"/>
      <c r="AM72" s="124"/>
      <c r="AN72" s="124"/>
      <c r="AO72" s="124"/>
      <c r="AP72" s="124"/>
      <c r="AQ72" s="124"/>
      <c r="AR72" s="124"/>
      <c r="AS72" s="124"/>
    </row>
    <row r="73" spans="20:45" x14ac:dyDescent="0.25">
      <c r="T73" s="124"/>
      <c r="U73" s="124"/>
      <c r="V73" s="124"/>
      <c r="W73" s="124"/>
      <c r="X73" s="124"/>
      <c r="Y73" s="124"/>
      <c r="Z73" s="124"/>
      <c r="AA73" s="124"/>
      <c r="AB73" s="124"/>
      <c r="AC73" s="124"/>
      <c r="AD73" s="124"/>
      <c r="AE73" s="124"/>
      <c r="AF73" s="124"/>
      <c r="AG73" s="124"/>
      <c r="AH73" s="124"/>
      <c r="AL73" s="124"/>
      <c r="AM73" s="124"/>
      <c r="AN73" s="124"/>
      <c r="AO73" s="124"/>
      <c r="AP73" s="124"/>
      <c r="AQ73" s="124"/>
      <c r="AR73" s="124"/>
      <c r="AS73" s="124"/>
    </row>
    <row r="74" spans="20:45" x14ac:dyDescent="0.25">
      <c r="T74" s="124"/>
      <c r="U74" s="124"/>
      <c r="V74" s="124"/>
      <c r="W74" s="124"/>
      <c r="X74" s="124"/>
      <c r="Y74" s="124"/>
      <c r="Z74" s="124"/>
      <c r="AA74" s="124"/>
      <c r="AB74" s="124"/>
      <c r="AC74" s="124"/>
      <c r="AD74" s="124"/>
      <c r="AE74" s="124"/>
      <c r="AF74" s="124"/>
      <c r="AG74" s="124"/>
      <c r="AH74" s="124"/>
      <c r="AL74" s="124"/>
      <c r="AM74" s="124"/>
      <c r="AN74" s="124"/>
      <c r="AO74" s="124"/>
      <c r="AP74" s="124"/>
      <c r="AQ74" s="124"/>
      <c r="AR74" s="124"/>
      <c r="AS74" s="124"/>
    </row>
    <row r="75" spans="20:45" x14ac:dyDescent="0.25">
      <c r="T75" s="124"/>
      <c r="U75" s="124"/>
      <c r="V75" s="124"/>
      <c r="W75" s="124"/>
      <c r="X75" s="124"/>
      <c r="Y75" s="124"/>
      <c r="Z75" s="124"/>
      <c r="AA75" s="124"/>
      <c r="AB75" s="124"/>
      <c r="AC75" s="124"/>
      <c r="AD75" s="124"/>
      <c r="AE75" s="124"/>
      <c r="AF75" s="124"/>
      <c r="AG75" s="124"/>
      <c r="AH75" s="124"/>
      <c r="AL75" s="124"/>
      <c r="AM75" s="124"/>
      <c r="AN75" s="124"/>
      <c r="AO75" s="124"/>
      <c r="AP75" s="124"/>
      <c r="AQ75" s="124"/>
      <c r="AR75" s="124"/>
      <c r="AS75" s="124"/>
    </row>
    <row r="76" spans="20:45" x14ac:dyDescent="0.25">
      <c r="T76" s="124"/>
      <c r="U76" s="124"/>
      <c r="V76" s="124"/>
      <c r="W76" s="124"/>
      <c r="X76" s="124"/>
      <c r="Y76" s="124"/>
      <c r="Z76" s="124"/>
      <c r="AA76" s="124"/>
      <c r="AB76" s="124"/>
      <c r="AC76" s="124"/>
      <c r="AD76" s="124"/>
      <c r="AE76" s="124"/>
      <c r="AF76" s="124"/>
      <c r="AG76" s="124"/>
      <c r="AH76" s="124"/>
      <c r="AL76" s="124"/>
      <c r="AM76" s="124"/>
      <c r="AN76" s="124"/>
      <c r="AO76" s="124"/>
      <c r="AP76" s="124"/>
      <c r="AQ76" s="124"/>
      <c r="AR76" s="124"/>
      <c r="AS76" s="124"/>
    </row>
    <row r="77" spans="20:45" x14ac:dyDescent="0.25">
      <c r="T77" s="124"/>
      <c r="U77" s="124"/>
      <c r="V77" s="124"/>
      <c r="W77" s="124"/>
      <c r="X77" s="124"/>
      <c r="Y77" s="124"/>
      <c r="Z77" s="124"/>
      <c r="AA77" s="124"/>
      <c r="AB77" s="124"/>
      <c r="AC77" s="124"/>
      <c r="AD77" s="124"/>
      <c r="AE77" s="124"/>
      <c r="AF77" s="124"/>
      <c r="AG77" s="124"/>
      <c r="AH77" s="124"/>
      <c r="AL77" s="124"/>
      <c r="AM77" s="124"/>
      <c r="AN77" s="124"/>
      <c r="AO77" s="124"/>
      <c r="AP77" s="124"/>
      <c r="AQ77" s="124"/>
      <c r="AR77" s="124"/>
      <c r="AS77" s="124"/>
    </row>
    <row r="78" spans="20:45" x14ac:dyDescent="0.25">
      <c r="T78" s="124"/>
      <c r="U78" s="124"/>
      <c r="V78" s="124"/>
      <c r="W78" s="124"/>
      <c r="X78" s="124"/>
      <c r="Y78" s="124"/>
      <c r="Z78" s="124"/>
      <c r="AA78" s="124"/>
      <c r="AB78" s="124"/>
      <c r="AC78" s="124"/>
      <c r="AD78" s="124"/>
      <c r="AE78" s="124"/>
      <c r="AF78" s="124"/>
      <c r="AG78" s="124"/>
      <c r="AH78" s="124"/>
      <c r="AL78" s="124"/>
      <c r="AM78" s="124"/>
      <c r="AN78" s="124"/>
      <c r="AO78" s="124"/>
      <c r="AP78" s="124"/>
      <c r="AQ78" s="124"/>
      <c r="AR78" s="124"/>
      <c r="AS78" s="124"/>
    </row>
    <row r="79" spans="20:45" x14ac:dyDescent="0.25">
      <c r="T79" s="124"/>
      <c r="U79" s="124"/>
      <c r="V79" s="124"/>
      <c r="W79" s="124"/>
      <c r="X79" s="124"/>
      <c r="Y79" s="124"/>
      <c r="Z79" s="124"/>
      <c r="AA79" s="124"/>
      <c r="AB79" s="124"/>
      <c r="AC79" s="124"/>
      <c r="AD79" s="124"/>
      <c r="AE79" s="124"/>
      <c r="AF79" s="124"/>
      <c r="AG79" s="124"/>
      <c r="AH79" s="124"/>
      <c r="AL79" s="124"/>
      <c r="AM79" s="124"/>
      <c r="AN79" s="124"/>
      <c r="AO79" s="124"/>
      <c r="AP79" s="124"/>
      <c r="AQ79" s="124"/>
      <c r="AR79" s="124"/>
      <c r="AS79" s="124"/>
    </row>
    <row r="80" spans="20:45" x14ac:dyDescent="0.25">
      <c r="T80" s="124"/>
      <c r="U80" s="124"/>
      <c r="V80" s="124"/>
      <c r="W80" s="124"/>
      <c r="X80" s="124"/>
      <c r="Y80" s="124"/>
      <c r="Z80" s="124"/>
      <c r="AA80" s="124"/>
      <c r="AB80" s="124"/>
      <c r="AC80" s="124"/>
      <c r="AD80" s="124"/>
      <c r="AE80" s="124"/>
      <c r="AF80" s="124"/>
      <c r="AG80" s="124"/>
      <c r="AH80" s="124"/>
      <c r="AL80" s="124"/>
      <c r="AM80" s="124"/>
      <c r="AN80" s="124"/>
      <c r="AO80" s="124"/>
      <c r="AP80" s="124"/>
      <c r="AQ80" s="124"/>
      <c r="AR80" s="124"/>
      <c r="AS80" s="124"/>
    </row>
    <row r="81" spans="20:45" x14ac:dyDescent="0.25">
      <c r="T81" s="124"/>
      <c r="U81" s="124"/>
      <c r="V81" s="124"/>
      <c r="W81" s="124"/>
      <c r="X81" s="124"/>
      <c r="Y81" s="124"/>
      <c r="Z81" s="124"/>
      <c r="AA81" s="124"/>
      <c r="AB81" s="124"/>
      <c r="AC81" s="124"/>
      <c r="AD81" s="124"/>
      <c r="AE81" s="124"/>
      <c r="AF81" s="124"/>
      <c r="AG81" s="124"/>
      <c r="AH81" s="124"/>
      <c r="AL81" s="124"/>
      <c r="AM81" s="124"/>
      <c r="AN81" s="124"/>
      <c r="AO81" s="124"/>
      <c r="AP81" s="124"/>
      <c r="AQ81" s="124"/>
      <c r="AR81" s="124"/>
      <c r="AS81" s="124"/>
    </row>
    <row r="82" spans="20:45" x14ac:dyDescent="0.25">
      <c r="T82" s="124"/>
      <c r="U82" s="124"/>
      <c r="V82" s="124"/>
      <c r="W82" s="124"/>
      <c r="X82" s="124"/>
      <c r="Y82" s="124"/>
      <c r="Z82" s="124"/>
      <c r="AA82" s="124"/>
      <c r="AB82" s="124"/>
      <c r="AC82" s="124"/>
      <c r="AD82" s="124"/>
      <c r="AE82" s="124"/>
      <c r="AF82" s="124"/>
      <c r="AG82" s="124"/>
      <c r="AH82" s="124"/>
      <c r="AL82" s="124"/>
      <c r="AM82" s="124"/>
      <c r="AN82" s="124"/>
      <c r="AO82" s="124"/>
      <c r="AP82" s="124"/>
      <c r="AQ82" s="124"/>
      <c r="AR82" s="124"/>
      <c r="AS82" s="124"/>
    </row>
    <row r="83" spans="20:45" x14ac:dyDescent="0.25">
      <c r="T83" s="124"/>
      <c r="U83" s="124"/>
      <c r="V83" s="124"/>
      <c r="W83" s="124"/>
      <c r="X83" s="124"/>
      <c r="Y83" s="124"/>
      <c r="Z83" s="124"/>
      <c r="AA83" s="124"/>
      <c r="AB83" s="124"/>
      <c r="AC83" s="124"/>
      <c r="AD83" s="124"/>
      <c r="AE83" s="124"/>
      <c r="AF83" s="124"/>
      <c r="AG83" s="124"/>
      <c r="AH83" s="124"/>
      <c r="AL83" s="124"/>
      <c r="AM83" s="124"/>
      <c r="AN83" s="124"/>
      <c r="AO83" s="124"/>
      <c r="AP83" s="124"/>
      <c r="AQ83" s="124"/>
      <c r="AR83" s="124"/>
      <c r="AS83" s="124"/>
    </row>
    <row r="84" spans="20:45" x14ac:dyDescent="0.25">
      <c r="T84" s="124"/>
      <c r="U84" s="124"/>
      <c r="V84" s="124"/>
      <c r="W84" s="124"/>
      <c r="X84" s="124"/>
      <c r="Y84" s="124"/>
      <c r="Z84" s="124"/>
      <c r="AA84" s="124"/>
      <c r="AB84" s="124"/>
      <c r="AC84" s="124"/>
      <c r="AD84" s="124"/>
      <c r="AE84" s="124"/>
      <c r="AF84" s="124"/>
      <c r="AG84" s="124"/>
      <c r="AH84" s="124"/>
      <c r="AL84" s="124"/>
      <c r="AM84" s="124"/>
      <c r="AN84" s="124"/>
      <c r="AO84" s="124"/>
      <c r="AP84" s="124"/>
      <c r="AQ84" s="124"/>
      <c r="AR84" s="124"/>
      <c r="AS84" s="124"/>
    </row>
    <row r="85" spans="20:45" x14ac:dyDescent="0.25">
      <c r="T85" s="124"/>
      <c r="U85" s="124"/>
      <c r="V85" s="124"/>
      <c r="W85" s="124"/>
      <c r="X85" s="124"/>
      <c r="Y85" s="124"/>
      <c r="Z85" s="124"/>
      <c r="AA85" s="124"/>
      <c r="AB85" s="124"/>
      <c r="AC85" s="124"/>
      <c r="AD85" s="124"/>
      <c r="AE85" s="124"/>
      <c r="AF85" s="124"/>
      <c r="AG85" s="124"/>
      <c r="AH85" s="124"/>
      <c r="AL85" s="124"/>
      <c r="AM85" s="124"/>
      <c r="AN85" s="124"/>
      <c r="AO85" s="124"/>
      <c r="AP85" s="124"/>
      <c r="AQ85" s="124"/>
      <c r="AR85" s="124"/>
      <c r="AS85" s="124"/>
    </row>
    <row r="86" spans="20:45" x14ac:dyDescent="0.25">
      <c r="T86" s="124"/>
      <c r="U86" s="124"/>
      <c r="V86" s="124"/>
      <c r="W86" s="124"/>
      <c r="X86" s="124"/>
      <c r="Y86" s="124"/>
      <c r="Z86" s="124"/>
      <c r="AA86" s="124"/>
      <c r="AB86" s="124"/>
      <c r="AC86" s="124"/>
      <c r="AD86" s="124"/>
      <c r="AE86" s="124"/>
      <c r="AF86" s="124"/>
      <c r="AG86" s="124"/>
      <c r="AH86" s="124"/>
      <c r="AL86" s="124"/>
      <c r="AM86" s="124"/>
      <c r="AN86" s="124"/>
      <c r="AO86" s="124"/>
      <c r="AP86" s="124"/>
      <c r="AQ86" s="124"/>
      <c r="AR86" s="124"/>
      <c r="AS86" s="124"/>
    </row>
    <row r="87" spans="20:45" x14ac:dyDescent="0.25">
      <c r="T87" s="124"/>
      <c r="U87" s="124"/>
      <c r="V87" s="124"/>
      <c r="W87" s="124"/>
      <c r="X87" s="124"/>
      <c r="Y87" s="124"/>
      <c r="Z87" s="124"/>
      <c r="AA87" s="124"/>
      <c r="AB87" s="124"/>
      <c r="AC87" s="124"/>
      <c r="AD87" s="124"/>
      <c r="AE87" s="124"/>
      <c r="AF87" s="124"/>
      <c r="AG87" s="124"/>
      <c r="AH87" s="124"/>
      <c r="AL87" s="124"/>
      <c r="AM87" s="124"/>
      <c r="AN87" s="124"/>
      <c r="AO87" s="124"/>
      <c r="AP87" s="124"/>
      <c r="AQ87" s="124"/>
      <c r="AR87" s="124"/>
      <c r="AS87" s="124"/>
    </row>
    <row r="88" spans="20:45" x14ac:dyDescent="0.25">
      <c r="T88" s="124"/>
      <c r="U88" s="124"/>
      <c r="V88" s="124"/>
      <c r="W88" s="124"/>
      <c r="X88" s="124"/>
      <c r="Y88" s="124"/>
      <c r="Z88" s="124"/>
      <c r="AA88" s="124"/>
      <c r="AB88" s="124"/>
      <c r="AC88" s="124"/>
      <c r="AD88" s="124"/>
      <c r="AE88" s="124"/>
      <c r="AF88" s="124"/>
      <c r="AG88" s="124"/>
      <c r="AH88" s="124"/>
      <c r="AL88" s="124"/>
      <c r="AM88" s="124"/>
      <c r="AN88" s="124"/>
      <c r="AO88" s="124"/>
      <c r="AP88" s="124"/>
      <c r="AQ88" s="124"/>
      <c r="AR88" s="124"/>
      <c r="AS88" s="124"/>
    </row>
    <row r="89" spans="20:45" x14ac:dyDescent="0.25">
      <c r="T89" s="124"/>
      <c r="U89" s="124"/>
      <c r="V89" s="124"/>
      <c r="W89" s="124"/>
      <c r="X89" s="124"/>
      <c r="Y89" s="124"/>
      <c r="Z89" s="124"/>
      <c r="AA89" s="124"/>
      <c r="AB89" s="124"/>
      <c r="AC89" s="124"/>
      <c r="AD89" s="124"/>
      <c r="AE89" s="124"/>
      <c r="AF89" s="124"/>
      <c r="AG89" s="124"/>
      <c r="AH89" s="124"/>
      <c r="AL89" s="124"/>
      <c r="AM89" s="124"/>
      <c r="AN89" s="124"/>
      <c r="AO89" s="124"/>
      <c r="AP89" s="124"/>
      <c r="AQ89" s="124"/>
      <c r="AR89" s="124"/>
      <c r="AS89" s="124"/>
    </row>
    <row r="90" spans="20:45" x14ac:dyDescent="0.25">
      <c r="T90" s="124"/>
      <c r="U90" s="124"/>
      <c r="V90" s="124"/>
      <c r="W90" s="124"/>
      <c r="X90" s="124"/>
      <c r="Y90" s="124"/>
      <c r="Z90" s="124"/>
      <c r="AA90" s="124"/>
      <c r="AB90" s="124"/>
      <c r="AC90" s="124"/>
      <c r="AD90" s="124"/>
      <c r="AE90" s="124"/>
      <c r="AF90" s="124"/>
      <c r="AG90" s="124"/>
      <c r="AH90" s="124"/>
      <c r="AL90" s="124"/>
      <c r="AM90" s="124"/>
      <c r="AN90" s="124"/>
      <c r="AO90" s="124"/>
      <c r="AP90" s="124"/>
      <c r="AQ90" s="124"/>
      <c r="AR90" s="124"/>
      <c r="AS90" s="124"/>
    </row>
    <row r="91" spans="20:45" x14ac:dyDescent="0.25">
      <c r="T91" s="124"/>
      <c r="U91" s="124"/>
      <c r="V91" s="124"/>
      <c r="W91" s="124"/>
      <c r="X91" s="124"/>
      <c r="Y91" s="124"/>
      <c r="Z91" s="124"/>
      <c r="AA91" s="124"/>
      <c r="AB91" s="124"/>
      <c r="AC91" s="124"/>
      <c r="AD91" s="124"/>
      <c r="AE91" s="124"/>
      <c r="AF91" s="124"/>
      <c r="AG91" s="124"/>
      <c r="AH91" s="124"/>
      <c r="AL91" s="124"/>
      <c r="AM91" s="124"/>
      <c r="AN91" s="124"/>
      <c r="AO91" s="124"/>
      <c r="AP91" s="124"/>
      <c r="AQ91" s="124"/>
      <c r="AR91" s="124"/>
      <c r="AS91" s="124"/>
    </row>
    <row r="92" spans="20:45" x14ac:dyDescent="0.25">
      <c r="T92" s="124"/>
      <c r="U92" s="124"/>
      <c r="V92" s="124"/>
      <c r="W92" s="124"/>
      <c r="X92" s="124"/>
      <c r="Y92" s="124"/>
      <c r="Z92" s="124"/>
      <c r="AA92" s="124"/>
      <c r="AB92" s="124"/>
      <c r="AC92" s="124"/>
      <c r="AD92" s="124"/>
      <c r="AE92" s="124"/>
      <c r="AF92" s="124"/>
      <c r="AG92" s="124"/>
      <c r="AH92" s="124"/>
      <c r="AL92" s="124"/>
      <c r="AM92" s="124"/>
      <c r="AN92" s="124"/>
      <c r="AO92" s="124"/>
      <c r="AP92" s="124"/>
      <c r="AQ92" s="124"/>
      <c r="AR92" s="124"/>
      <c r="AS92" s="124"/>
    </row>
    <row r="93" spans="20:45" x14ac:dyDescent="0.25">
      <c r="T93" s="124"/>
      <c r="U93" s="124"/>
      <c r="V93" s="124"/>
      <c r="W93" s="124"/>
      <c r="X93" s="124"/>
      <c r="Y93" s="124"/>
      <c r="Z93" s="124"/>
      <c r="AA93" s="124"/>
      <c r="AB93" s="124"/>
      <c r="AC93" s="124"/>
      <c r="AD93" s="124"/>
      <c r="AE93" s="124"/>
      <c r="AF93" s="124"/>
      <c r="AG93" s="124"/>
      <c r="AH93" s="124"/>
      <c r="AL93" s="124"/>
      <c r="AM93" s="124"/>
      <c r="AN93" s="124"/>
      <c r="AO93" s="124"/>
      <c r="AP93" s="124"/>
      <c r="AQ93" s="124"/>
      <c r="AR93" s="124"/>
      <c r="AS93" s="124"/>
    </row>
    <row r="94" spans="20:45" x14ac:dyDescent="0.25">
      <c r="T94" s="124"/>
      <c r="U94" s="124"/>
      <c r="V94" s="124"/>
      <c r="W94" s="124"/>
      <c r="X94" s="124"/>
      <c r="Y94" s="124"/>
      <c r="Z94" s="124"/>
      <c r="AA94" s="124"/>
      <c r="AB94" s="124"/>
      <c r="AC94" s="124"/>
      <c r="AD94" s="124"/>
      <c r="AE94" s="124"/>
      <c r="AF94" s="124"/>
      <c r="AG94" s="124"/>
      <c r="AH94" s="124"/>
      <c r="AL94" s="124"/>
      <c r="AM94" s="124"/>
      <c r="AN94" s="124"/>
      <c r="AO94" s="124"/>
      <c r="AP94" s="124"/>
      <c r="AQ94" s="124"/>
      <c r="AR94" s="124"/>
      <c r="AS94" s="124"/>
    </row>
    <row r="95" spans="20:45" x14ac:dyDescent="0.25">
      <c r="T95" s="124"/>
      <c r="U95" s="124"/>
      <c r="V95" s="124"/>
      <c r="W95" s="124"/>
      <c r="X95" s="124"/>
      <c r="Y95" s="124"/>
      <c r="Z95" s="124"/>
      <c r="AA95" s="124"/>
      <c r="AB95" s="124"/>
      <c r="AC95" s="124"/>
      <c r="AD95" s="124"/>
      <c r="AE95" s="124"/>
      <c r="AF95" s="124"/>
      <c r="AG95" s="124"/>
      <c r="AH95" s="124"/>
      <c r="AL95" s="124"/>
      <c r="AM95" s="124"/>
      <c r="AN95" s="124"/>
      <c r="AO95" s="124"/>
      <c r="AP95" s="124"/>
      <c r="AQ95" s="124"/>
      <c r="AR95" s="124"/>
      <c r="AS95" s="124"/>
    </row>
    <row r="96" spans="20:45" x14ac:dyDescent="0.25">
      <c r="T96" s="124"/>
      <c r="U96" s="124"/>
      <c r="V96" s="124"/>
      <c r="W96" s="124"/>
      <c r="X96" s="124"/>
      <c r="Y96" s="124"/>
      <c r="Z96" s="124"/>
      <c r="AA96" s="124"/>
      <c r="AB96" s="124"/>
      <c r="AC96" s="124"/>
      <c r="AD96" s="124"/>
      <c r="AE96" s="124"/>
      <c r="AF96" s="124"/>
      <c r="AG96" s="124"/>
      <c r="AH96" s="124"/>
      <c r="AL96" s="124"/>
      <c r="AM96" s="124"/>
      <c r="AN96" s="124"/>
      <c r="AO96" s="124"/>
      <c r="AP96" s="124"/>
      <c r="AQ96" s="124"/>
      <c r="AR96" s="124"/>
      <c r="AS96" s="124"/>
    </row>
    <row r="97" spans="20:45" x14ac:dyDescent="0.25">
      <c r="T97" s="124"/>
      <c r="U97" s="124"/>
      <c r="V97" s="124"/>
      <c r="W97" s="124"/>
      <c r="X97" s="124"/>
      <c r="Y97" s="124"/>
      <c r="Z97" s="124"/>
      <c r="AA97" s="124"/>
      <c r="AB97" s="124"/>
      <c r="AC97" s="124"/>
      <c r="AD97" s="124"/>
      <c r="AE97" s="124"/>
      <c r="AF97" s="124"/>
      <c r="AG97" s="124"/>
      <c r="AH97" s="124"/>
      <c r="AL97" s="124"/>
      <c r="AM97" s="124"/>
      <c r="AN97" s="124"/>
      <c r="AO97" s="124"/>
      <c r="AP97" s="124"/>
      <c r="AQ97" s="124"/>
      <c r="AR97" s="124"/>
      <c r="AS97" s="124"/>
    </row>
    <row r="98" spans="20:45" x14ac:dyDescent="0.25">
      <c r="T98" s="124"/>
      <c r="U98" s="124"/>
      <c r="V98" s="124"/>
      <c r="W98" s="124"/>
      <c r="X98" s="124"/>
      <c r="Y98" s="124"/>
      <c r="Z98" s="124"/>
      <c r="AA98" s="124"/>
      <c r="AB98" s="124"/>
      <c r="AC98" s="124"/>
      <c r="AD98" s="124"/>
      <c r="AE98" s="124"/>
      <c r="AF98" s="124"/>
      <c r="AG98" s="124"/>
      <c r="AH98" s="124"/>
      <c r="AL98" s="124"/>
      <c r="AM98" s="124"/>
      <c r="AN98" s="124"/>
      <c r="AO98" s="124"/>
      <c r="AP98" s="124"/>
      <c r="AQ98" s="124"/>
      <c r="AR98" s="124"/>
      <c r="AS98" s="124"/>
    </row>
    <row r="99" spans="20:45" x14ac:dyDescent="0.25">
      <c r="T99" s="124"/>
      <c r="U99" s="124"/>
      <c r="V99" s="124"/>
      <c r="W99" s="124"/>
      <c r="X99" s="124"/>
      <c r="Y99" s="124"/>
      <c r="Z99" s="124"/>
      <c r="AA99" s="124"/>
      <c r="AB99" s="124"/>
      <c r="AC99" s="124"/>
      <c r="AD99" s="124"/>
      <c r="AE99" s="124"/>
      <c r="AF99" s="124"/>
      <c r="AG99" s="124"/>
      <c r="AH99" s="124"/>
      <c r="AL99" s="124"/>
      <c r="AM99" s="124"/>
      <c r="AN99" s="124"/>
      <c r="AO99" s="124"/>
      <c r="AP99" s="124"/>
      <c r="AQ99" s="124"/>
      <c r="AR99" s="124"/>
      <c r="AS99" s="124"/>
    </row>
    <row r="100" spans="20:45" x14ac:dyDescent="0.25">
      <c r="T100" s="124"/>
      <c r="U100" s="124"/>
      <c r="V100" s="124"/>
      <c r="W100" s="124"/>
      <c r="X100" s="124"/>
      <c r="Y100" s="124"/>
      <c r="Z100" s="124"/>
      <c r="AA100" s="124"/>
      <c r="AB100" s="124"/>
      <c r="AC100" s="124"/>
      <c r="AD100" s="124"/>
      <c r="AE100" s="124"/>
      <c r="AF100" s="124"/>
      <c r="AG100" s="124"/>
      <c r="AH100" s="124"/>
      <c r="AL100" s="124"/>
      <c r="AM100" s="124"/>
      <c r="AN100" s="124"/>
      <c r="AO100" s="124"/>
      <c r="AP100" s="124"/>
      <c r="AQ100" s="124"/>
      <c r="AR100" s="124"/>
      <c r="AS100" s="124"/>
    </row>
    <row r="101" spans="20:45" x14ac:dyDescent="0.25">
      <c r="T101" s="124"/>
      <c r="U101" s="124"/>
      <c r="V101" s="124"/>
      <c r="W101" s="124"/>
      <c r="X101" s="124"/>
      <c r="Y101" s="124"/>
      <c r="Z101" s="124"/>
      <c r="AA101" s="124"/>
      <c r="AB101" s="124"/>
      <c r="AC101" s="124"/>
      <c r="AD101" s="124"/>
      <c r="AE101" s="124"/>
      <c r="AF101" s="124"/>
      <c r="AG101" s="124"/>
      <c r="AH101" s="124"/>
      <c r="AL101" s="124"/>
      <c r="AM101" s="124"/>
      <c r="AN101" s="124"/>
      <c r="AO101" s="124"/>
      <c r="AP101" s="124"/>
      <c r="AQ101" s="124"/>
      <c r="AR101" s="124"/>
      <c r="AS101" s="124"/>
    </row>
    <row r="102" spans="20:45" x14ac:dyDescent="0.25">
      <c r="T102" s="124"/>
      <c r="U102" s="124"/>
      <c r="V102" s="124"/>
      <c r="W102" s="124"/>
      <c r="X102" s="124"/>
      <c r="Y102" s="124"/>
      <c r="Z102" s="124"/>
      <c r="AA102" s="124"/>
      <c r="AB102" s="124"/>
      <c r="AC102" s="124"/>
      <c r="AD102" s="124"/>
      <c r="AE102" s="124"/>
      <c r="AF102" s="124"/>
      <c r="AG102" s="124"/>
      <c r="AH102" s="124"/>
      <c r="AL102" s="124"/>
      <c r="AM102" s="124"/>
      <c r="AN102" s="124"/>
      <c r="AO102" s="124"/>
      <c r="AP102" s="124"/>
      <c r="AQ102" s="124"/>
      <c r="AR102" s="124"/>
      <c r="AS102" s="124"/>
    </row>
    <row r="103" spans="20:45" x14ac:dyDescent="0.25">
      <c r="T103" s="124"/>
      <c r="U103" s="124"/>
      <c r="V103" s="124"/>
      <c r="W103" s="124"/>
      <c r="X103" s="124"/>
      <c r="Y103" s="124"/>
      <c r="Z103" s="124"/>
      <c r="AA103" s="124"/>
      <c r="AB103" s="124"/>
      <c r="AC103" s="124"/>
      <c r="AD103" s="124"/>
      <c r="AE103" s="124"/>
      <c r="AF103" s="124"/>
      <c r="AG103" s="124"/>
      <c r="AH103" s="124"/>
      <c r="AL103" s="124"/>
      <c r="AM103" s="124"/>
      <c r="AN103" s="124"/>
      <c r="AO103" s="124"/>
      <c r="AP103" s="124"/>
      <c r="AQ103" s="124"/>
      <c r="AR103" s="124"/>
      <c r="AS103" s="124"/>
    </row>
    <row r="104" spans="20:45" x14ac:dyDescent="0.25">
      <c r="T104" s="124"/>
      <c r="U104" s="124"/>
      <c r="V104" s="124"/>
      <c r="W104" s="124"/>
      <c r="X104" s="124"/>
      <c r="Y104" s="124"/>
      <c r="Z104" s="124"/>
      <c r="AA104" s="124"/>
      <c r="AB104" s="124"/>
      <c r="AC104" s="124"/>
      <c r="AD104" s="124"/>
      <c r="AE104" s="124"/>
      <c r="AF104" s="124"/>
      <c r="AG104" s="124"/>
      <c r="AH104" s="124"/>
      <c r="AL104" s="124"/>
      <c r="AM104" s="124"/>
      <c r="AN104" s="124"/>
      <c r="AO104" s="124"/>
      <c r="AP104" s="124"/>
      <c r="AQ104" s="124"/>
      <c r="AR104" s="124"/>
      <c r="AS104" s="124"/>
    </row>
    <row r="105" spans="20:45" x14ac:dyDescent="0.25">
      <c r="T105" s="124"/>
      <c r="U105" s="124"/>
      <c r="V105" s="124"/>
      <c r="W105" s="124"/>
      <c r="X105" s="124"/>
      <c r="Y105" s="124"/>
      <c r="Z105" s="124"/>
      <c r="AA105" s="124"/>
      <c r="AB105" s="124"/>
      <c r="AC105" s="124"/>
      <c r="AD105" s="124"/>
      <c r="AE105" s="124"/>
      <c r="AF105" s="124"/>
      <c r="AG105" s="124"/>
      <c r="AH105" s="124"/>
      <c r="AL105" s="124"/>
      <c r="AM105" s="124"/>
      <c r="AN105" s="124"/>
      <c r="AO105" s="124"/>
      <c r="AP105" s="124"/>
      <c r="AQ105" s="124"/>
      <c r="AR105" s="124"/>
      <c r="AS105" s="124"/>
    </row>
    <row r="106" spans="20:45" x14ac:dyDescent="0.25">
      <c r="T106" s="124"/>
      <c r="U106" s="124"/>
      <c r="V106" s="124"/>
      <c r="W106" s="124"/>
      <c r="X106" s="124"/>
      <c r="Y106" s="124"/>
      <c r="Z106" s="124"/>
      <c r="AA106" s="124"/>
      <c r="AB106" s="124"/>
      <c r="AC106" s="124"/>
      <c r="AD106" s="124"/>
      <c r="AE106" s="124"/>
      <c r="AF106" s="124"/>
      <c r="AG106" s="124"/>
      <c r="AH106" s="124"/>
      <c r="AL106" s="124"/>
      <c r="AM106" s="124"/>
      <c r="AN106" s="124"/>
      <c r="AO106" s="124"/>
      <c r="AP106" s="124"/>
      <c r="AQ106" s="124"/>
      <c r="AR106" s="124"/>
      <c r="AS106" s="124"/>
    </row>
    <row r="107" spans="20:45" x14ac:dyDescent="0.25">
      <c r="T107" s="124"/>
      <c r="U107" s="124"/>
      <c r="V107" s="124"/>
      <c r="W107" s="124"/>
      <c r="X107" s="124"/>
      <c r="Y107" s="124"/>
      <c r="Z107" s="124"/>
      <c r="AA107" s="124"/>
      <c r="AB107" s="124"/>
      <c r="AC107" s="124"/>
      <c r="AD107" s="124"/>
      <c r="AE107" s="124"/>
      <c r="AF107" s="124"/>
      <c r="AG107" s="124"/>
      <c r="AH107" s="124"/>
      <c r="AL107" s="124"/>
      <c r="AM107" s="124"/>
      <c r="AN107" s="124"/>
      <c r="AO107" s="124"/>
      <c r="AP107" s="124"/>
      <c r="AQ107" s="124"/>
      <c r="AR107" s="124"/>
      <c r="AS107" s="124"/>
    </row>
    <row r="108" spans="20:45" x14ac:dyDescent="0.25">
      <c r="T108" s="124"/>
      <c r="U108" s="124"/>
      <c r="V108" s="124"/>
      <c r="W108" s="124"/>
      <c r="X108" s="124"/>
      <c r="Y108" s="124"/>
      <c r="Z108" s="124"/>
      <c r="AA108" s="124"/>
      <c r="AB108" s="124"/>
      <c r="AC108" s="124"/>
      <c r="AD108" s="124"/>
      <c r="AE108" s="124"/>
      <c r="AF108" s="124"/>
      <c r="AG108" s="124"/>
      <c r="AH108" s="124"/>
      <c r="AL108" s="124"/>
      <c r="AM108" s="124"/>
      <c r="AN108" s="124"/>
      <c r="AO108" s="124"/>
      <c r="AP108" s="124"/>
      <c r="AQ108" s="124"/>
      <c r="AR108" s="124"/>
      <c r="AS108" s="124"/>
    </row>
    <row r="109" spans="20:45" x14ac:dyDescent="0.25">
      <c r="T109" s="124"/>
      <c r="U109" s="124"/>
      <c r="V109" s="124"/>
      <c r="W109" s="124"/>
      <c r="X109" s="124"/>
      <c r="Y109" s="124"/>
      <c r="Z109" s="124"/>
      <c r="AA109" s="124"/>
      <c r="AB109" s="124"/>
      <c r="AC109" s="124"/>
      <c r="AD109" s="124"/>
      <c r="AE109" s="124"/>
      <c r="AF109" s="124"/>
      <c r="AG109" s="124"/>
      <c r="AH109" s="124"/>
      <c r="AL109" s="124"/>
      <c r="AM109" s="124"/>
      <c r="AN109" s="124"/>
      <c r="AO109" s="124"/>
      <c r="AP109" s="124"/>
      <c r="AQ109" s="124"/>
      <c r="AR109" s="124"/>
      <c r="AS109" s="124"/>
    </row>
    <row r="110" spans="20:45" x14ac:dyDescent="0.25">
      <c r="T110" s="124"/>
      <c r="U110" s="124"/>
      <c r="V110" s="124"/>
      <c r="W110" s="124"/>
      <c r="X110" s="124"/>
      <c r="Y110" s="124"/>
      <c r="Z110" s="124"/>
      <c r="AA110" s="124"/>
      <c r="AB110" s="124"/>
      <c r="AC110" s="124"/>
      <c r="AD110" s="124"/>
      <c r="AE110" s="124"/>
      <c r="AF110" s="124"/>
      <c r="AG110" s="124"/>
      <c r="AH110" s="124"/>
      <c r="AL110" s="124"/>
      <c r="AM110" s="124"/>
      <c r="AN110" s="124"/>
      <c r="AO110" s="124"/>
      <c r="AP110" s="124"/>
      <c r="AQ110" s="124"/>
      <c r="AR110" s="124"/>
      <c r="AS110" s="124"/>
    </row>
    <row r="111" spans="20:45" x14ac:dyDescent="0.25">
      <c r="T111" s="124"/>
      <c r="U111" s="124"/>
      <c r="V111" s="124"/>
      <c r="W111" s="124"/>
      <c r="X111" s="124"/>
      <c r="Y111" s="124"/>
      <c r="Z111" s="124"/>
      <c r="AA111" s="124"/>
      <c r="AB111" s="124"/>
      <c r="AC111" s="124"/>
      <c r="AD111" s="124"/>
      <c r="AE111" s="124"/>
      <c r="AF111" s="124"/>
      <c r="AG111" s="124"/>
      <c r="AH111" s="124"/>
      <c r="AL111" s="124"/>
      <c r="AM111" s="124"/>
      <c r="AN111" s="124"/>
      <c r="AO111" s="124"/>
      <c r="AP111" s="124"/>
      <c r="AQ111" s="124"/>
      <c r="AR111" s="124"/>
      <c r="AS111" s="124"/>
    </row>
    <row r="112" spans="20:45" x14ac:dyDescent="0.25">
      <c r="T112" s="124"/>
      <c r="U112" s="124"/>
      <c r="V112" s="124"/>
      <c r="W112" s="124"/>
      <c r="X112" s="124"/>
      <c r="Y112" s="124"/>
      <c r="Z112" s="124"/>
      <c r="AA112" s="124"/>
      <c r="AB112" s="124"/>
      <c r="AC112" s="124"/>
      <c r="AD112" s="124"/>
      <c r="AE112" s="124"/>
      <c r="AF112" s="124"/>
      <c r="AG112" s="124"/>
      <c r="AH112" s="124"/>
      <c r="AL112" s="124"/>
      <c r="AM112" s="124"/>
      <c r="AN112" s="124"/>
      <c r="AO112" s="124"/>
      <c r="AP112" s="124"/>
      <c r="AQ112" s="124"/>
      <c r="AR112" s="124"/>
      <c r="AS112" s="124"/>
    </row>
    <row r="113" spans="20:45" x14ac:dyDescent="0.25">
      <c r="T113" s="124"/>
      <c r="U113" s="124"/>
      <c r="V113" s="124"/>
      <c r="W113" s="124"/>
      <c r="X113" s="124"/>
      <c r="Y113" s="124"/>
      <c r="Z113" s="124"/>
      <c r="AA113" s="124"/>
      <c r="AB113" s="124"/>
      <c r="AC113" s="124"/>
      <c r="AD113" s="124"/>
      <c r="AE113" s="124"/>
      <c r="AF113" s="124"/>
      <c r="AG113" s="124"/>
      <c r="AH113" s="124"/>
      <c r="AL113" s="124"/>
      <c r="AM113" s="124"/>
      <c r="AN113" s="124"/>
      <c r="AO113" s="124"/>
      <c r="AP113" s="124"/>
      <c r="AQ113" s="124"/>
      <c r="AR113" s="124"/>
      <c r="AS113" s="124"/>
    </row>
    <row r="114" spans="20:45" x14ac:dyDescent="0.25">
      <c r="T114" s="124"/>
      <c r="U114" s="124"/>
      <c r="V114" s="124"/>
      <c r="W114" s="124"/>
      <c r="X114" s="124"/>
      <c r="Y114" s="124"/>
      <c r="Z114" s="124"/>
      <c r="AA114" s="124"/>
      <c r="AB114" s="124"/>
      <c r="AC114" s="124"/>
      <c r="AD114" s="124"/>
      <c r="AE114" s="124"/>
      <c r="AF114" s="124"/>
      <c r="AG114" s="124"/>
      <c r="AH114" s="124"/>
      <c r="AL114" s="124"/>
      <c r="AM114" s="124"/>
      <c r="AN114" s="124"/>
      <c r="AO114" s="124"/>
      <c r="AP114" s="124"/>
      <c r="AQ114" s="124"/>
      <c r="AR114" s="124"/>
      <c r="AS114" s="124"/>
    </row>
    <row r="115" spans="20:45" x14ac:dyDescent="0.25">
      <c r="T115" s="124"/>
      <c r="U115" s="124"/>
      <c r="V115" s="124"/>
      <c r="W115" s="124"/>
      <c r="X115" s="124"/>
      <c r="Y115" s="124"/>
      <c r="Z115" s="124"/>
      <c r="AA115" s="124"/>
      <c r="AB115" s="124"/>
      <c r="AC115" s="124"/>
      <c r="AD115" s="124"/>
      <c r="AE115" s="124"/>
      <c r="AF115" s="124"/>
      <c r="AG115" s="124"/>
      <c r="AH115" s="124"/>
      <c r="AL115" s="124"/>
      <c r="AM115" s="124"/>
      <c r="AN115" s="124"/>
      <c r="AO115" s="124"/>
      <c r="AP115" s="124"/>
      <c r="AQ115" s="124"/>
      <c r="AR115" s="124"/>
      <c r="AS115" s="124"/>
    </row>
    <row r="116" spans="20:45" x14ac:dyDescent="0.25">
      <c r="T116" s="124"/>
      <c r="U116" s="124"/>
      <c r="V116" s="124"/>
      <c r="W116" s="124"/>
      <c r="X116" s="124"/>
      <c r="Y116" s="124"/>
      <c r="Z116" s="124"/>
      <c r="AA116" s="124"/>
      <c r="AB116" s="124"/>
      <c r="AC116" s="124"/>
      <c r="AD116" s="124"/>
      <c r="AE116" s="124"/>
      <c r="AF116" s="124"/>
      <c r="AG116" s="124"/>
      <c r="AH116" s="124"/>
      <c r="AL116" s="124"/>
      <c r="AM116" s="124"/>
      <c r="AN116" s="124"/>
      <c r="AO116" s="124"/>
      <c r="AP116" s="124"/>
      <c r="AQ116" s="124"/>
      <c r="AR116" s="124"/>
      <c r="AS116" s="124"/>
    </row>
    <row r="117" spans="20:45" x14ac:dyDescent="0.25">
      <c r="T117" s="124"/>
      <c r="U117" s="124"/>
      <c r="V117" s="124"/>
      <c r="W117" s="124"/>
      <c r="X117" s="124"/>
      <c r="Y117" s="124"/>
      <c r="Z117" s="124"/>
      <c r="AA117" s="124"/>
      <c r="AB117" s="124"/>
      <c r="AC117" s="124"/>
      <c r="AD117" s="124"/>
      <c r="AE117" s="124"/>
      <c r="AF117" s="124"/>
      <c r="AG117" s="124"/>
      <c r="AH117" s="124"/>
      <c r="AL117" s="124"/>
      <c r="AM117" s="124"/>
      <c r="AN117" s="124"/>
      <c r="AO117" s="124"/>
      <c r="AP117" s="124"/>
      <c r="AQ117" s="124"/>
      <c r="AR117" s="124"/>
      <c r="AS117" s="124"/>
    </row>
    <row r="118" spans="20:45" x14ac:dyDescent="0.25">
      <c r="T118" s="124"/>
      <c r="U118" s="124"/>
      <c r="V118" s="124"/>
      <c r="W118" s="124"/>
      <c r="X118" s="124"/>
      <c r="Y118" s="124"/>
      <c r="Z118" s="124"/>
      <c r="AA118" s="124"/>
      <c r="AB118" s="124"/>
      <c r="AC118" s="124"/>
      <c r="AD118" s="124"/>
      <c r="AE118" s="124"/>
      <c r="AF118" s="124"/>
      <c r="AG118" s="124"/>
      <c r="AH118" s="124"/>
      <c r="AL118" s="124"/>
      <c r="AM118" s="124"/>
      <c r="AN118" s="124"/>
      <c r="AO118" s="124"/>
      <c r="AP118" s="124"/>
      <c r="AQ118" s="124"/>
      <c r="AR118" s="124"/>
      <c r="AS118" s="124"/>
    </row>
    <row r="119" spans="20:45" x14ac:dyDescent="0.25">
      <c r="T119" s="124"/>
      <c r="U119" s="124"/>
      <c r="V119" s="124"/>
      <c r="W119" s="124"/>
      <c r="X119" s="124"/>
      <c r="Y119" s="124"/>
      <c r="Z119" s="124"/>
      <c r="AA119" s="124"/>
      <c r="AB119" s="124"/>
      <c r="AC119" s="124"/>
      <c r="AD119" s="124"/>
      <c r="AE119" s="124"/>
      <c r="AF119" s="124"/>
      <c r="AG119" s="124"/>
      <c r="AH119" s="124"/>
      <c r="AL119" s="124"/>
      <c r="AM119" s="124"/>
      <c r="AN119" s="124"/>
      <c r="AO119" s="124"/>
      <c r="AP119" s="124"/>
      <c r="AQ119" s="124"/>
      <c r="AR119" s="124"/>
      <c r="AS119" s="124"/>
    </row>
    <row r="120" spans="20:45" x14ac:dyDescent="0.25">
      <c r="T120" s="124"/>
      <c r="U120" s="124"/>
      <c r="V120" s="124"/>
      <c r="W120" s="124"/>
      <c r="X120" s="124"/>
      <c r="Y120" s="124"/>
      <c r="Z120" s="124"/>
      <c r="AA120" s="124"/>
      <c r="AB120" s="124"/>
      <c r="AC120" s="124"/>
      <c r="AD120" s="124"/>
      <c r="AE120" s="124"/>
      <c r="AF120" s="124"/>
      <c r="AG120" s="124"/>
      <c r="AH120" s="124"/>
      <c r="AL120" s="124"/>
      <c r="AM120" s="124"/>
      <c r="AN120" s="124"/>
      <c r="AO120" s="124"/>
      <c r="AP120" s="124"/>
      <c r="AQ120" s="124"/>
      <c r="AR120" s="124"/>
      <c r="AS120" s="124"/>
    </row>
    <row r="121" spans="20:45" x14ac:dyDescent="0.25">
      <c r="T121" s="124"/>
      <c r="U121" s="124"/>
      <c r="V121" s="124"/>
      <c r="W121" s="124"/>
      <c r="X121" s="124"/>
      <c r="Y121" s="124"/>
      <c r="Z121" s="124"/>
      <c r="AA121" s="124"/>
      <c r="AB121" s="124"/>
      <c r="AC121" s="124"/>
      <c r="AD121" s="124"/>
      <c r="AE121" s="124"/>
      <c r="AF121" s="124"/>
      <c r="AG121" s="124"/>
      <c r="AH121" s="124"/>
      <c r="AL121" s="124"/>
      <c r="AM121" s="124"/>
      <c r="AN121" s="124"/>
      <c r="AO121" s="124"/>
      <c r="AP121" s="124"/>
      <c r="AQ121" s="124"/>
      <c r="AR121" s="124"/>
      <c r="AS121" s="124"/>
    </row>
    <row r="122" spans="20:45" x14ac:dyDescent="0.25">
      <c r="T122" s="124"/>
      <c r="U122" s="124"/>
      <c r="V122" s="124"/>
      <c r="W122" s="124"/>
      <c r="X122" s="124"/>
      <c r="Y122" s="124"/>
      <c r="Z122" s="124"/>
      <c r="AA122" s="124"/>
      <c r="AB122" s="124"/>
      <c r="AC122" s="124"/>
      <c r="AD122" s="124"/>
      <c r="AE122" s="124"/>
      <c r="AF122" s="124"/>
      <c r="AG122" s="124"/>
      <c r="AH122" s="124"/>
      <c r="AL122" s="124"/>
      <c r="AM122" s="124"/>
      <c r="AN122" s="124"/>
      <c r="AO122" s="124"/>
      <c r="AP122" s="124"/>
      <c r="AQ122" s="124"/>
      <c r="AR122" s="124"/>
      <c r="AS122" s="124"/>
    </row>
    <row r="123" spans="20:45" x14ac:dyDescent="0.25">
      <c r="T123" s="124"/>
      <c r="U123" s="124"/>
      <c r="V123" s="124"/>
      <c r="W123" s="124"/>
      <c r="X123" s="124"/>
      <c r="Y123" s="124"/>
      <c r="Z123" s="124"/>
      <c r="AA123" s="124"/>
      <c r="AB123" s="124"/>
      <c r="AC123" s="124"/>
      <c r="AD123" s="124"/>
      <c r="AE123" s="124"/>
      <c r="AF123" s="124"/>
      <c r="AG123" s="124"/>
      <c r="AH123" s="124"/>
      <c r="AL123" s="124"/>
      <c r="AM123" s="124"/>
      <c r="AN123" s="124"/>
      <c r="AO123" s="124"/>
      <c r="AP123" s="124"/>
      <c r="AQ123" s="124"/>
      <c r="AR123" s="124"/>
      <c r="AS123" s="124"/>
    </row>
    <row r="124" spans="20:45" x14ac:dyDescent="0.25">
      <c r="T124" s="124"/>
      <c r="U124" s="124"/>
      <c r="V124" s="124"/>
      <c r="W124" s="124"/>
      <c r="X124" s="124"/>
      <c r="Y124" s="124"/>
      <c r="Z124" s="124"/>
      <c r="AA124" s="124"/>
      <c r="AB124" s="124"/>
      <c r="AC124" s="124"/>
      <c r="AD124" s="124"/>
      <c r="AE124" s="124"/>
      <c r="AF124" s="124"/>
      <c r="AG124" s="124"/>
      <c r="AH124" s="124"/>
      <c r="AL124" s="124"/>
      <c r="AM124" s="124"/>
      <c r="AN124" s="124"/>
      <c r="AO124" s="124"/>
      <c r="AP124" s="124"/>
      <c r="AQ124" s="124"/>
      <c r="AR124" s="124"/>
      <c r="AS124" s="124"/>
    </row>
    <row r="125" spans="20:45" x14ac:dyDescent="0.25">
      <c r="T125" s="124"/>
      <c r="U125" s="124"/>
      <c r="V125" s="124"/>
      <c r="W125" s="124"/>
      <c r="X125" s="124"/>
      <c r="Y125" s="124"/>
      <c r="Z125" s="124"/>
      <c r="AA125" s="124"/>
      <c r="AB125" s="124"/>
      <c r="AC125" s="124"/>
      <c r="AD125" s="124"/>
      <c r="AE125" s="124"/>
      <c r="AF125" s="124"/>
      <c r="AG125" s="124"/>
      <c r="AH125" s="124"/>
      <c r="AL125" s="124"/>
      <c r="AM125" s="124"/>
      <c r="AN125" s="124"/>
      <c r="AO125" s="124"/>
      <c r="AP125" s="124"/>
      <c r="AQ125" s="124"/>
      <c r="AR125" s="124"/>
      <c r="AS125" s="124"/>
    </row>
    <row r="126" spans="20:45" x14ac:dyDescent="0.25">
      <c r="T126" s="124"/>
      <c r="U126" s="124"/>
      <c r="V126" s="124"/>
      <c r="W126" s="124"/>
      <c r="X126" s="124"/>
      <c r="Y126" s="124"/>
      <c r="Z126" s="124"/>
      <c r="AA126" s="124"/>
      <c r="AB126" s="124"/>
      <c r="AC126" s="124"/>
      <c r="AD126" s="124"/>
      <c r="AE126" s="124"/>
      <c r="AF126" s="124"/>
      <c r="AG126" s="124"/>
      <c r="AH126" s="124"/>
      <c r="AL126" s="124"/>
      <c r="AM126" s="124"/>
      <c r="AN126" s="124"/>
      <c r="AO126" s="124"/>
      <c r="AP126" s="124"/>
      <c r="AQ126" s="124"/>
      <c r="AR126" s="124"/>
      <c r="AS126" s="124"/>
    </row>
    <row r="127" spans="20:45" x14ac:dyDescent="0.25">
      <c r="T127" s="124"/>
      <c r="U127" s="124"/>
      <c r="V127" s="124"/>
      <c r="W127" s="124"/>
      <c r="X127" s="124"/>
      <c r="Y127" s="124"/>
      <c r="Z127" s="124"/>
      <c r="AA127" s="124"/>
      <c r="AB127" s="124"/>
      <c r="AC127" s="124"/>
      <c r="AD127" s="124"/>
      <c r="AE127" s="124"/>
      <c r="AF127" s="124"/>
      <c r="AG127" s="124"/>
      <c r="AH127" s="124"/>
      <c r="AL127" s="124"/>
      <c r="AM127" s="124"/>
      <c r="AN127" s="124"/>
      <c r="AO127" s="124"/>
      <c r="AP127" s="124"/>
      <c r="AQ127" s="124"/>
      <c r="AR127" s="124"/>
      <c r="AS127" s="124"/>
    </row>
    <row r="128" spans="20:45" x14ac:dyDescent="0.25">
      <c r="T128" s="124"/>
      <c r="U128" s="124"/>
      <c r="V128" s="124"/>
      <c r="W128" s="124"/>
      <c r="X128" s="124"/>
      <c r="Y128" s="124"/>
      <c r="Z128" s="124"/>
      <c r="AA128" s="124"/>
      <c r="AB128" s="124"/>
      <c r="AC128" s="124"/>
      <c r="AD128" s="124"/>
      <c r="AE128" s="124"/>
      <c r="AF128" s="124"/>
      <c r="AG128" s="124"/>
      <c r="AH128" s="124"/>
      <c r="AL128" s="124"/>
      <c r="AM128" s="124"/>
      <c r="AN128" s="124"/>
      <c r="AO128" s="124"/>
      <c r="AP128" s="124"/>
      <c r="AQ128" s="124"/>
      <c r="AR128" s="124"/>
      <c r="AS128" s="124"/>
    </row>
    <row r="129" spans="20:45" x14ac:dyDescent="0.25">
      <c r="T129" s="124"/>
      <c r="U129" s="124"/>
      <c r="V129" s="124"/>
      <c r="W129" s="124"/>
      <c r="X129" s="124"/>
      <c r="Y129" s="124"/>
      <c r="Z129" s="124"/>
      <c r="AA129" s="124"/>
      <c r="AB129" s="124"/>
      <c r="AC129" s="124"/>
      <c r="AD129" s="124"/>
      <c r="AE129" s="124"/>
      <c r="AF129" s="124"/>
      <c r="AG129" s="124"/>
      <c r="AH129" s="124"/>
      <c r="AL129" s="124"/>
      <c r="AM129" s="124"/>
      <c r="AN129" s="124"/>
      <c r="AO129" s="124"/>
      <c r="AP129" s="124"/>
      <c r="AQ129" s="124"/>
      <c r="AR129" s="124"/>
      <c r="AS129" s="124"/>
    </row>
    <row r="130" spans="20:45" x14ac:dyDescent="0.25">
      <c r="T130" s="124"/>
      <c r="U130" s="124"/>
      <c r="V130" s="124"/>
      <c r="W130" s="124"/>
      <c r="X130" s="124"/>
      <c r="Y130" s="124"/>
      <c r="Z130" s="124"/>
      <c r="AA130" s="124"/>
      <c r="AB130" s="124"/>
      <c r="AC130" s="124"/>
      <c r="AD130" s="124"/>
      <c r="AE130" s="124"/>
      <c r="AF130" s="124"/>
      <c r="AG130" s="124"/>
      <c r="AH130" s="124"/>
      <c r="AL130" s="124"/>
      <c r="AM130" s="124"/>
      <c r="AN130" s="124"/>
      <c r="AO130" s="124"/>
      <c r="AP130" s="124"/>
      <c r="AQ130" s="124"/>
      <c r="AR130" s="124"/>
      <c r="AS130" s="124"/>
    </row>
    <row r="131" spans="20:45" x14ac:dyDescent="0.25">
      <c r="T131" s="124"/>
      <c r="U131" s="124"/>
      <c r="V131" s="124"/>
      <c r="W131" s="124"/>
      <c r="X131" s="124"/>
      <c r="Y131" s="124"/>
      <c r="Z131" s="124"/>
      <c r="AA131" s="124"/>
      <c r="AB131" s="124"/>
      <c r="AC131" s="124"/>
      <c r="AD131" s="124"/>
      <c r="AE131" s="124"/>
      <c r="AF131" s="124"/>
      <c r="AG131" s="124"/>
      <c r="AH131" s="124"/>
      <c r="AL131" s="124"/>
      <c r="AM131" s="124"/>
      <c r="AN131" s="124"/>
      <c r="AO131" s="124"/>
      <c r="AP131" s="124"/>
      <c r="AQ131" s="124"/>
      <c r="AR131" s="124"/>
      <c r="AS131" s="124"/>
    </row>
    <row r="132" spans="20:45" x14ac:dyDescent="0.25">
      <c r="T132" s="124"/>
      <c r="U132" s="124"/>
      <c r="V132" s="124"/>
      <c r="W132" s="124"/>
      <c r="X132" s="124"/>
      <c r="Y132" s="124"/>
      <c r="Z132" s="124"/>
      <c r="AA132" s="124"/>
      <c r="AB132" s="124"/>
      <c r="AC132" s="124"/>
      <c r="AD132" s="124"/>
      <c r="AE132" s="124"/>
      <c r="AF132" s="124"/>
      <c r="AG132" s="124"/>
      <c r="AH132" s="124"/>
      <c r="AL132" s="124"/>
      <c r="AM132" s="124"/>
      <c r="AN132" s="124"/>
      <c r="AO132" s="124"/>
      <c r="AP132" s="124"/>
      <c r="AQ132" s="124"/>
      <c r="AR132" s="124"/>
      <c r="AS132" s="124"/>
    </row>
    <row r="133" spans="20:45" x14ac:dyDescent="0.25">
      <c r="T133" s="124"/>
      <c r="U133" s="124"/>
      <c r="V133" s="124"/>
      <c r="W133" s="124"/>
      <c r="X133" s="124"/>
      <c r="Y133" s="124"/>
      <c r="Z133" s="124"/>
      <c r="AA133" s="124"/>
      <c r="AB133" s="124"/>
      <c r="AC133" s="124"/>
      <c r="AD133" s="124"/>
      <c r="AE133" s="124"/>
      <c r="AF133" s="124"/>
      <c r="AG133" s="124"/>
      <c r="AH133" s="124"/>
      <c r="AL133" s="124"/>
      <c r="AM133" s="124"/>
      <c r="AN133" s="124"/>
      <c r="AO133" s="124"/>
      <c r="AP133" s="124"/>
      <c r="AQ133" s="124"/>
      <c r="AR133" s="124"/>
      <c r="AS133" s="124"/>
    </row>
    <row r="134" spans="20:45" x14ac:dyDescent="0.25">
      <c r="T134" s="124"/>
      <c r="U134" s="124"/>
      <c r="V134" s="124"/>
      <c r="W134" s="124"/>
      <c r="X134" s="124"/>
      <c r="Y134" s="124"/>
      <c r="Z134" s="124"/>
      <c r="AA134" s="124"/>
      <c r="AB134" s="124"/>
      <c r="AC134" s="124"/>
      <c r="AD134" s="124"/>
      <c r="AE134" s="124"/>
      <c r="AF134" s="124"/>
      <c r="AG134" s="124"/>
      <c r="AH134" s="124"/>
      <c r="AL134" s="124"/>
      <c r="AM134" s="124"/>
      <c r="AN134" s="124"/>
      <c r="AO134" s="124"/>
      <c r="AP134" s="124"/>
      <c r="AQ134" s="124"/>
      <c r="AR134" s="124"/>
      <c r="AS134" s="124"/>
    </row>
    <row r="135" spans="20:45" x14ac:dyDescent="0.25">
      <c r="T135" s="124"/>
      <c r="U135" s="124"/>
      <c r="V135" s="124"/>
      <c r="W135" s="124"/>
      <c r="X135" s="124"/>
      <c r="Y135" s="124"/>
      <c r="Z135" s="124"/>
      <c r="AA135" s="124"/>
      <c r="AB135" s="124"/>
      <c r="AC135" s="124"/>
      <c r="AD135" s="124"/>
      <c r="AE135" s="124"/>
      <c r="AF135" s="124"/>
      <c r="AG135" s="124"/>
      <c r="AH135" s="124"/>
      <c r="AL135" s="124"/>
      <c r="AM135" s="124"/>
      <c r="AN135" s="124"/>
      <c r="AO135" s="124"/>
      <c r="AP135" s="124"/>
      <c r="AQ135" s="124"/>
      <c r="AR135" s="124"/>
      <c r="AS135" s="124"/>
    </row>
    <row r="136" spans="20:45" x14ac:dyDescent="0.25">
      <c r="T136" s="124"/>
      <c r="U136" s="124"/>
      <c r="V136" s="124"/>
      <c r="W136" s="124"/>
      <c r="X136" s="124"/>
      <c r="Y136" s="124"/>
      <c r="Z136" s="124"/>
      <c r="AA136" s="124"/>
      <c r="AB136" s="124"/>
      <c r="AC136" s="124"/>
      <c r="AD136" s="124"/>
      <c r="AE136" s="124"/>
      <c r="AF136" s="124"/>
      <c r="AG136" s="124"/>
      <c r="AH136" s="124"/>
      <c r="AL136" s="124"/>
      <c r="AM136" s="124"/>
      <c r="AN136" s="124"/>
      <c r="AO136" s="124"/>
      <c r="AP136" s="124"/>
      <c r="AQ136" s="124"/>
      <c r="AR136" s="124"/>
      <c r="AS136" s="124"/>
    </row>
    <row r="137" spans="20:45" x14ac:dyDescent="0.25">
      <c r="T137" s="124"/>
      <c r="U137" s="124"/>
      <c r="V137" s="124"/>
      <c r="W137" s="124"/>
      <c r="X137" s="124"/>
      <c r="Y137" s="124"/>
      <c r="Z137" s="124"/>
      <c r="AA137" s="124"/>
      <c r="AB137" s="124"/>
      <c r="AC137" s="124"/>
      <c r="AD137" s="124"/>
      <c r="AE137" s="124"/>
      <c r="AF137" s="124"/>
      <c r="AG137" s="124"/>
      <c r="AH137" s="124"/>
      <c r="AL137" s="124"/>
      <c r="AM137" s="124"/>
      <c r="AN137" s="124"/>
      <c r="AO137" s="124"/>
      <c r="AP137" s="124"/>
      <c r="AQ137" s="124"/>
      <c r="AR137" s="124"/>
      <c r="AS137" s="124"/>
    </row>
    <row r="138" spans="20:45" x14ac:dyDescent="0.25">
      <c r="T138" s="124"/>
      <c r="U138" s="124"/>
      <c r="V138" s="124"/>
      <c r="W138" s="124"/>
      <c r="X138" s="124"/>
      <c r="Y138" s="124"/>
      <c r="Z138" s="124"/>
      <c r="AA138" s="124"/>
      <c r="AB138" s="124"/>
      <c r="AC138" s="124"/>
      <c r="AD138" s="124"/>
      <c r="AE138" s="124"/>
      <c r="AF138" s="124"/>
      <c r="AG138" s="124"/>
      <c r="AH138" s="124"/>
      <c r="AL138" s="124"/>
      <c r="AM138" s="124"/>
      <c r="AN138" s="124"/>
      <c r="AO138" s="124"/>
      <c r="AP138" s="124"/>
      <c r="AQ138" s="124"/>
      <c r="AR138" s="124"/>
      <c r="AS138" s="124"/>
    </row>
    <row r="139" spans="20:45" x14ac:dyDescent="0.25">
      <c r="T139" s="124"/>
      <c r="U139" s="124"/>
      <c r="V139" s="124"/>
      <c r="W139" s="124"/>
      <c r="X139" s="124"/>
      <c r="Y139" s="124"/>
      <c r="Z139" s="124"/>
      <c r="AA139" s="124"/>
      <c r="AB139" s="124"/>
      <c r="AC139" s="124"/>
      <c r="AD139" s="124"/>
      <c r="AE139" s="124"/>
      <c r="AF139" s="124"/>
      <c r="AG139" s="124"/>
      <c r="AH139" s="124"/>
      <c r="AL139" s="124"/>
      <c r="AM139" s="124"/>
      <c r="AN139" s="124"/>
      <c r="AO139" s="124"/>
      <c r="AP139" s="124"/>
      <c r="AQ139" s="124"/>
      <c r="AR139" s="124"/>
      <c r="AS139" s="124"/>
    </row>
    <row r="140" spans="20:45" x14ac:dyDescent="0.25">
      <c r="T140" s="124"/>
      <c r="U140" s="124"/>
      <c r="V140" s="124"/>
      <c r="W140" s="124"/>
      <c r="X140" s="124"/>
      <c r="Y140" s="124"/>
      <c r="Z140" s="124"/>
      <c r="AA140" s="124"/>
      <c r="AB140" s="124"/>
      <c r="AC140" s="124"/>
      <c r="AD140" s="124"/>
      <c r="AE140" s="124"/>
      <c r="AF140" s="124"/>
      <c r="AG140" s="124"/>
      <c r="AH140" s="124"/>
      <c r="AL140" s="124"/>
      <c r="AM140" s="124"/>
      <c r="AN140" s="124"/>
      <c r="AO140" s="124"/>
      <c r="AP140" s="124"/>
      <c r="AQ140" s="124"/>
      <c r="AR140" s="124"/>
      <c r="AS140" s="124"/>
    </row>
  </sheetData>
  <sheetProtection selectLockedCells="1" selectUnlockedCells="1"/>
  <mergeCells count="1">
    <mergeCell ref="A4:C4"/>
  </mergeCells>
  <conditionalFormatting sqref="B22 B24 B26 B28 B30 B32 B34 B36 B38 B40 B42 B44 B46 B48 B50 B52">
    <cfRule type="cellIs" dxfId="182" priority="10" stopIfTrue="1" operator="equal">
      <formula>"QA"</formula>
    </cfRule>
    <cfRule type="cellIs" dxfId="181" priority="11" stopIfTrue="1" operator="equal">
      <formula>"DA"</formula>
    </cfRule>
  </conditionalFormatting>
  <conditionalFormatting sqref="E7 E21">
    <cfRule type="expression" dxfId="180" priority="13" stopIfTrue="1">
      <formula>$E7&lt;5</formula>
    </cfRule>
  </conditionalFormatting>
  <conditionalFormatting sqref="E22 E24 E26 E28 E30 E32 E34 E36 E38 E40 E42 E44 E46 E48 E50 E52">
    <cfRule type="expression" dxfId="179" priority="5" stopIfTrue="1">
      <formula>AND($E22&lt;9,$C22&gt;0)</formula>
    </cfRule>
  </conditionalFormatting>
  <conditionalFormatting sqref="F7 F9 F11 F13 F15 F17 F19">
    <cfRule type="cellIs" dxfId="178" priority="14" stopIfTrue="1" operator="equal">
      <formula>"Bye"</formula>
    </cfRule>
  </conditionalFormatting>
  <conditionalFormatting sqref="F21:F22 F24 F26 F28 F30 F32 F34 F36 F38 F40 F42 F44 F46 F48 F50">
    <cfRule type="cellIs" dxfId="177" priority="6" stopIfTrue="1" operator="equal">
      <formula>"Bye"</formula>
    </cfRule>
  </conditionalFormatting>
  <conditionalFormatting sqref="F22 F24 F26 F28 F30 F32 F34 F36 F38 F40 F42 F44 F46 F48 F50">
    <cfRule type="expression" dxfId="176" priority="7" stopIfTrue="1">
      <formula>AND($E22&lt;9,$C22&gt;0)</formula>
    </cfRule>
  </conditionalFormatting>
  <conditionalFormatting sqref="H7 H9 H11 H13 H15 H17 H19 H21 G22:I22 G24:I24 G26:I26 G28:I28 G30:I30 G32:I32 G34:I34 G36:I36 G38:I38 G40:I40 G42:I42 G44:I44 G46:I46 G48:I48 G50:I50">
    <cfRule type="expression" dxfId="175" priority="1" stopIfTrue="1">
      <formula>AND($E7&lt;9,$C7&gt;0)</formula>
    </cfRule>
  </conditionalFormatting>
  <conditionalFormatting sqref="I8 K10 I12 M14 I16 K18 I20 I23 K25 I27 M29 I31 K33 I35 I39 K41 I43 M45 I47 K49 I51">
    <cfRule type="expression" dxfId="174" priority="2" stopIfTrue="1">
      <formula>AND($O$1="CU",I8="Umpire")</formula>
    </cfRule>
    <cfRule type="expression" dxfId="173" priority="3" stopIfTrue="1">
      <formula>AND($O$1="CU",I8&lt;&gt;"Umpire",J8&lt;&gt;"")</formula>
    </cfRule>
    <cfRule type="expression" dxfId="172" priority="4" stopIfTrue="1">
      <formula>AND($O$1="CU",I8&lt;&gt;"Umpire")</formula>
    </cfRule>
  </conditionalFormatting>
  <conditionalFormatting sqref="J8 L10 J12 N14 J16 L18 J20 R62">
    <cfRule type="expression" dxfId="171" priority="12" stopIfTrue="1">
      <formula>$O$1="CU"</formula>
    </cfRule>
  </conditionalFormatting>
  <conditionalFormatting sqref="K8 M10 K12 O14 K16 M18 K20 K23 M25 K27 O29 K31 M33 K35 K39 M41 K43 O45 K47 M49 K51">
    <cfRule type="expression" dxfId="170" priority="8" stopIfTrue="1">
      <formula>J8="as"</formula>
    </cfRule>
    <cfRule type="expression" dxfId="169" priority="9" stopIfTrue="1">
      <formula>J8="bs"</formula>
    </cfRule>
  </conditionalFormatting>
  <conditionalFormatting sqref="O16">
    <cfRule type="expression" dxfId="168" priority="15" stopIfTrue="1">
      <formula>AND($O$1="CU",O16="Umpire")</formula>
    </cfRule>
    <cfRule type="expression" dxfId="167" priority="16" stopIfTrue="1">
      <formula>AND($O$1="CU",O16&lt;&gt;"Umpire",P16&lt;&gt;"")</formula>
    </cfRule>
    <cfRule type="expression" dxfId="166" priority="17" stopIfTrue="1">
      <formula>AND($O$1="CU",O16&lt;&gt;"Umpire")</formula>
    </cfRule>
  </conditionalFormatting>
  <dataValidations count="1">
    <dataValidation type="list" allowBlank="1" sqref="I8 K10 I12 M14 I16 O16 K18 I20 I23 K25 I27 M29 I31 K33 I35 I39 K41 I43 M45 I47 K49 I51" xr:uid="{00000000-0002-0000-0A00-000000000000}">
      <formula1>$U$7:$U$16</formula1>
      <formula2>0</formula2>
    </dataValidation>
  </dataValidations>
  <printOptions horizontalCentered="1" verticalCentered="1"/>
  <pageMargins left="0" right="0" top="0.98402777777777783" bottom="0.98402777777777783" header="0.51181102362204722" footer="0.51181102362204722"/>
  <pageSetup paperSize="9" scale="95" firstPageNumber="0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8" r:id="rId4" name="Gomb 1">
              <controlPr defaultSize="0" print="0" autoFill="0" autoLine="0" autoPict="0" macro="[0]!Modul1.Jun_Show_CU" altText="Legyen bíró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Gomb 2">
              <controlPr defaultSize="0" print="0" autoFill="0" autoLine="0" autoPict="0" macro="[0]!Modul1.Jun_Hide_CU" altText="Nincs bíró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5">
    <tabColor indexed="11"/>
  </sheetPr>
  <dimension ref="A1:AK49"/>
  <sheetViews>
    <sheetView showZeros="0" topLeftCell="A11" workbookViewId="0">
      <selection activeCell="M31" sqref="M31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 x14ac:dyDescent="0.25">
      <c r="A1" s="448" t="str">
        <f>Altalanos!$A$6</f>
        <v>Diákolimpia Vármegyei</v>
      </c>
      <c r="B1" s="448"/>
      <c r="C1" s="448"/>
      <c r="D1" s="448"/>
      <c r="E1" s="448"/>
      <c r="F1" s="448"/>
      <c r="G1" s="89"/>
      <c r="H1" s="90" t="s">
        <v>28</v>
      </c>
      <c r="I1" s="91"/>
      <c r="J1" s="92"/>
      <c r="L1" s="93"/>
      <c r="M1" s="94"/>
      <c r="N1" s="95"/>
      <c r="O1" s="95"/>
      <c r="P1" s="95"/>
      <c r="Q1" s="96"/>
      <c r="R1" s="95"/>
      <c r="AB1" s="97" t="e">
        <f>IF(Y5=1,CONCATENATE(VLOOKUP(Y3,AA16:AH27,2)),CONCATENATE(VLOOKUP(Y3,AA2:AK13,2)))</f>
        <v>#N/A</v>
      </c>
      <c r="AC1" s="97" t="e">
        <f>IF(Y5=1,CONCATENATE(VLOOKUP(Y3,AA16:AK27,3)),CONCATENATE(VLOOKUP(Y3,AA2:AK13,3)))</f>
        <v>#N/A</v>
      </c>
      <c r="AD1" s="97" t="e">
        <f>IF(Y5=1,CONCATENATE(VLOOKUP(Y3,AA16:AK27,4)),CONCATENATE(VLOOKUP(Y3,AA2:AK13,4)))</f>
        <v>#N/A</v>
      </c>
      <c r="AE1" s="97" t="e">
        <f>IF(Y5=1,CONCATENATE(VLOOKUP(Y3,AA16:AK27,5)),CONCATENATE(VLOOKUP(Y3,AA2:AK13,5)))</f>
        <v>#N/A</v>
      </c>
      <c r="AF1" s="97" t="e">
        <f>IF(Y5=1,CONCATENATE(VLOOKUP(Y3,AA16:AK27,6)),CONCATENATE(VLOOKUP(Y3,AA2:AK13,6)))</f>
        <v>#N/A</v>
      </c>
      <c r="AG1" s="97" t="e">
        <f>IF(Y5=1,CONCATENATE(VLOOKUP(Y3,AA16:AK27,7)),CONCATENATE(VLOOKUP(Y3,AA2:AK13,7)))</f>
        <v>#N/A</v>
      </c>
      <c r="AH1" s="97" t="e">
        <f>IF(Y5=1,CONCATENATE(VLOOKUP(Y3,AA16:AK27,8)),CONCATENATE(VLOOKUP(Y3,AA2:AK13,8)))</f>
        <v>#N/A</v>
      </c>
      <c r="AI1" s="97" t="e">
        <f>IF(Y5=1,CONCATENATE(VLOOKUP(Y3,AA16:AK27,9)),CONCATENATE(VLOOKUP(Y3,AA2:AK13,9)))</f>
        <v>#N/A</v>
      </c>
      <c r="AJ1" s="97" t="e">
        <f>IF(Y5=1,CONCATENATE(VLOOKUP(Y3,AA16:AK27,10)),CONCATENATE(VLOOKUP(Y3,AA2:AK13,10)))</f>
        <v>#N/A</v>
      </c>
      <c r="AK1" s="97" t="e">
        <f>IF(Y5=1,CONCATENATE(VLOOKUP(Y3,AA16:AK27,11)),CONCATENATE(VLOOKUP(Y3,AA2:AK13,11)))</f>
        <v>#N/A</v>
      </c>
    </row>
    <row r="2" spans="1:37" x14ac:dyDescent="0.25">
      <c r="A2" s="98" t="s">
        <v>29</v>
      </c>
      <c r="B2" s="99"/>
      <c r="C2" s="99"/>
      <c r="D2" s="99"/>
      <c r="E2" s="99">
        <f>Altalanos!$A$8</f>
        <v>0</v>
      </c>
      <c r="F2" s="99"/>
      <c r="G2" s="100"/>
      <c r="H2" s="101"/>
      <c r="I2" s="101"/>
      <c r="J2" s="102"/>
      <c r="K2" s="93"/>
      <c r="L2" s="93"/>
      <c r="M2" s="93"/>
      <c r="N2" s="103"/>
      <c r="O2" s="104"/>
      <c r="P2" s="103"/>
      <c r="Q2" s="104"/>
      <c r="R2" s="103"/>
      <c r="Y2" s="105"/>
      <c r="Z2" s="106"/>
      <c r="AA2" s="106" t="s">
        <v>30</v>
      </c>
      <c r="AB2" s="107">
        <v>150</v>
      </c>
      <c r="AC2" s="107">
        <v>120</v>
      </c>
      <c r="AD2" s="107">
        <v>100</v>
      </c>
      <c r="AE2" s="107">
        <v>80</v>
      </c>
      <c r="AF2" s="107">
        <v>70</v>
      </c>
      <c r="AG2" s="107">
        <v>60</v>
      </c>
      <c r="AH2" s="107">
        <v>55</v>
      </c>
      <c r="AI2" s="107">
        <v>50</v>
      </c>
      <c r="AJ2" s="107">
        <v>45</v>
      </c>
      <c r="AK2" s="107">
        <v>40</v>
      </c>
    </row>
    <row r="3" spans="1:37" x14ac:dyDescent="0.25">
      <c r="A3" s="53" t="s">
        <v>21</v>
      </c>
      <c r="B3" s="53"/>
      <c r="C3" s="53"/>
      <c r="D3" s="53"/>
      <c r="E3" s="53" t="s">
        <v>11</v>
      </c>
      <c r="F3" s="53"/>
      <c r="G3" s="53"/>
      <c r="H3" s="53" t="s">
        <v>31</v>
      </c>
      <c r="I3" s="53"/>
      <c r="J3" s="108"/>
      <c r="K3" s="53"/>
      <c r="L3" s="54" t="s">
        <v>32</v>
      </c>
      <c r="M3" s="53"/>
      <c r="N3" s="109"/>
      <c r="O3" s="110"/>
      <c r="P3" s="109"/>
      <c r="Q3" s="111" t="s">
        <v>33</v>
      </c>
      <c r="R3" s="107" t="s">
        <v>34</v>
      </c>
      <c r="S3" s="107" t="s">
        <v>35</v>
      </c>
      <c r="Y3" s="106">
        <f>IF(H4="OB","A",IF(H4="IX","W",H4))</f>
        <v>0</v>
      </c>
      <c r="Z3" s="106"/>
      <c r="AA3" s="106" t="s">
        <v>36</v>
      </c>
      <c r="AB3" s="107">
        <v>120</v>
      </c>
      <c r="AC3" s="107">
        <v>90</v>
      </c>
      <c r="AD3" s="107">
        <v>65</v>
      </c>
      <c r="AE3" s="107">
        <v>55</v>
      </c>
      <c r="AF3" s="107">
        <v>50</v>
      </c>
      <c r="AG3" s="107">
        <v>45</v>
      </c>
      <c r="AH3" s="107">
        <v>40</v>
      </c>
      <c r="AI3" s="107">
        <v>35</v>
      </c>
      <c r="AJ3" s="107">
        <v>25</v>
      </c>
      <c r="AK3" s="107">
        <v>20</v>
      </c>
    </row>
    <row r="4" spans="1:37" x14ac:dyDescent="0.25">
      <c r="A4" s="449">
        <f>Altalanos!$A$10</f>
        <v>45790</v>
      </c>
      <c r="B4" s="449"/>
      <c r="C4" s="449"/>
      <c r="D4" s="112"/>
      <c r="E4" s="113" t="str">
        <f>Altalanos!$C$10</f>
        <v>Békéscsaba</v>
      </c>
      <c r="F4" s="113"/>
      <c r="G4" s="113" t="s">
        <v>179</v>
      </c>
      <c r="H4" s="114"/>
      <c r="I4" s="113"/>
      <c r="J4" s="115"/>
      <c r="K4" s="114"/>
      <c r="L4" s="116" t="str">
        <f>Altalanos!$E$10</f>
        <v>Hankó Bálint</v>
      </c>
      <c r="M4" s="114"/>
      <c r="N4" s="117"/>
      <c r="O4" s="118"/>
      <c r="P4" s="117"/>
      <c r="Q4" s="119" t="s">
        <v>38</v>
      </c>
      <c r="R4" s="120" t="s">
        <v>39</v>
      </c>
      <c r="S4" s="120" t="s">
        <v>40</v>
      </c>
      <c r="Y4" s="106"/>
      <c r="Z4" s="106"/>
      <c r="AA4" s="106" t="s">
        <v>41</v>
      </c>
      <c r="AB4" s="107">
        <v>90</v>
      </c>
      <c r="AC4" s="107">
        <v>60</v>
      </c>
      <c r="AD4" s="107">
        <v>45</v>
      </c>
      <c r="AE4" s="107">
        <v>34</v>
      </c>
      <c r="AF4" s="107">
        <v>27</v>
      </c>
      <c r="AG4" s="107">
        <v>22</v>
      </c>
      <c r="AH4" s="107">
        <v>18</v>
      </c>
      <c r="AI4" s="107">
        <v>15</v>
      </c>
      <c r="AJ4" s="107">
        <v>12</v>
      </c>
      <c r="AK4" s="107">
        <v>9</v>
      </c>
    </row>
    <row r="5" spans="1:37" x14ac:dyDescent="0.25">
      <c r="A5" s="33"/>
      <c r="B5" s="33" t="s">
        <v>42</v>
      </c>
      <c r="C5" s="33" t="s">
        <v>43</v>
      </c>
      <c r="D5" s="33" t="s">
        <v>44</v>
      </c>
      <c r="E5" s="33" t="s">
        <v>45</v>
      </c>
      <c r="F5" s="33"/>
      <c r="G5" s="33" t="s">
        <v>25</v>
      </c>
      <c r="H5" s="33"/>
      <c r="I5" s="33" t="s">
        <v>46</v>
      </c>
      <c r="J5" s="33"/>
      <c r="K5" s="121" t="s">
        <v>47</v>
      </c>
      <c r="L5" s="121" t="s">
        <v>48</v>
      </c>
      <c r="M5" s="121" t="s">
        <v>49</v>
      </c>
      <c r="Q5" s="122" t="s">
        <v>50</v>
      </c>
      <c r="R5" s="123" t="s">
        <v>51</v>
      </c>
      <c r="S5" s="123" t="s">
        <v>52</v>
      </c>
      <c r="Y5" s="106">
        <f>IF(OR(Altalanos!$A$8="F1",Altalanos!$A$8="F2",Altalanos!$A$8="N1",Altalanos!$A$8="N2"),1,2)</f>
        <v>2</v>
      </c>
      <c r="Z5" s="106"/>
      <c r="AA5" s="106" t="s">
        <v>53</v>
      </c>
      <c r="AB5" s="107">
        <v>60</v>
      </c>
      <c r="AC5" s="107">
        <v>40</v>
      </c>
      <c r="AD5" s="107">
        <v>30</v>
      </c>
      <c r="AE5" s="107">
        <v>20</v>
      </c>
      <c r="AF5" s="107">
        <v>18</v>
      </c>
      <c r="AG5" s="107">
        <v>15</v>
      </c>
      <c r="AH5" s="107">
        <v>12</v>
      </c>
      <c r="AI5" s="107">
        <v>10</v>
      </c>
      <c r="AJ5" s="107">
        <v>8</v>
      </c>
      <c r="AK5" s="107">
        <v>6</v>
      </c>
    </row>
    <row r="6" spans="1:37" x14ac:dyDescent="0.25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Y6" s="106"/>
      <c r="Z6" s="106"/>
      <c r="AA6" s="106" t="s">
        <v>54</v>
      </c>
      <c r="AB6" s="107">
        <v>40</v>
      </c>
      <c r="AC6" s="107">
        <v>25</v>
      </c>
      <c r="AD6" s="107">
        <v>18</v>
      </c>
      <c r="AE6" s="107">
        <v>13</v>
      </c>
      <c r="AF6" s="107">
        <v>10</v>
      </c>
      <c r="AG6" s="107">
        <v>8</v>
      </c>
      <c r="AH6" s="107">
        <v>6</v>
      </c>
      <c r="AI6" s="107">
        <v>5</v>
      </c>
      <c r="AJ6" s="107">
        <v>4</v>
      </c>
      <c r="AK6" s="107">
        <v>3</v>
      </c>
    </row>
    <row r="7" spans="1:37" x14ac:dyDescent="0.25">
      <c r="A7" s="125" t="s">
        <v>30</v>
      </c>
      <c r="B7" s="126"/>
      <c r="C7" s="127" t="str">
        <f>IF($B7="","",VLOOKUP($B7,#REF!,5))</f>
        <v/>
      </c>
      <c r="D7" s="127" t="str">
        <f>IF($B7="","",VLOOKUP($B7,#REF!,15))</f>
        <v/>
      </c>
      <c r="E7" s="128" t="s">
        <v>180</v>
      </c>
      <c r="F7" s="129"/>
      <c r="G7" s="128" t="s">
        <v>181</v>
      </c>
      <c r="H7" s="129"/>
      <c r="I7" s="128" t="s">
        <v>97</v>
      </c>
      <c r="J7" s="124"/>
      <c r="K7" s="130"/>
      <c r="L7" s="131" t="str">
        <f>IF(K7="","",CONCATENATE(VLOOKUP($Y$3,$AB$1:$AK$1,K7)," pont"))</f>
        <v/>
      </c>
      <c r="M7" s="132"/>
      <c r="Q7" s="111" t="s">
        <v>33</v>
      </c>
      <c r="R7" s="133" t="s">
        <v>68</v>
      </c>
      <c r="S7" s="133" t="s">
        <v>182</v>
      </c>
      <c r="Y7" s="106"/>
      <c r="Z7" s="106"/>
      <c r="AA7" s="106" t="s">
        <v>60</v>
      </c>
      <c r="AB7" s="107">
        <v>25</v>
      </c>
      <c r="AC7" s="107">
        <v>15</v>
      </c>
      <c r="AD7" s="107">
        <v>13</v>
      </c>
      <c r="AE7" s="107">
        <v>8</v>
      </c>
      <c r="AF7" s="107">
        <v>6</v>
      </c>
      <c r="AG7" s="107">
        <v>4</v>
      </c>
      <c r="AH7" s="107">
        <v>3</v>
      </c>
      <c r="AI7" s="107">
        <v>2</v>
      </c>
      <c r="AJ7" s="107">
        <v>1</v>
      </c>
      <c r="AK7" s="107">
        <v>0</v>
      </c>
    </row>
    <row r="8" spans="1:37" x14ac:dyDescent="0.25">
      <c r="A8" s="134"/>
      <c r="B8" s="135"/>
      <c r="C8" s="136"/>
      <c r="D8" s="136"/>
      <c r="E8" s="136"/>
      <c r="F8" s="136"/>
      <c r="G8" s="136"/>
      <c r="H8" s="136"/>
      <c r="I8" s="136"/>
      <c r="J8" s="124"/>
      <c r="K8" s="134"/>
      <c r="L8" s="134"/>
      <c r="M8" s="137"/>
      <c r="Q8" s="119" t="s">
        <v>38</v>
      </c>
      <c r="R8" s="138" t="s">
        <v>153</v>
      </c>
      <c r="S8" s="138" t="s">
        <v>61</v>
      </c>
      <c r="Y8" s="106"/>
      <c r="Z8" s="106"/>
      <c r="AA8" s="106" t="s">
        <v>63</v>
      </c>
      <c r="AB8" s="107">
        <v>15</v>
      </c>
      <c r="AC8" s="107">
        <v>10</v>
      </c>
      <c r="AD8" s="107">
        <v>7</v>
      </c>
      <c r="AE8" s="107">
        <v>5</v>
      </c>
      <c r="AF8" s="107">
        <v>4</v>
      </c>
      <c r="AG8" s="107">
        <v>3</v>
      </c>
      <c r="AH8" s="107">
        <v>2</v>
      </c>
      <c r="AI8" s="107">
        <v>1</v>
      </c>
      <c r="AJ8" s="107">
        <v>0</v>
      </c>
      <c r="AK8" s="107">
        <v>0</v>
      </c>
    </row>
    <row r="9" spans="1:37" x14ac:dyDescent="0.25">
      <c r="A9" s="134" t="s">
        <v>64</v>
      </c>
      <c r="B9" s="139"/>
      <c r="C9" s="127" t="str">
        <f>IF($B9="","",VLOOKUP($B9,#REF!,5))</f>
        <v/>
      </c>
      <c r="D9" s="127" t="str">
        <f>IF($B9="","",VLOOKUP($B9,#REF!,15))</f>
        <v/>
      </c>
      <c r="E9" s="140" t="s">
        <v>183</v>
      </c>
      <c r="F9" s="141"/>
      <c r="G9" s="140" t="s">
        <v>184</v>
      </c>
      <c r="H9" s="141"/>
      <c r="I9" s="140" t="s">
        <v>126</v>
      </c>
      <c r="J9" s="124"/>
      <c r="K9" s="130"/>
      <c r="L9" s="131" t="str">
        <f>IF(K9="","",CONCATENATE(VLOOKUP($Y$3,$AB$1:$AK$1,K9)," pont"))</f>
        <v/>
      </c>
      <c r="M9" s="132"/>
      <c r="Q9" s="122" t="s">
        <v>50</v>
      </c>
      <c r="R9" s="142" t="s">
        <v>128</v>
      </c>
      <c r="S9" s="142" t="s">
        <v>185</v>
      </c>
      <c r="Y9" s="106"/>
      <c r="Z9" s="106"/>
      <c r="AA9" s="106" t="s">
        <v>70</v>
      </c>
      <c r="AB9" s="107">
        <v>10</v>
      </c>
      <c r="AC9" s="107">
        <v>6</v>
      </c>
      <c r="AD9" s="107">
        <v>4</v>
      </c>
      <c r="AE9" s="107">
        <v>2</v>
      </c>
      <c r="AF9" s="107">
        <v>1</v>
      </c>
      <c r="AG9" s="107">
        <v>0</v>
      </c>
      <c r="AH9" s="107">
        <v>0</v>
      </c>
      <c r="AI9" s="107">
        <v>0</v>
      </c>
      <c r="AJ9" s="107">
        <v>0</v>
      </c>
      <c r="AK9" s="107">
        <v>0</v>
      </c>
    </row>
    <row r="10" spans="1:37" x14ac:dyDescent="0.25">
      <c r="A10" s="134"/>
      <c r="B10" s="135"/>
      <c r="C10" s="136"/>
      <c r="D10" s="136"/>
      <c r="E10" s="136"/>
      <c r="F10" s="136"/>
      <c r="G10" s="136"/>
      <c r="H10" s="136"/>
      <c r="I10" s="136"/>
      <c r="J10" s="124"/>
      <c r="K10" s="134"/>
      <c r="L10" s="134"/>
      <c r="M10" s="137"/>
      <c r="Y10" s="106"/>
      <c r="Z10" s="106"/>
      <c r="AA10" s="106" t="s">
        <v>71</v>
      </c>
      <c r="AB10" s="107">
        <v>6</v>
      </c>
      <c r="AC10" s="107">
        <v>3</v>
      </c>
      <c r="AD10" s="107">
        <v>2</v>
      </c>
      <c r="AE10" s="107">
        <v>1</v>
      </c>
      <c r="AF10" s="107">
        <v>0</v>
      </c>
      <c r="AG10" s="107">
        <v>0</v>
      </c>
      <c r="AH10" s="107">
        <v>0</v>
      </c>
      <c r="AI10" s="107">
        <v>0</v>
      </c>
      <c r="AJ10" s="107">
        <v>0</v>
      </c>
      <c r="AK10" s="107">
        <v>0</v>
      </c>
    </row>
    <row r="11" spans="1:37" x14ac:dyDescent="0.25">
      <c r="A11" s="134" t="s">
        <v>72</v>
      </c>
      <c r="B11" s="139"/>
      <c r="C11" s="127" t="str">
        <f>IF($B11="","",VLOOKUP($B11,#REF!,5))</f>
        <v/>
      </c>
      <c r="D11" s="127" t="str">
        <f>IF($B11="","",VLOOKUP($B11,#REF!,15))</f>
        <v/>
      </c>
      <c r="E11" s="140" t="s">
        <v>186</v>
      </c>
      <c r="F11" s="141"/>
      <c r="G11" s="140" t="s">
        <v>187</v>
      </c>
      <c r="H11" s="141"/>
      <c r="I11" s="140" t="s">
        <v>188</v>
      </c>
      <c r="J11" s="124"/>
      <c r="K11" s="130"/>
      <c r="L11" s="131" t="str">
        <f>IF(K11="","",CONCATENATE(VLOOKUP($Y$3,$AB$1:$AK$1,K11)," pont"))</f>
        <v/>
      </c>
      <c r="M11" s="132"/>
      <c r="Y11" s="106"/>
      <c r="Z11" s="106"/>
      <c r="AA11" s="106" t="s">
        <v>76</v>
      </c>
      <c r="AB11" s="107">
        <v>3</v>
      </c>
      <c r="AC11" s="107">
        <v>2</v>
      </c>
      <c r="AD11" s="107">
        <v>1</v>
      </c>
      <c r="AE11" s="107">
        <v>0</v>
      </c>
      <c r="AF11" s="107">
        <v>0</v>
      </c>
      <c r="AG11" s="107">
        <v>0</v>
      </c>
      <c r="AH11" s="107">
        <v>0</v>
      </c>
      <c r="AI11" s="107">
        <v>0</v>
      </c>
      <c r="AJ11" s="107">
        <v>0</v>
      </c>
      <c r="AK11" s="107">
        <v>0</v>
      </c>
    </row>
    <row r="12" spans="1:37" x14ac:dyDescent="0.25">
      <c r="A12" s="124"/>
      <c r="B12" s="125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37"/>
      <c r="Y12" s="106"/>
      <c r="Z12" s="106"/>
      <c r="AA12" s="106" t="s">
        <v>77</v>
      </c>
      <c r="AB12" s="143">
        <v>0</v>
      </c>
      <c r="AC12" s="143">
        <v>0</v>
      </c>
      <c r="AD12" s="143">
        <v>0</v>
      </c>
      <c r="AE12" s="143">
        <v>0</v>
      </c>
      <c r="AF12" s="143">
        <v>0</v>
      </c>
      <c r="AG12" s="143">
        <v>0</v>
      </c>
      <c r="AH12" s="143">
        <v>0</v>
      </c>
      <c r="AI12" s="143">
        <v>0</v>
      </c>
      <c r="AJ12" s="143">
        <v>0</v>
      </c>
      <c r="AK12" s="143">
        <v>0</v>
      </c>
    </row>
    <row r="13" spans="1:37" x14ac:dyDescent="0.25">
      <c r="A13" s="125" t="s">
        <v>78</v>
      </c>
      <c r="B13" s="126"/>
      <c r="C13" s="127" t="str">
        <f>IF($B13="","",VLOOKUP($B13,#REF!,5))</f>
        <v/>
      </c>
      <c r="D13" s="127" t="str">
        <f>IF($B13="","",VLOOKUP($B13,#REF!,15))</f>
        <v/>
      </c>
      <c r="E13" s="128" t="s">
        <v>189</v>
      </c>
      <c r="F13" s="129"/>
      <c r="G13" s="128" t="s">
        <v>190</v>
      </c>
      <c r="H13" s="129"/>
      <c r="I13" s="128" t="s">
        <v>191</v>
      </c>
      <c r="J13" s="124"/>
      <c r="K13" s="130"/>
      <c r="L13" s="131" t="str">
        <f>IF(K13="","",CONCATENATE(VLOOKUP($Y$3,$AB$1:$AK$1,K13)," pont"))</f>
        <v/>
      </c>
      <c r="M13" s="132"/>
      <c r="Y13" s="106"/>
      <c r="Z13" s="106"/>
      <c r="AA13" s="106" t="s">
        <v>82</v>
      </c>
      <c r="AB13" s="143">
        <v>0</v>
      </c>
      <c r="AC13" s="143">
        <v>0</v>
      </c>
      <c r="AD13" s="143">
        <v>0</v>
      </c>
      <c r="AE13" s="143">
        <v>0</v>
      </c>
      <c r="AF13" s="143">
        <v>0</v>
      </c>
      <c r="AG13" s="143">
        <v>0</v>
      </c>
      <c r="AH13" s="143">
        <v>0</v>
      </c>
      <c r="AI13" s="143">
        <v>0</v>
      </c>
      <c r="AJ13" s="143">
        <v>0</v>
      </c>
      <c r="AK13" s="143">
        <v>0</v>
      </c>
    </row>
    <row r="14" spans="1:37" x14ac:dyDescent="0.25">
      <c r="A14" s="134"/>
      <c r="B14" s="135"/>
      <c r="C14" s="136"/>
      <c r="D14" s="136"/>
      <c r="E14" s="136"/>
      <c r="F14" s="136"/>
      <c r="G14" s="136"/>
      <c r="H14" s="136"/>
      <c r="I14" s="136"/>
      <c r="J14" s="124"/>
      <c r="K14" s="134"/>
      <c r="L14" s="134"/>
      <c r="M14" s="137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</row>
    <row r="15" spans="1:37" x14ac:dyDescent="0.25">
      <c r="A15" s="134" t="s">
        <v>83</v>
      </c>
      <c r="B15" s="139"/>
      <c r="C15" s="127" t="str">
        <f>IF($B15="","",VLOOKUP($B15,#REF!,5))</f>
        <v/>
      </c>
      <c r="D15" s="127" t="str">
        <f>IF($B15="","",VLOOKUP($B15,#REF!,15))</f>
        <v/>
      </c>
      <c r="E15" s="140" t="s">
        <v>192</v>
      </c>
      <c r="F15" s="141"/>
      <c r="G15" s="140" t="s">
        <v>89</v>
      </c>
      <c r="H15" s="141"/>
      <c r="I15" s="140" t="s">
        <v>126</v>
      </c>
      <c r="J15" s="124"/>
      <c r="K15" s="130"/>
      <c r="L15" s="131" t="str">
        <f>IF(K15="","",CONCATENATE(VLOOKUP($Y$3,$AB$1:$AK$1,K15)," pont"))</f>
        <v/>
      </c>
      <c r="M15" s="132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</row>
    <row r="16" spans="1:37" x14ac:dyDescent="0.25">
      <c r="A16" s="134"/>
      <c r="B16" s="135"/>
      <c r="C16" s="136"/>
      <c r="D16" s="136"/>
      <c r="E16" s="136"/>
      <c r="F16" s="136"/>
      <c r="G16" s="136"/>
      <c r="H16" s="136"/>
      <c r="I16" s="136"/>
      <c r="J16" s="124"/>
      <c r="K16" s="134"/>
      <c r="L16" s="134"/>
      <c r="M16" s="137"/>
      <c r="Y16" s="106"/>
      <c r="Z16" s="106"/>
      <c r="AA16" s="106" t="s">
        <v>30</v>
      </c>
      <c r="AB16" s="106">
        <v>300</v>
      </c>
      <c r="AC16" s="106">
        <v>250</v>
      </c>
      <c r="AD16" s="106">
        <v>220</v>
      </c>
      <c r="AE16" s="106">
        <v>180</v>
      </c>
      <c r="AF16" s="106">
        <v>160</v>
      </c>
      <c r="AG16" s="106">
        <v>150</v>
      </c>
      <c r="AH16" s="106">
        <v>140</v>
      </c>
      <c r="AI16" s="106">
        <v>130</v>
      </c>
      <c r="AJ16" s="106">
        <v>120</v>
      </c>
      <c r="AK16" s="106">
        <v>110</v>
      </c>
    </row>
    <row r="17" spans="1:37" x14ac:dyDescent="0.25">
      <c r="A17" s="134" t="s">
        <v>87</v>
      </c>
      <c r="B17" s="139"/>
      <c r="C17" s="127" t="str">
        <f>IF($B17="","",VLOOKUP($B17,#REF!,5))</f>
        <v/>
      </c>
      <c r="D17" s="127" t="str">
        <f>IF($B17="","",VLOOKUP($B17,#REF!,15))</f>
        <v/>
      </c>
      <c r="E17" s="140" t="s">
        <v>167</v>
      </c>
      <c r="F17" s="141"/>
      <c r="G17" s="140" t="s">
        <v>193</v>
      </c>
      <c r="H17" s="141"/>
      <c r="I17" s="140" t="s">
        <v>57</v>
      </c>
      <c r="J17" s="124"/>
      <c r="K17" s="130"/>
      <c r="L17" s="131" t="str">
        <f>IF(K17="","",CONCATENATE(VLOOKUP($Y$3,$AB$1:$AK$1,K17)," pont"))</f>
        <v/>
      </c>
      <c r="M17" s="132"/>
      <c r="Y17" s="106"/>
      <c r="Z17" s="106"/>
      <c r="AA17" s="106" t="s">
        <v>36</v>
      </c>
      <c r="AB17" s="106">
        <v>250</v>
      </c>
      <c r="AC17" s="106">
        <v>200</v>
      </c>
      <c r="AD17" s="106">
        <v>160</v>
      </c>
      <c r="AE17" s="106">
        <v>140</v>
      </c>
      <c r="AF17" s="106">
        <v>120</v>
      </c>
      <c r="AG17" s="106">
        <v>110</v>
      </c>
      <c r="AH17" s="106">
        <v>100</v>
      </c>
      <c r="AI17" s="106">
        <v>90</v>
      </c>
      <c r="AJ17" s="106">
        <v>80</v>
      </c>
      <c r="AK17" s="106">
        <v>70</v>
      </c>
    </row>
    <row r="18" spans="1:37" x14ac:dyDescent="0.25">
      <c r="A18" s="134"/>
      <c r="B18" s="135"/>
      <c r="C18" s="136"/>
      <c r="D18" s="136"/>
      <c r="E18" s="136"/>
      <c r="F18" s="136"/>
      <c r="G18" s="136"/>
      <c r="H18" s="136"/>
      <c r="I18" s="136"/>
      <c r="J18" s="124"/>
      <c r="K18" s="134"/>
      <c r="L18" s="134"/>
      <c r="M18" s="137"/>
      <c r="Y18" s="106"/>
      <c r="Z18" s="106"/>
      <c r="AA18" s="106" t="s">
        <v>41</v>
      </c>
      <c r="AB18" s="106">
        <v>200</v>
      </c>
      <c r="AC18" s="106">
        <v>150</v>
      </c>
      <c r="AD18" s="106">
        <v>130</v>
      </c>
      <c r="AE18" s="106">
        <v>110</v>
      </c>
      <c r="AF18" s="106">
        <v>95</v>
      </c>
      <c r="AG18" s="106">
        <v>80</v>
      </c>
      <c r="AH18" s="106">
        <v>70</v>
      </c>
      <c r="AI18" s="106">
        <v>60</v>
      </c>
      <c r="AJ18" s="106">
        <v>55</v>
      </c>
      <c r="AK18" s="106">
        <v>50</v>
      </c>
    </row>
    <row r="19" spans="1:37" x14ac:dyDescent="0.25">
      <c r="A19" s="134" t="s">
        <v>87</v>
      </c>
      <c r="B19" s="139"/>
      <c r="C19" s="127" t="str">
        <f>IF($B19="","",VLOOKUP($B19,#REF!,5))</f>
        <v/>
      </c>
      <c r="D19" s="127" t="str">
        <f>IF($B19="","",VLOOKUP($B19,#REF!,15))</f>
        <v/>
      </c>
      <c r="E19" s="140" t="s">
        <v>194</v>
      </c>
      <c r="F19" s="141"/>
      <c r="G19" s="140" t="s">
        <v>89</v>
      </c>
      <c r="H19" s="141"/>
      <c r="I19" s="140" t="s">
        <v>136</v>
      </c>
      <c r="J19" s="124"/>
      <c r="K19" s="130"/>
      <c r="L19" s="131" t="str">
        <f>IF(K19="","",CONCATENATE(VLOOKUP($Y$3,$AB$1:$AK$1,K19)," pont"))</f>
        <v/>
      </c>
      <c r="M19" s="132"/>
      <c r="Y19" s="106"/>
      <c r="Z19" s="106"/>
      <c r="AA19" s="106" t="s">
        <v>53</v>
      </c>
      <c r="AB19" s="106">
        <v>150</v>
      </c>
      <c r="AC19" s="106">
        <v>120</v>
      </c>
      <c r="AD19" s="106">
        <v>100</v>
      </c>
      <c r="AE19" s="106">
        <v>80</v>
      </c>
      <c r="AF19" s="106">
        <v>70</v>
      </c>
      <c r="AG19" s="106">
        <v>60</v>
      </c>
      <c r="AH19" s="106">
        <v>55</v>
      </c>
      <c r="AI19" s="106">
        <v>50</v>
      </c>
      <c r="AJ19" s="106">
        <v>45</v>
      </c>
      <c r="AK19" s="106">
        <v>40</v>
      </c>
    </row>
    <row r="20" spans="1:37" x14ac:dyDescent="0.25">
      <c r="A20" s="124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Y20" s="106"/>
      <c r="Z20" s="106"/>
      <c r="AA20" s="106" t="s">
        <v>54</v>
      </c>
      <c r="AB20" s="106">
        <v>120</v>
      </c>
      <c r="AC20" s="106">
        <v>90</v>
      </c>
      <c r="AD20" s="106">
        <v>65</v>
      </c>
      <c r="AE20" s="106">
        <v>55</v>
      </c>
      <c r="AF20" s="106">
        <v>50</v>
      </c>
      <c r="AG20" s="106">
        <v>45</v>
      </c>
      <c r="AH20" s="106">
        <v>40</v>
      </c>
      <c r="AI20" s="106">
        <v>35</v>
      </c>
      <c r="AJ20" s="106">
        <v>25</v>
      </c>
      <c r="AK20" s="106">
        <v>20</v>
      </c>
    </row>
    <row r="21" spans="1:37" x14ac:dyDescent="0.25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Y21" s="106"/>
      <c r="Z21" s="106"/>
      <c r="AA21" s="106" t="s">
        <v>60</v>
      </c>
      <c r="AB21" s="106">
        <v>90</v>
      </c>
      <c r="AC21" s="106">
        <v>60</v>
      </c>
      <c r="AD21" s="106">
        <v>45</v>
      </c>
      <c r="AE21" s="106">
        <v>34</v>
      </c>
      <c r="AF21" s="106">
        <v>27</v>
      </c>
      <c r="AG21" s="106">
        <v>22</v>
      </c>
      <c r="AH21" s="106">
        <v>18</v>
      </c>
      <c r="AI21" s="106">
        <v>15</v>
      </c>
      <c r="AJ21" s="106">
        <v>12</v>
      </c>
      <c r="AK21" s="106">
        <v>9</v>
      </c>
    </row>
    <row r="22" spans="1:37" ht="18.75" customHeight="1" x14ac:dyDescent="0.25">
      <c r="A22" s="124"/>
      <c r="B22" s="447"/>
      <c r="C22" s="447"/>
      <c r="D22" s="446" t="str">
        <f>E7</f>
        <v>Petrovits</v>
      </c>
      <c r="E22" s="446"/>
      <c r="F22" s="446" t="str">
        <f>E9</f>
        <v>Szőke</v>
      </c>
      <c r="G22" s="446"/>
      <c r="H22" s="446" t="str">
        <f>E11</f>
        <v>Szántai</v>
      </c>
      <c r="I22" s="446"/>
      <c r="J22" s="124"/>
      <c r="K22" s="124"/>
      <c r="L22" s="124"/>
      <c r="M22" s="148" t="s">
        <v>47</v>
      </c>
      <c r="Y22" s="106"/>
      <c r="Z22" s="106"/>
      <c r="AA22" s="106" t="s">
        <v>63</v>
      </c>
      <c r="AB22" s="106">
        <v>60</v>
      </c>
      <c r="AC22" s="106">
        <v>40</v>
      </c>
      <c r="AD22" s="106">
        <v>30</v>
      </c>
      <c r="AE22" s="106">
        <v>20</v>
      </c>
      <c r="AF22" s="106">
        <v>18</v>
      </c>
      <c r="AG22" s="106">
        <v>15</v>
      </c>
      <c r="AH22" s="106">
        <v>12</v>
      </c>
      <c r="AI22" s="106">
        <v>10</v>
      </c>
      <c r="AJ22" s="106">
        <v>8</v>
      </c>
      <c r="AK22" s="106">
        <v>6</v>
      </c>
    </row>
    <row r="23" spans="1:37" ht="18.75" customHeight="1" x14ac:dyDescent="0.25">
      <c r="A23" s="149" t="s">
        <v>30</v>
      </c>
      <c r="B23" s="441" t="str">
        <f>E7</f>
        <v>Petrovits</v>
      </c>
      <c r="C23" s="441"/>
      <c r="D23" s="444"/>
      <c r="E23" s="444"/>
      <c r="F23" s="442" t="s">
        <v>637</v>
      </c>
      <c r="G23" s="443"/>
      <c r="H23" s="442" t="s">
        <v>605</v>
      </c>
      <c r="I23" s="443"/>
      <c r="J23" s="124"/>
      <c r="K23" s="124"/>
      <c r="L23" s="124"/>
      <c r="M23" s="150" t="s">
        <v>617</v>
      </c>
      <c r="Y23" s="106"/>
      <c r="Z23" s="106"/>
      <c r="AA23" s="106" t="s">
        <v>70</v>
      </c>
      <c r="AB23" s="106">
        <v>40</v>
      </c>
      <c r="AC23" s="106">
        <v>25</v>
      </c>
      <c r="AD23" s="106">
        <v>18</v>
      </c>
      <c r="AE23" s="106">
        <v>13</v>
      </c>
      <c r="AF23" s="106">
        <v>8</v>
      </c>
      <c r="AG23" s="106">
        <v>7</v>
      </c>
      <c r="AH23" s="106">
        <v>6</v>
      </c>
      <c r="AI23" s="106">
        <v>5</v>
      </c>
      <c r="AJ23" s="106">
        <v>4</v>
      </c>
      <c r="AK23" s="106">
        <v>3</v>
      </c>
    </row>
    <row r="24" spans="1:37" ht="18.75" customHeight="1" x14ac:dyDescent="0.25">
      <c r="A24" s="149" t="s">
        <v>64</v>
      </c>
      <c r="B24" s="441" t="str">
        <f>E9</f>
        <v>Szőke</v>
      </c>
      <c r="C24" s="441"/>
      <c r="D24" s="442" t="s">
        <v>639</v>
      </c>
      <c r="E24" s="443"/>
      <c r="F24" s="444"/>
      <c r="G24" s="444"/>
      <c r="H24" s="442" t="s">
        <v>605</v>
      </c>
      <c r="I24" s="443"/>
      <c r="J24" s="124"/>
      <c r="K24" s="124"/>
      <c r="L24" s="124"/>
      <c r="M24" s="150" t="s">
        <v>616</v>
      </c>
      <c r="Y24" s="106"/>
      <c r="Z24" s="106"/>
      <c r="AA24" s="106" t="s">
        <v>71</v>
      </c>
      <c r="AB24" s="106">
        <v>25</v>
      </c>
      <c r="AC24" s="106">
        <v>15</v>
      </c>
      <c r="AD24" s="106">
        <v>13</v>
      </c>
      <c r="AE24" s="106">
        <v>7</v>
      </c>
      <c r="AF24" s="106">
        <v>6</v>
      </c>
      <c r="AG24" s="106">
        <v>5</v>
      </c>
      <c r="AH24" s="106">
        <v>4</v>
      </c>
      <c r="AI24" s="106">
        <v>3</v>
      </c>
      <c r="AJ24" s="106">
        <v>2</v>
      </c>
      <c r="AK24" s="106">
        <v>1</v>
      </c>
    </row>
    <row r="25" spans="1:37" ht="18.75" customHeight="1" x14ac:dyDescent="0.25">
      <c r="A25" s="149" t="s">
        <v>72</v>
      </c>
      <c r="B25" s="441" t="str">
        <f>E11</f>
        <v>Szántai</v>
      </c>
      <c r="C25" s="441"/>
      <c r="D25" s="442" t="s">
        <v>605</v>
      </c>
      <c r="E25" s="443"/>
      <c r="F25" s="442" t="s">
        <v>605</v>
      </c>
      <c r="G25" s="443"/>
      <c r="H25" s="444"/>
      <c r="I25" s="444"/>
      <c r="J25" s="124"/>
      <c r="K25" s="124"/>
      <c r="L25" s="124"/>
      <c r="M25" s="150"/>
      <c r="Y25" s="106"/>
      <c r="Z25" s="106"/>
      <c r="AA25" s="106" t="s">
        <v>76</v>
      </c>
      <c r="AB25" s="106">
        <v>15</v>
      </c>
      <c r="AC25" s="106">
        <v>10</v>
      </c>
      <c r="AD25" s="106">
        <v>8</v>
      </c>
      <c r="AE25" s="106">
        <v>4</v>
      </c>
      <c r="AF25" s="106">
        <v>3</v>
      </c>
      <c r="AG25" s="106">
        <v>2</v>
      </c>
      <c r="AH25" s="106">
        <v>1</v>
      </c>
      <c r="AI25" s="106">
        <v>0</v>
      </c>
      <c r="AJ25" s="106">
        <v>0</v>
      </c>
      <c r="AK25" s="106">
        <v>0</v>
      </c>
    </row>
    <row r="26" spans="1:37" x14ac:dyDescent="0.25">
      <c r="A26" s="124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52"/>
      <c r="Y26" s="106"/>
      <c r="Z26" s="106"/>
      <c r="AA26" s="106" t="s">
        <v>77</v>
      </c>
      <c r="AB26" s="106">
        <v>10</v>
      </c>
      <c r="AC26" s="106">
        <v>6</v>
      </c>
      <c r="AD26" s="106">
        <v>4</v>
      </c>
      <c r="AE26" s="106">
        <v>2</v>
      </c>
      <c r="AF26" s="106">
        <v>1</v>
      </c>
      <c r="AG26" s="106">
        <v>0</v>
      </c>
      <c r="AH26" s="106">
        <v>0</v>
      </c>
      <c r="AI26" s="106">
        <v>0</v>
      </c>
      <c r="AJ26" s="106">
        <v>0</v>
      </c>
      <c r="AK26" s="106">
        <v>0</v>
      </c>
    </row>
    <row r="27" spans="1:37" ht="18.75" customHeight="1" x14ac:dyDescent="0.25">
      <c r="A27" s="124"/>
      <c r="B27" s="447"/>
      <c r="C27" s="447"/>
      <c r="D27" s="446" t="str">
        <f>E13</f>
        <v>Gerzanits</v>
      </c>
      <c r="E27" s="446"/>
      <c r="F27" s="446" t="str">
        <f>E15</f>
        <v>Bacsa</v>
      </c>
      <c r="G27" s="446"/>
      <c r="H27" s="446" t="str">
        <f>E17</f>
        <v>Nagy</v>
      </c>
      <c r="I27" s="446"/>
      <c r="J27" s="446" t="str">
        <f>E19</f>
        <v>Duzs</v>
      </c>
      <c r="K27" s="446"/>
      <c r="L27" s="124"/>
      <c r="M27" s="152"/>
      <c r="Y27" s="106"/>
      <c r="Z27" s="106"/>
      <c r="AA27" s="106" t="s">
        <v>82</v>
      </c>
      <c r="AB27" s="106">
        <v>3</v>
      </c>
      <c r="AC27" s="106">
        <v>2</v>
      </c>
      <c r="AD27" s="106">
        <v>1</v>
      </c>
      <c r="AE27" s="106">
        <v>0</v>
      </c>
      <c r="AF27" s="106">
        <v>0</v>
      </c>
      <c r="AG27" s="106">
        <v>0</v>
      </c>
      <c r="AH27" s="106">
        <v>0</v>
      </c>
      <c r="AI27" s="106">
        <v>0</v>
      </c>
      <c r="AJ27" s="106">
        <v>0</v>
      </c>
      <c r="AK27" s="106">
        <v>0</v>
      </c>
    </row>
    <row r="28" spans="1:37" ht="18.75" customHeight="1" x14ac:dyDescent="0.25">
      <c r="A28" s="149" t="s">
        <v>78</v>
      </c>
      <c r="B28" s="441" t="str">
        <f>E13</f>
        <v>Gerzanits</v>
      </c>
      <c r="C28" s="441"/>
      <c r="D28" s="444"/>
      <c r="E28" s="444"/>
      <c r="F28" s="442" t="s">
        <v>637</v>
      </c>
      <c r="G28" s="443"/>
      <c r="H28" s="442" t="s">
        <v>639</v>
      </c>
      <c r="I28" s="443"/>
      <c r="J28" s="445" t="s">
        <v>638</v>
      </c>
      <c r="K28" s="446"/>
      <c r="L28" s="124"/>
      <c r="M28" s="150" t="s">
        <v>616</v>
      </c>
    </row>
    <row r="29" spans="1:37" ht="18.75" customHeight="1" x14ac:dyDescent="0.25">
      <c r="A29" s="149" t="s">
        <v>83</v>
      </c>
      <c r="B29" s="441" t="str">
        <f>E15</f>
        <v>Bacsa</v>
      </c>
      <c r="C29" s="441"/>
      <c r="D29" s="442" t="s">
        <v>639</v>
      </c>
      <c r="E29" s="443"/>
      <c r="F29" s="444"/>
      <c r="G29" s="444"/>
      <c r="H29" s="442" t="s">
        <v>639</v>
      </c>
      <c r="I29" s="443"/>
      <c r="J29" s="442" t="s">
        <v>640</v>
      </c>
      <c r="K29" s="443"/>
      <c r="L29" s="124"/>
      <c r="M29" s="150" t="s">
        <v>619</v>
      </c>
    </row>
    <row r="30" spans="1:37" ht="18.75" customHeight="1" x14ac:dyDescent="0.25">
      <c r="A30" s="149" t="s">
        <v>87</v>
      </c>
      <c r="B30" s="441" t="str">
        <f>E17</f>
        <v>Nagy</v>
      </c>
      <c r="C30" s="441"/>
      <c r="D30" s="442" t="s">
        <v>637</v>
      </c>
      <c r="E30" s="443"/>
      <c r="F30" s="442" t="s">
        <v>641</v>
      </c>
      <c r="G30" s="443"/>
      <c r="H30" s="444"/>
      <c r="I30" s="444"/>
      <c r="J30" s="442" t="s">
        <v>644</v>
      </c>
      <c r="K30" s="443"/>
      <c r="L30" s="124"/>
      <c r="M30" s="150" t="s">
        <v>617</v>
      </c>
    </row>
    <row r="31" spans="1:37" ht="18.75" customHeight="1" x14ac:dyDescent="0.25">
      <c r="A31" s="149" t="s">
        <v>91</v>
      </c>
      <c r="B31" s="441" t="str">
        <f>E19</f>
        <v>Duzs</v>
      </c>
      <c r="C31" s="441"/>
      <c r="D31" s="442" t="s">
        <v>640</v>
      </c>
      <c r="E31" s="443"/>
      <c r="F31" s="450" t="s">
        <v>638</v>
      </c>
      <c r="G31" s="443"/>
      <c r="H31" s="445" t="s">
        <v>639</v>
      </c>
      <c r="I31" s="446"/>
      <c r="J31" s="444"/>
      <c r="K31" s="444"/>
      <c r="L31" s="124"/>
      <c r="M31" s="150" t="s">
        <v>618</v>
      </c>
    </row>
    <row r="32" spans="1:37" ht="18.75" customHeight="1" x14ac:dyDescent="0.25">
      <c r="A32" s="153"/>
      <c r="B32" s="154"/>
      <c r="C32" s="154"/>
      <c r="D32" s="153"/>
      <c r="E32" s="153"/>
      <c r="F32" s="153"/>
      <c r="G32" s="153"/>
      <c r="H32" s="153"/>
      <c r="I32" s="153"/>
      <c r="J32" s="124"/>
      <c r="K32" s="124"/>
      <c r="L32" s="124"/>
      <c r="M32" s="155"/>
    </row>
    <row r="33" spans="1:18" x14ac:dyDescent="0.25">
      <c r="A33" s="124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</row>
    <row r="34" spans="1:18" x14ac:dyDescent="0.25">
      <c r="A34" s="124" t="s">
        <v>98</v>
      </c>
      <c r="B34" s="124"/>
      <c r="C34" s="437" t="str">
        <f>IF(M23=1,B23,IF(M24=1,B24,IF(M25=1,B25,"")))</f>
        <v/>
      </c>
      <c r="D34" s="437"/>
      <c r="E34" s="134" t="s">
        <v>99</v>
      </c>
      <c r="F34" s="437" t="str">
        <f>IF(M28=1,B28,IF(M29=1,B29,IF(M30=1,B30,IF(M31=1,B31,""))))</f>
        <v/>
      </c>
      <c r="G34" s="437"/>
      <c r="H34" s="124"/>
      <c r="I34" s="156"/>
      <c r="J34" s="124"/>
      <c r="K34" s="124"/>
      <c r="L34" s="124"/>
      <c r="M34" s="124"/>
    </row>
    <row r="35" spans="1:18" x14ac:dyDescent="0.25">
      <c r="A35" s="124"/>
      <c r="B35" s="124"/>
      <c r="C35" s="124"/>
      <c r="D35" s="124"/>
      <c r="E35" s="124"/>
      <c r="F35" s="134"/>
      <c r="G35" s="134"/>
      <c r="H35" s="124"/>
      <c r="I35" s="124"/>
      <c r="J35" s="124"/>
      <c r="K35" s="124"/>
      <c r="L35" s="124"/>
      <c r="M35" s="124"/>
    </row>
    <row r="36" spans="1:18" x14ac:dyDescent="0.25">
      <c r="A36" s="124" t="s">
        <v>100</v>
      </c>
      <c r="B36" s="124"/>
      <c r="C36" s="437" t="str">
        <f>IF(M23=2,B23,IF(M24=2,B24,IF(M25=2,B25,"")))</f>
        <v/>
      </c>
      <c r="D36" s="437"/>
      <c r="E36" s="134" t="s">
        <v>99</v>
      </c>
      <c r="F36" s="437" t="str">
        <f>IF(M28=2,B28,IF(M29=2,B29,IF(M30=2,B30,IF(M31=2,B31,""))))</f>
        <v/>
      </c>
      <c r="G36" s="437"/>
      <c r="H36" s="124"/>
      <c r="I36" s="156"/>
      <c r="J36" s="124"/>
      <c r="K36" s="124"/>
      <c r="L36" s="124"/>
      <c r="M36" s="124"/>
    </row>
    <row r="37" spans="1:18" x14ac:dyDescent="0.25">
      <c r="A37" s="124"/>
      <c r="B37" s="124"/>
      <c r="C37" s="134"/>
      <c r="D37" s="134"/>
      <c r="E37" s="134"/>
      <c r="F37" s="134"/>
      <c r="G37" s="134"/>
      <c r="H37" s="124"/>
      <c r="I37" s="124"/>
      <c r="J37" s="124"/>
      <c r="K37" s="124"/>
      <c r="L37" s="124"/>
      <c r="M37" s="124"/>
    </row>
    <row r="38" spans="1:18" x14ac:dyDescent="0.25">
      <c r="A38" s="124" t="s">
        <v>101</v>
      </c>
      <c r="B38" s="124"/>
      <c r="C38" s="437" t="str">
        <f>IF(M23=3,B23,IF(M24=3,B24,IF(M25=3,B25,"")))</f>
        <v/>
      </c>
      <c r="D38" s="437"/>
      <c r="E38" s="134" t="s">
        <v>99</v>
      </c>
      <c r="F38" s="437" t="str">
        <f>IF(M28=3,B28,IF(M29=3,B29,IF(M30=3,B30,IF(M31=3,B31,""))))</f>
        <v/>
      </c>
      <c r="G38" s="437"/>
      <c r="H38" s="124"/>
      <c r="I38" s="156"/>
      <c r="J38" s="124"/>
      <c r="K38" s="124"/>
      <c r="L38" s="124"/>
      <c r="M38" s="124"/>
    </row>
    <row r="39" spans="1:18" x14ac:dyDescent="0.25">
      <c r="A39" s="124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</row>
    <row r="40" spans="1:18" x14ac:dyDescent="0.25">
      <c r="A40" s="124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56"/>
      <c r="M40" s="124"/>
    </row>
    <row r="41" spans="1:18" x14ac:dyDescent="0.25">
      <c r="A41" s="159" t="s">
        <v>44</v>
      </c>
      <c r="B41" s="160"/>
      <c r="C41" s="161"/>
      <c r="D41" s="162" t="s">
        <v>103</v>
      </c>
      <c r="E41" s="163" t="s">
        <v>104</v>
      </c>
      <c r="F41" s="164"/>
      <c r="G41" s="162" t="s">
        <v>103</v>
      </c>
      <c r="H41" s="163" t="s">
        <v>105</v>
      </c>
      <c r="I41" s="165"/>
      <c r="J41" s="163" t="s">
        <v>106</v>
      </c>
      <c r="K41" s="166" t="s">
        <v>107</v>
      </c>
      <c r="L41" s="33"/>
      <c r="M41" s="164"/>
      <c r="P41" s="157"/>
      <c r="Q41" s="157"/>
      <c r="R41" s="158"/>
    </row>
    <row r="42" spans="1:18" x14ac:dyDescent="0.25">
      <c r="A42" s="169" t="s">
        <v>108</v>
      </c>
      <c r="B42" s="170"/>
      <c r="C42" s="171"/>
      <c r="D42" s="172">
        <v>1</v>
      </c>
      <c r="E42" s="438" t="e">
        <f>IF(D42&gt;$R$44,0,UPPER(VLOOKUP(D42,#REF!,2)))</f>
        <v>#REF!</v>
      </c>
      <c r="F42" s="438"/>
      <c r="G42" s="173" t="s">
        <v>109</v>
      </c>
      <c r="H42" s="170"/>
      <c r="I42" s="174"/>
      <c r="J42" s="175"/>
      <c r="K42" s="176" t="s">
        <v>110</v>
      </c>
      <c r="L42" s="177"/>
      <c r="M42" s="178"/>
      <c r="P42" s="167"/>
      <c r="Q42" s="167"/>
      <c r="R42" s="168"/>
    </row>
    <row r="43" spans="1:18" x14ac:dyDescent="0.25">
      <c r="A43" s="180" t="s">
        <v>111</v>
      </c>
      <c r="B43" s="181"/>
      <c r="C43" s="182"/>
      <c r="D43" s="183">
        <v>2</v>
      </c>
      <c r="E43" s="439" t="e">
        <f>IF(D43&gt;$R$44,0,UPPER(VLOOKUP(D43,#REF!,2)))</f>
        <v>#REF!</v>
      </c>
      <c r="F43" s="439"/>
      <c r="G43" s="184" t="s">
        <v>112</v>
      </c>
      <c r="H43" s="185"/>
      <c r="I43" s="186"/>
      <c r="J43" s="187"/>
      <c r="K43" s="188"/>
      <c r="L43" s="156"/>
      <c r="M43" s="189"/>
      <c r="P43" s="168"/>
      <c r="Q43" s="179"/>
      <c r="R43" s="168"/>
    </row>
    <row r="44" spans="1:18" x14ac:dyDescent="0.25">
      <c r="A44" s="191"/>
      <c r="B44" s="192"/>
      <c r="C44" s="193"/>
      <c r="D44" s="183"/>
      <c r="E44" s="194"/>
      <c r="F44" s="124"/>
      <c r="G44" s="184" t="s">
        <v>113</v>
      </c>
      <c r="H44" s="185"/>
      <c r="I44" s="186"/>
      <c r="J44" s="187"/>
      <c r="K44" s="176" t="s">
        <v>114</v>
      </c>
      <c r="L44" s="177"/>
      <c r="M44" s="178"/>
      <c r="P44" s="167"/>
      <c r="Q44" s="167"/>
      <c r="R44" s="190" t="e">
        <f>MIN(4,#REF!)</f>
        <v>#REF!</v>
      </c>
    </row>
    <row r="45" spans="1:18" x14ac:dyDescent="0.25">
      <c r="A45" s="195"/>
      <c r="B45" s="196"/>
      <c r="C45" s="197"/>
      <c r="D45" s="183"/>
      <c r="E45" s="194"/>
      <c r="F45" s="124"/>
      <c r="G45" s="184" t="s">
        <v>115</v>
      </c>
      <c r="H45" s="185"/>
      <c r="I45" s="186"/>
      <c r="J45" s="187"/>
      <c r="K45" s="198"/>
      <c r="L45" s="124"/>
      <c r="M45" s="199"/>
      <c r="P45" s="168"/>
      <c r="Q45" s="179"/>
      <c r="R45" s="168"/>
    </row>
    <row r="46" spans="1:18" x14ac:dyDescent="0.25">
      <c r="A46" s="200"/>
      <c r="B46" s="201"/>
      <c r="C46" s="202"/>
      <c r="D46" s="183"/>
      <c r="E46" s="194"/>
      <c r="F46" s="124"/>
      <c r="G46" s="184" t="s">
        <v>116</v>
      </c>
      <c r="H46" s="185"/>
      <c r="I46" s="186"/>
      <c r="J46" s="187"/>
      <c r="K46" s="180"/>
      <c r="L46" s="156"/>
      <c r="M46" s="189"/>
      <c r="P46" s="168"/>
      <c r="Q46" s="179"/>
      <c r="R46" s="168"/>
    </row>
    <row r="47" spans="1:18" x14ac:dyDescent="0.25">
      <c r="A47" s="203"/>
      <c r="B47" s="16"/>
      <c r="C47" s="197"/>
      <c r="D47" s="183"/>
      <c r="E47" s="194"/>
      <c r="F47" s="124"/>
      <c r="G47" s="184" t="s">
        <v>117</v>
      </c>
      <c r="H47" s="185"/>
      <c r="I47" s="186"/>
      <c r="J47" s="187"/>
      <c r="K47" s="176" t="s">
        <v>118</v>
      </c>
      <c r="L47" s="177"/>
      <c r="M47" s="178"/>
      <c r="P47" s="167"/>
      <c r="Q47" s="167"/>
      <c r="R47" s="168"/>
    </row>
    <row r="48" spans="1:18" x14ac:dyDescent="0.25">
      <c r="A48" s="203"/>
      <c r="B48" s="16"/>
      <c r="C48" s="204"/>
      <c r="D48" s="183"/>
      <c r="E48" s="194"/>
      <c r="F48" s="124"/>
      <c r="G48" s="184" t="s">
        <v>119</v>
      </c>
      <c r="H48" s="185"/>
      <c r="I48" s="186"/>
      <c r="J48" s="187"/>
      <c r="K48" s="198"/>
      <c r="L48" s="124"/>
      <c r="M48" s="199"/>
      <c r="P48" s="168"/>
      <c r="Q48" s="179"/>
      <c r="R48" s="168"/>
    </row>
    <row r="49" spans="1:18" x14ac:dyDescent="0.25">
      <c r="A49" s="205"/>
      <c r="B49" s="206"/>
      <c r="C49" s="207"/>
      <c r="D49" s="208"/>
      <c r="E49" s="209"/>
      <c r="F49" s="156"/>
      <c r="G49" s="210" t="s">
        <v>120</v>
      </c>
      <c r="H49" s="181"/>
      <c r="I49" s="211"/>
      <c r="J49" s="212"/>
      <c r="K49" s="180" t="str">
        <f>L4</f>
        <v>Hankó Bálint</v>
      </c>
      <c r="L49" s="156"/>
      <c r="M49" s="189"/>
      <c r="P49" s="168"/>
      <c r="Q49" s="179"/>
      <c r="R49" s="190"/>
    </row>
  </sheetData>
  <sheetProtection selectLockedCells="1" selectUnlockedCells="1"/>
  <mergeCells count="51">
    <mergeCell ref="H22:I22"/>
    <mergeCell ref="A1:F1"/>
    <mergeCell ref="A4:C4"/>
    <mergeCell ref="B22:C22"/>
    <mergeCell ref="D22:E22"/>
    <mergeCell ref="F22:G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7:C27"/>
    <mergeCell ref="D27:E27"/>
    <mergeCell ref="F27:G27"/>
    <mergeCell ref="H27:I27"/>
    <mergeCell ref="J27:K27"/>
    <mergeCell ref="B28:C28"/>
    <mergeCell ref="D28:E28"/>
    <mergeCell ref="F28:G28"/>
    <mergeCell ref="H28:I28"/>
    <mergeCell ref="J28:K28"/>
    <mergeCell ref="J31:K31"/>
    <mergeCell ref="C34:D34"/>
    <mergeCell ref="F34:G34"/>
    <mergeCell ref="B29:C29"/>
    <mergeCell ref="D29:E29"/>
    <mergeCell ref="F29:G29"/>
    <mergeCell ref="H29:I29"/>
    <mergeCell ref="J29:K29"/>
    <mergeCell ref="B30:C30"/>
    <mergeCell ref="D30:E30"/>
    <mergeCell ref="F30:G30"/>
    <mergeCell ref="H30:I30"/>
    <mergeCell ref="J30:K30"/>
    <mergeCell ref="E43:F43"/>
    <mergeCell ref="B31:C31"/>
    <mergeCell ref="D31:E31"/>
    <mergeCell ref="F31:G31"/>
    <mergeCell ref="H31:I31"/>
    <mergeCell ref="C36:D36"/>
    <mergeCell ref="F36:G36"/>
    <mergeCell ref="C38:D38"/>
    <mergeCell ref="F38:G38"/>
    <mergeCell ref="E42:F42"/>
  </mergeCells>
  <conditionalFormatting sqref="E7 E9 E11 E13 E15 E17 E19">
    <cfRule type="cellIs" dxfId="165" priority="2" stopIfTrue="1" operator="equal">
      <formula>"Bye"</formula>
    </cfRule>
  </conditionalFormatting>
  <conditionalFormatting sqref="R44 R49">
    <cfRule type="expression" dxfId="164" priority="1" stopIfTrue="1">
      <formula>$O$1="CU"</formula>
    </cfRule>
  </conditionalFormatting>
  <printOptions horizontalCentered="1" verticalCentered="1"/>
  <pageMargins left="0" right="0" top="0.98402777777777783" bottom="0.98402777777777783" header="0.51181102362204722" footer="0.51181102362204722"/>
  <pageSetup paperSize="9" scale="95" firstPageNumber="0" orientation="portrait" horizontalDpi="300" verticalDpi="30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Munka15">
    <tabColor indexed="11"/>
  </sheetPr>
  <dimension ref="A1:AK47"/>
  <sheetViews>
    <sheetView showZeros="0" topLeftCell="A5" workbookViewId="0">
      <selection activeCell="M30" sqref="M30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5" width="11.44140625" customWidth="1"/>
    <col min="16" max="17" width="8.44140625" customWidth="1"/>
    <col min="18" max="18" width="10.88671875" customWidth="1"/>
    <col min="19" max="21" width="8.44140625" customWidth="1"/>
    <col min="25" max="37" width="9" hidden="1" customWidth="1"/>
  </cols>
  <sheetData>
    <row r="1" spans="1:37" ht="24.6" x14ac:dyDescent="0.25">
      <c r="A1" s="448" t="str">
        <f>Altalanos!$A$6</f>
        <v>Diákolimpia Vármegyei</v>
      </c>
      <c r="B1" s="448"/>
      <c r="C1" s="448"/>
      <c r="D1" s="448"/>
      <c r="E1" s="448"/>
      <c r="F1" s="448"/>
      <c r="G1" s="89"/>
      <c r="H1" s="90" t="s">
        <v>28</v>
      </c>
      <c r="I1" s="91"/>
      <c r="J1" s="92"/>
      <c r="L1" s="93"/>
      <c r="M1" s="94"/>
      <c r="N1" s="95"/>
      <c r="O1" s="95"/>
      <c r="P1" s="95"/>
      <c r="Q1" s="96"/>
      <c r="R1" s="95"/>
      <c r="AB1" s="97" t="e">
        <f>IF(Y5=1,CONCATENATE(VLOOKUP(Y3,AA16:AH27,2)),CONCATENATE(VLOOKUP(Y3,AA2:AK13,2)))</f>
        <v>#N/A</v>
      </c>
      <c r="AC1" s="97" t="e">
        <f>IF(Y5=1,CONCATENATE(VLOOKUP(Y3,AA16:AK27,3)),CONCATENATE(VLOOKUP(Y3,AA2:AK13,3)))</f>
        <v>#N/A</v>
      </c>
      <c r="AD1" s="97" t="e">
        <f>IF(Y5=1,CONCATENATE(VLOOKUP(Y3,AA16:AK27,4)),CONCATENATE(VLOOKUP(Y3,AA2:AK13,4)))</f>
        <v>#N/A</v>
      </c>
      <c r="AE1" s="97" t="e">
        <f>IF(Y5=1,CONCATENATE(VLOOKUP(Y3,AA16:AK27,5)),CONCATENATE(VLOOKUP(Y3,AA2:AK13,5)))</f>
        <v>#N/A</v>
      </c>
      <c r="AF1" s="97" t="e">
        <f>IF(Y5=1,CONCATENATE(VLOOKUP(Y3,AA16:AK27,6)),CONCATENATE(VLOOKUP(Y3,AA2:AK13,6)))</f>
        <v>#N/A</v>
      </c>
      <c r="AG1" s="97" t="e">
        <f>IF(Y5=1,CONCATENATE(VLOOKUP(Y3,AA16:AK27,7)),CONCATENATE(VLOOKUP(Y3,AA2:AK13,7)))</f>
        <v>#N/A</v>
      </c>
      <c r="AH1" s="97" t="e">
        <f>IF(Y5=1,CONCATENATE(VLOOKUP(Y3,AA16:AK27,8)),CONCATENATE(VLOOKUP(Y3,AA2:AK13,8)))</f>
        <v>#N/A</v>
      </c>
      <c r="AI1" s="97" t="e">
        <f>IF(Y5=1,CONCATENATE(VLOOKUP(Y3,AA16:AK27,9)),CONCATENATE(VLOOKUP(Y3,AA2:AK13,9)))</f>
        <v>#N/A</v>
      </c>
      <c r="AJ1" s="97" t="e">
        <f>IF(Y5=1,CONCATENATE(VLOOKUP(Y3,AA16:AK27,10)),CONCATENATE(VLOOKUP(Y3,AA2:AK13,10)))</f>
        <v>#N/A</v>
      </c>
      <c r="AK1" s="97" t="e">
        <f>IF(Y5=1,CONCATENATE(VLOOKUP(Y3,AA16:AK27,11)),CONCATENATE(VLOOKUP(Y3,AA2:AK13,11)))</f>
        <v>#N/A</v>
      </c>
    </row>
    <row r="2" spans="1:37" x14ac:dyDescent="0.25">
      <c r="A2" s="98" t="s">
        <v>29</v>
      </c>
      <c r="B2" s="99"/>
      <c r="C2" s="99"/>
      <c r="D2" s="99"/>
      <c r="E2" s="325">
        <f>Altalanos!$B$8</f>
        <v>0</v>
      </c>
      <c r="F2" s="99"/>
      <c r="G2" s="100"/>
      <c r="H2" s="101"/>
      <c r="I2" s="101"/>
      <c r="J2" s="102"/>
      <c r="K2" s="93"/>
      <c r="L2" s="93"/>
      <c r="M2" s="93"/>
      <c r="N2" s="103"/>
      <c r="O2" s="104"/>
      <c r="P2" s="103"/>
      <c r="Q2" s="104"/>
      <c r="R2" s="103"/>
      <c r="Y2" s="105"/>
      <c r="Z2" s="106"/>
      <c r="AA2" s="106" t="s">
        <v>30</v>
      </c>
      <c r="AB2" s="107">
        <v>150</v>
      </c>
      <c r="AC2" s="107">
        <v>120</v>
      </c>
      <c r="AD2" s="107">
        <v>100</v>
      </c>
      <c r="AE2" s="107">
        <v>80</v>
      </c>
      <c r="AF2" s="107">
        <v>70</v>
      </c>
      <c r="AG2" s="107">
        <v>60</v>
      </c>
      <c r="AH2" s="107">
        <v>55</v>
      </c>
      <c r="AI2" s="107">
        <v>50</v>
      </c>
      <c r="AJ2" s="107">
        <v>45</v>
      </c>
      <c r="AK2" s="107">
        <v>40</v>
      </c>
    </row>
    <row r="3" spans="1:37" x14ac:dyDescent="0.25">
      <c r="A3" s="53" t="s">
        <v>21</v>
      </c>
      <c r="B3" s="53"/>
      <c r="C3" s="53"/>
      <c r="D3" s="53"/>
      <c r="E3" s="53" t="s">
        <v>11</v>
      </c>
      <c r="F3" s="53"/>
      <c r="G3" s="53"/>
      <c r="H3" s="53" t="s">
        <v>31</v>
      </c>
      <c r="I3" s="53"/>
      <c r="J3" s="108"/>
      <c r="K3" s="53"/>
      <c r="L3" s="54" t="s">
        <v>32</v>
      </c>
      <c r="M3" s="53"/>
      <c r="N3" s="109"/>
      <c r="O3" s="110"/>
      <c r="P3" s="109"/>
      <c r="Y3" s="106">
        <f>IF(H4="OB","A",IF(H4="IX","W",H4))</f>
        <v>0</v>
      </c>
      <c r="Z3" s="106"/>
      <c r="AA3" s="106" t="s">
        <v>36</v>
      </c>
      <c r="AB3" s="107">
        <v>120</v>
      </c>
      <c r="AC3" s="107">
        <v>90</v>
      </c>
      <c r="AD3" s="107">
        <v>65</v>
      </c>
      <c r="AE3" s="107">
        <v>55</v>
      </c>
      <c r="AF3" s="107">
        <v>50</v>
      </c>
      <c r="AG3" s="107">
        <v>45</v>
      </c>
      <c r="AH3" s="107">
        <v>40</v>
      </c>
      <c r="AI3" s="107">
        <v>35</v>
      </c>
      <c r="AJ3" s="107">
        <v>25</v>
      </c>
      <c r="AK3" s="107">
        <v>20</v>
      </c>
    </row>
    <row r="4" spans="1:37" x14ac:dyDescent="0.25">
      <c r="A4" s="449">
        <f>Altalanos!$A$10</f>
        <v>45790</v>
      </c>
      <c r="B4" s="449"/>
      <c r="C4" s="449"/>
      <c r="D4" s="112"/>
      <c r="E4" s="113" t="str">
        <f>Altalanos!$C$10</f>
        <v>Békéscsaba</v>
      </c>
      <c r="F4" s="113"/>
      <c r="G4" s="113" t="s">
        <v>195</v>
      </c>
      <c r="H4" s="114"/>
      <c r="I4" s="113"/>
      <c r="J4" s="115"/>
      <c r="K4" s="114"/>
      <c r="L4" s="116" t="str">
        <f>Altalanos!$E$10</f>
        <v>Hankó Bálint</v>
      </c>
      <c r="M4" s="114"/>
      <c r="N4" s="117"/>
      <c r="O4" s="118"/>
      <c r="P4" s="117"/>
      <c r="Y4" s="106"/>
      <c r="Z4" s="106"/>
      <c r="AA4" s="106" t="s">
        <v>41</v>
      </c>
      <c r="AB4" s="107">
        <v>90</v>
      </c>
      <c r="AC4" s="107">
        <v>60</v>
      </c>
      <c r="AD4" s="107">
        <v>45</v>
      </c>
      <c r="AE4" s="107">
        <v>34</v>
      </c>
      <c r="AF4" s="107">
        <v>27</v>
      </c>
      <c r="AG4" s="107">
        <v>22</v>
      </c>
      <c r="AH4" s="107">
        <v>18</v>
      </c>
      <c r="AI4" s="107">
        <v>15</v>
      </c>
      <c r="AJ4" s="107">
        <v>12</v>
      </c>
      <c r="AK4" s="107">
        <v>9</v>
      </c>
    </row>
    <row r="5" spans="1:37" x14ac:dyDescent="0.25">
      <c r="A5" s="33"/>
      <c r="B5" s="33" t="s">
        <v>42</v>
      </c>
      <c r="C5" s="33" t="s">
        <v>43</v>
      </c>
      <c r="D5" s="33" t="s">
        <v>44</v>
      </c>
      <c r="E5" s="33" t="s">
        <v>45</v>
      </c>
      <c r="F5" s="33"/>
      <c r="G5" s="33" t="s">
        <v>25</v>
      </c>
      <c r="H5" s="33"/>
      <c r="I5" s="33" t="s">
        <v>46</v>
      </c>
      <c r="J5" s="33"/>
      <c r="K5" s="121" t="s">
        <v>47</v>
      </c>
      <c r="L5" s="121" t="s">
        <v>48</v>
      </c>
      <c r="M5" s="121" t="s">
        <v>49</v>
      </c>
      <c r="O5" s="111" t="s">
        <v>33</v>
      </c>
      <c r="P5" s="107" t="s">
        <v>34</v>
      </c>
      <c r="R5" s="111" t="s">
        <v>33</v>
      </c>
      <c r="S5" s="133" t="s">
        <v>68</v>
      </c>
      <c r="Y5" s="106">
        <f>IF(OR(Altalanos!$A$8="F1",Altalanos!$A$8="F2",Altalanos!$A$8="N1",Altalanos!$A$8="N2"),1,2)</f>
        <v>2</v>
      </c>
      <c r="Z5" s="106"/>
      <c r="AA5" s="106" t="s">
        <v>53</v>
      </c>
      <c r="AB5" s="107">
        <v>60</v>
      </c>
      <c r="AC5" s="107">
        <v>40</v>
      </c>
      <c r="AD5" s="107">
        <v>30</v>
      </c>
      <c r="AE5" s="107">
        <v>20</v>
      </c>
      <c r="AF5" s="107">
        <v>18</v>
      </c>
      <c r="AG5" s="107">
        <v>15</v>
      </c>
      <c r="AH5" s="107">
        <v>12</v>
      </c>
      <c r="AI5" s="107">
        <v>10</v>
      </c>
      <c r="AJ5" s="107">
        <v>8</v>
      </c>
      <c r="AK5" s="107">
        <v>6</v>
      </c>
    </row>
    <row r="6" spans="1:37" x14ac:dyDescent="0.25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O6" s="119" t="s">
        <v>38</v>
      </c>
      <c r="P6" s="120" t="s">
        <v>39</v>
      </c>
      <c r="R6" s="119" t="s">
        <v>38</v>
      </c>
      <c r="S6" s="138" t="s">
        <v>153</v>
      </c>
      <c r="Y6" s="106"/>
      <c r="Z6" s="106"/>
      <c r="AA6" s="106" t="s">
        <v>54</v>
      </c>
      <c r="AB6" s="107">
        <v>40</v>
      </c>
      <c r="AC6" s="107">
        <v>25</v>
      </c>
      <c r="AD6" s="107">
        <v>18</v>
      </c>
      <c r="AE6" s="107">
        <v>13</v>
      </c>
      <c r="AF6" s="107">
        <v>10</v>
      </c>
      <c r="AG6" s="107">
        <v>8</v>
      </c>
      <c r="AH6" s="107">
        <v>6</v>
      </c>
      <c r="AI6" s="107">
        <v>5</v>
      </c>
      <c r="AJ6" s="107">
        <v>4</v>
      </c>
      <c r="AK6" s="107">
        <v>3</v>
      </c>
    </row>
    <row r="7" spans="1:37" x14ac:dyDescent="0.25">
      <c r="A7" s="125" t="s">
        <v>30</v>
      </c>
      <c r="B7" s="126"/>
      <c r="C7" s="127" t="str">
        <f>IF($B7="","",VLOOKUP($B7,#REF!,5))</f>
        <v/>
      </c>
      <c r="D7" s="127" t="str">
        <f>IF($B7="","",VLOOKUP($B7,#REF!,15))</f>
        <v/>
      </c>
      <c r="E7" s="128" t="s">
        <v>167</v>
      </c>
      <c r="F7" s="129"/>
      <c r="G7" s="128" t="s">
        <v>196</v>
      </c>
      <c r="H7" s="129"/>
      <c r="I7" s="128" t="s">
        <v>57</v>
      </c>
      <c r="J7" s="124"/>
      <c r="K7" s="130"/>
      <c r="L7" s="131" t="str">
        <f>IF(K7="","",CONCATENATE(VLOOKUP($Y$3,$AB$1:$AK$1,K7)," pont"))</f>
        <v/>
      </c>
      <c r="M7" s="132"/>
      <c r="O7" s="122" t="s">
        <v>50</v>
      </c>
      <c r="P7" s="123" t="s">
        <v>51</v>
      </c>
      <c r="R7" s="122" t="s">
        <v>50</v>
      </c>
      <c r="S7" s="142" t="s">
        <v>128</v>
      </c>
      <c r="Y7" s="106"/>
      <c r="Z7" s="106"/>
      <c r="AA7" s="106" t="s">
        <v>60</v>
      </c>
      <c r="AB7" s="107">
        <v>25</v>
      </c>
      <c r="AC7" s="107">
        <v>15</v>
      </c>
      <c r="AD7" s="107">
        <v>13</v>
      </c>
      <c r="AE7" s="107">
        <v>8</v>
      </c>
      <c r="AF7" s="107">
        <v>6</v>
      </c>
      <c r="AG7" s="107">
        <v>4</v>
      </c>
      <c r="AH7" s="107">
        <v>3</v>
      </c>
      <c r="AI7" s="107">
        <v>2</v>
      </c>
      <c r="AJ7" s="107">
        <v>1</v>
      </c>
      <c r="AK7" s="107">
        <v>0</v>
      </c>
    </row>
    <row r="8" spans="1:37" x14ac:dyDescent="0.25">
      <c r="A8" s="134"/>
      <c r="B8" s="135"/>
      <c r="C8" s="136"/>
      <c r="D8" s="136"/>
      <c r="E8" s="136"/>
      <c r="F8" s="136"/>
      <c r="G8" s="136"/>
      <c r="H8" s="136"/>
      <c r="I8" s="136"/>
      <c r="J8" s="124"/>
      <c r="K8" s="134"/>
      <c r="L8" s="134"/>
      <c r="M8" s="137"/>
      <c r="Y8" s="106"/>
      <c r="Z8" s="106"/>
      <c r="AA8" s="106" t="s">
        <v>63</v>
      </c>
      <c r="AB8" s="107">
        <v>15</v>
      </c>
      <c r="AC8" s="107">
        <v>10</v>
      </c>
      <c r="AD8" s="107">
        <v>7</v>
      </c>
      <c r="AE8" s="107">
        <v>5</v>
      </c>
      <c r="AF8" s="107">
        <v>4</v>
      </c>
      <c r="AG8" s="107">
        <v>3</v>
      </c>
      <c r="AH8" s="107">
        <v>2</v>
      </c>
      <c r="AI8" s="107">
        <v>1</v>
      </c>
      <c r="AJ8" s="107">
        <v>0</v>
      </c>
      <c r="AK8" s="107">
        <v>0</v>
      </c>
    </row>
    <row r="9" spans="1:37" x14ac:dyDescent="0.25">
      <c r="A9" s="134" t="s">
        <v>64</v>
      </c>
      <c r="B9" s="139"/>
      <c r="C9" s="127" t="str">
        <f>IF($B9="","",VLOOKUP($B9,#REF!,5))</f>
        <v/>
      </c>
      <c r="D9" s="127" t="str">
        <f>IF($B9="","",VLOOKUP($B9,#REF!,15))</f>
        <v/>
      </c>
      <c r="E9" s="140" t="s">
        <v>197</v>
      </c>
      <c r="F9" s="141"/>
      <c r="G9" s="140" t="s">
        <v>198</v>
      </c>
      <c r="H9" s="141"/>
      <c r="I9" s="140" t="s">
        <v>145</v>
      </c>
      <c r="J9" s="124"/>
      <c r="K9" s="130"/>
      <c r="L9" s="131" t="str">
        <f>IF(K9="","",CONCATENATE(VLOOKUP($Y$3,$AB$1:$AK$1,K9)," pont"))</f>
        <v/>
      </c>
      <c r="M9" s="132"/>
      <c r="Y9" s="106"/>
      <c r="Z9" s="106"/>
      <c r="AA9" s="106" t="s">
        <v>70</v>
      </c>
      <c r="AB9" s="107">
        <v>10</v>
      </c>
      <c r="AC9" s="107">
        <v>6</v>
      </c>
      <c r="AD9" s="107">
        <v>4</v>
      </c>
      <c r="AE9" s="107">
        <v>2</v>
      </c>
      <c r="AF9" s="107">
        <v>1</v>
      </c>
      <c r="AG9" s="107">
        <v>0</v>
      </c>
      <c r="AH9" s="107">
        <v>0</v>
      </c>
      <c r="AI9" s="107">
        <v>0</v>
      </c>
      <c r="AJ9" s="107">
        <v>0</v>
      </c>
      <c r="AK9" s="107">
        <v>0</v>
      </c>
    </row>
    <row r="10" spans="1:37" x14ac:dyDescent="0.25">
      <c r="A10" s="134"/>
      <c r="B10" s="135"/>
      <c r="C10" s="136"/>
      <c r="D10" s="136"/>
      <c r="E10" s="136"/>
      <c r="F10" s="136"/>
      <c r="G10" s="136"/>
      <c r="H10" s="136"/>
      <c r="I10" s="136"/>
      <c r="J10" s="124"/>
      <c r="K10" s="134"/>
      <c r="L10" s="134"/>
      <c r="M10" s="137"/>
      <c r="Y10" s="106"/>
      <c r="Z10" s="106"/>
      <c r="AA10" s="106" t="s">
        <v>71</v>
      </c>
      <c r="AB10" s="107">
        <v>6</v>
      </c>
      <c r="AC10" s="107">
        <v>3</v>
      </c>
      <c r="AD10" s="107">
        <v>2</v>
      </c>
      <c r="AE10" s="107">
        <v>1</v>
      </c>
      <c r="AF10" s="107">
        <v>0</v>
      </c>
      <c r="AG10" s="107">
        <v>0</v>
      </c>
      <c r="AH10" s="107">
        <v>0</v>
      </c>
      <c r="AI10" s="107">
        <v>0</v>
      </c>
      <c r="AJ10" s="107">
        <v>0</v>
      </c>
      <c r="AK10" s="107">
        <v>0</v>
      </c>
    </row>
    <row r="11" spans="1:37" x14ac:dyDescent="0.25">
      <c r="A11" s="134" t="s">
        <v>72</v>
      </c>
      <c r="B11" s="139"/>
      <c r="C11" s="127" t="str">
        <f>IF($B11="","",VLOOKUP($B11,#REF!,5))</f>
        <v/>
      </c>
      <c r="D11" s="127" t="str">
        <f>IF($B11="","",VLOOKUP($B11,#REF!,15))</f>
        <v/>
      </c>
      <c r="E11" s="140" t="s">
        <v>199</v>
      </c>
      <c r="F11" s="141"/>
      <c r="G11" s="140" t="s">
        <v>200</v>
      </c>
      <c r="H11" s="141"/>
      <c r="I11" s="140" t="s">
        <v>126</v>
      </c>
      <c r="J11" s="124"/>
      <c r="K11" s="130"/>
      <c r="L11" s="131" t="str">
        <f>IF(K11="","",CONCATENATE(VLOOKUP($Y$3,$AB$1:$AK$1,K11)," pont"))</f>
        <v/>
      </c>
      <c r="M11" s="132"/>
      <c r="Y11" s="106"/>
      <c r="Z11" s="106"/>
      <c r="AA11" s="106" t="s">
        <v>76</v>
      </c>
      <c r="AB11" s="107">
        <v>3</v>
      </c>
      <c r="AC11" s="107">
        <v>2</v>
      </c>
      <c r="AD11" s="107">
        <v>1</v>
      </c>
      <c r="AE11" s="107">
        <v>0</v>
      </c>
      <c r="AF11" s="107">
        <v>0</v>
      </c>
      <c r="AG11" s="107">
        <v>0</v>
      </c>
      <c r="AH11" s="107">
        <v>0</v>
      </c>
      <c r="AI11" s="107">
        <v>0</v>
      </c>
      <c r="AJ11" s="107">
        <v>0</v>
      </c>
      <c r="AK11" s="107">
        <v>0</v>
      </c>
    </row>
    <row r="12" spans="1:37" x14ac:dyDescent="0.25">
      <c r="A12" s="124"/>
      <c r="B12" s="125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37"/>
      <c r="Y12" s="106"/>
      <c r="Z12" s="106"/>
      <c r="AA12" s="106" t="s">
        <v>77</v>
      </c>
      <c r="AB12" s="143">
        <v>0</v>
      </c>
      <c r="AC12" s="143">
        <v>0</v>
      </c>
      <c r="AD12" s="143">
        <v>0</v>
      </c>
      <c r="AE12" s="143">
        <v>0</v>
      </c>
      <c r="AF12" s="143">
        <v>0</v>
      </c>
      <c r="AG12" s="143">
        <v>0</v>
      </c>
      <c r="AH12" s="143">
        <v>0</v>
      </c>
      <c r="AI12" s="143">
        <v>0</v>
      </c>
      <c r="AJ12" s="143">
        <v>0</v>
      </c>
      <c r="AK12" s="143">
        <v>0</v>
      </c>
    </row>
    <row r="13" spans="1:37" x14ac:dyDescent="0.25">
      <c r="A13" s="125" t="s">
        <v>78</v>
      </c>
      <c r="B13" s="126"/>
      <c r="C13" s="127" t="str">
        <f>IF($B13="","",VLOOKUP($B13,#REF!,5))</f>
        <v/>
      </c>
      <c r="D13" s="127" t="str">
        <f>IF($B13="","",VLOOKUP($B13,#REF!,15))</f>
        <v/>
      </c>
      <c r="E13" s="128" t="s">
        <v>201</v>
      </c>
      <c r="F13" s="129"/>
      <c r="G13" s="128" t="s">
        <v>202</v>
      </c>
      <c r="H13" s="129"/>
      <c r="I13" s="128" t="s">
        <v>136</v>
      </c>
      <c r="J13" s="124"/>
      <c r="K13" s="130"/>
      <c r="L13" s="131" t="str">
        <f>IF(K13="","",CONCATENATE(VLOOKUP($Y$3,$AB$1:$AK$1,K13)," pont"))</f>
        <v/>
      </c>
      <c r="M13" s="132"/>
      <c r="Y13" s="106"/>
      <c r="Z13" s="106"/>
      <c r="AA13" s="106" t="s">
        <v>82</v>
      </c>
      <c r="AB13" s="143">
        <v>0</v>
      </c>
      <c r="AC13" s="143">
        <v>0</v>
      </c>
      <c r="AD13" s="143">
        <v>0</v>
      </c>
      <c r="AE13" s="143">
        <v>0</v>
      </c>
      <c r="AF13" s="143">
        <v>0</v>
      </c>
      <c r="AG13" s="143">
        <v>0</v>
      </c>
      <c r="AH13" s="143">
        <v>0</v>
      </c>
      <c r="AI13" s="143">
        <v>0</v>
      </c>
      <c r="AJ13" s="143">
        <v>0</v>
      </c>
      <c r="AK13" s="143">
        <v>0</v>
      </c>
    </row>
    <row r="14" spans="1:37" x14ac:dyDescent="0.25">
      <c r="A14" s="134"/>
      <c r="B14" s="135"/>
      <c r="C14" s="136"/>
      <c r="D14" s="136"/>
      <c r="E14" s="136"/>
      <c r="F14" s="136"/>
      <c r="G14" s="136"/>
      <c r="H14" s="136"/>
      <c r="I14" s="136"/>
      <c r="J14" s="124"/>
      <c r="K14" s="134"/>
      <c r="L14" s="134"/>
      <c r="M14" s="137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</row>
    <row r="15" spans="1:37" x14ac:dyDescent="0.25">
      <c r="A15" s="134" t="s">
        <v>83</v>
      </c>
      <c r="B15" s="139"/>
      <c r="C15" s="127" t="str">
        <f>IF($B15="","",VLOOKUP($B15,#REF!,5))</f>
        <v/>
      </c>
      <c r="D15" s="127" t="str">
        <f>IF($B15="","",VLOOKUP($B15,#REF!,15))</f>
        <v/>
      </c>
      <c r="E15" s="140" t="s">
        <v>203</v>
      </c>
      <c r="F15" s="141"/>
      <c r="G15" s="140" t="s">
        <v>204</v>
      </c>
      <c r="H15" s="141"/>
      <c r="I15" s="140" t="s">
        <v>205</v>
      </c>
      <c r="J15" s="124"/>
      <c r="K15" s="130"/>
      <c r="L15" s="131" t="str">
        <f>IF(K15="","",CONCATENATE(VLOOKUP($Y$3,$AB$1:$AK$1,K15)," pont"))</f>
        <v/>
      </c>
      <c r="M15" s="132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</row>
    <row r="16" spans="1:37" x14ac:dyDescent="0.25">
      <c r="A16" s="134"/>
      <c r="B16" s="135"/>
      <c r="C16" s="136"/>
      <c r="D16" s="136"/>
      <c r="E16" s="136"/>
      <c r="F16" s="136"/>
      <c r="G16" s="136"/>
      <c r="H16" s="136"/>
      <c r="I16" s="136"/>
      <c r="J16" s="124"/>
      <c r="K16" s="134"/>
      <c r="L16" s="134"/>
      <c r="M16" s="137"/>
      <c r="Y16" s="106"/>
      <c r="Z16" s="106"/>
      <c r="AA16" s="106" t="s">
        <v>30</v>
      </c>
      <c r="AB16" s="106">
        <v>300</v>
      </c>
      <c r="AC16" s="106">
        <v>250</v>
      </c>
      <c r="AD16" s="106">
        <v>220</v>
      </c>
      <c r="AE16" s="106">
        <v>180</v>
      </c>
      <c r="AF16" s="106">
        <v>160</v>
      </c>
      <c r="AG16" s="106">
        <v>150</v>
      </c>
      <c r="AH16" s="106">
        <v>140</v>
      </c>
      <c r="AI16" s="106">
        <v>130</v>
      </c>
      <c r="AJ16" s="106">
        <v>120</v>
      </c>
      <c r="AK16" s="106">
        <v>110</v>
      </c>
    </row>
    <row r="17" spans="1:37" x14ac:dyDescent="0.25">
      <c r="A17" s="134" t="s">
        <v>87</v>
      </c>
      <c r="B17" s="139"/>
      <c r="C17" s="127" t="str">
        <f>IF($B17="","",VLOOKUP($B17,#REF!,5))</f>
        <v/>
      </c>
      <c r="D17" s="127" t="str">
        <f>IF($B17="","",VLOOKUP($B17,#REF!,15))</f>
        <v/>
      </c>
      <c r="E17" s="140" t="s">
        <v>186</v>
      </c>
      <c r="F17" s="141"/>
      <c r="G17" s="140" t="s">
        <v>200</v>
      </c>
      <c r="H17" s="141"/>
      <c r="I17" s="140" t="s">
        <v>188</v>
      </c>
      <c r="J17" s="124"/>
      <c r="K17" s="130"/>
      <c r="L17" s="131" t="str">
        <f>IF(K17="","",CONCATENATE(VLOOKUP($Y$3,$AB$1:$AK$1,K17)," pont"))</f>
        <v/>
      </c>
      <c r="M17" s="132"/>
      <c r="Y17" s="106"/>
      <c r="Z17" s="106"/>
      <c r="AA17" s="106" t="s">
        <v>36</v>
      </c>
      <c r="AB17" s="106">
        <v>250</v>
      </c>
      <c r="AC17" s="106">
        <v>200</v>
      </c>
      <c r="AD17" s="106">
        <v>160</v>
      </c>
      <c r="AE17" s="106">
        <v>140</v>
      </c>
      <c r="AF17" s="106">
        <v>120</v>
      </c>
      <c r="AG17" s="106">
        <v>110</v>
      </c>
      <c r="AH17" s="106">
        <v>100</v>
      </c>
      <c r="AI17" s="106">
        <v>90</v>
      </c>
      <c r="AJ17" s="106">
        <v>80</v>
      </c>
      <c r="AK17" s="106">
        <v>70</v>
      </c>
    </row>
    <row r="18" spans="1:37" x14ac:dyDescent="0.25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Y18" s="106"/>
      <c r="Z18" s="106"/>
      <c r="AA18" s="106" t="s">
        <v>41</v>
      </c>
      <c r="AB18" s="106">
        <v>200</v>
      </c>
      <c r="AC18" s="106">
        <v>150</v>
      </c>
      <c r="AD18" s="106">
        <v>130</v>
      </c>
      <c r="AE18" s="106">
        <v>110</v>
      </c>
      <c r="AF18" s="106">
        <v>95</v>
      </c>
      <c r="AG18" s="106">
        <v>80</v>
      </c>
      <c r="AH18" s="106">
        <v>70</v>
      </c>
      <c r="AI18" s="106">
        <v>60</v>
      </c>
      <c r="AJ18" s="106">
        <v>55</v>
      </c>
      <c r="AK18" s="106">
        <v>50</v>
      </c>
    </row>
    <row r="19" spans="1:37" x14ac:dyDescent="0.25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Y19" s="106"/>
      <c r="Z19" s="106"/>
      <c r="AA19" s="106" t="s">
        <v>53</v>
      </c>
      <c r="AB19" s="106">
        <v>150</v>
      </c>
      <c r="AC19" s="106">
        <v>120</v>
      </c>
      <c r="AD19" s="106">
        <v>100</v>
      </c>
      <c r="AE19" s="106">
        <v>80</v>
      </c>
      <c r="AF19" s="106">
        <v>70</v>
      </c>
      <c r="AG19" s="106">
        <v>60</v>
      </c>
      <c r="AH19" s="106">
        <v>55</v>
      </c>
      <c r="AI19" s="106">
        <v>50</v>
      </c>
      <c r="AJ19" s="106">
        <v>45</v>
      </c>
      <c r="AK19" s="106">
        <v>40</v>
      </c>
    </row>
    <row r="20" spans="1:37" x14ac:dyDescent="0.25">
      <c r="A20" s="124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Y20" s="106"/>
      <c r="Z20" s="106"/>
      <c r="AA20" s="106" t="s">
        <v>54</v>
      </c>
      <c r="AB20" s="106">
        <v>120</v>
      </c>
      <c r="AC20" s="106">
        <v>90</v>
      </c>
      <c r="AD20" s="106">
        <v>65</v>
      </c>
      <c r="AE20" s="106">
        <v>55</v>
      </c>
      <c r="AF20" s="106">
        <v>50</v>
      </c>
      <c r="AG20" s="106">
        <v>45</v>
      </c>
      <c r="AH20" s="106">
        <v>40</v>
      </c>
      <c r="AI20" s="106">
        <v>35</v>
      </c>
      <c r="AJ20" s="106">
        <v>25</v>
      </c>
      <c r="AK20" s="106">
        <v>20</v>
      </c>
    </row>
    <row r="21" spans="1:37" x14ac:dyDescent="0.25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Y21" s="106"/>
      <c r="Z21" s="106"/>
      <c r="AA21" s="106" t="s">
        <v>60</v>
      </c>
      <c r="AB21" s="106">
        <v>90</v>
      </c>
      <c r="AC21" s="106">
        <v>60</v>
      </c>
      <c r="AD21" s="106">
        <v>45</v>
      </c>
      <c r="AE21" s="106">
        <v>34</v>
      </c>
      <c r="AF21" s="106">
        <v>27</v>
      </c>
      <c r="AG21" s="106">
        <v>22</v>
      </c>
      <c r="AH21" s="106">
        <v>18</v>
      </c>
      <c r="AI21" s="106">
        <v>15</v>
      </c>
      <c r="AJ21" s="106">
        <v>12</v>
      </c>
      <c r="AK21" s="106">
        <v>9</v>
      </c>
    </row>
    <row r="22" spans="1:37" ht="18.75" customHeight="1" x14ac:dyDescent="0.25">
      <c r="A22" s="124"/>
      <c r="B22" s="447"/>
      <c r="C22" s="447"/>
      <c r="D22" s="446" t="str">
        <f>E7</f>
        <v>Nagy</v>
      </c>
      <c r="E22" s="446"/>
      <c r="F22" s="446" t="str">
        <f>E9</f>
        <v>Molnár</v>
      </c>
      <c r="G22" s="446"/>
      <c r="H22" s="446" t="str">
        <f>E11</f>
        <v>Puskás</v>
      </c>
      <c r="I22" s="446"/>
      <c r="J22" s="124"/>
      <c r="K22" s="124"/>
      <c r="L22" s="124"/>
      <c r="M22" s="148" t="s">
        <v>47</v>
      </c>
      <c r="Y22" s="106"/>
      <c r="Z22" s="106"/>
      <c r="AA22" s="106" t="s">
        <v>63</v>
      </c>
      <c r="AB22" s="106">
        <v>60</v>
      </c>
      <c r="AC22" s="106">
        <v>40</v>
      </c>
      <c r="AD22" s="106">
        <v>30</v>
      </c>
      <c r="AE22" s="106">
        <v>20</v>
      </c>
      <c r="AF22" s="106">
        <v>18</v>
      </c>
      <c r="AG22" s="106">
        <v>15</v>
      </c>
      <c r="AH22" s="106">
        <v>12</v>
      </c>
      <c r="AI22" s="106">
        <v>10</v>
      </c>
      <c r="AJ22" s="106">
        <v>8</v>
      </c>
      <c r="AK22" s="106">
        <v>6</v>
      </c>
    </row>
    <row r="23" spans="1:37" ht="18.75" customHeight="1" x14ac:dyDescent="0.25">
      <c r="A23" s="149" t="s">
        <v>30</v>
      </c>
      <c r="B23" s="441" t="str">
        <f>E7</f>
        <v>Nagy</v>
      </c>
      <c r="C23" s="441"/>
      <c r="D23" s="444"/>
      <c r="E23" s="444"/>
      <c r="F23" s="442" t="s">
        <v>639</v>
      </c>
      <c r="G23" s="443"/>
      <c r="H23" s="442" t="s">
        <v>637</v>
      </c>
      <c r="I23" s="443"/>
      <c r="J23" s="124"/>
      <c r="K23" s="124"/>
      <c r="L23" s="124"/>
      <c r="M23" s="150" t="s">
        <v>616</v>
      </c>
      <c r="Y23" s="106"/>
      <c r="Z23" s="106"/>
      <c r="AA23" s="106" t="s">
        <v>70</v>
      </c>
      <c r="AB23" s="106">
        <v>40</v>
      </c>
      <c r="AC23" s="106">
        <v>25</v>
      </c>
      <c r="AD23" s="106">
        <v>18</v>
      </c>
      <c r="AE23" s="106">
        <v>13</v>
      </c>
      <c r="AF23" s="106">
        <v>8</v>
      </c>
      <c r="AG23" s="106">
        <v>7</v>
      </c>
      <c r="AH23" s="106">
        <v>6</v>
      </c>
      <c r="AI23" s="106">
        <v>5</v>
      </c>
      <c r="AJ23" s="106">
        <v>4</v>
      </c>
      <c r="AK23" s="106">
        <v>3</v>
      </c>
    </row>
    <row r="24" spans="1:37" ht="18.75" customHeight="1" x14ac:dyDescent="0.25">
      <c r="A24" s="149" t="s">
        <v>64</v>
      </c>
      <c r="B24" s="441" t="str">
        <f>E9</f>
        <v>Molnár</v>
      </c>
      <c r="C24" s="441"/>
      <c r="D24" s="442" t="s">
        <v>637</v>
      </c>
      <c r="E24" s="443"/>
      <c r="F24" s="444"/>
      <c r="G24" s="444"/>
      <c r="H24" s="442" t="s">
        <v>637</v>
      </c>
      <c r="I24" s="443"/>
      <c r="J24" s="124"/>
      <c r="K24" s="124"/>
      <c r="L24" s="124"/>
      <c r="M24" s="150" t="s">
        <v>617</v>
      </c>
      <c r="Y24" s="106"/>
      <c r="Z24" s="106"/>
      <c r="AA24" s="106" t="s">
        <v>71</v>
      </c>
      <c r="AB24" s="106">
        <v>25</v>
      </c>
      <c r="AC24" s="106">
        <v>15</v>
      </c>
      <c r="AD24" s="106">
        <v>13</v>
      </c>
      <c r="AE24" s="106">
        <v>7</v>
      </c>
      <c r="AF24" s="106">
        <v>6</v>
      </c>
      <c r="AG24" s="106">
        <v>5</v>
      </c>
      <c r="AH24" s="106">
        <v>4</v>
      </c>
      <c r="AI24" s="106">
        <v>3</v>
      </c>
      <c r="AJ24" s="106">
        <v>2</v>
      </c>
      <c r="AK24" s="106">
        <v>1</v>
      </c>
    </row>
    <row r="25" spans="1:37" ht="18.75" customHeight="1" x14ac:dyDescent="0.25">
      <c r="A25" s="149" t="s">
        <v>72</v>
      </c>
      <c r="B25" s="441" t="str">
        <f>E11</f>
        <v>Puskás</v>
      </c>
      <c r="C25" s="441"/>
      <c r="D25" s="442" t="s">
        <v>639</v>
      </c>
      <c r="E25" s="443"/>
      <c r="F25" s="442" t="s">
        <v>639</v>
      </c>
      <c r="G25" s="443"/>
      <c r="H25" s="444"/>
      <c r="I25" s="444"/>
      <c r="J25" s="124"/>
      <c r="K25" s="124"/>
      <c r="L25" s="124"/>
      <c r="M25" s="150" t="s">
        <v>618</v>
      </c>
      <c r="Y25" s="106"/>
      <c r="Z25" s="106"/>
      <c r="AA25" s="106" t="s">
        <v>76</v>
      </c>
      <c r="AB25" s="106">
        <v>15</v>
      </c>
      <c r="AC25" s="106">
        <v>10</v>
      </c>
      <c r="AD25" s="106">
        <v>8</v>
      </c>
      <c r="AE25" s="106">
        <v>4</v>
      </c>
      <c r="AF25" s="106">
        <v>3</v>
      </c>
      <c r="AG25" s="106">
        <v>2</v>
      </c>
      <c r="AH25" s="106">
        <v>1</v>
      </c>
      <c r="AI25" s="106">
        <v>0</v>
      </c>
      <c r="AJ25" s="106">
        <v>0</v>
      </c>
      <c r="AK25" s="106">
        <v>0</v>
      </c>
    </row>
    <row r="26" spans="1:37" x14ac:dyDescent="0.25">
      <c r="A26" s="124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52"/>
      <c r="Y26" s="106"/>
      <c r="Z26" s="106"/>
      <c r="AA26" s="106" t="s">
        <v>77</v>
      </c>
      <c r="AB26" s="106">
        <v>10</v>
      </c>
      <c r="AC26" s="106">
        <v>6</v>
      </c>
      <c r="AD26" s="106">
        <v>4</v>
      </c>
      <c r="AE26" s="106">
        <v>2</v>
      </c>
      <c r="AF26" s="106">
        <v>1</v>
      </c>
      <c r="AG26" s="106">
        <v>0</v>
      </c>
      <c r="AH26" s="106">
        <v>0</v>
      </c>
      <c r="AI26" s="106">
        <v>0</v>
      </c>
      <c r="AJ26" s="106">
        <v>0</v>
      </c>
      <c r="AK26" s="106">
        <v>0</v>
      </c>
    </row>
    <row r="27" spans="1:37" ht="18.75" customHeight="1" x14ac:dyDescent="0.25">
      <c r="A27" s="124"/>
      <c r="B27" s="447"/>
      <c r="C27" s="447"/>
      <c r="D27" s="446" t="str">
        <f>E13</f>
        <v>Szénási</v>
      </c>
      <c r="E27" s="446"/>
      <c r="F27" s="446" t="str">
        <f>E15</f>
        <v>Jantyik</v>
      </c>
      <c r="G27" s="446"/>
      <c r="H27" s="446" t="str">
        <f>E17</f>
        <v>Szántai</v>
      </c>
      <c r="I27" s="446"/>
      <c r="J27" s="124"/>
      <c r="K27" s="124"/>
      <c r="L27" s="124"/>
      <c r="M27" s="152"/>
      <c r="Y27" s="106"/>
      <c r="Z27" s="106"/>
      <c r="AA27" s="106" t="s">
        <v>82</v>
      </c>
      <c r="AB27" s="106">
        <v>3</v>
      </c>
      <c r="AC27" s="106">
        <v>2</v>
      </c>
      <c r="AD27" s="106">
        <v>1</v>
      </c>
      <c r="AE27" s="106">
        <v>0</v>
      </c>
      <c r="AF27" s="106">
        <v>0</v>
      </c>
      <c r="AG27" s="106">
        <v>0</v>
      </c>
      <c r="AH27" s="106">
        <v>0</v>
      </c>
      <c r="AI27" s="106">
        <v>0</v>
      </c>
      <c r="AJ27" s="106">
        <v>0</v>
      </c>
      <c r="AK27" s="106">
        <v>0</v>
      </c>
    </row>
    <row r="28" spans="1:37" ht="18.75" customHeight="1" x14ac:dyDescent="0.25">
      <c r="A28" s="149" t="s">
        <v>78</v>
      </c>
      <c r="B28" s="441" t="str">
        <f>E13</f>
        <v>Szénási</v>
      </c>
      <c r="C28" s="441"/>
      <c r="D28" s="444"/>
      <c r="E28" s="444"/>
      <c r="F28" s="442" t="s">
        <v>642</v>
      </c>
      <c r="G28" s="443"/>
      <c r="H28" s="442" t="s">
        <v>637</v>
      </c>
      <c r="I28" s="443"/>
      <c r="J28" s="124"/>
      <c r="K28" s="124"/>
      <c r="L28" s="124"/>
      <c r="M28" s="150" t="s">
        <v>617</v>
      </c>
    </row>
    <row r="29" spans="1:37" ht="18.75" customHeight="1" x14ac:dyDescent="0.25">
      <c r="A29" s="149" t="s">
        <v>83</v>
      </c>
      <c r="B29" s="441" t="str">
        <f>E15</f>
        <v>Jantyik</v>
      </c>
      <c r="C29" s="441"/>
      <c r="D29" s="442" t="s">
        <v>645</v>
      </c>
      <c r="E29" s="443"/>
      <c r="F29" s="444"/>
      <c r="G29" s="444"/>
      <c r="H29" s="442" t="s">
        <v>637</v>
      </c>
      <c r="I29" s="443"/>
      <c r="J29" s="124"/>
      <c r="K29" s="124"/>
      <c r="L29" s="124"/>
      <c r="M29" s="150" t="s">
        <v>616</v>
      </c>
    </row>
    <row r="30" spans="1:37" ht="18.75" customHeight="1" x14ac:dyDescent="0.25">
      <c r="A30" s="149" t="s">
        <v>87</v>
      </c>
      <c r="B30" s="441" t="str">
        <f>E17</f>
        <v>Szántai</v>
      </c>
      <c r="C30" s="441"/>
      <c r="D30" s="442" t="s">
        <v>639</v>
      </c>
      <c r="E30" s="443"/>
      <c r="F30" s="442" t="s">
        <v>639</v>
      </c>
      <c r="G30" s="443"/>
      <c r="H30" s="444"/>
      <c r="I30" s="444"/>
      <c r="J30" s="124"/>
      <c r="K30" s="124"/>
      <c r="L30" s="124"/>
      <c r="M30" s="150" t="s">
        <v>618</v>
      </c>
    </row>
    <row r="31" spans="1:37" x14ac:dyDescent="0.25">
      <c r="A31" s="124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</row>
    <row r="32" spans="1:37" x14ac:dyDescent="0.25">
      <c r="A32" s="124" t="s">
        <v>98</v>
      </c>
      <c r="B32" s="124"/>
      <c r="C32" s="437" t="str">
        <f>IF(M23=1,B23,IF(M24=1,B24,IF(M25=1,B25,"")))</f>
        <v/>
      </c>
      <c r="D32" s="437"/>
      <c r="E32" s="134" t="s">
        <v>99</v>
      </c>
      <c r="F32" s="437" t="str">
        <f>IF(M28=1,B28,IF(M29=1,B29,IF(M30=1,B30,"")))</f>
        <v/>
      </c>
      <c r="G32" s="437"/>
      <c r="H32" s="124"/>
      <c r="I32" s="156"/>
      <c r="J32" s="124"/>
      <c r="K32" s="124"/>
      <c r="L32" s="124"/>
      <c r="M32" s="124"/>
    </row>
    <row r="33" spans="1:18" x14ac:dyDescent="0.25">
      <c r="A33" s="124"/>
      <c r="B33" s="124"/>
      <c r="C33" s="124"/>
      <c r="D33" s="124"/>
      <c r="E33" s="124"/>
      <c r="F33" s="134"/>
      <c r="G33" s="134"/>
      <c r="H33" s="124"/>
      <c r="I33" s="124"/>
      <c r="J33" s="124"/>
      <c r="K33" s="124"/>
      <c r="L33" s="124"/>
      <c r="M33" s="124"/>
    </row>
    <row r="34" spans="1:18" x14ac:dyDescent="0.25">
      <c r="A34" s="124" t="s">
        <v>100</v>
      </c>
      <c r="B34" s="124"/>
      <c r="C34" s="437" t="str">
        <f>IF(M23=2,B23,IF(M24=2,B24,IF(M25=2,B25,"")))</f>
        <v/>
      </c>
      <c r="D34" s="437"/>
      <c r="E34" s="134" t="s">
        <v>99</v>
      </c>
      <c r="F34" s="437" t="str">
        <f>IF(M28=2,B28,IF(M29=2,B29,IF(M30=2,B30,"")))</f>
        <v/>
      </c>
      <c r="G34" s="437"/>
      <c r="H34" s="124"/>
      <c r="I34" s="156"/>
      <c r="J34" s="124"/>
      <c r="K34" s="124"/>
      <c r="L34" s="124"/>
      <c r="M34" s="124"/>
    </row>
    <row r="35" spans="1:18" x14ac:dyDescent="0.25">
      <c r="A35" s="124"/>
      <c r="B35" s="124"/>
      <c r="C35" s="134"/>
      <c r="D35" s="134"/>
      <c r="E35" s="134"/>
      <c r="F35" s="134"/>
      <c r="G35" s="134"/>
      <c r="H35" s="124"/>
      <c r="I35" s="124"/>
      <c r="J35" s="124"/>
      <c r="K35" s="124"/>
      <c r="L35" s="124"/>
      <c r="M35" s="124"/>
    </row>
    <row r="36" spans="1:18" x14ac:dyDescent="0.25">
      <c r="A36" s="124" t="s">
        <v>101</v>
      </c>
      <c r="B36" s="124"/>
      <c r="C36" s="437" t="str">
        <f>IF(M23=3,B23,IF(M24=3,B24,IF(M25=3,B25,"")))</f>
        <v/>
      </c>
      <c r="D36" s="437"/>
      <c r="E36" s="134" t="s">
        <v>99</v>
      </c>
      <c r="F36" s="437" t="str">
        <f>IF(M28=3,B28,IF(M29=3,B29,IF(M30=3,B30,"")))</f>
        <v/>
      </c>
      <c r="G36" s="437"/>
      <c r="H36" s="124"/>
      <c r="I36" s="156"/>
      <c r="J36" s="124"/>
      <c r="K36" s="124"/>
      <c r="L36" s="124"/>
      <c r="M36" s="124"/>
    </row>
    <row r="37" spans="1:18" x14ac:dyDescent="0.25">
      <c r="A37" s="124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</row>
    <row r="38" spans="1:18" x14ac:dyDescent="0.25">
      <c r="A38" s="124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56"/>
      <c r="M38" s="124"/>
    </row>
    <row r="39" spans="1:18" x14ac:dyDescent="0.25">
      <c r="A39" s="159" t="s">
        <v>44</v>
      </c>
      <c r="B39" s="160"/>
      <c r="C39" s="161"/>
      <c r="D39" s="162" t="s">
        <v>103</v>
      </c>
      <c r="E39" s="163" t="s">
        <v>104</v>
      </c>
      <c r="F39" s="164"/>
      <c r="G39" s="162" t="s">
        <v>103</v>
      </c>
      <c r="H39" s="163" t="s">
        <v>105</v>
      </c>
      <c r="I39" s="165"/>
      <c r="J39" s="163" t="s">
        <v>106</v>
      </c>
      <c r="K39" s="166" t="s">
        <v>107</v>
      </c>
      <c r="L39" s="33"/>
      <c r="M39" s="164"/>
      <c r="P39" s="157"/>
      <c r="Q39" s="157"/>
      <c r="R39" s="158"/>
    </row>
    <row r="40" spans="1:18" x14ac:dyDescent="0.25">
      <c r="A40" s="169" t="s">
        <v>108</v>
      </c>
      <c r="B40" s="170"/>
      <c r="C40" s="171"/>
      <c r="D40" s="172">
        <v>1</v>
      </c>
      <c r="E40" s="438" t="e">
        <f>IF(D40&gt;$R$47,0,UPPER(VLOOKUP(D40,#REF!,2)))</f>
        <v>#REF!</v>
      </c>
      <c r="F40" s="438"/>
      <c r="G40" s="173" t="s">
        <v>109</v>
      </c>
      <c r="H40" s="170"/>
      <c r="I40" s="174"/>
      <c r="J40" s="175"/>
      <c r="K40" s="176" t="s">
        <v>110</v>
      </c>
      <c r="L40" s="177"/>
      <c r="M40" s="178"/>
      <c r="P40" s="167"/>
      <c r="Q40" s="167"/>
      <c r="R40" s="168"/>
    </row>
    <row r="41" spans="1:18" x14ac:dyDescent="0.25">
      <c r="A41" s="180" t="s">
        <v>111</v>
      </c>
      <c r="B41" s="181"/>
      <c r="C41" s="182"/>
      <c r="D41" s="183">
        <v>2</v>
      </c>
      <c r="E41" s="439" t="e">
        <f>IF(D41&gt;$R$47,0,UPPER(VLOOKUP(D41,#REF!,2)))</f>
        <v>#REF!</v>
      </c>
      <c r="F41" s="439"/>
      <c r="G41" s="184" t="s">
        <v>112</v>
      </c>
      <c r="H41" s="185"/>
      <c r="I41" s="186"/>
      <c r="J41" s="187"/>
      <c r="K41" s="188"/>
      <c r="L41" s="156"/>
      <c r="M41" s="189"/>
      <c r="P41" s="168"/>
      <c r="Q41" s="179"/>
      <c r="R41" s="168"/>
    </row>
    <row r="42" spans="1:18" x14ac:dyDescent="0.25">
      <c r="A42" s="191"/>
      <c r="B42" s="192"/>
      <c r="C42" s="193"/>
      <c r="D42" s="183"/>
      <c r="E42" s="194"/>
      <c r="F42" s="124"/>
      <c r="G42" s="184" t="s">
        <v>113</v>
      </c>
      <c r="H42" s="185"/>
      <c r="I42" s="186"/>
      <c r="J42" s="187"/>
      <c r="K42" s="176" t="s">
        <v>114</v>
      </c>
      <c r="L42" s="177"/>
      <c r="M42" s="178"/>
      <c r="P42" s="167"/>
      <c r="Q42" s="167"/>
      <c r="R42" s="168"/>
    </row>
    <row r="43" spans="1:18" x14ac:dyDescent="0.25">
      <c r="A43" s="195"/>
      <c r="B43" s="196"/>
      <c r="C43" s="197"/>
      <c r="D43" s="183"/>
      <c r="E43" s="194"/>
      <c r="F43" s="124"/>
      <c r="G43" s="184" t="s">
        <v>115</v>
      </c>
      <c r="H43" s="185"/>
      <c r="I43" s="186"/>
      <c r="J43" s="187"/>
      <c r="K43" s="198"/>
      <c r="L43" s="124"/>
      <c r="M43" s="199"/>
      <c r="P43" s="168"/>
      <c r="Q43" s="179"/>
      <c r="R43" s="168"/>
    </row>
    <row r="44" spans="1:18" x14ac:dyDescent="0.25">
      <c r="A44" s="200"/>
      <c r="B44" s="201"/>
      <c r="C44" s="202"/>
      <c r="D44" s="183"/>
      <c r="E44" s="194"/>
      <c r="F44" s="124"/>
      <c r="G44" s="184" t="s">
        <v>116</v>
      </c>
      <c r="H44" s="185"/>
      <c r="I44" s="186"/>
      <c r="J44" s="187"/>
      <c r="K44" s="180"/>
      <c r="L44" s="156"/>
      <c r="M44" s="189"/>
      <c r="P44" s="168"/>
      <c r="Q44" s="179"/>
      <c r="R44" s="168"/>
    </row>
    <row r="45" spans="1:18" x14ac:dyDescent="0.25">
      <c r="A45" s="203"/>
      <c r="B45" s="16"/>
      <c r="C45" s="197"/>
      <c r="D45" s="183"/>
      <c r="E45" s="194"/>
      <c r="F45" s="124"/>
      <c r="G45" s="184" t="s">
        <v>117</v>
      </c>
      <c r="H45" s="185"/>
      <c r="I45" s="186"/>
      <c r="J45" s="187"/>
      <c r="K45" s="176" t="s">
        <v>118</v>
      </c>
      <c r="L45" s="177"/>
      <c r="M45" s="178"/>
      <c r="P45" s="167"/>
      <c r="Q45" s="167"/>
      <c r="R45" s="168"/>
    </row>
    <row r="46" spans="1:18" x14ac:dyDescent="0.25">
      <c r="A46" s="203"/>
      <c r="B46" s="16"/>
      <c r="C46" s="204"/>
      <c r="D46" s="183"/>
      <c r="E46" s="194"/>
      <c r="F46" s="124"/>
      <c r="G46" s="184" t="s">
        <v>119</v>
      </c>
      <c r="H46" s="185"/>
      <c r="I46" s="186"/>
      <c r="J46" s="187"/>
      <c r="K46" s="198"/>
      <c r="L46" s="124"/>
      <c r="M46" s="199"/>
      <c r="P46" s="168"/>
      <c r="Q46" s="179"/>
      <c r="R46" s="168"/>
    </row>
    <row r="47" spans="1:18" x14ac:dyDescent="0.25">
      <c r="A47" s="205"/>
      <c r="B47" s="206"/>
      <c r="C47" s="207"/>
      <c r="D47" s="208"/>
      <c r="E47" s="209"/>
      <c r="F47" s="156"/>
      <c r="G47" s="210" t="s">
        <v>120</v>
      </c>
      <c r="H47" s="181"/>
      <c r="I47" s="211"/>
      <c r="J47" s="212"/>
      <c r="K47" s="180" t="str">
        <f>L4</f>
        <v>Hankó Bálint</v>
      </c>
      <c r="L47" s="156"/>
      <c r="M47" s="189"/>
      <c r="P47" s="168"/>
      <c r="Q47" s="179"/>
      <c r="R47" s="190" t="e">
        <f>MIN(4,#REF!)</f>
        <v>#REF!</v>
      </c>
    </row>
  </sheetData>
  <sheetProtection selectLockedCells="1" selectUnlockedCells="1"/>
  <mergeCells count="42">
    <mergeCell ref="H22:I22"/>
    <mergeCell ref="A1:F1"/>
    <mergeCell ref="A4:C4"/>
    <mergeCell ref="B22:C22"/>
    <mergeCell ref="D22:E22"/>
    <mergeCell ref="F22:G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7:C27"/>
    <mergeCell ref="D27:E27"/>
    <mergeCell ref="F27:G27"/>
    <mergeCell ref="H27:I27"/>
    <mergeCell ref="B28:C28"/>
    <mergeCell ref="D28:E28"/>
    <mergeCell ref="F28:G28"/>
    <mergeCell ref="H28:I28"/>
    <mergeCell ref="B29:C29"/>
    <mergeCell ref="D29:E29"/>
    <mergeCell ref="F29:G29"/>
    <mergeCell ref="H29:I29"/>
    <mergeCell ref="E41:F41"/>
    <mergeCell ref="B30:C30"/>
    <mergeCell ref="D30:E30"/>
    <mergeCell ref="F30:G30"/>
    <mergeCell ref="H30:I30"/>
    <mergeCell ref="C32:D32"/>
    <mergeCell ref="F32:G32"/>
    <mergeCell ref="C34:D34"/>
    <mergeCell ref="F34:G34"/>
    <mergeCell ref="C36:D36"/>
    <mergeCell ref="F36:G36"/>
    <mergeCell ref="E40:F40"/>
  </mergeCells>
  <conditionalFormatting sqref="E7 E9 E11 E13 E15 E17">
    <cfRule type="cellIs" dxfId="163" priority="2" stopIfTrue="1" operator="equal">
      <formula>"Bye"</formula>
    </cfRule>
  </conditionalFormatting>
  <conditionalFormatting sqref="R47">
    <cfRule type="expression" dxfId="162" priority="1" stopIfTrue="1">
      <formula>$O$1="CU"</formula>
    </cfRule>
  </conditionalFormatting>
  <printOptions horizontalCentered="1" verticalCentered="1"/>
  <pageMargins left="0" right="0" top="0.98402777777777783" bottom="0.98402777777777783" header="0.51181102362204722" footer="0.51181102362204722"/>
  <pageSetup paperSize="9" scale="95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unka12">
    <tabColor indexed="11"/>
  </sheetPr>
  <dimension ref="A1:AK41"/>
  <sheetViews>
    <sheetView showZeros="0" workbookViewId="0">
      <selection activeCell="K11" sqref="K11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9" hidden="1" customWidth="1"/>
  </cols>
  <sheetData>
    <row r="1" spans="1:37" ht="24.6" x14ac:dyDescent="0.25">
      <c r="A1" s="448" t="str">
        <f>Altalanos!$A$6</f>
        <v>Diákolimpia Vármegyei</v>
      </c>
      <c r="B1" s="448"/>
      <c r="C1" s="448"/>
      <c r="D1" s="448"/>
      <c r="E1" s="448"/>
      <c r="F1" s="448"/>
      <c r="G1" s="89"/>
      <c r="H1" s="90" t="s">
        <v>28</v>
      </c>
      <c r="I1" s="91"/>
      <c r="J1" s="92"/>
      <c r="L1" s="93"/>
      <c r="M1" s="94"/>
      <c r="N1" s="95"/>
      <c r="O1" s="95"/>
      <c r="P1" s="95"/>
      <c r="Q1" s="96"/>
      <c r="R1" s="95"/>
      <c r="AB1" s="97" t="e">
        <f>IF(Y5=1,CONCATENATE(VLOOKUP(Y3,AA16:AH27,2)),CONCATENATE(VLOOKUP(Y3,AA2:AK13,2)))</f>
        <v>#N/A</v>
      </c>
      <c r="AC1" s="97" t="e">
        <f>IF(Y5=1,CONCATENATE(VLOOKUP(Y3,AA16:AK27,3)),CONCATENATE(VLOOKUP(Y3,AA2:AK13,3)))</f>
        <v>#N/A</v>
      </c>
      <c r="AD1" s="97" t="e">
        <f>IF(Y5=1,CONCATENATE(VLOOKUP(Y3,AA16:AK27,4)),CONCATENATE(VLOOKUP(Y3,AA2:AK13,4)))</f>
        <v>#N/A</v>
      </c>
      <c r="AE1" s="97" t="e">
        <f>IF(Y5=1,CONCATENATE(VLOOKUP(Y3,AA16:AK27,5)),CONCATENATE(VLOOKUP(Y3,AA2:AK13,5)))</f>
        <v>#N/A</v>
      </c>
      <c r="AF1" s="97" t="e">
        <f>IF(Y5=1,CONCATENATE(VLOOKUP(Y3,AA16:AK27,6)),CONCATENATE(VLOOKUP(Y3,AA2:AK13,6)))</f>
        <v>#N/A</v>
      </c>
      <c r="AG1" s="97" t="e">
        <f>IF(Y5=1,CONCATENATE(VLOOKUP(Y3,AA16:AK27,7)),CONCATENATE(VLOOKUP(Y3,AA2:AK13,7)))</f>
        <v>#N/A</v>
      </c>
      <c r="AH1" s="97" t="e">
        <f>IF(Y5=1,CONCATENATE(VLOOKUP(Y3,AA16:AK27,8)),CONCATENATE(VLOOKUP(Y3,AA2:AK13,8)))</f>
        <v>#N/A</v>
      </c>
      <c r="AI1" s="97" t="e">
        <f>IF(Y5=1,CONCATENATE(VLOOKUP(Y3,AA16:AK27,9)),CONCATENATE(VLOOKUP(Y3,AA2:AK13,9)))</f>
        <v>#N/A</v>
      </c>
      <c r="AJ1" s="97" t="e">
        <f>IF(Y5=1,CONCATENATE(VLOOKUP(Y3,AA16:AK27,10)),CONCATENATE(VLOOKUP(Y3,AA2:AK13,10)))</f>
        <v>#N/A</v>
      </c>
      <c r="AK1" s="97" t="e">
        <f>IF(Y5=1,CONCATENATE(VLOOKUP(Y3,AA16:AK27,11)),CONCATENATE(VLOOKUP(Y3,AA2:AK13,11)))</f>
        <v>#N/A</v>
      </c>
    </row>
    <row r="2" spans="1:37" x14ac:dyDescent="0.25">
      <c r="A2" s="98" t="s">
        <v>29</v>
      </c>
      <c r="B2" s="99"/>
      <c r="C2" s="99"/>
      <c r="D2" s="99"/>
      <c r="E2" s="325">
        <f>Altalanos!$B$8</f>
        <v>0</v>
      </c>
      <c r="F2" s="99"/>
      <c r="G2" s="100"/>
      <c r="H2" s="101"/>
      <c r="I2" s="101"/>
      <c r="J2" s="102"/>
      <c r="K2" s="93"/>
      <c r="L2" s="93"/>
      <c r="M2" s="93"/>
      <c r="N2" s="103"/>
      <c r="O2" s="104"/>
      <c r="P2" s="103"/>
      <c r="Q2" s="104"/>
      <c r="R2" s="103"/>
      <c r="Y2" s="105"/>
      <c r="Z2" s="106"/>
      <c r="AA2" s="106" t="s">
        <v>30</v>
      </c>
      <c r="AB2" s="107">
        <v>150</v>
      </c>
      <c r="AC2" s="107">
        <v>120</v>
      </c>
      <c r="AD2" s="107">
        <v>100</v>
      </c>
      <c r="AE2" s="107">
        <v>80</v>
      </c>
      <c r="AF2" s="107">
        <v>70</v>
      </c>
      <c r="AG2" s="107">
        <v>60</v>
      </c>
      <c r="AH2" s="107">
        <v>55</v>
      </c>
      <c r="AI2" s="107">
        <v>50</v>
      </c>
      <c r="AJ2" s="107">
        <v>45</v>
      </c>
      <c r="AK2" s="107">
        <v>40</v>
      </c>
    </row>
    <row r="3" spans="1:37" x14ac:dyDescent="0.25">
      <c r="A3" s="53" t="s">
        <v>21</v>
      </c>
      <c r="B3" s="53"/>
      <c r="C3" s="53"/>
      <c r="D3" s="53"/>
      <c r="E3" s="53" t="s">
        <v>11</v>
      </c>
      <c r="F3" s="53"/>
      <c r="G3" s="53"/>
      <c r="H3" s="53" t="s">
        <v>31</v>
      </c>
      <c r="I3" s="53"/>
      <c r="J3" s="108"/>
      <c r="K3" s="53"/>
      <c r="L3" s="54" t="s">
        <v>32</v>
      </c>
      <c r="M3" s="53"/>
      <c r="N3" s="109"/>
      <c r="O3" s="110"/>
      <c r="P3" s="109"/>
      <c r="Q3" s="111" t="s">
        <v>33</v>
      </c>
      <c r="R3" s="107" t="s">
        <v>34</v>
      </c>
      <c r="Y3" s="106">
        <f>IF(H4="OB","A",IF(H4="IX","W",H4))</f>
        <v>0</v>
      </c>
      <c r="Z3" s="106"/>
      <c r="AA3" s="106" t="s">
        <v>36</v>
      </c>
      <c r="AB3" s="107">
        <v>120</v>
      </c>
      <c r="AC3" s="107">
        <v>90</v>
      </c>
      <c r="AD3" s="107">
        <v>65</v>
      </c>
      <c r="AE3" s="107">
        <v>55</v>
      </c>
      <c r="AF3" s="107">
        <v>50</v>
      </c>
      <c r="AG3" s="107">
        <v>45</v>
      </c>
      <c r="AH3" s="107">
        <v>40</v>
      </c>
      <c r="AI3" s="107">
        <v>35</v>
      </c>
      <c r="AJ3" s="107">
        <v>25</v>
      </c>
      <c r="AK3" s="107">
        <v>20</v>
      </c>
    </row>
    <row r="4" spans="1:37" x14ac:dyDescent="0.25">
      <c r="A4" s="449">
        <f>Altalanos!$A$10</f>
        <v>45790</v>
      </c>
      <c r="B4" s="449"/>
      <c r="C4" s="449"/>
      <c r="D4" s="112"/>
      <c r="E4" s="113" t="str">
        <f>Altalanos!$C$10</f>
        <v>Békéscsaba</v>
      </c>
      <c r="F4" s="113"/>
      <c r="G4" s="113" t="s">
        <v>206</v>
      </c>
      <c r="H4" s="114"/>
      <c r="I4" s="113"/>
      <c r="J4" s="115"/>
      <c r="K4" s="114"/>
      <c r="L4" s="116" t="str">
        <f>Altalanos!$E$10</f>
        <v>Hankó Bálint</v>
      </c>
      <c r="M4" s="114"/>
      <c r="N4" s="117"/>
      <c r="O4" s="118"/>
      <c r="P4" s="117"/>
      <c r="Q4" s="119" t="s">
        <v>38</v>
      </c>
      <c r="R4" s="120" t="s">
        <v>39</v>
      </c>
      <c r="Y4" s="106"/>
      <c r="Z4" s="106"/>
      <c r="AA4" s="106" t="s">
        <v>41</v>
      </c>
      <c r="AB4" s="107">
        <v>90</v>
      </c>
      <c r="AC4" s="107">
        <v>60</v>
      </c>
      <c r="AD4" s="107">
        <v>45</v>
      </c>
      <c r="AE4" s="107">
        <v>34</v>
      </c>
      <c r="AF4" s="107">
        <v>27</v>
      </c>
      <c r="AG4" s="107">
        <v>22</v>
      </c>
      <c r="AH4" s="107">
        <v>18</v>
      </c>
      <c r="AI4" s="107">
        <v>15</v>
      </c>
      <c r="AJ4" s="107">
        <v>12</v>
      </c>
      <c r="AK4" s="107">
        <v>9</v>
      </c>
    </row>
    <row r="5" spans="1:37" x14ac:dyDescent="0.25">
      <c r="A5" s="33"/>
      <c r="B5" s="33" t="s">
        <v>42</v>
      </c>
      <c r="C5" s="33" t="s">
        <v>43</v>
      </c>
      <c r="D5" s="33" t="s">
        <v>44</v>
      </c>
      <c r="E5" s="33" t="s">
        <v>45</v>
      </c>
      <c r="F5" s="33"/>
      <c r="G5" s="33" t="s">
        <v>25</v>
      </c>
      <c r="H5" s="33"/>
      <c r="I5" s="33" t="s">
        <v>46</v>
      </c>
      <c r="J5" s="33"/>
      <c r="K5" s="121" t="s">
        <v>47</v>
      </c>
      <c r="L5" s="121" t="s">
        <v>48</v>
      </c>
      <c r="M5" s="121" t="s">
        <v>49</v>
      </c>
      <c r="Q5" s="122" t="s">
        <v>50</v>
      </c>
      <c r="R5" s="123" t="s">
        <v>51</v>
      </c>
      <c r="Y5" s="106">
        <f>IF(OR(Altalanos!$A$8="F1",Altalanos!$A$8="F2",Altalanos!$A$8="N1",Altalanos!$A$8="N2"),1,2)</f>
        <v>2</v>
      </c>
      <c r="Z5" s="106"/>
      <c r="AA5" s="106" t="s">
        <v>53</v>
      </c>
      <c r="AB5" s="107">
        <v>60</v>
      </c>
      <c r="AC5" s="107">
        <v>40</v>
      </c>
      <c r="AD5" s="107">
        <v>30</v>
      </c>
      <c r="AE5" s="107">
        <v>20</v>
      </c>
      <c r="AF5" s="107">
        <v>18</v>
      </c>
      <c r="AG5" s="107">
        <v>15</v>
      </c>
      <c r="AH5" s="107">
        <v>12</v>
      </c>
      <c r="AI5" s="107">
        <v>10</v>
      </c>
      <c r="AJ5" s="107">
        <v>8</v>
      </c>
      <c r="AK5" s="107">
        <v>6</v>
      </c>
    </row>
    <row r="6" spans="1:37" x14ac:dyDescent="0.25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Y6" s="106"/>
      <c r="Z6" s="106"/>
      <c r="AA6" s="106" t="s">
        <v>54</v>
      </c>
      <c r="AB6" s="107">
        <v>40</v>
      </c>
      <c r="AC6" s="107">
        <v>25</v>
      </c>
      <c r="AD6" s="107">
        <v>18</v>
      </c>
      <c r="AE6" s="107">
        <v>13</v>
      </c>
      <c r="AF6" s="107">
        <v>10</v>
      </c>
      <c r="AG6" s="107">
        <v>8</v>
      </c>
      <c r="AH6" s="107">
        <v>6</v>
      </c>
      <c r="AI6" s="107">
        <v>5</v>
      </c>
      <c r="AJ6" s="107">
        <v>4</v>
      </c>
      <c r="AK6" s="107">
        <v>3</v>
      </c>
    </row>
    <row r="7" spans="1:37" x14ac:dyDescent="0.25">
      <c r="A7" s="134" t="s">
        <v>30</v>
      </c>
      <c r="B7" s="214"/>
      <c r="C7" s="127" t="str">
        <f>IF($B7="","",VLOOKUP($B7,#REF!,5))</f>
        <v/>
      </c>
      <c r="D7" s="127" t="str">
        <f>IF($B7="","",VLOOKUP($B7,#REF!,15))</f>
        <v/>
      </c>
      <c r="E7" s="140" t="s">
        <v>207</v>
      </c>
      <c r="F7" s="141"/>
      <c r="G7" s="140" t="s">
        <v>208</v>
      </c>
      <c r="H7" s="141"/>
      <c r="I7" s="140" t="s">
        <v>126</v>
      </c>
      <c r="J7" s="124"/>
      <c r="K7" s="428" t="s">
        <v>616</v>
      </c>
      <c r="L7" s="131" t="e">
        <f>IF(K7="","",CONCATENATE(VLOOKUP($Y$3,$AB$1:$AK$1,K7)," pont"))</f>
        <v>#N/A</v>
      </c>
      <c r="M7" s="132"/>
      <c r="Y7" s="106"/>
      <c r="Z7" s="106"/>
      <c r="AA7" s="106" t="s">
        <v>60</v>
      </c>
      <c r="AB7" s="107">
        <v>25</v>
      </c>
      <c r="AC7" s="107">
        <v>15</v>
      </c>
      <c r="AD7" s="107">
        <v>13</v>
      </c>
      <c r="AE7" s="107">
        <v>8</v>
      </c>
      <c r="AF7" s="107">
        <v>6</v>
      </c>
      <c r="AG7" s="107">
        <v>4</v>
      </c>
      <c r="AH7" s="107">
        <v>3</v>
      </c>
      <c r="AI7" s="107">
        <v>2</v>
      </c>
      <c r="AJ7" s="107">
        <v>1</v>
      </c>
      <c r="AK7" s="107">
        <v>0</v>
      </c>
    </row>
    <row r="8" spans="1:37" x14ac:dyDescent="0.25">
      <c r="A8" s="134"/>
      <c r="B8" s="217"/>
      <c r="C8" s="136"/>
      <c r="D8" s="136"/>
      <c r="E8" s="136"/>
      <c r="F8" s="136"/>
      <c r="G8" s="136"/>
      <c r="H8" s="136"/>
      <c r="I8" s="136"/>
      <c r="J8" s="124"/>
      <c r="K8" s="134"/>
      <c r="L8" s="134"/>
      <c r="M8" s="137"/>
      <c r="Y8" s="106"/>
      <c r="Z8" s="106"/>
      <c r="AA8" s="106" t="s">
        <v>63</v>
      </c>
      <c r="AB8" s="107">
        <v>15</v>
      </c>
      <c r="AC8" s="107">
        <v>10</v>
      </c>
      <c r="AD8" s="107">
        <v>7</v>
      </c>
      <c r="AE8" s="107">
        <v>5</v>
      </c>
      <c r="AF8" s="107">
        <v>4</v>
      </c>
      <c r="AG8" s="107">
        <v>3</v>
      </c>
      <c r="AH8" s="107">
        <v>2</v>
      </c>
      <c r="AI8" s="107">
        <v>1</v>
      </c>
      <c r="AJ8" s="107">
        <v>0</v>
      </c>
      <c r="AK8" s="107">
        <v>0</v>
      </c>
    </row>
    <row r="9" spans="1:37" x14ac:dyDescent="0.25">
      <c r="A9" s="134" t="s">
        <v>64</v>
      </c>
      <c r="B9" s="214"/>
      <c r="C9" s="127" t="str">
        <f>IF($B9="","",VLOOKUP($B9,#REF!,5))</f>
        <v/>
      </c>
      <c r="D9" s="127" t="str">
        <f>IF($B9="","",VLOOKUP($B9,#REF!,15))</f>
        <v/>
      </c>
      <c r="E9" s="140" t="s">
        <v>209</v>
      </c>
      <c r="F9" s="141"/>
      <c r="G9" s="140" t="s">
        <v>210</v>
      </c>
      <c r="H9" s="141"/>
      <c r="I9" s="140" t="s">
        <v>75</v>
      </c>
      <c r="J9" s="124"/>
      <c r="K9" s="428" t="s">
        <v>618</v>
      </c>
      <c r="L9" s="131" t="e">
        <f>IF(K9="","",CONCATENATE(VLOOKUP($Y$3,$AB$1:$AK$1,K9)," pont"))</f>
        <v>#N/A</v>
      </c>
      <c r="M9" s="132"/>
      <c r="Y9" s="106"/>
      <c r="Z9" s="106"/>
      <c r="AA9" s="106" t="s">
        <v>70</v>
      </c>
      <c r="AB9" s="107">
        <v>10</v>
      </c>
      <c r="AC9" s="107">
        <v>6</v>
      </c>
      <c r="AD9" s="107">
        <v>4</v>
      </c>
      <c r="AE9" s="107">
        <v>2</v>
      </c>
      <c r="AF9" s="107">
        <v>1</v>
      </c>
      <c r="AG9" s="107">
        <v>0</v>
      </c>
      <c r="AH9" s="107">
        <v>0</v>
      </c>
      <c r="AI9" s="107">
        <v>0</v>
      </c>
      <c r="AJ9" s="107">
        <v>0</v>
      </c>
      <c r="AK9" s="107">
        <v>0</v>
      </c>
    </row>
    <row r="10" spans="1:37" x14ac:dyDescent="0.25">
      <c r="A10" s="134"/>
      <c r="B10" s="217"/>
      <c r="C10" s="136"/>
      <c r="D10" s="136"/>
      <c r="E10" s="136"/>
      <c r="F10" s="136"/>
      <c r="G10" s="136"/>
      <c r="H10" s="136"/>
      <c r="I10" s="136"/>
      <c r="J10" s="124"/>
      <c r="K10" s="134"/>
      <c r="L10" s="134"/>
      <c r="M10" s="137"/>
      <c r="Y10" s="106"/>
      <c r="Z10" s="106"/>
      <c r="AA10" s="106" t="s">
        <v>71</v>
      </c>
      <c r="AB10" s="107">
        <v>6</v>
      </c>
      <c r="AC10" s="107">
        <v>3</v>
      </c>
      <c r="AD10" s="107">
        <v>2</v>
      </c>
      <c r="AE10" s="107">
        <v>1</v>
      </c>
      <c r="AF10" s="107">
        <v>0</v>
      </c>
      <c r="AG10" s="107">
        <v>0</v>
      </c>
      <c r="AH10" s="107">
        <v>0</v>
      </c>
      <c r="AI10" s="107">
        <v>0</v>
      </c>
      <c r="AJ10" s="107">
        <v>0</v>
      </c>
      <c r="AK10" s="107">
        <v>0</v>
      </c>
    </row>
    <row r="11" spans="1:37" x14ac:dyDescent="0.25">
      <c r="A11" s="134" t="s">
        <v>72</v>
      </c>
      <c r="B11" s="214"/>
      <c r="C11" s="127" t="str">
        <f>IF($B11="","",VLOOKUP($B11,#REF!,5))</f>
        <v/>
      </c>
      <c r="D11" s="127" t="str">
        <f>IF($B11="","",VLOOKUP($B11,#REF!,15))</f>
        <v/>
      </c>
      <c r="E11" s="140" t="s">
        <v>211</v>
      </c>
      <c r="F11" s="141"/>
      <c r="G11" s="140" t="s">
        <v>150</v>
      </c>
      <c r="H11" s="141"/>
      <c r="I11" s="140" t="s">
        <v>136</v>
      </c>
      <c r="J11" s="124"/>
      <c r="K11" s="428" t="s">
        <v>617</v>
      </c>
      <c r="L11" s="131" t="e">
        <f>IF(K11="","",CONCATENATE(VLOOKUP($Y$3,$AB$1:$AK$1,K11)," pont"))</f>
        <v>#N/A</v>
      </c>
      <c r="M11" s="132"/>
      <c r="Y11" s="106"/>
      <c r="Z11" s="106"/>
      <c r="AA11" s="106" t="s">
        <v>76</v>
      </c>
      <c r="AB11" s="107">
        <v>3</v>
      </c>
      <c r="AC11" s="107">
        <v>2</v>
      </c>
      <c r="AD11" s="107">
        <v>1</v>
      </c>
      <c r="AE11" s="107">
        <v>0</v>
      </c>
      <c r="AF11" s="107">
        <v>0</v>
      </c>
      <c r="AG11" s="107">
        <v>0</v>
      </c>
      <c r="AH11" s="107">
        <v>0</v>
      </c>
      <c r="AI11" s="107">
        <v>0</v>
      </c>
      <c r="AJ11" s="107">
        <v>0</v>
      </c>
      <c r="AK11" s="107">
        <v>0</v>
      </c>
    </row>
    <row r="12" spans="1:37" x14ac:dyDescent="0.25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Y12" s="106"/>
      <c r="Z12" s="106"/>
      <c r="AA12" s="106" t="s">
        <v>77</v>
      </c>
      <c r="AB12" s="143">
        <v>0</v>
      </c>
      <c r="AC12" s="143">
        <v>0</v>
      </c>
      <c r="AD12" s="143">
        <v>0</v>
      </c>
      <c r="AE12" s="143">
        <v>0</v>
      </c>
      <c r="AF12" s="143">
        <v>0</v>
      </c>
      <c r="AG12" s="143">
        <v>0</v>
      </c>
      <c r="AH12" s="143">
        <v>0</v>
      </c>
      <c r="AI12" s="143">
        <v>0</v>
      </c>
      <c r="AJ12" s="143">
        <v>0</v>
      </c>
      <c r="AK12" s="143">
        <v>0</v>
      </c>
    </row>
    <row r="13" spans="1:37" x14ac:dyDescent="0.25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Y13" s="106"/>
      <c r="Z13" s="106"/>
      <c r="AA13" s="106" t="s">
        <v>82</v>
      </c>
      <c r="AB13" s="143">
        <v>0</v>
      </c>
      <c r="AC13" s="143">
        <v>0</v>
      </c>
      <c r="AD13" s="143">
        <v>0</v>
      </c>
      <c r="AE13" s="143">
        <v>0</v>
      </c>
      <c r="AF13" s="143">
        <v>0</v>
      </c>
      <c r="AG13" s="143">
        <v>0</v>
      </c>
      <c r="AH13" s="143">
        <v>0</v>
      </c>
      <c r="AI13" s="143">
        <v>0</v>
      </c>
      <c r="AJ13" s="143">
        <v>0</v>
      </c>
      <c r="AK13" s="143">
        <v>0</v>
      </c>
    </row>
    <row r="14" spans="1:37" x14ac:dyDescent="0.25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</row>
    <row r="15" spans="1:37" x14ac:dyDescent="0.25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</row>
    <row r="16" spans="1:37" x14ac:dyDescent="0.25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Y16" s="106"/>
      <c r="Z16" s="106"/>
      <c r="AA16" s="106" t="s">
        <v>30</v>
      </c>
      <c r="AB16" s="106">
        <v>300</v>
      </c>
      <c r="AC16" s="106">
        <v>250</v>
      </c>
      <c r="AD16" s="106">
        <v>220</v>
      </c>
      <c r="AE16" s="106">
        <v>180</v>
      </c>
      <c r="AF16" s="106">
        <v>160</v>
      </c>
      <c r="AG16" s="106">
        <v>150</v>
      </c>
      <c r="AH16" s="106">
        <v>140</v>
      </c>
      <c r="AI16" s="106">
        <v>130</v>
      </c>
      <c r="AJ16" s="106">
        <v>120</v>
      </c>
      <c r="AK16" s="106">
        <v>110</v>
      </c>
    </row>
    <row r="17" spans="1:37" x14ac:dyDescent="0.25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Y17" s="106"/>
      <c r="Z17" s="106"/>
      <c r="AA17" s="106" t="s">
        <v>36</v>
      </c>
      <c r="AB17" s="106">
        <v>250</v>
      </c>
      <c r="AC17" s="106">
        <v>200</v>
      </c>
      <c r="AD17" s="106">
        <v>160</v>
      </c>
      <c r="AE17" s="106">
        <v>140</v>
      </c>
      <c r="AF17" s="106">
        <v>120</v>
      </c>
      <c r="AG17" s="106">
        <v>110</v>
      </c>
      <c r="AH17" s="106">
        <v>100</v>
      </c>
      <c r="AI17" s="106">
        <v>90</v>
      </c>
      <c r="AJ17" s="106">
        <v>80</v>
      </c>
      <c r="AK17" s="106">
        <v>70</v>
      </c>
    </row>
    <row r="18" spans="1:37" ht="18.75" customHeight="1" x14ac:dyDescent="0.25">
      <c r="A18" s="124"/>
      <c r="B18" s="447"/>
      <c r="C18" s="447"/>
      <c r="D18" s="446" t="str">
        <f>E7</f>
        <v>Kis</v>
      </c>
      <c r="E18" s="446"/>
      <c r="F18" s="446" t="str">
        <f>E9</f>
        <v>Békési</v>
      </c>
      <c r="G18" s="446"/>
      <c r="H18" s="446" t="str">
        <f>E11</f>
        <v>Mátyási</v>
      </c>
      <c r="I18" s="446"/>
      <c r="J18" s="124"/>
      <c r="K18" s="124"/>
      <c r="L18" s="124"/>
      <c r="M18" s="124"/>
      <c r="Y18" s="106"/>
      <c r="Z18" s="106"/>
      <c r="AA18" s="106" t="s">
        <v>41</v>
      </c>
      <c r="AB18" s="106">
        <v>200</v>
      </c>
      <c r="AC18" s="106">
        <v>150</v>
      </c>
      <c r="AD18" s="106">
        <v>130</v>
      </c>
      <c r="AE18" s="106">
        <v>110</v>
      </c>
      <c r="AF18" s="106">
        <v>95</v>
      </c>
      <c r="AG18" s="106">
        <v>80</v>
      </c>
      <c r="AH18" s="106">
        <v>70</v>
      </c>
      <c r="AI18" s="106">
        <v>60</v>
      </c>
      <c r="AJ18" s="106">
        <v>55</v>
      </c>
      <c r="AK18" s="106">
        <v>50</v>
      </c>
    </row>
    <row r="19" spans="1:37" ht="18.75" customHeight="1" x14ac:dyDescent="0.25">
      <c r="A19" s="149" t="s">
        <v>30</v>
      </c>
      <c r="B19" s="441" t="str">
        <f>E7</f>
        <v>Kis</v>
      </c>
      <c r="C19" s="441"/>
      <c r="D19" s="444"/>
      <c r="E19" s="444"/>
      <c r="F19" s="442" t="s">
        <v>646</v>
      </c>
      <c r="G19" s="443"/>
      <c r="H19" s="442" t="s">
        <v>640</v>
      </c>
      <c r="I19" s="443"/>
      <c r="J19" s="124"/>
      <c r="K19" s="124"/>
      <c r="L19" s="124"/>
      <c r="M19" s="124"/>
      <c r="Y19" s="106"/>
      <c r="Z19" s="106"/>
      <c r="AA19" s="106" t="s">
        <v>53</v>
      </c>
      <c r="AB19" s="106">
        <v>150</v>
      </c>
      <c r="AC19" s="106">
        <v>120</v>
      </c>
      <c r="AD19" s="106">
        <v>100</v>
      </c>
      <c r="AE19" s="106">
        <v>80</v>
      </c>
      <c r="AF19" s="106">
        <v>70</v>
      </c>
      <c r="AG19" s="106">
        <v>60</v>
      </c>
      <c r="AH19" s="106">
        <v>55</v>
      </c>
      <c r="AI19" s="106">
        <v>50</v>
      </c>
      <c r="AJ19" s="106">
        <v>45</v>
      </c>
      <c r="AK19" s="106">
        <v>40</v>
      </c>
    </row>
    <row r="20" spans="1:37" ht="18.75" customHeight="1" x14ac:dyDescent="0.25">
      <c r="A20" s="149" t="s">
        <v>64</v>
      </c>
      <c r="B20" s="441" t="str">
        <f>E9</f>
        <v>Békési</v>
      </c>
      <c r="C20" s="441"/>
      <c r="D20" s="442" t="s">
        <v>647</v>
      </c>
      <c r="E20" s="443"/>
      <c r="F20" s="444"/>
      <c r="G20" s="444"/>
      <c r="H20" s="442" t="s">
        <v>640</v>
      </c>
      <c r="I20" s="443"/>
      <c r="J20" s="124"/>
      <c r="K20" s="124"/>
      <c r="L20" s="124"/>
      <c r="M20" s="124"/>
      <c r="Y20" s="106"/>
      <c r="Z20" s="106"/>
      <c r="AA20" s="106" t="s">
        <v>54</v>
      </c>
      <c r="AB20" s="106">
        <v>120</v>
      </c>
      <c r="AC20" s="106">
        <v>90</v>
      </c>
      <c r="AD20" s="106">
        <v>65</v>
      </c>
      <c r="AE20" s="106">
        <v>55</v>
      </c>
      <c r="AF20" s="106">
        <v>50</v>
      </c>
      <c r="AG20" s="106">
        <v>45</v>
      </c>
      <c r="AH20" s="106">
        <v>40</v>
      </c>
      <c r="AI20" s="106">
        <v>35</v>
      </c>
      <c r="AJ20" s="106">
        <v>25</v>
      </c>
      <c r="AK20" s="106">
        <v>20</v>
      </c>
    </row>
    <row r="21" spans="1:37" ht="18.75" customHeight="1" x14ac:dyDescent="0.25">
      <c r="A21" s="149" t="s">
        <v>72</v>
      </c>
      <c r="B21" s="441" t="str">
        <f>E11</f>
        <v>Mátyási</v>
      </c>
      <c r="C21" s="441"/>
      <c r="D21" s="442" t="s">
        <v>638</v>
      </c>
      <c r="E21" s="443"/>
      <c r="F21" s="442" t="s">
        <v>638</v>
      </c>
      <c r="G21" s="443"/>
      <c r="H21" s="444"/>
      <c r="I21" s="444"/>
      <c r="J21" s="124"/>
      <c r="K21" s="124"/>
      <c r="L21" s="124"/>
      <c r="M21" s="124"/>
      <c r="Y21" s="106"/>
      <c r="Z21" s="106"/>
      <c r="AA21" s="106" t="s">
        <v>60</v>
      </c>
      <c r="AB21" s="106">
        <v>90</v>
      </c>
      <c r="AC21" s="106">
        <v>60</v>
      </c>
      <c r="AD21" s="106">
        <v>45</v>
      </c>
      <c r="AE21" s="106">
        <v>34</v>
      </c>
      <c r="AF21" s="106">
        <v>27</v>
      </c>
      <c r="AG21" s="106">
        <v>22</v>
      </c>
      <c r="AH21" s="106">
        <v>18</v>
      </c>
      <c r="AI21" s="106">
        <v>15</v>
      </c>
      <c r="AJ21" s="106">
        <v>12</v>
      </c>
      <c r="AK21" s="106">
        <v>9</v>
      </c>
    </row>
    <row r="22" spans="1:37" x14ac:dyDescent="0.25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Y22" s="106"/>
      <c r="Z22" s="106"/>
      <c r="AA22" s="106" t="s">
        <v>63</v>
      </c>
      <c r="AB22" s="106">
        <v>60</v>
      </c>
      <c r="AC22" s="106">
        <v>40</v>
      </c>
      <c r="AD22" s="106">
        <v>30</v>
      </c>
      <c r="AE22" s="106">
        <v>20</v>
      </c>
      <c r="AF22" s="106">
        <v>18</v>
      </c>
      <c r="AG22" s="106">
        <v>15</v>
      </c>
      <c r="AH22" s="106">
        <v>12</v>
      </c>
      <c r="AI22" s="106">
        <v>10</v>
      </c>
      <c r="AJ22" s="106">
        <v>8</v>
      </c>
      <c r="AK22" s="106">
        <v>6</v>
      </c>
    </row>
    <row r="23" spans="1:37" x14ac:dyDescent="0.25">
      <c r="A23" s="124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Y23" s="106"/>
      <c r="Z23" s="106"/>
      <c r="AA23" s="106" t="s">
        <v>70</v>
      </c>
      <c r="AB23" s="106">
        <v>40</v>
      </c>
      <c r="AC23" s="106">
        <v>25</v>
      </c>
      <c r="AD23" s="106">
        <v>18</v>
      </c>
      <c r="AE23" s="106">
        <v>13</v>
      </c>
      <c r="AF23" s="106">
        <v>8</v>
      </c>
      <c r="AG23" s="106">
        <v>7</v>
      </c>
      <c r="AH23" s="106">
        <v>6</v>
      </c>
      <c r="AI23" s="106">
        <v>5</v>
      </c>
      <c r="AJ23" s="106">
        <v>4</v>
      </c>
      <c r="AK23" s="106">
        <v>3</v>
      </c>
    </row>
    <row r="24" spans="1:37" x14ac:dyDescent="0.25">
      <c r="A24" s="124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Y24" s="106"/>
      <c r="Z24" s="106"/>
      <c r="AA24" s="106" t="s">
        <v>71</v>
      </c>
      <c r="AB24" s="106">
        <v>25</v>
      </c>
      <c r="AC24" s="106">
        <v>15</v>
      </c>
      <c r="AD24" s="106">
        <v>13</v>
      </c>
      <c r="AE24" s="106">
        <v>7</v>
      </c>
      <c r="AF24" s="106">
        <v>6</v>
      </c>
      <c r="AG24" s="106">
        <v>5</v>
      </c>
      <c r="AH24" s="106">
        <v>4</v>
      </c>
      <c r="AI24" s="106">
        <v>3</v>
      </c>
      <c r="AJ24" s="106">
        <v>2</v>
      </c>
      <c r="AK24" s="106">
        <v>1</v>
      </c>
    </row>
    <row r="25" spans="1:37" x14ac:dyDescent="0.25">
      <c r="A25" s="124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Y25" s="106"/>
      <c r="Z25" s="106"/>
      <c r="AA25" s="106" t="s">
        <v>76</v>
      </c>
      <c r="AB25" s="106">
        <v>15</v>
      </c>
      <c r="AC25" s="106">
        <v>10</v>
      </c>
      <c r="AD25" s="106">
        <v>8</v>
      </c>
      <c r="AE25" s="106">
        <v>4</v>
      </c>
      <c r="AF25" s="106">
        <v>3</v>
      </c>
      <c r="AG25" s="106">
        <v>2</v>
      </c>
      <c r="AH25" s="106">
        <v>1</v>
      </c>
      <c r="AI25" s="106">
        <v>0</v>
      </c>
      <c r="AJ25" s="106">
        <v>0</v>
      </c>
      <c r="AK25" s="106">
        <v>0</v>
      </c>
    </row>
    <row r="26" spans="1:37" x14ac:dyDescent="0.25">
      <c r="A26" s="124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Y26" s="106"/>
      <c r="Z26" s="106"/>
      <c r="AA26" s="106" t="s">
        <v>77</v>
      </c>
      <c r="AB26" s="106">
        <v>10</v>
      </c>
      <c r="AC26" s="106">
        <v>6</v>
      </c>
      <c r="AD26" s="106">
        <v>4</v>
      </c>
      <c r="AE26" s="106">
        <v>2</v>
      </c>
      <c r="AF26" s="106">
        <v>1</v>
      </c>
      <c r="AG26" s="106">
        <v>0</v>
      </c>
      <c r="AH26" s="106">
        <v>0</v>
      </c>
      <c r="AI26" s="106">
        <v>0</v>
      </c>
      <c r="AJ26" s="106">
        <v>0</v>
      </c>
      <c r="AK26" s="106">
        <v>0</v>
      </c>
    </row>
    <row r="27" spans="1:37" x14ac:dyDescent="0.25">
      <c r="A27" s="124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Y27" s="106"/>
      <c r="Z27" s="106"/>
      <c r="AA27" s="106" t="s">
        <v>82</v>
      </c>
      <c r="AB27" s="106">
        <v>3</v>
      </c>
      <c r="AC27" s="106">
        <v>2</v>
      </c>
      <c r="AD27" s="106">
        <v>1</v>
      </c>
      <c r="AE27" s="106">
        <v>0</v>
      </c>
      <c r="AF27" s="106">
        <v>0</v>
      </c>
      <c r="AG27" s="106">
        <v>0</v>
      </c>
      <c r="AH27" s="106">
        <v>0</v>
      </c>
      <c r="AI27" s="106">
        <v>0</v>
      </c>
      <c r="AJ27" s="106">
        <v>0</v>
      </c>
      <c r="AK27" s="106">
        <v>0</v>
      </c>
    </row>
    <row r="28" spans="1:37" x14ac:dyDescent="0.25">
      <c r="A28" s="124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</row>
    <row r="29" spans="1:37" x14ac:dyDescent="0.25">
      <c r="A29" s="124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</row>
    <row r="30" spans="1:37" x14ac:dyDescent="0.25">
      <c r="A30" s="124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</row>
    <row r="31" spans="1:37" x14ac:dyDescent="0.25">
      <c r="A31" s="124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</row>
    <row r="32" spans="1:37" x14ac:dyDescent="0.25">
      <c r="A32" s="124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56"/>
      <c r="M32" s="156"/>
    </row>
    <row r="33" spans="1:18" x14ac:dyDescent="0.25">
      <c r="A33" s="159" t="s">
        <v>44</v>
      </c>
      <c r="B33" s="160"/>
      <c r="C33" s="161"/>
      <c r="D33" s="162" t="s">
        <v>103</v>
      </c>
      <c r="E33" s="163" t="s">
        <v>104</v>
      </c>
      <c r="F33" s="164"/>
      <c r="G33" s="162" t="s">
        <v>103</v>
      </c>
      <c r="H33" s="163" t="s">
        <v>105</v>
      </c>
      <c r="I33" s="165"/>
      <c r="J33" s="163" t="s">
        <v>106</v>
      </c>
      <c r="K33" s="166" t="s">
        <v>107</v>
      </c>
      <c r="L33" s="33"/>
      <c r="M33" s="220"/>
      <c r="N33" s="221"/>
      <c r="P33" s="157"/>
      <c r="Q33" s="157"/>
      <c r="R33" s="158"/>
    </row>
    <row r="34" spans="1:18" x14ac:dyDescent="0.25">
      <c r="A34" s="169" t="s">
        <v>108</v>
      </c>
      <c r="B34" s="170"/>
      <c r="C34" s="171"/>
      <c r="D34" s="172"/>
      <c r="E34" s="438"/>
      <c r="F34" s="438"/>
      <c r="G34" s="173" t="s">
        <v>109</v>
      </c>
      <c r="H34" s="170"/>
      <c r="I34" s="174"/>
      <c r="J34" s="175"/>
      <c r="K34" s="176" t="s">
        <v>110</v>
      </c>
      <c r="L34" s="177"/>
      <c r="M34" s="199"/>
      <c r="P34" s="167"/>
      <c r="Q34" s="167"/>
      <c r="R34" s="168"/>
    </row>
    <row r="35" spans="1:18" x14ac:dyDescent="0.25">
      <c r="A35" s="180" t="s">
        <v>111</v>
      </c>
      <c r="B35" s="181"/>
      <c r="C35" s="182"/>
      <c r="D35" s="183"/>
      <c r="E35" s="439"/>
      <c r="F35" s="439"/>
      <c r="G35" s="184" t="s">
        <v>112</v>
      </c>
      <c r="H35" s="185"/>
      <c r="I35" s="186"/>
      <c r="J35" s="187"/>
      <c r="K35" s="188"/>
      <c r="L35" s="156"/>
      <c r="M35" s="189"/>
      <c r="P35" s="168"/>
      <c r="Q35" s="179"/>
      <c r="R35" s="168"/>
    </row>
    <row r="36" spans="1:18" x14ac:dyDescent="0.25">
      <c r="A36" s="191"/>
      <c r="B36" s="192"/>
      <c r="C36" s="193"/>
      <c r="D36" s="183"/>
      <c r="E36" s="194"/>
      <c r="F36" s="124"/>
      <c r="G36" s="184" t="s">
        <v>113</v>
      </c>
      <c r="H36" s="185"/>
      <c r="I36" s="186"/>
      <c r="J36" s="187"/>
      <c r="K36" s="176" t="s">
        <v>114</v>
      </c>
      <c r="L36" s="177"/>
      <c r="M36" s="178"/>
      <c r="P36" s="167"/>
      <c r="Q36" s="167"/>
      <c r="R36" s="168"/>
    </row>
    <row r="37" spans="1:18" x14ac:dyDescent="0.25">
      <c r="A37" s="195"/>
      <c r="B37" s="196"/>
      <c r="C37" s="197"/>
      <c r="D37" s="183"/>
      <c r="E37" s="194"/>
      <c r="F37" s="124"/>
      <c r="G37" s="184" t="s">
        <v>115</v>
      </c>
      <c r="H37" s="185"/>
      <c r="I37" s="186"/>
      <c r="J37" s="187"/>
      <c r="K37" s="198"/>
      <c r="L37" s="124"/>
      <c r="M37" s="199"/>
      <c r="P37" s="168"/>
      <c r="Q37" s="179"/>
      <c r="R37" s="168"/>
    </row>
    <row r="38" spans="1:18" x14ac:dyDescent="0.25">
      <c r="A38" s="200"/>
      <c r="B38" s="201"/>
      <c r="C38" s="202"/>
      <c r="D38" s="183"/>
      <c r="E38" s="194"/>
      <c r="F38" s="124"/>
      <c r="G38" s="184" t="s">
        <v>116</v>
      </c>
      <c r="H38" s="185"/>
      <c r="I38" s="186"/>
      <c r="J38" s="187"/>
      <c r="K38" s="180"/>
      <c r="L38" s="156"/>
      <c r="M38" s="189"/>
      <c r="P38" s="168"/>
      <c r="Q38" s="179"/>
      <c r="R38" s="168"/>
    </row>
    <row r="39" spans="1:18" x14ac:dyDescent="0.25">
      <c r="A39" s="203"/>
      <c r="B39" s="16"/>
      <c r="C39" s="197"/>
      <c r="D39" s="183"/>
      <c r="E39" s="194"/>
      <c r="F39" s="124"/>
      <c r="G39" s="184" t="s">
        <v>117</v>
      </c>
      <c r="H39" s="185"/>
      <c r="I39" s="186"/>
      <c r="J39" s="187"/>
      <c r="K39" s="176" t="s">
        <v>118</v>
      </c>
      <c r="L39" s="177"/>
      <c r="M39" s="178"/>
      <c r="P39" s="167"/>
      <c r="Q39" s="167"/>
      <c r="R39" s="168"/>
    </row>
    <row r="40" spans="1:18" x14ac:dyDescent="0.25">
      <c r="A40" s="203"/>
      <c r="B40" s="16"/>
      <c r="C40" s="204"/>
      <c r="D40" s="183"/>
      <c r="E40" s="194"/>
      <c r="F40" s="124"/>
      <c r="G40" s="184" t="s">
        <v>119</v>
      </c>
      <c r="H40" s="185"/>
      <c r="I40" s="186"/>
      <c r="J40" s="187"/>
      <c r="K40" s="198"/>
      <c r="L40" s="124"/>
      <c r="M40" s="199"/>
      <c r="P40" s="168"/>
      <c r="Q40" s="179"/>
      <c r="R40" s="168"/>
    </row>
    <row r="41" spans="1:18" x14ac:dyDescent="0.25">
      <c r="A41" s="205"/>
      <c r="B41" s="206"/>
      <c r="C41" s="207"/>
      <c r="D41" s="208"/>
      <c r="E41" s="209"/>
      <c r="F41" s="156"/>
      <c r="G41" s="210" t="s">
        <v>120</v>
      </c>
      <c r="H41" s="181"/>
      <c r="I41" s="211"/>
      <c r="J41" s="212"/>
      <c r="K41" s="180" t="str">
        <f>L4</f>
        <v>Hankó Bálint</v>
      </c>
      <c r="L41" s="156"/>
      <c r="M41" s="189"/>
      <c r="P41" s="168"/>
      <c r="Q41" s="179"/>
      <c r="R41" s="190"/>
    </row>
  </sheetData>
  <sheetProtection selectLockedCells="1" selectUnlockedCells="1"/>
  <mergeCells count="20">
    <mergeCell ref="H18:I18"/>
    <mergeCell ref="A1:F1"/>
    <mergeCell ref="A4:C4"/>
    <mergeCell ref="B18:C18"/>
    <mergeCell ref="D18:E18"/>
    <mergeCell ref="F18:G18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</mergeCells>
  <conditionalFormatting sqref="E7 E9 E11">
    <cfRule type="cellIs" dxfId="161" priority="1" stopIfTrue="1" operator="equal">
      <formula>"Bye"</formula>
    </cfRule>
  </conditionalFormatting>
  <conditionalFormatting sqref="R41">
    <cfRule type="expression" dxfId="160" priority="2" stopIfTrue="1">
      <formula>$O$1="CU"</formula>
    </cfRule>
  </conditionalFormatting>
  <printOptions horizontalCentered="1" verticalCentered="1"/>
  <pageMargins left="0" right="0" top="0.98402777777777783" bottom="0.98402777777777783" header="0.51181102362204722" footer="0.51181102362204722"/>
  <pageSetup paperSize="9" scale="90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Munka23">
    <tabColor indexed="11"/>
  </sheetPr>
  <dimension ref="A1:AK41"/>
  <sheetViews>
    <sheetView showZeros="0" workbookViewId="0">
      <selection activeCell="K11" sqref="K11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9" hidden="1" customWidth="1"/>
  </cols>
  <sheetData>
    <row r="1" spans="1:37" ht="24.6" x14ac:dyDescent="0.25">
      <c r="A1" s="448" t="str">
        <f>Altalanos!$A$6</f>
        <v>Diákolimpia Vármegyei</v>
      </c>
      <c r="B1" s="448"/>
      <c r="C1" s="448"/>
      <c r="D1" s="448"/>
      <c r="E1" s="448"/>
      <c r="F1" s="448"/>
      <c r="G1" s="89"/>
      <c r="H1" s="90" t="s">
        <v>28</v>
      </c>
      <c r="I1" s="91"/>
      <c r="J1" s="92"/>
      <c r="L1" s="93"/>
      <c r="M1" s="94"/>
      <c r="N1" s="95"/>
      <c r="O1" s="95"/>
      <c r="P1" s="95"/>
      <c r="Q1" s="96"/>
      <c r="R1" s="95"/>
      <c r="AB1" s="97" t="e">
        <f>IF(Y5=1,CONCATENATE(VLOOKUP(Y3,AA16:AH27,2)),CONCATENATE(VLOOKUP(Y3,AA2:AK13,2)))</f>
        <v>#N/A</v>
      </c>
      <c r="AC1" s="97" t="e">
        <f>IF(Y5=1,CONCATENATE(VLOOKUP(Y3,AA16:AK27,3)),CONCATENATE(VLOOKUP(Y3,AA2:AK13,3)))</f>
        <v>#N/A</v>
      </c>
      <c r="AD1" s="97" t="e">
        <f>IF(Y5=1,CONCATENATE(VLOOKUP(Y3,AA16:AK27,4)),CONCATENATE(VLOOKUP(Y3,AA2:AK13,4)))</f>
        <v>#N/A</v>
      </c>
      <c r="AE1" s="97" t="e">
        <f>IF(Y5=1,CONCATENATE(VLOOKUP(Y3,AA16:AK27,5)),CONCATENATE(VLOOKUP(Y3,AA2:AK13,5)))</f>
        <v>#N/A</v>
      </c>
      <c r="AF1" s="97" t="e">
        <f>IF(Y5=1,CONCATENATE(VLOOKUP(Y3,AA16:AK27,6)),CONCATENATE(VLOOKUP(Y3,AA2:AK13,6)))</f>
        <v>#N/A</v>
      </c>
      <c r="AG1" s="97" t="e">
        <f>IF(Y5=1,CONCATENATE(VLOOKUP(Y3,AA16:AK27,7)),CONCATENATE(VLOOKUP(Y3,AA2:AK13,7)))</f>
        <v>#N/A</v>
      </c>
      <c r="AH1" s="97" t="e">
        <f>IF(Y5=1,CONCATENATE(VLOOKUP(Y3,AA16:AK27,8)),CONCATENATE(VLOOKUP(Y3,AA2:AK13,8)))</f>
        <v>#N/A</v>
      </c>
      <c r="AI1" s="97" t="e">
        <f>IF(Y5=1,CONCATENATE(VLOOKUP(Y3,AA16:AK27,9)),CONCATENATE(VLOOKUP(Y3,AA2:AK13,9)))</f>
        <v>#N/A</v>
      </c>
      <c r="AJ1" s="97" t="e">
        <f>IF(Y5=1,CONCATENATE(VLOOKUP(Y3,AA16:AK27,10)),CONCATENATE(VLOOKUP(Y3,AA2:AK13,10)))</f>
        <v>#N/A</v>
      </c>
      <c r="AK1" s="97" t="e">
        <f>IF(Y5=1,CONCATENATE(VLOOKUP(Y3,AA16:AK27,11)),CONCATENATE(VLOOKUP(Y3,AA2:AK13,11)))</f>
        <v>#N/A</v>
      </c>
    </row>
    <row r="2" spans="1:37" x14ac:dyDescent="0.25">
      <c r="A2" s="98" t="s">
        <v>29</v>
      </c>
      <c r="B2" s="99"/>
      <c r="C2" s="99"/>
      <c r="D2" s="99"/>
      <c r="E2" s="325">
        <f>Altalanos!$C$8</f>
        <v>0</v>
      </c>
      <c r="F2" s="99"/>
      <c r="G2" s="100"/>
      <c r="H2" s="101"/>
      <c r="I2" s="101"/>
      <c r="J2" s="102"/>
      <c r="K2" s="93"/>
      <c r="L2" s="93"/>
      <c r="M2" s="93"/>
      <c r="N2" s="103"/>
      <c r="O2" s="104"/>
      <c r="P2" s="103"/>
      <c r="Q2" s="104"/>
      <c r="R2" s="103"/>
      <c r="Y2" s="105"/>
      <c r="Z2" s="106"/>
      <c r="AA2" s="106" t="s">
        <v>30</v>
      </c>
      <c r="AB2" s="107">
        <v>150</v>
      </c>
      <c r="AC2" s="107">
        <v>120</v>
      </c>
      <c r="AD2" s="107">
        <v>100</v>
      </c>
      <c r="AE2" s="107">
        <v>80</v>
      </c>
      <c r="AF2" s="107">
        <v>70</v>
      </c>
      <c r="AG2" s="107">
        <v>60</v>
      </c>
      <c r="AH2" s="107">
        <v>55</v>
      </c>
      <c r="AI2" s="107">
        <v>50</v>
      </c>
      <c r="AJ2" s="107">
        <v>45</v>
      </c>
      <c r="AK2" s="107">
        <v>40</v>
      </c>
    </row>
    <row r="3" spans="1:37" x14ac:dyDescent="0.25">
      <c r="A3" s="53" t="s">
        <v>21</v>
      </c>
      <c r="B3" s="53"/>
      <c r="C3" s="53"/>
      <c r="D3" s="53"/>
      <c r="E3" s="53" t="s">
        <v>11</v>
      </c>
      <c r="F3" s="53"/>
      <c r="G3" s="53"/>
      <c r="H3" s="53" t="s">
        <v>31</v>
      </c>
      <c r="I3" s="53"/>
      <c r="J3" s="108"/>
      <c r="K3" s="53"/>
      <c r="L3" s="54" t="s">
        <v>32</v>
      </c>
      <c r="M3" s="53"/>
      <c r="N3" s="109"/>
      <c r="O3" s="110"/>
      <c r="P3" s="109"/>
      <c r="Q3" s="111" t="s">
        <v>33</v>
      </c>
      <c r="R3" s="107" t="s">
        <v>34</v>
      </c>
      <c r="Y3" s="106">
        <f>IF(H4="OB","A",IF(H4="IX","W",H4))</f>
        <v>0</v>
      </c>
      <c r="Z3" s="106"/>
      <c r="AA3" s="106" t="s">
        <v>36</v>
      </c>
      <c r="AB3" s="107">
        <v>120</v>
      </c>
      <c r="AC3" s="107">
        <v>90</v>
      </c>
      <c r="AD3" s="107">
        <v>65</v>
      </c>
      <c r="AE3" s="107">
        <v>55</v>
      </c>
      <c r="AF3" s="107">
        <v>50</v>
      </c>
      <c r="AG3" s="107">
        <v>45</v>
      </c>
      <c r="AH3" s="107">
        <v>40</v>
      </c>
      <c r="AI3" s="107">
        <v>35</v>
      </c>
      <c r="AJ3" s="107">
        <v>25</v>
      </c>
      <c r="AK3" s="107">
        <v>20</v>
      </c>
    </row>
    <row r="4" spans="1:37" x14ac:dyDescent="0.25">
      <c r="A4" s="449">
        <f>Altalanos!$A$10</f>
        <v>45790</v>
      </c>
      <c r="B4" s="449"/>
      <c r="C4" s="449"/>
      <c r="D4" s="112"/>
      <c r="E4" s="113" t="str">
        <f>Altalanos!$C$10</f>
        <v>Békéscsaba</v>
      </c>
      <c r="F4" s="113"/>
      <c r="G4" s="113"/>
      <c r="H4" s="114"/>
      <c r="I4" s="113"/>
      <c r="J4" s="115"/>
      <c r="K4" s="114"/>
      <c r="L4" s="116" t="str">
        <f>Altalanos!$E$10</f>
        <v>Hankó Bálint</v>
      </c>
      <c r="M4" s="114"/>
      <c r="N4" s="117"/>
      <c r="O4" s="118"/>
      <c r="P4" s="117"/>
      <c r="Q4" s="119" t="s">
        <v>38</v>
      </c>
      <c r="R4" s="120" t="s">
        <v>39</v>
      </c>
      <c r="Y4" s="106"/>
      <c r="Z4" s="106"/>
      <c r="AA4" s="106" t="s">
        <v>41</v>
      </c>
      <c r="AB4" s="107">
        <v>90</v>
      </c>
      <c r="AC4" s="107">
        <v>60</v>
      </c>
      <c r="AD4" s="107">
        <v>45</v>
      </c>
      <c r="AE4" s="107">
        <v>34</v>
      </c>
      <c r="AF4" s="107">
        <v>27</v>
      </c>
      <c r="AG4" s="107">
        <v>22</v>
      </c>
      <c r="AH4" s="107">
        <v>18</v>
      </c>
      <c r="AI4" s="107">
        <v>15</v>
      </c>
      <c r="AJ4" s="107">
        <v>12</v>
      </c>
      <c r="AK4" s="107">
        <v>9</v>
      </c>
    </row>
    <row r="5" spans="1:37" x14ac:dyDescent="0.25">
      <c r="A5" s="33"/>
      <c r="B5" s="33" t="s">
        <v>42</v>
      </c>
      <c r="C5" s="33" t="s">
        <v>43</v>
      </c>
      <c r="D5" s="33" t="s">
        <v>44</v>
      </c>
      <c r="E5" s="33" t="s">
        <v>45</v>
      </c>
      <c r="F5" s="33"/>
      <c r="G5" s="33" t="s">
        <v>25</v>
      </c>
      <c r="H5" s="33"/>
      <c r="I5" s="33" t="s">
        <v>46</v>
      </c>
      <c r="J5" s="33"/>
      <c r="K5" s="121" t="s">
        <v>47</v>
      </c>
      <c r="L5" s="121" t="s">
        <v>48</v>
      </c>
      <c r="M5" s="121" t="s">
        <v>49</v>
      </c>
      <c r="Q5" s="122" t="s">
        <v>50</v>
      </c>
      <c r="R5" s="123" t="s">
        <v>51</v>
      </c>
      <c r="Y5" s="106">
        <f>IF(OR(Altalanos!$A$8="F1",Altalanos!$A$8="F2",Altalanos!$A$8="N1",Altalanos!$A$8="N2"),1,2)</f>
        <v>2</v>
      </c>
      <c r="Z5" s="106"/>
      <c r="AA5" s="106" t="s">
        <v>53</v>
      </c>
      <c r="AB5" s="107">
        <v>60</v>
      </c>
      <c r="AC5" s="107">
        <v>40</v>
      </c>
      <c r="AD5" s="107">
        <v>30</v>
      </c>
      <c r="AE5" s="107">
        <v>20</v>
      </c>
      <c r="AF5" s="107">
        <v>18</v>
      </c>
      <c r="AG5" s="107">
        <v>15</v>
      </c>
      <c r="AH5" s="107">
        <v>12</v>
      </c>
      <c r="AI5" s="107">
        <v>10</v>
      </c>
      <c r="AJ5" s="107">
        <v>8</v>
      </c>
      <c r="AK5" s="107">
        <v>6</v>
      </c>
    </row>
    <row r="6" spans="1:37" x14ac:dyDescent="0.25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Y6" s="106"/>
      <c r="Z6" s="106"/>
      <c r="AA6" s="106" t="s">
        <v>54</v>
      </c>
      <c r="AB6" s="107">
        <v>40</v>
      </c>
      <c r="AC6" s="107">
        <v>25</v>
      </c>
      <c r="AD6" s="107">
        <v>18</v>
      </c>
      <c r="AE6" s="107">
        <v>13</v>
      </c>
      <c r="AF6" s="107">
        <v>10</v>
      </c>
      <c r="AG6" s="107">
        <v>8</v>
      </c>
      <c r="AH6" s="107">
        <v>6</v>
      </c>
      <c r="AI6" s="107">
        <v>5</v>
      </c>
      <c r="AJ6" s="107">
        <v>4</v>
      </c>
      <c r="AK6" s="107">
        <v>3</v>
      </c>
    </row>
    <row r="7" spans="1:37" x14ac:dyDescent="0.25">
      <c r="A7" s="134" t="s">
        <v>30</v>
      </c>
      <c r="B7" s="214"/>
      <c r="C7" s="127" t="str">
        <f>IF($B7="","",VLOOKUP($B7,'Játék nélkül továbbjutók'!$A$7:$O$22,5))</f>
        <v/>
      </c>
      <c r="D7" s="127" t="str">
        <f>IF($B7="","",VLOOKUP($B7,'Játék nélkül továbbjutók'!$A$7:$O$22,15))</f>
        <v/>
      </c>
      <c r="E7" s="140" t="s">
        <v>212</v>
      </c>
      <c r="F7" s="141"/>
      <c r="G7" s="140" t="s">
        <v>213</v>
      </c>
      <c r="H7" s="141"/>
      <c r="I7" s="140" t="s">
        <v>214</v>
      </c>
      <c r="J7" s="124"/>
      <c r="K7" s="428" t="s">
        <v>616</v>
      </c>
      <c r="L7" s="131" t="e">
        <f>IF(K7="","",CONCATENATE(VLOOKUP($Y$3,$AB$1:$AK$1,K7)," pont"))</f>
        <v>#N/A</v>
      </c>
      <c r="M7" s="132"/>
      <c r="Y7" s="106"/>
      <c r="Z7" s="106"/>
      <c r="AA7" s="106" t="s">
        <v>60</v>
      </c>
      <c r="AB7" s="107">
        <v>25</v>
      </c>
      <c r="AC7" s="107">
        <v>15</v>
      </c>
      <c r="AD7" s="107">
        <v>13</v>
      </c>
      <c r="AE7" s="107">
        <v>8</v>
      </c>
      <c r="AF7" s="107">
        <v>6</v>
      </c>
      <c r="AG7" s="107">
        <v>4</v>
      </c>
      <c r="AH7" s="107">
        <v>3</v>
      </c>
      <c r="AI7" s="107">
        <v>2</v>
      </c>
      <c r="AJ7" s="107">
        <v>1</v>
      </c>
      <c r="AK7" s="107">
        <v>0</v>
      </c>
    </row>
    <row r="8" spans="1:37" x14ac:dyDescent="0.25">
      <c r="A8" s="134"/>
      <c r="B8" s="217"/>
      <c r="C8" s="136"/>
      <c r="D8" s="136"/>
      <c r="E8" s="136"/>
      <c r="F8" s="136"/>
      <c r="G8" s="136"/>
      <c r="H8" s="136"/>
      <c r="I8" s="136"/>
      <c r="J8" s="124"/>
      <c r="K8" s="134"/>
      <c r="L8" s="134"/>
      <c r="M8" s="137"/>
      <c r="Y8" s="106"/>
      <c r="Z8" s="106"/>
      <c r="AA8" s="106" t="s">
        <v>63</v>
      </c>
      <c r="AB8" s="107">
        <v>15</v>
      </c>
      <c r="AC8" s="107">
        <v>10</v>
      </c>
      <c r="AD8" s="107">
        <v>7</v>
      </c>
      <c r="AE8" s="107">
        <v>5</v>
      </c>
      <c r="AF8" s="107">
        <v>4</v>
      </c>
      <c r="AG8" s="107">
        <v>3</v>
      </c>
      <c r="AH8" s="107">
        <v>2</v>
      </c>
      <c r="AI8" s="107">
        <v>1</v>
      </c>
      <c r="AJ8" s="107">
        <v>0</v>
      </c>
      <c r="AK8" s="107">
        <v>0</v>
      </c>
    </row>
    <row r="9" spans="1:37" x14ac:dyDescent="0.25">
      <c r="A9" s="134" t="s">
        <v>64</v>
      </c>
      <c r="B9" s="214"/>
      <c r="C9" s="127" t="str">
        <f>IF($B9="","",VLOOKUP($B9,'Játék nélkül továbbjutók'!$A$7:$O$22,5))</f>
        <v/>
      </c>
      <c r="D9" s="127" t="str">
        <f>IF($B9="","",VLOOKUP($B9,'Játék nélkül továbbjutók'!$A$7:$O$22,15))</f>
        <v/>
      </c>
      <c r="E9" s="140" t="s">
        <v>215</v>
      </c>
      <c r="F9" s="141"/>
      <c r="G9" s="140" t="s">
        <v>216</v>
      </c>
      <c r="H9" s="141"/>
      <c r="I9" s="140" t="s">
        <v>217</v>
      </c>
      <c r="J9" s="124"/>
      <c r="K9" s="130"/>
      <c r="L9" s="131" t="str">
        <f>IF(K9="","",CONCATENATE(VLOOKUP($Y$3,$AB$1:$AK$1,K9)," pont"))</f>
        <v/>
      </c>
      <c r="M9" s="132"/>
      <c r="Y9" s="106"/>
      <c r="Z9" s="106"/>
      <c r="AA9" s="106" t="s">
        <v>70</v>
      </c>
      <c r="AB9" s="107">
        <v>10</v>
      </c>
      <c r="AC9" s="107">
        <v>6</v>
      </c>
      <c r="AD9" s="107">
        <v>4</v>
      </c>
      <c r="AE9" s="107">
        <v>2</v>
      </c>
      <c r="AF9" s="107">
        <v>1</v>
      </c>
      <c r="AG9" s="107">
        <v>0</v>
      </c>
      <c r="AH9" s="107">
        <v>0</v>
      </c>
      <c r="AI9" s="107">
        <v>0</v>
      </c>
      <c r="AJ9" s="107">
        <v>0</v>
      </c>
      <c r="AK9" s="107">
        <v>0</v>
      </c>
    </row>
    <row r="10" spans="1:37" x14ac:dyDescent="0.25">
      <c r="A10" s="134"/>
      <c r="B10" s="217"/>
      <c r="C10" s="136"/>
      <c r="D10" s="136"/>
      <c r="E10" s="136"/>
      <c r="F10" s="136"/>
      <c r="G10" s="136"/>
      <c r="H10" s="136"/>
      <c r="I10" s="136"/>
      <c r="J10" s="124"/>
      <c r="K10" s="134"/>
      <c r="L10" s="134"/>
      <c r="M10" s="137"/>
      <c r="Y10" s="106"/>
      <c r="Z10" s="106"/>
      <c r="AA10" s="106" t="s">
        <v>71</v>
      </c>
      <c r="AB10" s="107">
        <v>6</v>
      </c>
      <c r="AC10" s="107">
        <v>3</v>
      </c>
      <c r="AD10" s="107">
        <v>2</v>
      </c>
      <c r="AE10" s="107">
        <v>1</v>
      </c>
      <c r="AF10" s="107">
        <v>0</v>
      </c>
      <c r="AG10" s="107">
        <v>0</v>
      </c>
      <c r="AH10" s="107">
        <v>0</v>
      </c>
      <c r="AI10" s="107">
        <v>0</v>
      </c>
      <c r="AJ10" s="107">
        <v>0</v>
      </c>
      <c r="AK10" s="107">
        <v>0</v>
      </c>
    </row>
    <row r="11" spans="1:37" x14ac:dyDescent="0.25">
      <c r="A11" s="134" t="s">
        <v>72</v>
      </c>
      <c r="B11" s="214"/>
      <c r="C11" s="127" t="str">
        <f>IF($B11="","",VLOOKUP($B11,'Játék nélkül továbbjutók'!$A$7:$O$22,5))</f>
        <v/>
      </c>
      <c r="D11" s="127" t="str">
        <f>IF($B11="","",VLOOKUP($B11,'Játék nélkül továbbjutók'!$A$7:$O$22,15))</f>
        <v/>
      </c>
      <c r="E11" s="140" t="s">
        <v>218</v>
      </c>
      <c r="F11" s="141"/>
      <c r="G11" s="140" t="s">
        <v>89</v>
      </c>
      <c r="H11" s="141"/>
      <c r="I11" s="140" t="s">
        <v>219</v>
      </c>
      <c r="J11" s="124"/>
      <c r="K11" s="428" t="s">
        <v>617</v>
      </c>
      <c r="L11" s="131" t="e">
        <f>IF(K11="","",CONCATENATE(VLOOKUP($Y$3,$AB$1:$AK$1,K11)," pont"))</f>
        <v>#N/A</v>
      </c>
      <c r="M11" s="132"/>
      <c r="Y11" s="106"/>
      <c r="Z11" s="106"/>
      <c r="AA11" s="106" t="s">
        <v>76</v>
      </c>
      <c r="AB11" s="107">
        <v>3</v>
      </c>
      <c r="AC11" s="107">
        <v>2</v>
      </c>
      <c r="AD11" s="107">
        <v>1</v>
      </c>
      <c r="AE11" s="107">
        <v>0</v>
      </c>
      <c r="AF11" s="107">
        <v>0</v>
      </c>
      <c r="AG11" s="107">
        <v>0</v>
      </c>
      <c r="AH11" s="107">
        <v>0</v>
      </c>
      <c r="AI11" s="107">
        <v>0</v>
      </c>
      <c r="AJ11" s="107">
        <v>0</v>
      </c>
      <c r="AK11" s="107">
        <v>0</v>
      </c>
    </row>
    <row r="12" spans="1:37" x14ac:dyDescent="0.25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Y12" s="106"/>
      <c r="Z12" s="106"/>
      <c r="AA12" s="106" t="s">
        <v>77</v>
      </c>
      <c r="AB12" s="143">
        <v>0</v>
      </c>
      <c r="AC12" s="143">
        <v>0</v>
      </c>
      <c r="AD12" s="143">
        <v>0</v>
      </c>
      <c r="AE12" s="143">
        <v>0</v>
      </c>
      <c r="AF12" s="143">
        <v>0</v>
      </c>
      <c r="AG12" s="143">
        <v>0</v>
      </c>
      <c r="AH12" s="143">
        <v>0</v>
      </c>
      <c r="AI12" s="143">
        <v>0</v>
      </c>
      <c r="AJ12" s="143">
        <v>0</v>
      </c>
      <c r="AK12" s="143">
        <v>0</v>
      </c>
    </row>
    <row r="13" spans="1:37" x14ac:dyDescent="0.25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Y13" s="106"/>
      <c r="Z13" s="106"/>
      <c r="AA13" s="106" t="s">
        <v>82</v>
      </c>
      <c r="AB13" s="143">
        <v>0</v>
      </c>
      <c r="AC13" s="143">
        <v>0</v>
      </c>
      <c r="AD13" s="143">
        <v>0</v>
      </c>
      <c r="AE13" s="143">
        <v>0</v>
      </c>
      <c r="AF13" s="143">
        <v>0</v>
      </c>
      <c r="AG13" s="143">
        <v>0</v>
      </c>
      <c r="AH13" s="143">
        <v>0</v>
      </c>
      <c r="AI13" s="143">
        <v>0</v>
      </c>
      <c r="AJ13" s="143">
        <v>0</v>
      </c>
      <c r="AK13" s="143">
        <v>0</v>
      </c>
    </row>
    <row r="14" spans="1:37" x14ac:dyDescent="0.25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</row>
    <row r="15" spans="1:37" x14ac:dyDescent="0.25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</row>
    <row r="16" spans="1:37" x14ac:dyDescent="0.25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Y16" s="106"/>
      <c r="Z16" s="106"/>
      <c r="AA16" s="106" t="s">
        <v>30</v>
      </c>
      <c r="AB16" s="106">
        <v>300</v>
      </c>
      <c r="AC16" s="106">
        <v>250</v>
      </c>
      <c r="AD16" s="106">
        <v>220</v>
      </c>
      <c r="AE16" s="106">
        <v>180</v>
      </c>
      <c r="AF16" s="106">
        <v>160</v>
      </c>
      <c r="AG16" s="106">
        <v>150</v>
      </c>
      <c r="AH16" s="106">
        <v>140</v>
      </c>
      <c r="AI16" s="106">
        <v>130</v>
      </c>
      <c r="AJ16" s="106">
        <v>120</v>
      </c>
      <c r="AK16" s="106">
        <v>110</v>
      </c>
    </row>
    <row r="17" spans="1:37" x14ac:dyDescent="0.25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Y17" s="106"/>
      <c r="Z17" s="106"/>
      <c r="AA17" s="106" t="s">
        <v>36</v>
      </c>
      <c r="AB17" s="106">
        <v>250</v>
      </c>
      <c r="AC17" s="106">
        <v>200</v>
      </c>
      <c r="AD17" s="106">
        <v>160</v>
      </c>
      <c r="AE17" s="106">
        <v>140</v>
      </c>
      <c r="AF17" s="106">
        <v>120</v>
      </c>
      <c r="AG17" s="106">
        <v>110</v>
      </c>
      <c r="AH17" s="106">
        <v>100</v>
      </c>
      <c r="AI17" s="106">
        <v>90</v>
      </c>
      <c r="AJ17" s="106">
        <v>80</v>
      </c>
      <c r="AK17" s="106">
        <v>70</v>
      </c>
    </row>
    <row r="18" spans="1:37" ht="18.75" customHeight="1" x14ac:dyDescent="0.25">
      <c r="A18" s="124"/>
      <c r="B18" s="447"/>
      <c r="C18" s="447"/>
      <c r="D18" s="446" t="str">
        <f>E7</f>
        <v>Szikora</v>
      </c>
      <c r="E18" s="446"/>
      <c r="F18" s="446" t="str">
        <f>E9</f>
        <v>Patvaros</v>
      </c>
      <c r="G18" s="446"/>
      <c r="H18" s="446" t="str">
        <f>E11</f>
        <v>Balogh</v>
      </c>
      <c r="I18" s="446"/>
      <c r="J18" s="124"/>
      <c r="K18" s="124"/>
      <c r="L18" s="124"/>
      <c r="M18" s="124"/>
      <c r="Y18" s="106"/>
      <c r="Z18" s="106"/>
      <c r="AA18" s="106" t="s">
        <v>41</v>
      </c>
      <c r="AB18" s="106">
        <v>200</v>
      </c>
      <c r="AC18" s="106">
        <v>150</v>
      </c>
      <c r="AD18" s="106">
        <v>130</v>
      </c>
      <c r="AE18" s="106">
        <v>110</v>
      </c>
      <c r="AF18" s="106">
        <v>95</v>
      </c>
      <c r="AG18" s="106">
        <v>80</v>
      </c>
      <c r="AH18" s="106">
        <v>70</v>
      </c>
      <c r="AI18" s="106">
        <v>60</v>
      </c>
      <c r="AJ18" s="106">
        <v>55</v>
      </c>
      <c r="AK18" s="106">
        <v>50</v>
      </c>
    </row>
    <row r="19" spans="1:37" ht="18.75" customHeight="1" x14ac:dyDescent="0.25">
      <c r="A19" s="149" t="s">
        <v>30</v>
      </c>
      <c r="B19" s="441" t="str">
        <f>E7</f>
        <v>Szikora</v>
      </c>
      <c r="C19" s="441"/>
      <c r="D19" s="444"/>
      <c r="E19" s="444"/>
      <c r="F19" s="442" t="s">
        <v>605</v>
      </c>
      <c r="G19" s="443"/>
      <c r="H19" s="442" t="s">
        <v>640</v>
      </c>
      <c r="I19" s="443"/>
      <c r="J19" s="124"/>
      <c r="K19" s="124"/>
      <c r="L19" s="124"/>
      <c r="M19" s="124"/>
      <c r="Y19" s="106"/>
      <c r="Z19" s="106"/>
      <c r="AA19" s="106" t="s">
        <v>53</v>
      </c>
      <c r="AB19" s="106">
        <v>150</v>
      </c>
      <c r="AC19" s="106">
        <v>120</v>
      </c>
      <c r="AD19" s="106">
        <v>100</v>
      </c>
      <c r="AE19" s="106">
        <v>80</v>
      </c>
      <c r="AF19" s="106">
        <v>70</v>
      </c>
      <c r="AG19" s="106">
        <v>60</v>
      </c>
      <c r="AH19" s="106">
        <v>55</v>
      </c>
      <c r="AI19" s="106">
        <v>50</v>
      </c>
      <c r="AJ19" s="106">
        <v>45</v>
      </c>
      <c r="AK19" s="106">
        <v>40</v>
      </c>
    </row>
    <row r="20" spans="1:37" ht="18.75" customHeight="1" x14ac:dyDescent="0.25">
      <c r="A20" s="149" t="s">
        <v>64</v>
      </c>
      <c r="B20" s="441" t="str">
        <f>E9</f>
        <v>Patvaros</v>
      </c>
      <c r="C20" s="441"/>
      <c r="D20" s="442" t="s">
        <v>605</v>
      </c>
      <c r="E20" s="443"/>
      <c r="F20" s="444"/>
      <c r="G20" s="444"/>
      <c r="H20" s="442" t="s">
        <v>605</v>
      </c>
      <c r="I20" s="443"/>
      <c r="J20" s="124"/>
      <c r="K20" s="124"/>
      <c r="L20" s="124"/>
      <c r="M20" s="124"/>
      <c r="Y20" s="106"/>
      <c r="Z20" s="106"/>
      <c r="AA20" s="106" t="s">
        <v>54</v>
      </c>
      <c r="AB20" s="106">
        <v>120</v>
      </c>
      <c r="AC20" s="106">
        <v>90</v>
      </c>
      <c r="AD20" s="106">
        <v>65</v>
      </c>
      <c r="AE20" s="106">
        <v>55</v>
      </c>
      <c r="AF20" s="106">
        <v>50</v>
      </c>
      <c r="AG20" s="106">
        <v>45</v>
      </c>
      <c r="AH20" s="106">
        <v>40</v>
      </c>
      <c r="AI20" s="106">
        <v>35</v>
      </c>
      <c r="AJ20" s="106">
        <v>25</v>
      </c>
      <c r="AK20" s="106">
        <v>20</v>
      </c>
    </row>
    <row r="21" spans="1:37" ht="18.75" customHeight="1" x14ac:dyDescent="0.25">
      <c r="A21" s="149" t="s">
        <v>72</v>
      </c>
      <c r="B21" s="441" t="str">
        <f>E11</f>
        <v>Balogh</v>
      </c>
      <c r="C21" s="441"/>
      <c r="D21" s="442" t="s">
        <v>638</v>
      </c>
      <c r="E21" s="443"/>
      <c r="F21" s="442" t="s">
        <v>605</v>
      </c>
      <c r="G21" s="443"/>
      <c r="H21" s="444"/>
      <c r="I21" s="444"/>
      <c r="J21" s="124"/>
      <c r="K21" s="124"/>
      <c r="L21" s="124"/>
      <c r="M21" s="124"/>
      <c r="Y21" s="106"/>
      <c r="Z21" s="106"/>
      <c r="AA21" s="106" t="s">
        <v>60</v>
      </c>
      <c r="AB21" s="106">
        <v>90</v>
      </c>
      <c r="AC21" s="106">
        <v>60</v>
      </c>
      <c r="AD21" s="106">
        <v>45</v>
      </c>
      <c r="AE21" s="106">
        <v>34</v>
      </c>
      <c r="AF21" s="106">
        <v>27</v>
      </c>
      <c r="AG21" s="106">
        <v>22</v>
      </c>
      <c r="AH21" s="106">
        <v>18</v>
      </c>
      <c r="AI21" s="106">
        <v>15</v>
      </c>
      <c r="AJ21" s="106">
        <v>12</v>
      </c>
      <c r="AK21" s="106">
        <v>9</v>
      </c>
    </row>
    <row r="22" spans="1:37" x14ac:dyDescent="0.25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Y22" s="106"/>
      <c r="Z22" s="106"/>
      <c r="AA22" s="106" t="s">
        <v>63</v>
      </c>
      <c r="AB22" s="106">
        <v>60</v>
      </c>
      <c r="AC22" s="106">
        <v>40</v>
      </c>
      <c r="AD22" s="106">
        <v>30</v>
      </c>
      <c r="AE22" s="106">
        <v>20</v>
      </c>
      <c r="AF22" s="106">
        <v>18</v>
      </c>
      <c r="AG22" s="106">
        <v>15</v>
      </c>
      <c r="AH22" s="106">
        <v>12</v>
      </c>
      <c r="AI22" s="106">
        <v>10</v>
      </c>
      <c r="AJ22" s="106">
        <v>8</v>
      </c>
      <c r="AK22" s="106">
        <v>6</v>
      </c>
    </row>
    <row r="23" spans="1:37" x14ac:dyDescent="0.25">
      <c r="A23" s="124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Y23" s="106"/>
      <c r="Z23" s="106"/>
      <c r="AA23" s="106" t="s">
        <v>70</v>
      </c>
      <c r="AB23" s="106">
        <v>40</v>
      </c>
      <c r="AC23" s="106">
        <v>25</v>
      </c>
      <c r="AD23" s="106">
        <v>18</v>
      </c>
      <c r="AE23" s="106">
        <v>13</v>
      </c>
      <c r="AF23" s="106">
        <v>8</v>
      </c>
      <c r="AG23" s="106">
        <v>7</v>
      </c>
      <c r="AH23" s="106">
        <v>6</v>
      </c>
      <c r="AI23" s="106">
        <v>5</v>
      </c>
      <c r="AJ23" s="106">
        <v>4</v>
      </c>
      <c r="AK23" s="106">
        <v>3</v>
      </c>
    </row>
    <row r="24" spans="1:37" x14ac:dyDescent="0.25">
      <c r="A24" s="124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Y24" s="106"/>
      <c r="Z24" s="106"/>
      <c r="AA24" s="106" t="s">
        <v>71</v>
      </c>
      <c r="AB24" s="106">
        <v>25</v>
      </c>
      <c r="AC24" s="106">
        <v>15</v>
      </c>
      <c r="AD24" s="106">
        <v>13</v>
      </c>
      <c r="AE24" s="106">
        <v>7</v>
      </c>
      <c r="AF24" s="106">
        <v>6</v>
      </c>
      <c r="AG24" s="106">
        <v>5</v>
      </c>
      <c r="AH24" s="106">
        <v>4</v>
      </c>
      <c r="AI24" s="106">
        <v>3</v>
      </c>
      <c r="AJ24" s="106">
        <v>2</v>
      </c>
      <c r="AK24" s="106">
        <v>1</v>
      </c>
    </row>
    <row r="25" spans="1:37" x14ac:dyDescent="0.25">
      <c r="A25" s="124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Y25" s="106"/>
      <c r="Z25" s="106"/>
      <c r="AA25" s="106" t="s">
        <v>76</v>
      </c>
      <c r="AB25" s="106">
        <v>15</v>
      </c>
      <c r="AC25" s="106">
        <v>10</v>
      </c>
      <c r="AD25" s="106">
        <v>8</v>
      </c>
      <c r="AE25" s="106">
        <v>4</v>
      </c>
      <c r="AF25" s="106">
        <v>3</v>
      </c>
      <c r="AG25" s="106">
        <v>2</v>
      </c>
      <c r="AH25" s="106">
        <v>1</v>
      </c>
      <c r="AI25" s="106">
        <v>0</v>
      </c>
      <c r="AJ25" s="106">
        <v>0</v>
      </c>
      <c r="AK25" s="106">
        <v>0</v>
      </c>
    </row>
    <row r="26" spans="1:37" x14ac:dyDescent="0.25">
      <c r="A26" s="124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Y26" s="106"/>
      <c r="Z26" s="106"/>
      <c r="AA26" s="106" t="s">
        <v>77</v>
      </c>
      <c r="AB26" s="106">
        <v>10</v>
      </c>
      <c r="AC26" s="106">
        <v>6</v>
      </c>
      <c r="AD26" s="106">
        <v>4</v>
      </c>
      <c r="AE26" s="106">
        <v>2</v>
      </c>
      <c r="AF26" s="106">
        <v>1</v>
      </c>
      <c r="AG26" s="106">
        <v>0</v>
      </c>
      <c r="AH26" s="106">
        <v>0</v>
      </c>
      <c r="AI26" s="106">
        <v>0</v>
      </c>
      <c r="AJ26" s="106">
        <v>0</v>
      </c>
      <c r="AK26" s="106">
        <v>0</v>
      </c>
    </row>
    <row r="27" spans="1:37" x14ac:dyDescent="0.25">
      <c r="A27" s="124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Y27" s="106"/>
      <c r="Z27" s="106"/>
      <c r="AA27" s="106" t="s">
        <v>82</v>
      </c>
      <c r="AB27" s="106">
        <v>3</v>
      </c>
      <c r="AC27" s="106">
        <v>2</v>
      </c>
      <c r="AD27" s="106">
        <v>1</v>
      </c>
      <c r="AE27" s="106">
        <v>0</v>
      </c>
      <c r="AF27" s="106">
        <v>0</v>
      </c>
      <c r="AG27" s="106">
        <v>0</v>
      </c>
      <c r="AH27" s="106">
        <v>0</v>
      </c>
      <c r="AI27" s="106">
        <v>0</v>
      </c>
      <c r="AJ27" s="106">
        <v>0</v>
      </c>
      <c r="AK27" s="106">
        <v>0</v>
      </c>
    </row>
    <row r="28" spans="1:37" x14ac:dyDescent="0.25">
      <c r="A28" s="124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</row>
    <row r="29" spans="1:37" x14ac:dyDescent="0.25">
      <c r="A29" s="124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</row>
    <row r="30" spans="1:37" x14ac:dyDescent="0.25">
      <c r="A30" s="124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</row>
    <row r="31" spans="1:37" x14ac:dyDescent="0.25">
      <c r="A31" s="124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</row>
    <row r="32" spans="1:37" x14ac:dyDescent="0.25">
      <c r="A32" s="124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56"/>
      <c r="M32" s="156"/>
    </row>
    <row r="33" spans="1:18" x14ac:dyDescent="0.25">
      <c r="A33" s="159" t="s">
        <v>44</v>
      </c>
      <c r="B33" s="160"/>
      <c r="C33" s="161"/>
      <c r="D33" s="162" t="s">
        <v>103</v>
      </c>
      <c r="E33" s="163" t="s">
        <v>104</v>
      </c>
      <c r="F33" s="164"/>
      <c r="G33" s="162" t="s">
        <v>103</v>
      </c>
      <c r="H33" s="163" t="s">
        <v>105</v>
      </c>
      <c r="I33" s="165"/>
      <c r="J33" s="163" t="s">
        <v>106</v>
      </c>
      <c r="K33" s="166" t="s">
        <v>107</v>
      </c>
      <c r="L33" s="33"/>
      <c r="M33" s="220"/>
      <c r="N33" s="221"/>
      <c r="P33" s="157"/>
      <c r="Q33" s="157"/>
      <c r="R33" s="158"/>
    </row>
    <row r="34" spans="1:18" x14ac:dyDescent="0.25">
      <c r="A34" s="169" t="s">
        <v>108</v>
      </c>
      <c r="B34" s="170"/>
      <c r="C34" s="171"/>
      <c r="D34" s="172"/>
      <c r="E34" s="438"/>
      <c r="F34" s="438"/>
      <c r="G34" s="173" t="s">
        <v>109</v>
      </c>
      <c r="H34" s="170"/>
      <c r="I34" s="174"/>
      <c r="J34" s="175"/>
      <c r="K34" s="176" t="s">
        <v>110</v>
      </c>
      <c r="L34" s="177"/>
      <c r="M34" s="199"/>
      <c r="P34" s="167"/>
      <c r="Q34" s="167"/>
      <c r="R34" s="168"/>
    </row>
    <row r="35" spans="1:18" x14ac:dyDescent="0.25">
      <c r="A35" s="180" t="s">
        <v>111</v>
      </c>
      <c r="B35" s="181"/>
      <c r="C35" s="182"/>
      <c r="D35" s="183"/>
      <c r="E35" s="439"/>
      <c r="F35" s="439"/>
      <c r="G35" s="184" t="s">
        <v>112</v>
      </c>
      <c r="H35" s="185"/>
      <c r="I35" s="186"/>
      <c r="J35" s="187"/>
      <c r="K35" s="188"/>
      <c r="L35" s="156"/>
      <c r="M35" s="189"/>
      <c r="P35" s="168"/>
      <c r="Q35" s="179"/>
      <c r="R35" s="168"/>
    </row>
    <row r="36" spans="1:18" x14ac:dyDescent="0.25">
      <c r="A36" s="191"/>
      <c r="B36" s="192"/>
      <c r="C36" s="193"/>
      <c r="D36" s="183"/>
      <c r="E36" s="194"/>
      <c r="F36" s="124"/>
      <c r="G36" s="184" t="s">
        <v>113</v>
      </c>
      <c r="H36" s="185"/>
      <c r="I36" s="186"/>
      <c r="J36" s="187"/>
      <c r="K36" s="176" t="s">
        <v>114</v>
      </c>
      <c r="L36" s="177"/>
      <c r="M36" s="178"/>
      <c r="P36" s="167"/>
      <c r="Q36" s="167"/>
      <c r="R36" s="168"/>
    </row>
    <row r="37" spans="1:18" x14ac:dyDescent="0.25">
      <c r="A37" s="195"/>
      <c r="B37" s="196"/>
      <c r="C37" s="197"/>
      <c r="D37" s="183"/>
      <c r="E37" s="194"/>
      <c r="F37" s="124"/>
      <c r="G37" s="184" t="s">
        <v>115</v>
      </c>
      <c r="H37" s="185"/>
      <c r="I37" s="186"/>
      <c r="J37" s="187"/>
      <c r="K37" s="198"/>
      <c r="L37" s="124"/>
      <c r="M37" s="199"/>
      <c r="P37" s="168"/>
      <c r="Q37" s="179"/>
      <c r="R37" s="168"/>
    </row>
    <row r="38" spans="1:18" x14ac:dyDescent="0.25">
      <c r="A38" s="200"/>
      <c r="B38" s="201"/>
      <c r="C38" s="202"/>
      <c r="D38" s="183"/>
      <c r="E38" s="194"/>
      <c r="F38" s="124"/>
      <c r="G38" s="184" t="s">
        <v>116</v>
      </c>
      <c r="H38" s="185"/>
      <c r="I38" s="186"/>
      <c r="J38" s="187"/>
      <c r="K38" s="180"/>
      <c r="L38" s="156"/>
      <c r="M38" s="189"/>
      <c r="P38" s="168"/>
      <c r="Q38" s="179"/>
      <c r="R38" s="168"/>
    </row>
    <row r="39" spans="1:18" x14ac:dyDescent="0.25">
      <c r="A39" s="203"/>
      <c r="B39" s="16"/>
      <c r="C39" s="197"/>
      <c r="D39" s="183"/>
      <c r="E39" s="194"/>
      <c r="F39" s="124"/>
      <c r="G39" s="184" t="s">
        <v>117</v>
      </c>
      <c r="H39" s="185"/>
      <c r="I39" s="186"/>
      <c r="J39" s="187"/>
      <c r="K39" s="176" t="s">
        <v>118</v>
      </c>
      <c r="L39" s="177"/>
      <c r="M39" s="178"/>
      <c r="P39" s="167"/>
      <c r="Q39" s="167"/>
      <c r="R39" s="168"/>
    </row>
    <row r="40" spans="1:18" x14ac:dyDescent="0.25">
      <c r="A40" s="203"/>
      <c r="B40" s="16"/>
      <c r="C40" s="204"/>
      <c r="D40" s="183"/>
      <c r="E40" s="194"/>
      <c r="F40" s="124"/>
      <c r="G40" s="184" t="s">
        <v>119</v>
      </c>
      <c r="H40" s="185"/>
      <c r="I40" s="186"/>
      <c r="J40" s="187"/>
      <c r="K40" s="198"/>
      <c r="L40" s="124"/>
      <c r="M40" s="199"/>
      <c r="P40" s="168"/>
      <c r="Q40" s="179"/>
      <c r="R40" s="168"/>
    </row>
    <row r="41" spans="1:18" x14ac:dyDescent="0.25">
      <c r="A41" s="205"/>
      <c r="B41" s="206"/>
      <c r="C41" s="207"/>
      <c r="D41" s="208"/>
      <c r="E41" s="209"/>
      <c r="F41" s="156"/>
      <c r="G41" s="210" t="s">
        <v>120</v>
      </c>
      <c r="H41" s="181"/>
      <c r="I41" s="211"/>
      <c r="J41" s="212"/>
      <c r="K41" s="180" t="str">
        <f>L4</f>
        <v>Hankó Bálint</v>
      </c>
      <c r="L41" s="156"/>
      <c r="M41" s="189"/>
      <c r="P41" s="168"/>
      <c r="Q41" s="179"/>
      <c r="R41" s="190"/>
    </row>
  </sheetData>
  <sheetProtection selectLockedCells="1" selectUnlockedCells="1"/>
  <mergeCells count="20">
    <mergeCell ref="H18:I18"/>
    <mergeCell ref="A1:F1"/>
    <mergeCell ref="A4:C4"/>
    <mergeCell ref="B18:C18"/>
    <mergeCell ref="D18:E18"/>
    <mergeCell ref="F18:G18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</mergeCells>
  <conditionalFormatting sqref="E7 E9 E11">
    <cfRule type="cellIs" dxfId="159" priority="1" stopIfTrue="1" operator="equal">
      <formula>"Bye"</formula>
    </cfRule>
  </conditionalFormatting>
  <conditionalFormatting sqref="R41">
    <cfRule type="expression" dxfId="158" priority="2" stopIfTrue="1">
      <formula>$O$1="CU"</formula>
    </cfRule>
  </conditionalFormatting>
  <printOptions horizontalCentered="1" verticalCentered="1"/>
  <pageMargins left="0" right="0" top="0.98402777777777783" bottom="0.98402777777777783" header="0.51181102362204722" footer="0.51181102362204722"/>
  <pageSetup paperSize="9" scale="90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Munka17">
    <tabColor indexed="11"/>
  </sheetPr>
  <dimension ref="A1:AS140"/>
  <sheetViews>
    <sheetView showZeros="0" workbookViewId="0">
      <selection activeCell="T38" sqref="T38"/>
    </sheetView>
  </sheetViews>
  <sheetFormatPr defaultRowHeight="13.2" x14ac:dyDescent="0.25"/>
  <cols>
    <col min="1" max="2" width="3.33203125" customWidth="1"/>
    <col min="3" max="3" width="4.6640625" customWidth="1"/>
    <col min="4" max="4" width="7.33203125" customWidth="1"/>
    <col min="5" max="5" width="4.33203125" customWidth="1"/>
    <col min="6" max="6" width="12.6640625" customWidth="1"/>
    <col min="7" max="7" width="2.6640625" customWidth="1"/>
    <col min="8" max="8" width="7.6640625" customWidth="1"/>
    <col min="9" max="9" width="5.88671875" customWidth="1"/>
    <col min="10" max="10" width="1.6640625" style="223" customWidth="1"/>
    <col min="11" max="11" width="10.6640625" customWidth="1"/>
    <col min="12" max="12" width="1.6640625" style="223" customWidth="1"/>
    <col min="13" max="13" width="10.6640625" customWidth="1"/>
    <col min="14" max="14" width="1.6640625" style="224" customWidth="1"/>
    <col min="15" max="15" width="10.6640625" customWidth="1"/>
    <col min="16" max="16" width="1.6640625" style="223" customWidth="1"/>
    <col min="17" max="17" width="10.6640625" customWidth="1"/>
    <col min="18" max="18" width="1.6640625" style="224" customWidth="1"/>
    <col min="19" max="19" width="9.109375" hidden="1" customWidth="1"/>
    <col min="20" max="20" width="8.6640625" customWidth="1"/>
    <col min="21" max="21" width="9.109375" hidden="1" customWidth="1"/>
    <col min="25" max="27" width="9" hidden="1" customWidth="1"/>
    <col min="28" max="28" width="10.33203125" hidden="1" customWidth="1"/>
    <col min="29" max="34" width="9" hidden="1" customWidth="1"/>
    <col min="35" max="37" width="9.109375" style="136" customWidth="1"/>
  </cols>
  <sheetData>
    <row r="1" spans="1:45" s="226" customFormat="1" ht="21.75" customHeight="1" x14ac:dyDescent="0.25">
      <c r="A1" s="225" t="str">
        <f>Altalanos!$A$6</f>
        <v>Diákolimpia Vármegyei</v>
      </c>
      <c r="B1" s="225"/>
      <c r="C1" s="89"/>
      <c r="D1" s="89"/>
      <c r="E1" s="89"/>
      <c r="F1" s="89"/>
      <c r="G1" s="89"/>
      <c r="H1" s="225"/>
      <c r="I1" s="91"/>
      <c r="J1" s="92"/>
      <c r="K1" s="90" t="s">
        <v>28</v>
      </c>
      <c r="L1" s="93"/>
      <c r="M1" s="94"/>
      <c r="N1" s="92"/>
      <c r="O1" s="92"/>
      <c r="P1" s="92"/>
      <c r="Q1" s="89"/>
      <c r="R1" s="92"/>
      <c r="T1" s="227"/>
      <c r="U1" s="227"/>
      <c r="V1" s="227"/>
      <c r="W1" s="227"/>
      <c r="X1" s="227"/>
      <c r="Y1" s="227"/>
      <c r="Z1" s="227"/>
      <c r="AA1" s="227"/>
      <c r="AB1" s="97" t="str">
        <f>IF($Y$5=1,CONCATENATE(VLOOKUP($Y$3,$AA$2:$AH$14,2)),CONCATENATE(VLOOKUP($Y$3,$AA$16:$AH$25,2)))</f>
        <v>3</v>
      </c>
      <c r="AC1" s="97" t="str">
        <f>IF($Y$5=1,CONCATENATE(VLOOKUP($Y$3,$AA$2:$AH$14,3)),CONCATENATE(VLOOKUP($Y$3,$AA$16:$AH$25,3)))</f>
        <v>2</v>
      </c>
      <c r="AD1" s="97" t="str">
        <f>IF($Y$5=1,CONCATENATE(VLOOKUP($Y$3,$AA$2:$AH$14,4)),CONCATENATE(VLOOKUP($Y$3,$AA$16:$AH$25,4)))</f>
        <v>1</v>
      </c>
      <c r="AE1" s="97" t="str">
        <f>IF($Y$5=1,CONCATENATE(VLOOKUP($Y$3,$AA$2:$AH$14,5)),CONCATENATE(VLOOKUP($Y$3,$AA$16:$AH$25,5)))</f>
        <v>0</v>
      </c>
      <c r="AF1" s="97" t="str">
        <f>IF($Y$5=1,CONCATENATE(VLOOKUP($Y$3,$AA$2:$AH$14,6)),CONCATENATE(VLOOKUP($Y$3,$AA$16:$AH$25,6)))</f>
        <v>0</v>
      </c>
      <c r="AG1" s="97" t="str">
        <f>IF($Y$5=1,CONCATENATE(VLOOKUP($Y$3,$AA$2:$AH$14,7)),CONCATENATE(VLOOKUP($Y$3,$AA$16:$AH$25,7)))</f>
        <v>0</v>
      </c>
      <c r="AH1" s="97" t="str">
        <f>IF($Y$5=1,CONCATENATE(VLOOKUP($Y$3,$AA$2:$AH$14,8)),CONCATENATE(VLOOKUP($Y$3,$AA$16:$AH$25,8)))</f>
        <v>0</v>
      </c>
      <c r="AI1" s="153"/>
      <c r="AJ1" s="153"/>
      <c r="AK1" s="153"/>
    </row>
    <row r="2" spans="1:45" s="228" customFormat="1" x14ac:dyDescent="0.25">
      <c r="A2" s="98" t="s">
        <v>29</v>
      </c>
      <c r="B2" s="99"/>
      <c r="C2" s="99"/>
      <c r="D2" s="99"/>
      <c r="E2" s="325">
        <f>Altalanos!$B$8</f>
        <v>0</v>
      </c>
      <c r="F2" s="99"/>
      <c r="G2" s="100"/>
      <c r="H2" s="101"/>
      <c r="I2" s="101"/>
      <c r="J2" s="102"/>
      <c r="K2" s="93"/>
      <c r="L2" s="93"/>
      <c r="M2" s="93"/>
      <c r="N2" s="102"/>
      <c r="O2" s="101"/>
      <c r="P2" s="102"/>
      <c r="Q2" s="101"/>
      <c r="R2" s="102"/>
      <c r="T2" s="229"/>
      <c r="U2" s="229"/>
      <c r="V2" s="229"/>
      <c r="W2" s="229"/>
      <c r="X2" s="229"/>
      <c r="Y2" s="105"/>
      <c r="Z2" s="106"/>
      <c r="AA2" s="106" t="s">
        <v>30</v>
      </c>
      <c r="AB2" s="107">
        <v>300</v>
      </c>
      <c r="AC2" s="107">
        <v>250</v>
      </c>
      <c r="AD2" s="107">
        <v>200</v>
      </c>
      <c r="AE2" s="107">
        <v>150</v>
      </c>
      <c r="AF2" s="107">
        <v>120</v>
      </c>
      <c r="AG2" s="107">
        <v>90</v>
      </c>
      <c r="AH2" s="107">
        <v>40</v>
      </c>
      <c r="AI2" s="124"/>
      <c r="AJ2" s="124"/>
      <c r="AK2" s="124"/>
      <c r="AL2" s="229"/>
      <c r="AM2" s="229"/>
      <c r="AN2" s="229"/>
      <c r="AO2" s="229"/>
      <c r="AP2" s="229"/>
      <c r="AQ2" s="229"/>
      <c r="AR2" s="229"/>
      <c r="AS2" s="229"/>
    </row>
    <row r="3" spans="1:45" s="230" customFormat="1" ht="11.25" customHeight="1" x14ac:dyDescent="0.25">
      <c r="A3" s="53" t="s">
        <v>21</v>
      </c>
      <c r="B3" s="53"/>
      <c r="C3" s="53"/>
      <c r="D3" s="53"/>
      <c r="E3" s="52"/>
      <c r="F3" s="53"/>
      <c r="G3" s="53" t="s">
        <v>11</v>
      </c>
      <c r="H3" s="53"/>
      <c r="I3" s="53"/>
      <c r="J3" s="108"/>
      <c r="K3" s="53" t="s">
        <v>31</v>
      </c>
      <c r="L3" s="108"/>
      <c r="M3" s="53"/>
      <c r="N3" s="108"/>
      <c r="O3" s="53"/>
      <c r="P3" s="108"/>
      <c r="Q3" s="53"/>
      <c r="R3" s="54" t="s">
        <v>32</v>
      </c>
      <c r="T3" s="231"/>
      <c r="U3" s="231"/>
      <c r="V3" s="231"/>
      <c r="W3" s="231"/>
      <c r="X3" s="231"/>
      <c r="Y3" s="106" t="str">
        <f>IF(K4="OB","A",IF(K4="IX","W",IF(K4="","",K4)))</f>
        <v>Zöld fiú helyosztók</v>
      </c>
      <c r="Z3" s="106"/>
      <c r="AA3" s="106" t="s">
        <v>64</v>
      </c>
      <c r="AB3" s="107">
        <v>280</v>
      </c>
      <c r="AC3" s="107">
        <v>230</v>
      </c>
      <c r="AD3" s="107">
        <v>180</v>
      </c>
      <c r="AE3" s="107">
        <v>140</v>
      </c>
      <c r="AF3" s="107">
        <v>80</v>
      </c>
      <c r="AG3" s="107">
        <v>0</v>
      </c>
      <c r="AH3" s="107">
        <v>0</v>
      </c>
      <c r="AI3" s="124"/>
      <c r="AJ3" s="124"/>
      <c r="AK3" s="124"/>
      <c r="AL3" s="231"/>
      <c r="AM3" s="231"/>
      <c r="AN3" s="231"/>
      <c r="AO3" s="231"/>
      <c r="AP3" s="231"/>
      <c r="AQ3" s="231"/>
      <c r="AR3" s="231"/>
      <c r="AS3" s="231"/>
    </row>
    <row r="4" spans="1:45" s="234" customFormat="1" ht="11.25" customHeight="1" x14ac:dyDescent="0.25">
      <c r="A4" s="449">
        <f>Altalanos!$A$10</f>
        <v>45790</v>
      </c>
      <c r="B4" s="449"/>
      <c r="C4" s="449"/>
      <c r="D4" s="112"/>
      <c r="E4" s="113"/>
      <c r="F4" s="113"/>
      <c r="G4" s="113" t="str">
        <f>Altalanos!$C$10</f>
        <v>Békéscsaba</v>
      </c>
      <c r="H4" s="232"/>
      <c r="I4" s="113"/>
      <c r="J4" s="115"/>
      <c r="K4" s="114" t="s">
        <v>220</v>
      </c>
      <c r="L4" s="115"/>
      <c r="M4" s="233"/>
      <c r="N4" s="115"/>
      <c r="O4" s="113"/>
      <c r="P4" s="115"/>
      <c r="Q4" s="113"/>
      <c r="R4" s="116" t="str">
        <f>Altalanos!$E$10</f>
        <v>Hankó Bálint</v>
      </c>
      <c r="T4" s="235"/>
      <c r="U4" s="235"/>
      <c r="V4" s="235"/>
      <c r="W4" s="235"/>
      <c r="X4" s="235"/>
      <c r="Y4" s="106"/>
      <c r="Z4" s="106"/>
      <c r="AA4" s="106" t="s">
        <v>36</v>
      </c>
      <c r="AB4" s="107">
        <v>250</v>
      </c>
      <c r="AC4" s="107">
        <v>200</v>
      </c>
      <c r="AD4" s="107">
        <v>150</v>
      </c>
      <c r="AE4" s="107">
        <v>120</v>
      </c>
      <c r="AF4" s="107">
        <v>90</v>
      </c>
      <c r="AG4" s="107">
        <v>60</v>
      </c>
      <c r="AH4" s="107">
        <v>25</v>
      </c>
      <c r="AI4" s="124"/>
      <c r="AJ4" s="124"/>
      <c r="AK4" s="124"/>
      <c r="AL4" s="235"/>
      <c r="AM4" s="235"/>
      <c r="AN4" s="235"/>
      <c r="AO4" s="235"/>
      <c r="AP4" s="235"/>
      <c r="AQ4" s="235"/>
      <c r="AR4" s="235"/>
      <c r="AS4" s="235"/>
    </row>
    <row r="5" spans="1:45" s="230" customFormat="1" x14ac:dyDescent="0.25">
      <c r="A5" s="196"/>
      <c r="B5" s="236" t="s">
        <v>173</v>
      </c>
      <c r="C5" s="237" t="s">
        <v>44</v>
      </c>
      <c r="D5" s="236" t="s">
        <v>174</v>
      </c>
      <c r="E5" s="236" t="s">
        <v>175</v>
      </c>
      <c r="F5" s="238" t="s">
        <v>24</v>
      </c>
      <c r="G5" s="238" t="s">
        <v>25</v>
      </c>
      <c r="H5" s="238"/>
      <c r="I5" s="238" t="s">
        <v>46</v>
      </c>
      <c r="J5" s="238"/>
      <c r="K5" s="236" t="s">
        <v>176</v>
      </c>
      <c r="L5" s="239"/>
      <c r="M5" s="236" t="s">
        <v>98</v>
      </c>
      <c r="N5" s="239"/>
      <c r="O5" s="236" t="s">
        <v>177</v>
      </c>
      <c r="P5" s="239"/>
      <c r="Q5" s="236"/>
      <c r="R5" s="240"/>
      <c r="T5" s="231"/>
      <c r="U5" s="231"/>
      <c r="V5" s="231"/>
      <c r="W5" s="231"/>
      <c r="X5" s="231"/>
      <c r="Y5" s="106">
        <f>IF(OR(Altalanos!$A$8="F1",Altalanos!$A$8="F2",Altalanos!$A$8="N1",Altalanos!$A$8="N2"),1,2)</f>
        <v>2</v>
      </c>
      <c r="Z5" s="106"/>
      <c r="AA5" s="106" t="s">
        <v>41</v>
      </c>
      <c r="AB5" s="107">
        <v>200</v>
      </c>
      <c r="AC5" s="107">
        <v>150</v>
      </c>
      <c r="AD5" s="107">
        <v>120</v>
      </c>
      <c r="AE5" s="107">
        <v>90</v>
      </c>
      <c r="AF5" s="107">
        <v>60</v>
      </c>
      <c r="AG5" s="107">
        <v>40</v>
      </c>
      <c r="AH5" s="107">
        <v>15</v>
      </c>
      <c r="AI5" s="124"/>
      <c r="AJ5" s="124"/>
      <c r="AK5" s="124"/>
      <c r="AL5" s="231"/>
      <c r="AM5" s="231"/>
      <c r="AN5" s="231"/>
      <c r="AO5" s="231"/>
      <c r="AP5" s="231"/>
      <c r="AQ5" s="231"/>
      <c r="AR5" s="231"/>
      <c r="AS5" s="231"/>
    </row>
    <row r="6" spans="1:45" s="247" customFormat="1" ht="11.1" customHeight="1" x14ac:dyDescent="0.25">
      <c r="A6" s="241"/>
      <c r="B6" s="242"/>
      <c r="C6" s="242"/>
      <c r="D6" s="242"/>
      <c r="E6" s="242"/>
      <c r="F6" s="241" t="str">
        <f>IF(Y3="","",CONCATENATE(VLOOKUP(Y3,AB1:AH1,4)," pont"))</f>
        <v>0 pont</v>
      </c>
      <c r="G6" s="243"/>
      <c r="H6" s="244"/>
      <c r="I6" s="243"/>
      <c r="J6" s="245"/>
      <c r="K6" s="242" t="str">
        <f>IF(Y3="","",CONCATENATE(VLOOKUP(Y3,AB1:AH1,3)," pont"))</f>
        <v>1 pont</v>
      </c>
      <c r="L6" s="245"/>
      <c r="M6" s="242" t="str">
        <f>IF(Y3="","",CONCATENATE(VLOOKUP(Y3,AB1:AH1,2)," pont"))</f>
        <v>2 pont</v>
      </c>
      <c r="N6" s="245"/>
      <c r="O6" s="242" t="str">
        <f>IF(Y3="","",CONCATENATE(VLOOKUP(Y3,AB1:AH1,1)," pont"))</f>
        <v>3 pont</v>
      </c>
      <c r="P6" s="245"/>
      <c r="Q6" s="242"/>
      <c r="R6" s="246"/>
      <c r="T6" s="248"/>
      <c r="U6" s="248"/>
      <c r="V6" s="248"/>
      <c r="W6" s="248"/>
      <c r="X6" s="248"/>
      <c r="Y6" s="249"/>
      <c r="Z6" s="249"/>
      <c r="AA6" s="249" t="s">
        <v>53</v>
      </c>
      <c r="AB6" s="250">
        <v>150</v>
      </c>
      <c r="AC6" s="250">
        <v>120</v>
      </c>
      <c r="AD6" s="250">
        <v>90</v>
      </c>
      <c r="AE6" s="250">
        <v>60</v>
      </c>
      <c r="AF6" s="250">
        <v>40</v>
      </c>
      <c r="AG6" s="250">
        <v>25</v>
      </c>
      <c r="AH6" s="250">
        <v>10</v>
      </c>
      <c r="AI6" s="251"/>
      <c r="AJ6" s="251"/>
      <c r="AK6" s="251"/>
      <c r="AL6" s="248"/>
      <c r="AM6" s="248"/>
      <c r="AN6" s="248"/>
      <c r="AO6" s="248"/>
      <c r="AP6" s="248"/>
      <c r="AQ6" s="248"/>
      <c r="AR6" s="248"/>
      <c r="AS6" s="248"/>
    </row>
    <row r="7" spans="1:45" s="60" customFormat="1" ht="12.9" customHeight="1" x14ac:dyDescent="0.25">
      <c r="A7" s="252">
        <v>1</v>
      </c>
      <c r="B7" s="253" t="str">
        <f>IF($E7="","",VLOOKUP($E7,#REF!,14))</f>
        <v/>
      </c>
      <c r="C7" s="127" t="str">
        <f>IF($E7="","",VLOOKUP($E7,#REF!,15))</f>
        <v/>
      </c>
      <c r="D7" s="127" t="str">
        <f>IF($E7="","",VLOOKUP($E7,#REF!,5))</f>
        <v/>
      </c>
      <c r="E7" s="254"/>
      <c r="F7" s="255" t="s">
        <v>648</v>
      </c>
      <c r="G7" s="255" t="s">
        <v>181</v>
      </c>
      <c r="H7" s="255"/>
      <c r="I7" s="255" t="s">
        <v>81</v>
      </c>
      <c r="J7" s="256"/>
      <c r="K7" s="257"/>
      <c r="L7" s="257"/>
      <c r="M7" s="257"/>
      <c r="N7" s="257"/>
      <c r="O7" s="258"/>
      <c r="P7" s="259"/>
      <c r="Q7" s="260"/>
      <c r="R7" s="261"/>
      <c r="S7" s="262"/>
      <c r="T7" s="262"/>
      <c r="U7" s="263" t="str">
        <f>Birók!P21</f>
        <v>Bíró</v>
      </c>
      <c r="V7" s="262"/>
      <c r="W7" s="262"/>
      <c r="X7" s="262"/>
      <c r="Y7" s="106"/>
      <c r="Z7" s="106"/>
      <c r="AA7" s="106" t="s">
        <v>54</v>
      </c>
      <c r="AB7" s="107">
        <v>120</v>
      </c>
      <c r="AC7" s="107">
        <v>90</v>
      </c>
      <c r="AD7" s="107">
        <v>60</v>
      </c>
      <c r="AE7" s="107">
        <v>40</v>
      </c>
      <c r="AF7" s="107">
        <v>25</v>
      </c>
      <c r="AG7" s="107">
        <v>10</v>
      </c>
      <c r="AH7" s="107">
        <v>5</v>
      </c>
      <c r="AI7" s="124"/>
      <c r="AJ7" s="124"/>
      <c r="AK7" s="124"/>
      <c r="AL7" s="262"/>
      <c r="AM7" s="262"/>
      <c r="AN7" s="262"/>
      <c r="AO7" s="262"/>
      <c r="AP7" s="262"/>
      <c r="AQ7" s="262"/>
      <c r="AR7" s="262"/>
      <c r="AS7" s="262"/>
    </row>
    <row r="8" spans="1:45" s="60" customFormat="1" ht="12.9" customHeight="1" x14ac:dyDescent="0.25">
      <c r="A8" s="264"/>
      <c r="B8" s="265"/>
      <c r="C8" s="266"/>
      <c r="D8" s="266"/>
      <c r="E8" s="267"/>
      <c r="F8" s="268"/>
      <c r="G8" s="268"/>
      <c r="H8" s="269"/>
      <c r="I8" s="270" t="s">
        <v>178</v>
      </c>
      <c r="J8" s="271"/>
      <c r="K8" s="272" t="s">
        <v>180</v>
      </c>
      <c r="L8" s="272"/>
      <c r="M8" s="257"/>
      <c r="N8" s="257"/>
      <c r="O8" s="258"/>
      <c r="P8" s="259"/>
      <c r="Q8" s="260"/>
      <c r="R8" s="261"/>
      <c r="S8" s="262"/>
      <c r="T8" s="262"/>
      <c r="U8" s="273" t="str">
        <f>Birók!P22</f>
        <v xml:space="preserve"> </v>
      </c>
      <c r="V8" s="262"/>
      <c r="W8" s="262"/>
      <c r="X8" s="262"/>
      <c r="Y8" s="106"/>
      <c r="Z8" s="106"/>
      <c r="AA8" s="106" t="s">
        <v>60</v>
      </c>
      <c r="AB8" s="107">
        <v>90</v>
      </c>
      <c r="AC8" s="107">
        <v>60</v>
      </c>
      <c r="AD8" s="107">
        <v>40</v>
      </c>
      <c r="AE8" s="107">
        <v>25</v>
      </c>
      <c r="AF8" s="107">
        <v>10</v>
      </c>
      <c r="AG8" s="107">
        <v>5</v>
      </c>
      <c r="AH8" s="107">
        <v>2</v>
      </c>
      <c r="AI8" s="124"/>
      <c r="AJ8" s="124"/>
      <c r="AK8" s="124"/>
      <c r="AL8" s="262"/>
      <c r="AM8" s="262"/>
      <c r="AN8" s="262"/>
      <c r="AO8" s="262"/>
      <c r="AP8" s="262"/>
      <c r="AQ8" s="262"/>
      <c r="AR8" s="262"/>
      <c r="AS8" s="262"/>
    </row>
    <row r="9" spans="1:45" s="60" customFormat="1" ht="12.9" customHeight="1" x14ac:dyDescent="0.25">
      <c r="A9" s="264">
        <v>2</v>
      </c>
      <c r="B9" s="253" t="str">
        <f>IF($E9="","",VLOOKUP($E9,#REF!,14))</f>
        <v/>
      </c>
      <c r="C9" s="127" t="str">
        <f>IF($E9="","",VLOOKUP($E9,#REF!,15))</f>
        <v/>
      </c>
      <c r="D9" s="127" t="str">
        <f>IF($E9="","",VLOOKUP($E9,#REF!,5))</f>
        <v/>
      </c>
      <c r="E9" s="274"/>
      <c r="F9" s="140" t="s">
        <v>649</v>
      </c>
      <c r="G9" s="140" t="str">
        <f>IF($E9="","",VLOOKUP($E9,#REF!,3))</f>
        <v/>
      </c>
      <c r="H9" s="140"/>
      <c r="I9" s="140" t="str">
        <f>IF($E9="","",VLOOKUP($E9,#REF!,4))</f>
        <v/>
      </c>
      <c r="J9" s="275"/>
      <c r="K9" s="257"/>
      <c r="L9" s="276"/>
      <c r="M9" s="257"/>
      <c r="N9" s="257"/>
      <c r="O9" s="258"/>
      <c r="P9" s="259"/>
      <c r="Q9" s="260"/>
      <c r="R9" s="261"/>
      <c r="S9" s="262"/>
      <c r="T9" s="262"/>
      <c r="U9" s="273" t="str">
        <f>Birók!P23</f>
        <v xml:space="preserve"> </v>
      </c>
      <c r="V9" s="262"/>
      <c r="W9" s="262"/>
      <c r="X9" s="262"/>
      <c r="Y9" s="106"/>
      <c r="Z9" s="106"/>
      <c r="AA9" s="106" t="s">
        <v>63</v>
      </c>
      <c r="AB9" s="107">
        <v>60</v>
      </c>
      <c r="AC9" s="107">
        <v>40</v>
      </c>
      <c r="AD9" s="107">
        <v>25</v>
      </c>
      <c r="AE9" s="107">
        <v>10</v>
      </c>
      <c r="AF9" s="107">
        <v>5</v>
      </c>
      <c r="AG9" s="107">
        <v>2</v>
      </c>
      <c r="AH9" s="107">
        <v>1</v>
      </c>
      <c r="AI9" s="124"/>
      <c r="AJ9" s="124"/>
      <c r="AK9" s="124"/>
      <c r="AL9" s="262"/>
      <c r="AM9" s="262"/>
      <c r="AN9" s="262"/>
      <c r="AO9" s="262"/>
      <c r="AP9" s="262"/>
      <c r="AQ9" s="262"/>
      <c r="AR9" s="262"/>
      <c r="AS9" s="262"/>
    </row>
    <row r="10" spans="1:45" s="60" customFormat="1" ht="12.9" customHeight="1" x14ac:dyDescent="0.25">
      <c r="A10" s="264"/>
      <c r="B10" s="265"/>
      <c r="C10" s="266"/>
      <c r="D10" s="266"/>
      <c r="E10" s="277"/>
      <c r="F10" s="268"/>
      <c r="G10" s="268"/>
      <c r="H10" s="269"/>
      <c r="I10" s="268"/>
      <c r="J10" s="278"/>
      <c r="K10" s="270" t="s">
        <v>178</v>
      </c>
      <c r="L10" s="279"/>
      <c r="M10" s="272" t="s">
        <v>167</v>
      </c>
      <c r="N10" s="280"/>
      <c r="O10" s="281"/>
      <c r="P10" s="281"/>
      <c r="Q10" s="260"/>
      <c r="R10" s="261"/>
      <c r="S10" s="262"/>
      <c r="T10" s="262"/>
      <c r="U10" s="273" t="str">
        <f>Birók!P24</f>
        <v xml:space="preserve"> </v>
      </c>
      <c r="V10" s="262"/>
      <c r="W10" s="262"/>
      <c r="X10" s="262"/>
      <c r="Y10" s="106"/>
      <c r="Z10" s="106"/>
      <c r="AA10" s="106" t="s">
        <v>70</v>
      </c>
      <c r="AB10" s="107">
        <v>40</v>
      </c>
      <c r="AC10" s="107">
        <v>25</v>
      </c>
      <c r="AD10" s="107">
        <v>15</v>
      </c>
      <c r="AE10" s="107">
        <v>7</v>
      </c>
      <c r="AF10" s="107">
        <v>4</v>
      </c>
      <c r="AG10" s="107">
        <v>1</v>
      </c>
      <c r="AH10" s="107">
        <v>0</v>
      </c>
      <c r="AI10" s="124"/>
      <c r="AJ10" s="124"/>
      <c r="AK10" s="124"/>
      <c r="AL10" s="262"/>
      <c r="AM10" s="262"/>
      <c r="AN10" s="262"/>
      <c r="AO10" s="262"/>
      <c r="AP10" s="262"/>
      <c r="AQ10" s="262"/>
      <c r="AR10" s="262"/>
      <c r="AS10" s="262"/>
    </row>
    <row r="11" spans="1:45" s="60" customFormat="1" ht="12.9" customHeight="1" x14ac:dyDescent="0.25">
      <c r="A11" s="264">
        <v>3</v>
      </c>
      <c r="B11" s="253" t="str">
        <f>IF($E11="","",VLOOKUP($E11,#REF!,14))</f>
        <v/>
      </c>
      <c r="C11" s="127" t="str">
        <f>IF($E11="","",VLOOKUP($E11,#REF!,15))</f>
        <v/>
      </c>
      <c r="D11" s="127" t="str">
        <f>IF($E11="","",VLOOKUP($E11,#REF!,5))</f>
        <v/>
      </c>
      <c r="E11" s="274"/>
      <c r="F11" s="140" t="s">
        <v>167</v>
      </c>
      <c r="G11" s="140" t="s">
        <v>193</v>
      </c>
      <c r="H11" s="140"/>
      <c r="I11" s="140" t="s">
        <v>57</v>
      </c>
      <c r="J11" s="256"/>
      <c r="K11" s="257"/>
      <c r="L11" s="282"/>
      <c r="M11" s="257" t="s">
        <v>638</v>
      </c>
      <c r="N11" s="283"/>
      <c r="O11" s="281"/>
      <c r="P11" s="281"/>
      <c r="Q11" s="260"/>
      <c r="R11" s="261"/>
      <c r="S11" s="262"/>
      <c r="T11" s="262"/>
      <c r="U11" s="273" t="str">
        <f>Birók!P25</f>
        <v xml:space="preserve"> </v>
      </c>
      <c r="V11" s="262"/>
      <c r="W11" s="262"/>
      <c r="X11" s="262"/>
      <c r="Y11" s="106"/>
      <c r="Z11" s="106"/>
      <c r="AA11" s="106" t="s">
        <v>71</v>
      </c>
      <c r="AB11" s="107">
        <v>25</v>
      </c>
      <c r="AC11" s="107">
        <v>15</v>
      </c>
      <c r="AD11" s="107">
        <v>10</v>
      </c>
      <c r="AE11" s="107">
        <v>6</v>
      </c>
      <c r="AF11" s="107">
        <v>3</v>
      </c>
      <c r="AG11" s="107">
        <v>1</v>
      </c>
      <c r="AH11" s="107">
        <v>0</v>
      </c>
      <c r="AI11" s="124"/>
      <c r="AJ11" s="124"/>
      <c r="AK11" s="124"/>
      <c r="AL11" s="262"/>
      <c r="AM11" s="262"/>
      <c r="AN11" s="262"/>
      <c r="AO11" s="262"/>
      <c r="AP11" s="262"/>
      <c r="AQ11" s="262"/>
      <c r="AR11" s="262"/>
      <c r="AS11" s="262"/>
    </row>
    <row r="12" spans="1:45" s="60" customFormat="1" ht="12.9" customHeight="1" x14ac:dyDescent="0.25">
      <c r="A12" s="264"/>
      <c r="B12" s="265"/>
      <c r="C12" s="266"/>
      <c r="D12" s="266"/>
      <c r="E12" s="277"/>
      <c r="F12" s="268"/>
      <c r="G12" s="268"/>
      <c r="H12" s="269"/>
      <c r="I12" s="270" t="s">
        <v>178</v>
      </c>
      <c r="J12" s="271"/>
      <c r="K12" s="272" t="s">
        <v>167</v>
      </c>
      <c r="L12" s="284"/>
      <c r="M12" s="257"/>
      <c r="N12" s="283"/>
      <c r="O12" s="281"/>
      <c r="P12" s="281"/>
      <c r="Q12" s="260"/>
      <c r="R12" s="261"/>
      <c r="S12" s="262"/>
      <c r="T12" s="262"/>
      <c r="U12" s="273" t="str">
        <f>Birók!P26</f>
        <v xml:space="preserve"> </v>
      </c>
      <c r="V12" s="262"/>
      <c r="W12" s="262"/>
      <c r="X12" s="262"/>
      <c r="Y12" s="106"/>
      <c r="Z12" s="106"/>
      <c r="AA12" s="106" t="s">
        <v>76</v>
      </c>
      <c r="AB12" s="107">
        <v>15</v>
      </c>
      <c r="AC12" s="107">
        <v>10</v>
      </c>
      <c r="AD12" s="107">
        <v>6</v>
      </c>
      <c r="AE12" s="107">
        <v>3</v>
      </c>
      <c r="AF12" s="107">
        <v>1</v>
      </c>
      <c r="AG12" s="107">
        <v>0</v>
      </c>
      <c r="AH12" s="107">
        <v>0</v>
      </c>
      <c r="AI12" s="124"/>
      <c r="AJ12" s="124"/>
      <c r="AK12" s="124"/>
      <c r="AL12" s="262"/>
      <c r="AM12" s="262"/>
      <c r="AN12" s="262"/>
      <c r="AO12" s="262"/>
      <c r="AP12" s="262"/>
      <c r="AQ12" s="262"/>
      <c r="AR12" s="262"/>
      <c r="AS12" s="262"/>
    </row>
    <row r="13" spans="1:45" s="60" customFormat="1" ht="12.9" customHeight="1" x14ac:dyDescent="0.25">
      <c r="A13" s="264">
        <v>4</v>
      </c>
      <c r="B13" s="253" t="str">
        <f>IF($E13="","",VLOOKUP($E13,#REF!,14))</f>
        <v/>
      </c>
      <c r="C13" s="127" t="str">
        <f>IF($E13="","",VLOOKUP($E13,#REF!,15))</f>
        <v/>
      </c>
      <c r="D13" s="127" t="str">
        <f>IF($E13="","",VLOOKUP($E13,#REF!,5))</f>
        <v/>
      </c>
      <c r="E13" s="274"/>
      <c r="F13" s="140" t="s">
        <v>218</v>
      </c>
      <c r="G13" s="140" t="s">
        <v>89</v>
      </c>
      <c r="H13" s="140"/>
      <c r="I13" s="140" t="s">
        <v>133</v>
      </c>
      <c r="J13" s="285"/>
      <c r="K13" s="257" t="s">
        <v>638</v>
      </c>
      <c r="L13" s="257"/>
      <c r="M13" s="257"/>
      <c r="N13" s="283"/>
      <c r="O13" s="281"/>
      <c r="P13" s="281"/>
      <c r="Q13" s="260"/>
      <c r="R13" s="261"/>
      <c r="S13" s="262"/>
      <c r="T13" s="262"/>
      <c r="U13" s="273" t="str">
        <f>Birók!P27</f>
        <v xml:space="preserve"> </v>
      </c>
      <c r="V13" s="262"/>
      <c r="W13" s="262"/>
      <c r="X13" s="262"/>
      <c r="Y13" s="106"/>
      <c r="Z13" s="106"/>
      <c r="AA13" s="106" t="s">
        <v>77</v>
      </c>
      <c r="AB13" s="107">
        <v>10</v>
      </c>
      <c r="AC13" s="107">
        <v>6</v>
      </c>
      <c r="AD13" s="107">
        <v>3</v>
      </c>
      <c r="AE13" s="107">
        <v>1</v>
      </c>
      <c r="AF13" s="107">
        <v>0</v>
      </c>
      <c r="AG13" s="107">
        <v>0</v>
      </c>
      <c r="AH13" s="107">
        <v>0</v>
      </c>
      <c r="AI13" s="124"/>
      <c r="AJ13" s="124"/>
      <c r="AK13" s="124"/>
      <c r="AL13" s="262"/>
      <c r="AM13" s="262"/>
      <c r="AN13" s="262"/>
      <c r="AO13" s="262"/>
      <c r="AP13" s="262"/>
      <c r="AQ13" s="262"/>
      <c r="AR13" s="262"/>
      <c r="AS13" s="262"/>
    </row>
    <row r="14" spans="1:45" s="60" customFormat="1" ht="12.9" customHeight="1" x14ac:dyDescent="0.25">
      <c r="A14" s="264"/>
      <c r="B14" s="265"/>
      <c r="C14" s="266"/>
      <c r="D14" s="266"/>
      <c r="E14" s="277"/>
      <c r="F14" s="268"/>
      <c r="G14" s="268"/>
      <c r="H14" s="269"/>
      <c r="I14" s="268"/>
      <c r="J14" s="278"/>
      <c r="K14" s="257"/>
      <c r="L14" s="257"/>
      <c r="M14" s="270" t="s">
        <v>178</v>
      </c>
      <c r="N14" s="279"/>
      <c r="O14" s="272" t="s">
        <v>167</v>
      </c>
      <c r="P14" s="280"/>
      <c r="Q14" s="260"/>
      <c r="R14" s="261"/>
      <c r="S14" s="262"/>
      <c r="T14" s="262"/>
      <c r="U14" s="273" t="str">
        <f>Birók!P28</f>
        <v xml:space="preserve"> </v>
      </c>
      <c r="V14" s="262"/>
      <c r="W14" s="262"/>
      <c r="X14" s="262"/>
      <c r="Y14" s="106"/>
      <c r="Z14" s="106"/>
      <c r="AA14" s="106" t="s">
        <v>82</v>
      </c>
      <c r="AB14" s="107">
        <v>3</v>
      </c>
      <c r="AC14" s="107">
        <v>2</v>
      </c>
      <c r="AD14" s="107">
        <v>1</v>
      </c>
      <c r="AE14" s="107">
        <v>0</v>
      </c>
      <c r="AF14" s="107">
        <v>0</v>
      </c>
      <c r="AG14" s="107">
        <v>0</v>
      </c>
      <c r="AH14" s="107">
        <v>0</v>
      </c>
      <c r="AI14" s="124"/>
      <c r="AJ14" s="124"/>
      <c r="AK14" s="124"/>
      <c r="AL14" s="262"/>
      <c r="AM14" s="262"/>
      <c r="AN14" s="262"/>
      <c r="AO14" s="262"/>
      <c r="AP14" s="262"/>
      <c r="AQ14" s="262"/>
      <c r="AR14" s="262"/>
      <c r="AS14" s="262"/>
    </row>
    <row r="15" spans="1:45" s="60" customFormat="1" ht="12.9" customHeight="1" x14ac:dyDescent="0.25">
      <c r="A15" s="286">
        <v>5</v>
      </c>
      <c r="B15" s="253" t="str">
        <f>IF($E15="","",VLOOKUP($E15,#REF!,14))</f>
        <v/>
      </c>
      <c r="C15" s="127" t="str">
        <f>IF($E15="","",VLOOKUP($E15,#REF!,15))</f>
        <v/>
      </c>
      <c r="D15" s="127" t="str">
        <f>IF($E15="","",VLOOKUP($E15,#REF!,5))</f>
        <v/>
      </c>
      <c r="E15" s="274"/>
      <c r="F15" s="140" t="s">
        <v>197</v>
      </c>
      <c r="G15" s="140" t="s">
        <v>198</v>
      </c>
      <c r="H15" s="140"/>
      <c r="I15" s="140" t="s">
        <v>650</v>
      </c>
      <c r="J15" s="287"/>
      <c r="K15" s="257"/>
      <c r="L15" s="257"/>
      <c r="M15" s="257"/>
      <c r="N15" s="283"/>
      <c r="O15" s="257" t="s">
        <v>642</v>
      </c>
      <c r="P15" s="281"/>
      <c r="Q15" s="260"/>
      <c r="R15" s="261"/>
      <c r="S15" s="262"/>
      <c r="T15" s="262"/>
      <c r="U15" s="273" t="str">
        <f>Birók!P29</f>
        <v xml:space="preserve"> </v>
      </c>
      <c r="V15" s="262"/>
      <c r="W15" s="262"/>
      <c r="X15" s="262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24"/>
      <c r="AJ15" s="124"/>
      <c r="AK15" s="124"/>
      <c r="AL15" s="262"/>
      <c r="AM15" s="262"/>
      <c r="AN15" s="262"/>
      <c r="AO15" s="262"/>
      <c r="AP15" s="262"/>
      <c r="AQ15" s="262"/>
      <c r="AR15" s="262"/>
      <c r="AS15" s="262"/>
    </row>
    <row r="16" spans="1:45" s="60" customFormat="1" ht="12.9" customHeight="1" x14ac:dyDescent="0.25">
      <c r="A16" s="264"/>
      <c r="B16" s="265"/>
      <c r="C16" s="266"/>
      <c r="D16" s="266"/>
      <c r="E16" s="277"/>
      <c r="F16" s="268"/>
      <c r="G16" s="268"/>
      <c r="H16" s="269"/>
      <c r="I16" s="270" t="s">
        <v>178</v>
      </c>
      <c r="J16" s="271"/>
      <c r="K16" s="272" t="s">
        <v>197</v>
      </c>
      <c r="L16" s="272"/>
      <c r="M16" s="257"/>
      <c r="N16" s="283"/>
      <c r="O16" s="270"/>
      <c r="P16" s="281"/>
      <c r="Q16" s="260"/>
      <c r="R16" s="261"/>
      <c r="S16" s="262"/>
      <c r="T16" s="262"/>
      <c r="U16" s="288" t="str">
        <f>Birók!P30</f>
        <v>Egyik sem</v>
      </c>
      <c r="V16" s="262"/>
      <c r="W16" s="262"/>
      <c r="X16" s="262"/>
      <c r="Y16" s="106"/>
      <c r="Z16" s="106"/>
      <c r="AA16" s="106" t="s">
        <v>30</v>
      </c>
      <c r="AB16" s="107">
        <v>150</v>
      </c>
      <c r="AC16" s="107">
        <v>120</v>
      </c>
      <c r="AD16" s="107">
        <v>90</v>
      </c>
      <c r="AE16" s="107">
        <v>60</v>
      </c>
      <c r="AF16" s="107">
        <v>40</v>
      </c>
      <c r="AG16" s="107">
        <v>25</v>
      </c>
      <c r="AH16" s="107">
        <v>15</v>
      </c>
      <c r="AI16" s="124"/>
      <c r="AJ16" s="124"/>
      <c r="AK16" s="124"/>
      <c r="AL16" s="262"/>
      <c r="AM16" s="262"/>
      <c r="AN16" s="262"/>
      <c r="AO16" s="262"/>
      <c r="AP16" s="262"/>
      <c r="AQ16" s="262"/>
      <c r="AR16" s="262"/>
      <c r="AS16" s="262"/>
    </row>
    <row r="17" spans="1:45" s="60" customFormat="1" ht="12.9" customHeight="1" x14ac:dyDescent="0.25">
      <c r="A17" s="264">
        <v>6</v>
      </c>
      <c r="B17" s="253" t="str">
        <f>IF($E17="","",VLOOKUP($E17,#REF!,14))</f>
        <v/>
      </c>
      <c r="C17" s="127" t="str">
        <f>IF($E17="","",VLOOKUP($E17,#REF!,15))</f>
        <v/>
      </c>
      <c r="D17" s="127" t="str">
        <f>IF($E17="","",VLOOKUP($E17,#REF!,5))</f>
        <v/>
      </c>
      <c r="E17" s="274"/>
      <c r="F17" s="140" t="s">
        <v>211</v>
      </c>
      <c r="G17" s="140" t="s">
        <v>150</v>
      </c>
      <c r="H17" s="140"/>
      <c r="I17" s="140" t="s">
        <v>136</v>
      </c>
      <c r="J17" s="275"/>
      <c r="K17" s="257" t="s">
        <v>637</v>
      </c>
      <c r="L17" s="276"/>
      <c r="M17" s="257"/>
      <c r="N17" s="283"/>
      <c r="O17" s="281"/>
      <c r="P17" s="281"/>
      <c r="Q17" s="260"/>
      <c r="R17" s="261"/>
      <c r="S17" s="262"/>
      <c r="T17" s="262"/>
      <c r="U17" s="262"/>
      <c r="V17" s="262"/>
      <c r="W17" s="262"/>
      <c r="X17" s="262"/>
      <c r="Y17" s="106"/>
      <c r="Z17" s="106"/>
      <c r="AA17" s="106" t="s">
        <v>36</v>
      </c>
      <c r="AB17" s="107">
        <v>120</v>
      </c>
      <c r="AC17" s="107">
        <v>90</v>
      </c>
      <c r="AD17" s="107">
        <v>60</v>
      </c>
      <c r="AE17" s="107">
        <v>40</v>
      </c>
      <c r="AF17" s="107">
        <v>25</v>
      </c>
      <c r="AG17" s="107">
        <v>15</v>
      </c>
      <c r="AH17" s="107">
        <v>8</v>
      </c>
      <c r="AI17" s="124"/>
      <c r="AJ17" s="124"/>
      <c r="AK17" s="124"/>
      <c r="AL17" s="262"/>
      <c r="AM17" s="262"/>
      <c r="AN17" s="262"/>
      <c r="AO17" s="262"/>
      <c r="AP17" s="262"/>
      <c r="AQ17" s="262"/>
      <c r="AR17" s="262"/>
      <c r="AS17" s="262"/>
    </row>
    <row r="18" spans="1:45" s="60" customFormat="1" ht="12.9" customHeight="1" x14ac:dyDescent="0.25">
      <c r="A18" s="264"/>
      <c r="B18" s="265"/>
      <c r="C18" s="266"/>
      <c r="D18" s="266"/>
      <c r="E18" s="277"/>
      <c r="F18" s="268"/>
      <c r="G18" s="268"/>
      <c r="H18" s="269"/>
      <c r="I18" s="268"/>
      <c r="J18" s="278"/>
      <c r="K18" s="270" t="s">
        <v>178</v>
      </c>
      <c r="L18" s="279"/>
      <c r="M18" s="272" t="s">
        <v>197</v>
      </c>
      <c r="N18" s="289"/>
      <c r="O18" s="281"/>
      <c r="P18" s="281"/>
      <c r="Q18" s="260"/>
      <c r="R18" s="261"/>
      <c r="S18" s="262"/>
      <c r="T18" s="262"/>
      <c r="U18" s="262"/>
      <c r="V18" s="262"/>
      <c r="W18" s="262"/>
      <c r="X18" s="262"/>
      <c r="Y18" s="106"/>
      <c r="Z18" s="106"/>
      <c r="AA18" s="106" t="s">
        <v>41</v>
      </c>
      <c r="AB18" s="107">
        <v>90</v>
      </c>
      <c r="AC18" s="107">
        <v>60</v>
      </c>
      <c r="AD18" s="107">
        <v>40</v>
      </c>
      <c r="AE18" s="107">
        <v>25</v>
      </c>
      <c r="AF18" s="107">
        <v>15</v>
      </c>
      <c r="AG18" s="107">
        <v>8</v>
      </c>
      <c r="AH18" s="107">
        <v>4</v>
      </c>
      <c r="AI18" s="124"/>
      <c r="AJ18" s="124"/>
      <c r="AK18" s="124"/>
      <c r="AL18" s="262"/>
      <c r="AM18" s="262"/>
      <c r="AN18" s="262"/>
      <c r="AO18" s="262"/>
      <c r="AP18" s="262"/>
      <c r="AQ18" s="262"/>
      <c r="AR18" s="262"/>
      <c r="AS18" s="262"/>
    </row>
    <row r="19" spans="1:45" s="60" customFormat="1" ht="12.9" customHeight="1" x14ac:dyDescent="0.25">
      <c r="A19" s="264">
        <v>7</v>
      </c>
      <c r="B19" s="253" t="str">
        <f>IF($E19="","",VLOOKUP($E19,#REF!,14))</f>
        <v/>
      </c>
      <c r="C19" s="127" t="str">
        <f>IF($E19="","",VLOOKUP($E19,#REF!,15))</f>
        <v/>
      </c>
      <c r="D19" s="127" t="str">
        <f>IF($E19="","",VLOOKUP($E19,#REF!,5))</f>
        <v/>
      </c>
      <c r="E19" s="274"/>
      <c r="F19" s="140" t="s">
        <v>201</v>
      </c>
      <c r="G19" s="140" t="s">
        <v>202</v>
      </c>
      <c r="H19" s="140"/>
      <c r="I19" s="140" t="s">
        <v>136</v>
      </c>
      <c r="J19" s="256"/>
      <c r="K19" s="257"/>
      <c r="L19" s="282"/>
      <c r="M19" s="257" t="s">
        <v>646</v>
      </c>
      <c r="N19" s="281"/>
      <c r="O19" s="281"/>
      <c r="P19" s="281"/>
      <c r="Q19" s="260"/>
      <c r="R19" s="261"/>
      <c r="S19" s="262"/>
      <c r="T19" s="262"/>
      <c r="U19" s="262"/>
      <c r="V19" s="262"/>
      <c r="W19" s="262"/>
      <c r="X19" s="262"/>
      <c r="Y19" s="106"/>
      <c r="Z19" s="106"/>
      <c r="AA19" s="106" t="s">
        <v>53</v>
      </c>
      <c r="AB19" s="107">
        <v>60</v>
      </c>
      <c r="AC19" s="107">
        <v>40</v>
      </c>
      <c r="AD19" s="107">
        <v>25</v>
      </c>
      <c r="AE19" s="107">
        <v>15</v>
      </c>
      <c r="AF19" s="107">
        <v>8</v>
      </c>
      <c r="AG19" s="107">
        <v>4</v>
      </c>
      <c r="AH19" s="107">
        <v>2</v>
      </c>
      <c r="AI19" s="124"/>
      <c r="AJ19" s="124"/>
      <c r="AK19" s="124"/>
      <c r="AL19" s="262"/>
      <c r="AM19" s="262"/>
      <c r="AN19" s="262"/>
      <c r="AO19" s="262"/>
      <c r="AP19" s="262"/>
      <c r="AQ19" s="262"/>
      <c r="AR19" s="262"/>
      <c r="AS19" s="262"/>
    </row>
    <row r="20" spans="1:45" s="60" customFormat="1" ht="12.9" customHeight="1" x14ac:dyDescent="0.25">
      <c r="A20" s="264"/>
      <c r="B20" s="265"/>
      <c r="C20" s="266"/>
      <c r="D20" s="266"/>
      <c r="E20" s="267"/>
      <c r="F20" s="268"/>
      <c r="G20" s="268"/>
      <c r="H20" s="269"/>
      <c r="I20" s="270" t="s">
        <v>178</v>
      </c>
      <c r="J20" s="271"/>
      <c r="K20" s="272" t="s">
        <v>201</v>
      </c>
      <c r="L20" s="284"/>
      <c r="M20" s="257"/>
      <c r="N20" s="281"/>
      <c r="O20" s="281"/>
      <c r="P20" s="281"/>
      <c r="Q20" s="260"/>
      <c r="R20" s="261"/>
      <c r="S20" s="262"/>
      <c r="T20" s="262"/>
      <c r="U20" s="262"/>
      <c r="V20" s="262"/>
      <c r="W20" s="262"/>
      <c r="X20" s="262"/>
      <c r="Y20" s="106"/>
      <c r="Z20" s="106"/>
      <c r="AA20" s="106" t="s">
        <v>54</v>
      </c>
      <c r="AB20" s="107">
        <v>40</v>
      </c>
      <c r="AC20" s="107">
        <v>25</v>
      </c>
      <c r="AD20" s="107">
        <v>15</v>
      </c>
      <c r="AE20" s="107">
        <v>8</v>
      </c>
      <c r="AF20" s="107">
        <v>4</v>
      </c>
      <c r="AG20" s="107">
        <v>2</v>
      </c>
      <c r="AH20" s="107">
        <v>1</v>
      </c>
      <c r="AI20" s="124"/>
      <c r="AJ20" s="124"/>
      <c r="AK20" s="124"/>
      <c r="AL20" s="262"/>
      <c r="AM20" s="262"/>
      <c r="AN20" s="262"/>
      <c r="AO20" s="262"/>
      <c r="AP20" s="262"/>
      <c r="AQ20" s="262"/>
      <c r="AR20" s="262"/>
      <c r="AS20" s="262"/>
    </row>
    <row r="21" spans="1:45" s="60" customFormat="1" ht="12.9" customHeight="1" x14ac:dyDescent="0.25">
      <c r="A21" s="290">
        <v>8</v>
      </c>
      <c r="B21" s="253" t="str">
        <f>IF($E21="","",VLOOKUP($E21,#REF!,14))</f>
        <v/>
      </c>
      <c r="C21" s="127" t="str">
        <f>IF($E21="","",VLOOKUP($E21,#REF!,15))</f>
        <v/>
      </c>
      <c r="D21" s="127" t="str">
        <f>IF($E21="","",VLOOKUP($E21,#REF!,5))</f>
        <v/>
      </c>
      <c r="E21" s="254"/>
      <c r="F21" s="128" t="s">
        <v>649</v>
      </c>
      <c r="G21" s="128" t="str">
        <f>IF($E21="","",VLOOKUP($E21,#REF!,3))</f>
        <v/>
      </c>
      <c r="H21" s="128"/>
      <c r="I21" s="128" t="str">
        <f>IF($E21="","",VLOOKUP($E21,#REF!,4))</f>
        <v/>
      </c>
      <c r="J21" s="285"/>
      <c r="K21" s="257"/>
      <c r="L21" s="257"/>
      <c r="M21" s="257"/>
      <c r="N21" s="281"/>
      <c r="O21" s="281"/>
      <c r="P21" s="281"/>
      <c r="Q21" s="260"/>
      <c r="R21" s="261"/>
      <c r="S21" s="262"/>
      <c r="T21" s="262"/>
      <c r="U21" s="262"/>
      <c r="V21" s="262"/>
      <c r="W21" s="262"/>
      <c r="X21" s="262"/>
      <c r="Y21" s="106"/>
      <c r="Z21" s="106"/>
      <c r="AA21" s="106" t="s">
        <v>60</v>
      </c>
      <c r="AB21" s="107">
        <v>25</v>
      </c>
      <c r="AC21" s="107">
        <v>15</v>
      </c>
      <c r="AD21" s="107">
        <v>10</v>
      </c>
      <c r="AE21" s="107">
        <v>6</v>
      </c>
      <c r="AF21" s="107">
        <v>3</v>
      </c>
      <c r="AG21" s="107">
        <v>1</v>
      </c>
      <c r="AH21" s="107">
        <v>0</v>
      </c>
      <c r="AI21" s="124"/>
      <c r="AJ21" s="124"/>
      <c r="AK21" s="124"/>
      <c r="AL21" s="262"/>
      <c r="AM21" s="262"/>
      <c r="AN21" s="262"/>
      <c r="AO21" s="262"/>
      <c r="AP21" s="262"/>
      <c r="AQ21" s="262"/>
      <c r="AR21" s="262"/>
      <c r="AS21" s="262"/>
    </row>
    <row r="22" spans="1:45" s="60" customFormat="1" ht="9.6" customHeight="1" x14ac:dyDescent="0.25">
      <c r="A22" s="291"/>
      <c r="B22" s="258"/>
      <c r="C22" s="258"/>
      <c r="D22" s="258"/>
      <c r="E22" s="267"/>
      <c r="F22" s="258"/>
      <c r="G22" s="258"/>
      <c r="H22" s="258"/>
      <c r="I22" s="258"/>
      <c r="J22" s="267"/>
      <c r="K22" s="258"/>
      <c r="L22" s="258"/>
      <c r="M22" s="258"/>
      <c r="N22" s="260"/>
      <c r="O22" s="260"/>
      <c r="P22" s="260"/>
      <c r="Q22" s="260"/>
      <c r="R22" s="261"/>
      <c r="S22" s="262"/>
      <c r="T22" s="262"/>
      <c r="U22" s="262"/>
      <c r="V22" s="262"/>
      <c r="W22" s="262"/>
      <c r="X22" s="262"/>
      <c r="Y22" s="106"/>
      <c r="Z22" s="106"/>
      <c r="AA22" s="106" t="s">
        <v>63</v>
      </c>
      <c r="AB22" s="107">
        <v>15</v>
      </c>
      <c r="AC22" s="107">
        <v>10</v>
      </c>
      <c r="AD22" s="107">
        <v>6</v>
      </c>
      <c r="AE22" s="107">
        <v>3</v>
      </c>
      <c r="AF22" s="107">
        <v>1</v>
      </c>
      <c r="AG22" s="107">
        <v>0</v>
      </c>
      <c r="AH22" s="107">
        <v>0</v>
      </c>
      <c r="AI22" s="124"/>
      <c r="AJ22" s="124"/>
      <c r="AK22" s="124"/>
      <c r="AL22" s="262"/>
      <c r="AM22" s="262"/>
      <c r="AN22" s="262"/>
      <c r="AO22" s="262"/>
      <c r="AP22" s="262"/>
      <c r="AQ22" s="262"/>
      <c r="AR22" s="262"/>
      <c r="AS22" s="262"/>
    </row>
    <row r="23" spans="1:45" s="60" customFormat="1" ht="9.6" customHeight="1" x14ac:dyDescent="0.25">
      <c r="A23" s="292"/>
      <c r="B23" s="267"/>
      <c r="C23" s="267"/>
      <c r="D23" s="267"/>
      <c r="E23" s="267"/>
      <c r="F23" s="258"/>
      <c r="G23" s="258"/>
      <c r="H23" s="262"/>
      <c r="I23" s="293"/>
      <c r="J23" s="267"/>
      <c r="K23" s="258"/>
      <c r="L23" s="258"/>
      <c r="M23" s="258"/>
      <c r="N23" s="260"/>
      <c r="O23" s="260"/>
      <c r="P23" s="260"/>
      <c r="Q23" s="260"/>
      <c r="R23" s="261"/>
      <c r="S23" s="262"/>
      <c r="T23" s="262"/>
      <c r="U23" s="262"/>
      <c r="V23" s="262"/>
      <c r="W23" s="262"/>
      <c r="X23" s="262"/>
      <c r="Y23" s="106"/>
      <c r="Z23" s="106"/>
      <c r="AA23" s="106" t="s">
        <v>70</v>
      </c>
      <c r="AB23" s="107">
        <v>10</v>
      </c>
      <c r="AC23" s="107">
        <v>6</v>
      </c>
      <c r="AD23" s="107">
        <v>3</v>
      </c>
      <c r="AE23" s="107">
        <v>1</v>
      </c>
      <c r="AF23" s="107">
        <v>0</v>
      </c>
      <c r="AG23" s="107">
        <v>0</v>
      </c>
      <c r="AH23" s="107">
        <v>0</v>
      </c>
      <c r="AI23" s="124"/>
      <c r="AJ23" s="124"/>
      <c r="AK23" s="124"/>
      <c r="AL23" s="262"/>
      <c r="AM23" s="262"/>
      <c r="AN23" s="262"/>
      <c r="AO23" s="262"/>
      <c r="AP23" s="262"/>
      <c r="AQ23" s="262"/>
      <c r="AR23" s="262"/>
      <c r="AS23" s="262"/>
    </row>
    <row r="24" spans="1:45" s="60" customFormat="1" ht="9.6" customHeight="1" x14ac:dyDescent="0.25">
      <c r="A24" s="292"/>
      <c r="B24" s="258"/>
      <c r="C24" s="258"/>
      <c r="D24" s="258"/>
      <c r="E24" s="267"/>
      <c r="F24" s="258"/>
      <c r="G24" s="258"/>
      <c r="H24" s="258"/>
      <c r="I24" s="258"/>
      <c r="J24" s="267"/>
      <c r="K24" s="258"/>
      <c r="L24" s="294"/>
      <c r="M24" s="258"/>
      <c r="N24" s="260"/>
      <c r="O24" s="260"/>
      <c r="P24" s="260"/>
      <c r="Q24" s="260"/>
      <c r="R24" s="261"/>
      <c r="S24" s="262"/>
      <c r="T24" s="262"/>
      <c r="U24" s="262"/>
      <c r="V24" s="262"/>
      <c r="W24" s="262"/>
      <c r="X24" s="262"/>
      <c r="Y24" s="106"/>
      <c r="Z24" s="106"/>
      <c r="AA24" s="106" t="s">
        <v>71</v>
      </c>
      <c r="AB24" s="107">
        <v>6</v>
      </c>
      <c r="AC24" s="107">
        <v>3</v>
      </c>
      <c r="AD24" s="107">
        <v>1</v>
      </c>
      <c r="AE24" s="107">
        <v>0</v>
      </c>
      <c r="AF24" s="107">
        <v>0</v>
      </c>
      <c r="AG24" s="107">
        <v>0</v>
      </c>
      <c r="AH24" s="107">
        <v>0</v>
      </c>
      <c r="AI24" s="124"/>
      <c r="AJ24" s="124"/>
      <c r="AK24" s="124"/>
      <c r="AL24" s="262"/>
      <c r="AM24" s="262"/>
      <c r="AN24" s="262"/>
      <c r="AO24" s="262"/>
      <c r="AP24" s="262"/>
      <c r="AQ24" s="262"/>
      <c r="AR24" s="262"/>
      <c r="AS24" s="262"/>
    </row>
    <row r="25" spans="1:45" s="60" customFormat="1" ht="9.6" customHeight="1" x14ac:dyDescent="0.25">
      <c r="A25" s="292"/>
      <c r="B25" s="267"/>
      <c r="C25" s="267"/>
      <c r="D25" s="267"/>
      <c r="E25" s="267"/>
      <c r="F25" s="258"/>
      <c r="G25" s="258"/>
      <c r="H25" s="262"/>
      <c r="I25" s="258"/>
      <c r="J25" s="267"/>
      <c r="K25" s="293"/>
      <c r="L25" s="267"/>
      <c r="M25" s="258"/>
      <c r="N25" s="260"/>
      <c r="O25" s="260"/>
      <c r="P25" s="260"/>
      <c r="Q25" s="260"/>
      <c r="R25" s="261"/>
      <c r="S25" s="262"/>
      <c r="T25" s="262"/>
      <c r="U25" s="262"/>
      <c r="V25" s="262"/>
      <c r="W25" s="262"/>
      <c r="X25" s="262"/>
      <c r="Y25" s="106"/>
      <c r="Z25" s="106"/>
      <c r="AA25" s="106" t="s">
        <v>76</v>
      </c>
      <c r="AB25" s="107">
        <v>3</v>
      </c>
      <c r="AC25" s="107">
        <v>2</v>
      </c>
      <c r="AD25" s="107">
        <v>1</v>
      </c>
      <c r="AE25" s="107">
        <v>0</v>
      </c>
      <c r="AF25" s="107">
        <v>0</v>
      </c>
      <c r="AG25" s="107">
        <v>0</v>
      </c>
      <c r="AH25" s="107">
        <v>0</v>
      </c>
      <c r="AI25" s="124"/>
      <c r="AJ25" s="124"/>
      <c r="AK25" s="124"/>
      <c r="AL25" s="262"/>
      <c r="AM25" s="262"/>
      <c r="AN25" s="262"/>
      <c r="AO25" s="262"/>
      <c r="AP25" s="262"/>
      <c r="AQ25" s="262"/>
      <c r="AR25" s="262"/>
      <c r="AS25" s="262"/>
    </row>
    <row r="26" spans="1:45" s="60" customFormat="1" ht="9.6" customHeight="1" x14ac:dyDescent="0.25">
      <c r="A26" s="292"/>
      <c r="B26" s="258"/>
      <c r="C26" s="258"/>
      <c r="D26" s="258"/>
      <c r="E26" s="267"/>
      <c r="F26" s="258"/>
      <c r="G26" s="258"/>
      <c r="H26" s="258"/>
      <c r="I26" s="258"/>
      <c r="J26" s="267"/>
      <c r="K26" s="258"/>
      <c r="L26" s="258"/>
      <c r="M26" s="258"/>
      <c r="N26" s="260"/>
      <c r="O26" s="260"/>
      <c r="P26" s="260"/>
      <c r="Q26" s="260"/>
      <c r="R26" s="261"/>
      <c r="S26" s="295"/>
      <c r="T26" s="262"/>
      <c r="U26" s="262"/>
      <c r="V26" s="262"/>
      <c r="W26" s="262"/>
      <c r="X26" s="262"/>
      <c r="Y26"/>
      <c r="Z26"/>
      <c r="AA26"/>
      <c r="AB26"/>
      <c r="AC26"/>
      <c r="AD26"/>
      <c r="AE26"/>
      <c r="AF26"/>
      <c r="AG26"/>
      <c r="AH26"/>
      <c r="AI26" s="124"/>
      <c r="AJ26" s="124"/>
      <c r="AK26" s="124"/>
      <c r="AL26" s="262"/>
      <c r="AM26" s="262"/>
      <c r="AN26" s="262"/>
      <c r="AO26" s="262"/>
      <c r="AP26" s="262"/>
      <c r="AQ26" s="262"/>
      <c r="AR26" s="262"/>
      <c r="AS26" s="262"/>
    </row>
    <row r="27" spans="1:45" s="60" customFormat="1" ht="9.6" customHeight="1" x14ac:dyDescent="0.25">
      <c r="A27" s="292"/>
      <c r="B27" s="267"/>
      <c r="C27" s="267"/>
      <c r="D27" s="267"/>
      <c r="E27" s="267"/>
      <c r="F27" s="258"/>
      <c r="G27" s="258"/>
      <c r="H27" s="262"/>
      <c r="I27" s="293"/>
      <c r="J27" s="267"/>
      <c r="K27" s="258"/>
      <c r="L27" s="258"/>
      <c r="M27" s="258"/>
      <c r="N27" s="260"/>
      <c r="O27" s="260"/>
      <c r="P27" s="260"/>
      <c r="Q27" s="260"/>
      <c r="R27" s="261"/>
      <c r="S27" s="262"/>
      <c r="T27" s="262"/>
      <c r="U27" s="262"/>
      <c r="V27" s="262"/>
      <c r="W27" s="262"/>
      <c r="X27" s="262"/>
      <c r="Y27"/>
      <c r="Z27"/>
      <c r="AA27"/>
      <c r="AB27"/>
      <c r="AC27"/>
      <c r="AD27"/>
      <c r="AE27"/>
      <c r="AF27"/>
      <c r="AG27"/>
      <c r="AH27"/>
      <c r="AI27" s="124"/>
      <c r="AJ27" s="124"/>
      <c r="AK27" s="124"/>
      <c r="AL27" s="262"/>
      <c r="AM27" s="262"/>
      <c r="AN27" s="262"/>
      <c r="AO27" s="262"/>
      <c r="AP27" s="262"/>
      <c r="AQ27" s="262"/>
      <c r="AR27" s="262"/>
      <c r="AS27" s="262"/>
    </row>
    <row r="28" spans="1:45" s="60" customFormat="1" ht="9.6" customHeight="1" x14ac:dyDescent="0.25">
      <c r="A28" s="292"/>
      <c r="B28" s="258"/>
      <c r="C28" s="258"/>
      <c r="D28" s="258"/>
      <c r="E28" s="267"/>
      <c r="F28" s="258"/>
      <c r="G28" s="258"/>
      <c r="H28" s="258"/>
      <c r="I28" s="258"/>
      <c r="J28" s="267"/>
      <c r="K28" s="258"/>
      <c r="L28" s="258"/>
      <c r="M28" s="258"/>
      <c r="N28" s="260"/>
      <c r="O28" s="260"/>
      <c r="P28" s="260"/>
      <c r="Q28" s="260"/>
      <c r="R28" s="261"/>
      <c r="S28" s="262"/>
      <c r="T28" s="262"/>
      <c r="U28" s="262"/>
      <c r="V28" s="262"/>
      <c r="W28" s="262"/>
      <c r="X28" s="262"/>
      <c r="Y28" s="262"/>
      <c r="Z28" s="262"/>
      <c r="AA28" s="262"/>
      <c r="AB28" s="262"/>
      <c r="AC28" s="262"/>
      <c r="AD28" s="262"/>
      <c r="AE28" s="262"/>
      <c r="AF28" s="262"/>
      <c r="AG28" s="262"/>
      <c r="AH28" s="262"/>
      <c r="AI28" s="296"/>
      <c r="AJ28" s="296"/>
      <c r="AK28" s="296"/>
      <c r="AL28" s="262"/>
      <c r="AM28" s="262"/>
      <c r="AN28" s="262"/>
      <c r="AO28" s="262"/>
      <c r="AP28" s="262"/>
      <c r="AQ28" s="262"/>
      <c r="AR28" s="262"/>
      <c r="AS28" s="262"/>
    </row>
    <row r="29" spans="1:45" s="60" customFormat="1" ht="9.6" customHeight="1" x14ac:dyDescent="0.25">
      <c r="A29" s="292"/>
      <c r="B29" s="267"/>
      <c r="C29" s="267"/>
      <c r="D29" s="267"/>
      <c r="E29" s="267"/>
      <c r="F29" s="258"/>
      <c r="G29" s="258"/>
      <c r="H29" s="262"/>
      <c r="I29" s="258"/>
      <c r="J29" s="267"/>
      <c r="K29" s="258"/>
      <c r="L29" s="258"/>
      <c r="M29" s="293"/>
      <c r="N29" s="267"/>
      <c r="O29" s="258"/>
      <c r="P29" s="260"/>
      <c r="Q29" s="260"/>
      <c r="R29" s="261"/>
      <c r="S29" s="262"/>
      <c r="T29" s="262"/>
      <c r="U29" s="262"/>
      <c r="V29" s="262"/>
      <c r="W29" s="262"/>
      <c r="X29" s="262"/>
      <c r="Y29" s="262"/>
      <c r="Z29" s="262"/>
      <c r="AA29" s="262"/>
      <c r="AB29" s="262"/>
      <c r="AC29" s="262"/>
      <c r="AD29" s="262"/>
      <c r="AE29" s="262"/>
      <c r="AF29" s="262"/>
      <c r="AG29" s="262"/>
      <c r="AH29" s="262"/>
      <c r="AI29" s="296"/>
      <c r="AJ29" s="296"/>
      <c r="AK29" s="296"/>
      <c r="AL29" s="262"/>
      <c r="AM29" s="262"/>
      <c r="AN29" s="262"/>
      <c r="AO29" s="262"/>
      <c r="AP29" s="262"/>
      <c r="AQ29" s="262"/>
      <c r="AR29" s="262"/>
      <c r="AS29" s="262"/>
    </row>
    <row r="30" spans="1:45" s="60" customFormat="1" ht="9.6" customHeight="1" x14ac:dyDescent="0.25">
      <c r="A30" s="292"/>
      <c r="B30" s="258"/>
      <c r="C30" s="258"/>
      <c r="D30" s="258"/>
      <c r="E30" s="267"/>
      <c r="F30" s="258"/>
      <c r="G30" s="258"/>
      <c r="H30" s="258"/>
      <c r="I30" s="258"/>
      <c r="J30" s="267"/>
      <c r="K30" s="258"/>
      <c r="L30" s="258"/>
      <c r="M30" s="258"/>
      <c r="N30" s="260"/>
      <c r="O30" s="258"/>
      <c r="P30" s="260"/>
      <c r="Q30" s="260"/>
      <c r="R30" s="261"/>
      <c r="S30" s="262"/>
      <c r="T30" s="262"/>
      <c r="U30" s="262"/>
      <c r="V30" s="262"/>
      <c r="W30" s="262"/>
      <c r="X30" s="262"/>
      <c r="Y30" s="262"/>
      <c r="Z30" s="262"/>
      <c r="AA30" s="262"/>
      <c r="AB30" s="262"/>
      <c r="AC30" s="262"/>
      <c r="AD30" s="262"/>
      <c r="AE30" s="262"/>
      <c r="AF30" s="262"/>
      <c r="AG30" s="262"/>
      <c r="AH30" s="262"/>
      <c r="AI30" s="296"/>
      <c r="AJ30" s="296"/>
      <c r="AK30" s="296"/>
      <c r="AL30" s="262"/>
      <c r="AM30" s="262"/>
      <c r="AN30" s="262"/>
      <c r="AO30" s="262"/>
      <c r="AP30" s="262"/>
      <c r="AQ30" s="262"/>
      <c r="AR30" s="262"/>
      <c r="AS30" s="262"/>
    </row>
    <row r="31" spans="1:45" s="60" customFormat="1" ht="9.6" customHeight="1" x14ac:dyDescent="0.25">
      <c r="A31" s="292"/>
      <c r="B31" s="267"/>
      <c r="C31" s="267"/>
      <c r="D31" s="267"/>
      <c r="E31" s="267"/>
      <c r="F31" s="258"/>
      <c r="G31" s="258"/>
      <c r="H31" s="262"/>
      <c r="I31" s="293"/>
      <c r="J31" s="267"/>
      <c r="K31" s="258"/>
      <c r="L31" s="258"/>
      <c r="M31" s="258"/>
      <c r="N31" s="260"/>
      <c r="O31" s="260"/>
      <c r="P31" s="260"/>
      <c r="Q31" s="260"/>
      <c r="R31" s="261"/>
      <c r="S31" s="262"/>
      <c r="T31" s="262"/>
      <c r="U31" s="262"/>
      <c r="V31" s="262"/>
      <c r="W31" s="262"/>
      <c r="X31" s="262"/>
      <c r="Y31" s="262"/>
      <c r="Z31" s="262"/>
      <c r="AA31" s="262"/>
      <c r="AB31" s="262"/>
      <c r="AC31" s="262"/>
      <c r="AD31" s="262"/>
      <c r="AE31" s="262"/>
      <c r="AF31" s="262"/>
      <c r="AG31" s="262"/>
      <c r="AH31" s="262"/>
      <c r="AI31" s="296"/>
      <c r="AJ31" s="296"/>
      <c r="AK31" s="296"/>
      <c r="AL31" s="262"/>
      <c r="AM31" s="262"/>
      <c r="AN31" s="262"/>
      <c r="AO31" s="262"/>
      <c r="AP31" s="262"/>
      <c r="AQ31" s="262"/>
      <c r="AR31" s="262"/>
      <c r="AS31" s="262"/>
    </row>
    <row r="32" spans="1:45" s="60" customFormat="1" ht="9.6" customHeight="1" x14ac:dyDescent="0.25">
      <c r="A32" s="292"/>
      <c r="B32" s="258"/>
      <c r="C32" s="258"/>
      <c r="D32" s="258"/>
      <c r="E32" s="267"/>
      <c r="F32" s="258"/>
      <c r="G32" s="258"/>
      <c r="H32" s="258"/>
      <c r="I32" s="258"/>
      <c r="J32" s="267"/>
      <c r="K32" s="258"/>
      <c r="L32" s="294"/>
      <c r="M32" s="258"/>
      <c r="N32" s="260"/>
      <c r="O32" s="260"/>
      <c r="P32" s="260"/>
      <c r="Q32" s="260"/>
      <c r="R32" s="261"/>
      <c r="S32" s="262"/>
      <c r="T32" s="262"/>
      <c r="U32" s="262"/>
      <c r="V32" s="262"/>
      <c r="W32" s="262"/>
      <c r="X32" s="262"/>
      <c r="Y32" s="262"/>
      <c r="Z32" s="262"/>
      <c r="AA32" s="262"/>
      <c r="AB32" s="262"/>
      <c r="AC32" s="262"/>
      <c r="AD32" s="262"/>
      <c r="AE32" s="262"/>
      <c r="AF32" s="262"/>
      <c r="AG32" s="262"/>
      <c r="AH32" s="262"/>
      <c r="AI32" s="296"/>
      <c r="AJ32" s="296"/>
      <c r="AK32" s="296"/>
      <c r="AL32" s="262"/>
      <c r="AM32" s="262"/>
      <c r="AN32" s="262"/>
      <c r="AO32" s="262"/>
      <c r="AP32" s="262"/>
      <c r="AQ32" s="262"/>
      <c r="AR32" s="262"/>
      <c r="AS32" s="262"/>
    </row>
    <row r="33" spans="1:45" s="60" customFormat="1" ht="9.6" customHeight="1" x14ac:dyDescent="0.25">
      <c r="A33" s="292"/>
      <c r="B33" s="267"/>
      <c r="C33" s="267"/>
      <c r="D33" s="267"/>
      <c r="E33" s="267"/>
      <c r="F33" s="258"/>
      <c r="G33" s="258"/>
      <c r="H33" s="262"/>
      <c r="I33" s="258"/>
      <c r="J33" s="267"/>
      <c r="K33" s="293"/>
      <c r="L33" s="267"/>
      <c r="M33" s="258"/>
      <c r="N33" s="260"/>
      <c r="O33" s="260"/>
      <c r="P33" s="260"/>
      <c r="Q33" s="260"/>
      <c r="R33" s="261"/>
      <c r="S33" s="262"/>
      <c r="T33" s="262"/>
      <c r="U33" s="262"/>
      <c r="V33" s="262"/>
      <c r="W33" s="262"/>
      <c r="X33" s="262"/>
      <c r="Y33" s="262"/>
      <c r="Z33" s="262"/>
      <c r="AA33" s="262"/>
      <c r="AB33" s="262"/>
      <c r="AC33" s="262"/>
      <c r="AD33" s="262"/>
      <c r="AE33" s="262"/>
      <c r="AF33" s="262"/>
      <c r="AG33" s="262"/>
      <c r="AH33" s="262"/>
      <c r="AI33" s="296"/>
      <c r="AJ33" s="296"/>
      <c r="AK33" s="296"/>
      <c r="AL33" s="262"/>
      <c r="AM33" s="262"/>
      <c r="AN33" s="262"/>
      <c r="AO33" s="262"/>
      <c r="AP33" s="262"/>
      <c r="AQ33" s="262"/>
      <c r="AR33" s="262"/>
      <c r="AS33" s="262"/>
    </row>
    <row r="34" spans="1:45" s="60" customFormat="1" ht="9.6" customHeight="1" x14ac:dyDescent="0.25">
      <c r="A34" s="292"/>
      <c r="B34" s="258"/>
      <c r="C34" s="258"/>
      <c r="D34" s="258"/>
      <c r="E34" s="267"/>
      <c r="F34" s="258"/>
      <c r="G34" s="258"/>
      <c r="H34" s="258"/>
      <c r="I34" s="258"/>
      <c r="J34" s="267"/>
      <c r="K34" s="258"/>
      <c r="L34" s="258"/>
      <c r="M34" s="258"/>
      <c r="N34" s="260"/>
      <c r="O34" s="260"/>
      <c r="P34" s="260"/>
      <c r="Q34" s="260"/>
      <c r="R34" s="261"/>
      <c r="S34" s="262"/>
      <c r="T34" s="262"/>
      <c r="U34" s="262"/>
      <c r="V34" s="262"/>
      <c r="W34" s="262"/>
      <c r="X34" s="262"/>
      <c r="Y34" s="262"/>
      <c r="Z34" s="262"/>
      <c r="AA34" s="262"/>
      <c r="AB34" s="262"/>
      <c r="AC34" s="262"/>
      <c r="AD34" s="262"/>
      <c r="AE34" s="262"/>
      <c r="AF34" s="262"/>
      <c r="AG34" s="262"/>
      <c r="AH34" s="262"/>
      <c r="AI34" s="296"/>
      <c r="AJ34" s="296"/>
      <c r="AK34" s="296"/>
      <c r="AL34" s="262"/>
      <c r="AM34" s="262"/>
      <c r="AN34" s="262"/>
      <c r="AO34" s="262"/>
      <c r="AP34" s="262"/>
      <c r="AQ34" s="262"/>
      <c r="AR34" s="262"/>
      <c r="AS34" s="262"/>
    </row>
    <row r="35" spans="1:45" s="60" customFormat="1" ht="9.6" customHeight="1" x14ac:dyDescent="0.25">
      <c r="A35" s="292"/>
      <c r="B35" s="267"/>
      <c r="C35" s="267"/>
      <c r="D35" s="267"/>
      <c r="E35" s="267"/>
      <c r="F35" s="258"/>
      <c r="G35" s="258"/>
      <c r="H35" s="262"/>
      <c r="I35" s="293"/>
      <c r="J35" s="267"/>
      <c r="K35" s="258"/>
      <c r="L35" s="258"/>
      <c r="M35" s="258"/>
      <c r="N35" s="260"/>
      <c r="O35" s="260"/>
      <c r="P35" s="260"/>
      <c r="Q35" s="260"/>
      <c r="R35" s="261"/>
      <c r="S35" s="262"/>
      <c r="T35" s="262"/>
      <c r="U35" s="262"/>
      <c r="V35" s="262"/>
      <c r="W35" s="262"/>
      <c r="X35" s="262"/>
      <c r="Y35" s="262"/>
      <c r="Z35" s="262"/>
      <c r="AA35" s="262"/>
      <c r="AB35" s="262"/>
      <c r="AC35" s="262"/>
      <c r="AD35" s="262"/>
      <c r="AE35" s="262"/>
      <c r="AF35" s="262"/>
      <c r="AG35" s="262"/>
      <c r="AH35" s="262"/>
      <c r="AI35" s="296"/>
      <c r="AJ35" s="296"/>
      <c r="AK35" s="296"/>
      <c r="AL35" s="262"/>
      <c r="AM35" s="262"/>
      <c r="AN35" s="262"/>
      <c r="AO35" s="262"/>
      <c r="AP35" s="262"/>
      <c r="AQ35" s="262"/>
      <c r="AR35" s="262"/>
      <c r="AS35" s="262"/>
    </row>
    <row r="36" spans="1:45" s="60" customFormat="1" ht="9.6" customHeight="1" x14ac:dyDescent="0.25">
      <c r="A36" s="291"/>
      <c r="B36" s="258"/>
      <c r="C36" s="258"/>
      <c r="D36" s="258"/>
      <c r="E36" s="267"/>
      <c r="F36" s="258"/>
      <c r="G36" s="258"/>
      <c r="H36" s="258"/>
      <c r="I36" s="258"/>
      <c r="J36" s="267"/>
      <c r="K36" s="258"/>
      <c r="L36" s="258"/>
      <c r="M36" s="258"/>
      <c r="N36" s="258"/>
      <c r="O36" s="258"/>
      <c r="P36" s="258"/>
      <c r="Q36" s="260"/>
      <c r="R36" s="261"/>
      <c r="S36" s="262"/>
      <c r="T36" s="262"/>
      <c r="U36" s="262"/>
      <c r="V36" s="262"/>
      <c r="W36" s="262"/>
      <c r="X36" s="262"/>
      <c r="Y36" s="262"/>
      <c r="Z36" s="262"/>
      <c r="AA36" s="262"/>
      <c r="AB36" s="262"/>
      <c r="AC36" s="262"/>
      <c r="AD36" s="262"/>
      <c r="AE36" s="262"/>
      <c r="AF36" s="262"/>
      <c r="AG36" s="262"/>
      <c r="AH36" s="262"/>
      <c r="AI36" s="296"/>
      <c r="AJ36" s="296"/>
      <c r="AK36" s="296"/>
      <c r="AL36" s="262"/>
      <c r="AM36" s="262"/>
      <c r="AN36" s="262"/>
      <c r="AO36" s="262"/>
      <c r="AP36" s="262"/>
      <c r="AQ36" s="262"/>
      <c r="AR36" s="262"/>
      <c r="AS36" s="262"/>
    </row>
    <row r="37" spans="1:45" s="60" customFormat="1" ht="9.6" customHeight="1" x14ac:dyDescent="0.25">
      <c r="A37" s="292"/>
      <c r="B37" s="267"/>
      <c r="C37" s="267"/>
      <c r="D37" s="267"/>
      <c r="E37" s="267"/>
      <c r="F37" s="297"/>
      <c r="G37" s="297"/>
      <c r="H37" s="298"/>
      <c r="I37" s="257"/>
      <c r="J37" s="278"/>
      <c r="K37" s="257"/>
      <c r="L37" s="257"/>
      <c r="M37" s="257"/>
      <c r="N37" s="281"/>
      <c r="O37" s="281"/>
      <c r="P37" s="281"/>
      <c r="Q37" s="260"/>
      <c r="R37" s="261"/>
      <c r="S37" s="262"/>
      <c r="T37" s="262"/>
      <c r="U37" s="262"/>
      <c r="V37" s="262"/>
      <c r="W37" s="262"/>
      <c r="X37" s="262"/>
      <c r="Y37" s="262"/>
      <c r="Z37" s="262"/>
      <c r="AA37" s="262"/>
      <c r="AB37" s="262"/>
      <c r="AC37" s="262"/>
      <c r="AD37" s="262"/>
      <c r="AE37" s="262"/>
      <c r="AF37" s="262"/>
      <c r="AG37" s="262"/>
      <c r="AH37" s="262"/>
      <c r="AI37" s="296"/>
      <c r="AJ37" s="296"/>
      <c r="AK37" s="296"/>
      <c r="AL37" s="262"/>
      <c r="AM37" s="262"/>
      <c r="AN37" s="262"/>
      <c r="AO37" s="262"/>
      <c r="AP37" s="262"/>
      <c r="AQ37" s="262"/>
      <c r="AR37" s="262"/>
      <c r="AS37" s="262"/>
    </row>
    <row r="38" spans="1:45" s="60" customFormat="1" ht="9.6" customHeight="1" x14ac:dyDescent="0.25">
      <c r="A38" s="291"/>
      <c r="B38" s="258"/>
      <c r="C38" s="258"/>
      <c r="D38" s="258"/>
      <c r="E38" s="267"/>
      <c r="F38" s="258"/>
      <c r="G38" s="258"/>
      <c r="H38" s="258"/>
      <c r="I38" s="258"/>
      <c r="J38" s="267"/>
      <c r="K38" s="258"/>
      <c r="L38" s="258"/>
      <c r="M38" s="258"/>
      <c r="N38" s="260"/>
      <c r="O38" s="260"/>
      <c r="P38" s="260"/>
      <c r="Q38" s="260"/>
      <c r="R38" s="261"/>
      <c r="S38" s="262"/>
      <c r="T38" s="262"/>
      <c r="U38" s="262"/>
      <c r="V38" s="262"/>
      <c r="W38" s="262"/>
      <c r="X38" s="262"/>
      <c r="Y38" s="262"/>
      <c r="Z38" s="262"/>
      <c r="AA38" s="262"/>
      <c r="AB38" s="262"/>
      <c r="AC38" s="262"/>
      <c r="AD38" s="262"/>
      <c r="AE38" s="262"/>
      <c r="AF38" s="262"/>
      <c r="AG38" s="262"/>
      <c r="AH38" s="262"/>
      <c r="AI38" s="296"/>
      <c r="AJ38" s="296"/>
      <c r="AK38" s="296"/>
      <c r="AL38" s="262"/>
      <c r="AM38" s="262"/>
      <c r="AN38" s="262"/>
      <c r="AO38" s="262"/>
      <c r="AP38" s="262"/>
      <c r="AQ38" s="262"/>
      <c r="AR38" s="262"/>
      <c r="AS38" s="262"/>
    </row>
    <row r="39" spans="1:45" s="60" customFormat="1" ht="9.6" customHeight="1" x14ac:dyDescent="0.25">
      <c r="A39" s="292"/>
      <c r="B39" s="267"/>
      <c r="C39" s="267"/>
      <c r="D39" s="267"/>
      <c r="E39" s="267"/>
      <c r="F39" s="258"/>
      <c r="G39" s="258"/>
      <c r="H39" s="262"/>
      <c r="I39" s="293"/>
      <c r="J39" s="267"/>
      <c r="K39" s="258"/>
      <c r="L39" s="258"/>
      <c r="M39" s="258"/>
      <c r="N39" s="260"/>
      <c r="O39" s="260"/>
      <c r="P39" s="260"/>
      <c r="Q39" s="260"/>
      <c r="R39" s="261"/>
      <c r="S39" s="262"/>
      <c r="T39" s="262"/>
      <c r="U39" s="262"/>
      <c r="V39" s="262"/>
      <c r="W39" s="262"/>
      <c r="X39" s="262"/>
      <c r="Y39" s="262"/>
      <c r="Z39" s="262"/>
      <c r="AA39" s="262"/>
      <c r="AB39" s="262"/>
      <c r="AC39" s="262"/>
      <c r="AD39" s="262"/>
      <c r="AE39" s="262"/>
      <c r="AF39" s="262"/>
      <c r="AG39" s="262"/>
      <c r="AH39" s="262"/>
      <c r="AI39" s="296"/>
      <c r="AJ39" s="296"/>
      <c r="AK39" s="296"/>
      <c r="AL39" s="262"/>
      <c r="AM39" s="262"/>
      <c r="AN39" s="262"/>
      <c r="AO39" s="262"/>
      <c r="AP39" s="262"/>
      <c r="AQ39" s="262"/>
      <c r="AR39" s="262"/>
      <c r="AS39" s="262"/>
    </row>
    <row r="40" spans="1:45" s="60" customFormat="1" ht="9.6" customHeight="1" x14ac:dyDescent="0.25">
      <c r="A40" s="292"/>
      <c r="B40" s="258"/>
      <c r="C40" s="258"/>
      <c r="D40" s="258"/>
      <c r="E40" s="267"/>
      <c r="F40" s="258"/>
      <c r="G40" s="258"/>
      <c r="H40" s="258"/>
      <c r="I40" s="258"/>
      <c r="J40" s="267"/>
      <c r="K40" s="258"/>
      <c r="L40" s="294"/>
      <c r="M40" s="258"/>
      <c r="N40" s="260"/>
      <c r="O40" s="260"/>
      <c r="P40" s="260"/>
      <c r="Q40" s="260"/>
      <c r="R40" s="261"/>
      <c r="S40" s="262"/>
      <c r="T40" s="262"/>
      <c r="U40" s="262"/>
      <c r="V40" s="262"/>
      <c r="W40" s="262"/>
      <c r="X40" s="262"/>
      <c r="Y40" s="262"/>
      <c r="Z40" s="262"/>
      <c r="AA40" s="262"/>
      <c r="AB40" s="262"/>
      <c r="AC40" s="262"/>
      <c r="AD40" s="262"/>
      <c r="AE40" s="262"/>
      <c r="AF40" s="262"/>
      <c r="AG40" s="262"/>
      <c r="AH40" s="262"/>
      <c r="AI40" s="296"/>
      <c r="AJ40" s="296"/>
      <c r="AK40" s="296"/>
      <c r="AL40" s="262"/>
      <c r="AM40" s="262"/>
      <c r="AN40" s="262"/>
      <c r="AO40" s="262"/>
      <c r="AP40" s="262"/>
      <c r="AQ40" s="262"/>
      <c r="AR40" s="262"/>
      <c r="AS40" s="262"/>
    </row>
    <row r="41" spans="1:45" s="60" customFormat="1" ht="9.6" customHeight="1" x14ac:dyDescent="0.25">
      <c r="A41" s="292"/>
      <c r="B41" s="267"/>
      <c r="C41" s="267"/>
      <c r="D41" s="267"/>
      <c r="E41" s="267"/>
      <c r="F41" s="258"/>
      <c r="G41" s="258"/>
      <c r="H41" s="262"/>
      <c r="I41" s="258"/>
      <c r="J41" s="267"/>
      <c r="K41" s="293"/>
      <c r="L41" s="267"/>
      <c r="M41" s="258"/>
      <c r="N41" s="260"/>
      <c r="O41" s="260"/>
      <c r="P41" s="260"/>
      <c r="Q41" s="260"/>
      <c r="R41" s="261"/>
      <c r="S41" s="262"/>
      <c r="T41" s="262"/>
      <c r="U41" s="262"/>
      <c r="V41" s="262"/>
      <c r="W41" s="262"/>
      <c r="X41" s="262"/>
      <c r="Y41" s="262"/>
      <c r="Z41" s="262"/>
      <c r="AA41" s="262"/>
      <c r="AB41" s="262"/>
      <c r="AC41" s="262"/>
      <c r="AD41" s="262"/>
      <c r="AE41" s="262"/>
      <c r="AF41" s="262"/>
      <c r="AG41" s="262"/>
      <c r="AH41" s="262"/>
      <c r="AI41" s="296"/>
      <c r="AJ41" s="296"/>
      <c r="AK41" s="296"/>
      <c r="AL41" s="262"/>
      <c r="AM41" s="262"/>
      <c r="AN41" s="262"/>
      <c r="AO41" s="262"/>
      <c r="AP41" s="262"/>
      <c r="AQ41" s="262"/>
      <c r="AR41" s="262"/>
      <c r="AS41" s="262"/>
    </row>
    <row r="42" spans="1:45" s="60" customFormat="1" ht="9.6" customHeight="1" x14ac:dyDescent="0.25">
      <c r="A42" s="292"/>
      <c r="B42" s="258"/>
      <c r="C42" s="258"/>
      <c r="D42" s="258"/>
      <c r="E42" s="267"/>
      <c r="F42" s="258"/>
      <c r="G42" s="258"/>
      <c r="H42" s="258"/>
      <c r="I42" s="258"/>
      <c r="J42" s="267"/>
      <c r="K42" s="258"/>
      <c r="L42" s="258"/>
      <c r="M42" s="258"/>
      <c r="N42" s="260"/>
      <c r="O42" s="260"/>
      <c r="P42" s="260"/>
      <c r="Q42" s="260"/>
      <c r="R42" s="261"/>
      <c r="S42" s="295"/>
      <c r="T42" s="262"/>
      <c r="U42" s="262"/>
      <c r="V42" s="262"/>
      <c r="W42" s="262"/>
      <c r="X42" s="262"/>
      <c r="Y42" s="262"/>
      <c r="Z42" s="262"/>
      <c r="AA42" s="262"/>
      <c r="AB42" s="262"/>
      <c r="AC42" s="262"/>
      <c r="AD42" s="262"/>
      <c r="AE42" s="262"/>
      <c r="AF42" s="262"/>
      <c r="AG42" s="262"/>
      <c r="AH42" s="262"/>
      <c r="AI42" s="296"/>
      <c r="AJ42" s="296"/>
      <c r="AK42" s="296"/>
      <c r="AL42" s="262"/>
      <c r="AM42" s="262"/>
      <c r="AN42" s="262"/>
      <c r="AO42" s="262"/>
      <c r="AP42" s="262"/>
      <c r="AQ42" s="262"/>
      <c r="AR42" s="262"/>
      <c r="AS42" s="262"/>
    </row>
    <row r="43" spans="1:45" s="60" customFormat="1" ht="9.6" customHeight="1" x14ac:dyDescent="0.25">
      <c r="A43" s="292"/>
      <c r="B43" s="267"/>
      <c r="C43" s="267"/>
      <c r="D43" s="267"/>
      <c r="E43" s="267"/>
      <c r="F43" s="258"/>
      <c r="G43" s="258"/>
      <c r="H43" s="262"/>
      <c r="I43" s="293"/>
      <c r="J43" s="267"/>
      <c r="K43" s="258"/>
      <c r="L43" s="258"/>
      <c r="M43" s="258"/>
      <c r="N43" s="260"/>
      <c r="O43" s="260"/>
      <c r="P43" s="260"/>
      <c r="Q43" s="260"/>
      <c r="R43" s="261"/>
      <c r="S43" s="262"/>
      <c r="T43" s="262"/>
      <c r="U43" s="262"/>
      <c r="V43" s="262"/>
      <c r="W43" s="262"/>
      <c r="X43" s="262"/>
      <c r="Y43" s="262"/>
      <c r="Z43" s="262"/>
      <c r="AA43" s="262"/>
      <c r="AB43" s="262"/>
      <c r="AC43" s="262"/>
      <c r="AD43" s="262"/>
      <c r="AE43" s="262"/>
      <c r="AF43" s="262"/>
      <c r="AG43" s="262"/>
      <c r="AH43" s="262"/>
      <c r="AI43" s="296"/>
      <c r="AJ43" s="296"/>
      <c r="AK43" s="296"/>
      <c r="AL43" s="262"/>
      <c r="AM43" s="262"/>
      <c r="AN43" s="262"/>
      <c r="AO43" s="262"/>
      <c r="AP43" s="262"/>
      <c r="AQ43" s="262"/>
      <c r="AR43" s="262"/>
      <c r="AS43" s="262"/>
    </row>
    <row r="44" spans="1:45" s="60" customFormat="1" ht="9.6" customHeight="1" x14ac:dyDescent="0.25">
      <c r="A44" s="292"/>
      <c r="B44" s="258"/>
      <c r="C44" s="258"/>
      <c r="D44" s="258"/>
      <c r="E44" s="267"/>
      <c r="F44" s="258"/>
      <c r="G44" s="258"/>
      <c r="H44" s="258"/>
      <c r="I44" s="258"/>
      <c r="J44" s="267"/>
      <c r="K44" s="258"/>
      <c r="L44" s="258"/>
      <c r="M44" s="258"/>
      <c r="N44" s="260"/>
      <c r="O44" s="260"/>
      <c r="P44" s="260"/>
      <c r="Q44" s="260"/>
      <c r="R44" s="261"/>
      <c r="S44" s="262"/>
      <c r="T44" s="262"/>
      <c r="U44" s="262"/>
      <c r="V44" s="262"/>
      <c r="W44" s="262"/>
      <c r="X44" s="262"/>
      <c r="Y44" s="262"/>
      <c r="Z44" s="262"/>
      <c r="AA44" s="262"/>
      <c r="AB44" s="262"/>
      <c r="AC44" s="262"/>
      <c r="AD44" s="262"/>
      <c r="AE44" s="262"/>
      <c r="AF44" s="262"/>
      <c r="AG44" s="262"/>
      <c r="AH44" s="262"/>
      <c r="AI44" s="296"/>
      <c r="AJ44" s="296"/>
      <c r="AK44" s="296"/>
      <c r="AL44" s="262"/>
      <c r="AM44" s="262"/>
      <c r="AN44" s="262"/>
      <c r="AO44" s="262"/>
      <c r="AP44" s="262"/>
      <c r="AQ44" s="262"/>
      <c r="AR44" s="262"/>
      <c r="AS44" s="262"/>
    </row>
    <row r="45" spans="1:45" s="60" customFormat="1" ht="9.6" customHeight="1" x14ac:dyDescent="0.25">
      <c r="A45" s="292"/>
      <c r="B45" s="267"/>
      <c r="C45" s="267"/>
      <c r="D45" s="267"/>
      <c r="E45" s="267"/>
      <c r="F45" s="258"/>
      <c r="G45" s="258"/>
      <c r="H45" s="262"/>
      <c r="I45" s="258"/>
      <c r="J45" s="267"/>
      <c r="K45" s="258"/>
      <c r="L45" s="258"/>
      <c r="M45" s="293"/>
      <c r="N45" s="267"/>
      <c r="O45" s="258"/>
      <c r="P45" s="260"/>
      <c r="Q45" s="260"/>
      <c r="R45" s="261"/>
      <c r="S45" s="262"/>
      <c r="T45" s="262"/>
      <c r="U45" s="262"/>
      <c r="V45" s="262"/>
      <c r="W45" s="262"/>
      <c r="X45" s="262"/>
      <c r="Y45" s="262"/>
      <c r="Z45" s="262"/>
      <c r="AA45" s="262"/>
      <c r="AB45" s="262"/>
      <c r="AC45" s="262"/>
      <c r="AD45" s="262"/>
      <c r="AE45" s="262"/>
      <c r="AF45" s="262"/>
      <c r="AG45" s="262"/>
      <c r="AH45" s="262"/>
      <c r="AI45" s="296"/>
      <c r="AJ45" s="296"/>
      <c r="AK45" s="296"/>
      <c r="AL45" s="262"/>
      <c r="AM45" s="262"/>
      <c r="AN45" s="262"/>
      <c r="AO45" s="262"/>
      <c r="AP45" s="262"/>
      <c r="AQ45" s="262"/>
      <c r="AR45" s="262"/>
      <c r="AS45" s="262"/>
    </row>
    <row r="46" spans="1:45" s="60" customFormat="1" ht="9.6" customHeight="1" x14ac:dyDescent="0.25">
      <c r="A46" s="292"/>
      <c r="B46" s="258"/>
      <c r="C46" s="258"/>
      <c r="D46" s="258"/>
      <c r="E46" s="267"/>
      <c r="F46" s="258"/>
      <c r="G46" s="258"/>
      <c r="H46" s="258"/>
      <c r="I46" s="258"/>
      <c r="J46" s="267"/>
      <c r="K46" s="258"/>
      <c r="L46" s="258"/>
      <c r="M46" s="258"/>
      <c r="N46" s="260"/>
      <c r="O46" s="258"/>
      <c r="P46" s="260"/>
      <c r="Q46" s="260"/>
      <c r="R46" s="261"/>
      <c r="S46" s="262"/>
      <c r="T46" s="262"/>
      <c r="U46" s="262"/>
      <c r="V46" s="262"/>
      <c r="W46" s="262"/>
      <c r="X46" s="262"/>
      <c r="Y46" s="262"/>
      <c r="Z46" s="262"/>
      <c r="AA46" s="262"/>
      <c r="AB46" s="262"/>
      <c r="AC46" s="262"/>
      <c r="AD46" s="262"/>
      <c r="AE46" s="262"/>
      <c r="AF46" s="262"/>
      <c r="AG46" s="262"/>
      <c r="AH46" s="262"/>
      <c r="AI46" s="296"/>
      <c r="AJ46" s="296"/>
      <c r="AK46" s="296"/>
      <c r="AL46" s="262"/>
      <c r="AM46" s="262"/>
      <c r="AN46" s="262"/>
      <c r="AO46" s="262"/>
      <c r="AP46" s="262"/>
      <c r="AQ46" s="262"/>
      <c r="AR46" s="262"/>
      <c r="AS46" s="262"/>
    </row>
    <row r="47" spans="1:45" s="60" customFormat="1" ht="9.6" customHeight="1" x14ac:dyDescent="0.25">
      <c r="A47" s="292"/>
      <c r="B47" s="267"/>
      <c r="C47" s="267"/>
      <c r="D47" s="267"/>
      <c r="E47" s="267"/>
      <c r="F47" s="258"/>
      <c r="G47" s="258"/>
      <c r="H47" s="262"/>
      <c r="I47" s="293"/>
      <c r="J47" s="267"/>
      <c r="K47" s="258"/>
      <c r="L47" s="258"/>
      <c r="M47" s="258"/>
      <c r="N47" s="260"/>
      <c r="O47" s="260"/>
      <c r="P47" s="260"/>
      <c r="Q47" s="260"/>
      <c r="R47" s="261"/>
      <c r="S47" s="262"/>
      <c r="T47" s="262"/>
      <c r="U47" s="262"/>
      <c r="V47" s="262"/>
      <c r="W47" s="262"/>
      <c r="X47" s="262"/>
      <c r="Y47" s="262"/>
      <c r="Z47" s="262"/>
      <c r="AA47" s="262"/>
      <c r="AB47" s="262"/>
      <c r="AC47" s="262"/>
      <c r="AD47" s="262"/>
      <c r="AE47" s="262"/>
      <c r="AF47" s="262"/>
      <c r="AG47" s="262"/>
      <c r="AH47" s="262"/>
      <c r="AI47" s="296"/>
      <c r="AJ47" s="296"/>
      <c r="AK47" s="296"/>
      <c r="AL47" s="262"/>
      <c r="AM47" s="262"/>
      <c r="AN47" s="262"/>
      <c r="AO47" s="262"/>
      <c r="AP47" s="262"/>
      <c r="AQ47" s="262"/>
      <c r="AR47" s="262"/>
      <c r="AS47" s="262"/>
    </row>
    <row r="48" spans="1:45" s="60" customFormat="1" ht="9.6" customHeight="1" x14ac:dyDescent="0.25">
      <c r="A48" s="292"/>
      <c r="B48" s="258"/>
      <c r="C48" s="258"/>
      <c r="D48" s="258"/>
      <c r="E48" s="267"/>
      <c r="F48" s="258"/>
      <c r="G48" s="258"/>
      <c r="H48" s="258"/>
      <c r="I48" s="258"/>
      <c r="J48" s="267"/>
      <c r="K48" s="258"/>
      <c r="L48" s="294"/>
      <c r="M48" s="258"/>
      <c r="N48" s="260"/>
      <c r="O48" s="260"/>
      <c r="P48" s="260"/>
      <c r="Q48" s="260"/>
      <c r="R48" s="261"/>
      <c r="S48" s="262"/>
      <c r="T48" s="262"/>
      <c r="U48" s="262"/>
      <c r="V48" s="262"/>
      <c r="W48" s="262"/>
      <c r="X48" s="262"/>
      <c r="Y48" s="262"/>
      <c r="Z48" s="262"/>
      <c r="AA48" s="262"/>
      <c r="AB48" s="262"/>
      <c r="AC48" s="262"/>
      <c r="AD48" s="262"/>
      <c r="AE48" s="262"/>
      <c r="AF48" s="262"/>
      <c r="AG48" s="262"/>
      <c r="AH48" s="262"/>
      <c r="AI48" s="296"/>
      <c r="AJ48" s="296"/>
      <c r="AK48" s="296"/>
      <c r="AL48" s="262"/>
      <c r="AM48" s="262"/>
      <c r="AN48" s="262"/>
      <c r="AO48" s="262"/>
      <c r="AP48" s="262"/>
      <c r="AQ48" s="262"/>
      <c r="AR48" s="262"/>
      <c r="AS48" s="262"/>
    </row>
    <row r="49" spans="1:45" s="60" customFormat="1" ht="9.6" customHeight="1" x14ac:dyDescent="0.25">
      <c r="A49" s="292"/>
      <c r="B49" s="267"/>
      <c r="C49" s="267"/>
      <c r="D49" s="267"/>
      <c r="E49" s="267"/>
      <c r="F49" s="258"/>
      <c r="G49" s="258"/>
      <c r="H49" s="262"/>
      <c r="I49" s="258"/>
      <c r="J49" s="267"/>
      <c r="K49" s="293"/>
      <c r="L49" s="267"/>
      <c r="M49" s="258"/>
      <c r="N49" s="260"/>
      <c r="O49" s="260"/>
      <c r="P49" s="260"/>
      <c r="Q49" s="260"/>
      <c r="R49" s="261"/>
      <c r="S49" s="262"/>
      <c r="T49" s="262"/>
      <c r="U49" s="262"/>
      <c r="V49" s="262"/>
      <c r="W49" s="262"/>
      <c r="X49" s="262"/>
      <c r="Y49" s="262"/>
      <c r="Z49" s="262"/>
      <c r="AA49" s="262"/>
      <c r="AB49" s="262"/>
      <c r="AC49" s="262"/>
      <c r="AD49" s="262"/>
      <c r="AE49" s="262"/>
      <c r="AF49" s="262"/>
      <c r="AG49" s="262"/>
      <c r="AH49" s="262"/>
      <c r="AI49" s="296"/>
      <c r="AJ49" s="296"/>
      <c r="AK49" s="296"/>
      <c r="AL49" s="262"/>
      <c r="AM49" s="262"/>
      <c r="AN49" s="262"/>
      <c r="AO49" s="262"/>
      <c r="AP49" s="262"/>
      <c r="AQ49" s="262"/>
      <c r="AR49" s="262"/>
      <c r="AS49" s="262"/>
    </row>
    <row r="50" spans="1:45" s="60" customFormat="1" ht="9.6" customHeight="1" x14ac:dyDescent="0.25">
      <c r="A50" s="292"/>
      <c r="B50" s="258"/>
      <c r="C50" s="258"/>
      <c r="D50" s="258"/>
      <c r="E50" s="267"/>
      <c r="F50" s="258"/>
      <c r="G50" s="258"/>
      <c r="H50" s="258"/>
      <c r="I50" s="258"/>
      <c r="J50" s="267"/>
      <c r="K50" s="258"/>
      <c r="L50" s="258"/>
      <c r="M50" s="258"/>
      <c r="N50" s="260"/>
      <c r="O50" s="260"/>
      <c r="P50" s="260"/>
      <c r="Q50" s="260"/>
      <c r="R50" s="261"/>
      <c r="S50" s="262"/>
      <c r="T50" s="262"/>
      <c r="U50" s="262"/>
      <c r="V50" s="262"/>
      <c r="W50" s="262"/>
      <c r="X50" s="262"/>
      <c r="Y50" s="262"/>
      <c r="Z50" s="262"/>
      <c r="AA50" s="262"/>
      <c r="AB50" s="262"/>
      <c r="AC50" s="262"/>
      <c r="AD50" s="262"/>
      <c r="AE50" s="262"/>
      <c r="AF50" s="262"/>
      <c r="AG50" s="262"/>
      <c r="AH50" s="262"/>
      <c r="AI50" s="296"/>
      <c r="AJ50" s="296"/>
      <c r="AK50" s="296"/>
      <c r="AL50" s="262"/>
      <c r="AM50" s="262"/>
      <c r="AN50" s="262"/>
      <c r="AO50" s="262"/>
      <c r="AP50" s="262"/>
      <c r="AQ50" s="262"/>
      <c r="AR50" s="262"/>
      <c r="AS50" s="262"/>
    </row>
    <row r="51" spans="1:45" s="60" customFormat="1" ht="9.6" customHeight="1" x14ac:dyDescent="0.25">
      <c r="A51" s="292"/>
      <c r="B51" s="267"/>
      <c r="C51" s="267"/>
      <c r="D51" s="267"/>
      <c r="E51" s="267"/>
      <c r="F51" s="258"/>
      <c r="G51" s="258"/>
      <c r="H51" s="262"/>
      <c r="I51" s="293"/>
      <c r="J51" s="267"/>
      <c r="K51" s="258"/>
      <c r="L51" s="258"/>
      <c r="M51" s="258"/>
      <c r="N51" s="260"/>
      <c r="O51" s="260"/>
      <c r="P51" s="260"/>
      <c r="Q51" s="260"/>
      <c r="R51" s="261"/>
      <c r="S51" s="262"/>
      <c r="T51" s="262"/>
      <c r="U51" s="262"/>
      <c r="V51" s="262"/>
      <c r="W51" s="262"/>
      <c r="X51" s="262"/>
      <c r="Y51" s="262"/>
      <c r="Z51" s="262"/>
      <c r="AA51" s="262"/>
      <c r="AB51" s="262"/>
      <c r="AC51" s="262"/>
      <c r="AD51" s="262"/>
      <c r="AE51" s="262"/>
      <c r="AF51" s="262"/>
      <c r="AG51" s="262"/>
      <c r="AH51" s="262"/>
      <c r="AI51" s="296"/>
      <c r="AJ51" s="296"/>
      <c r="AK51" s="296"/>
      <c r="AL51" s="262"/>
      <c r="AM51" s="262"/>
      <c r="AN51" s="262"/>
      <c r="AO51" s="262"/>
      <c r="AP51" s="262"/>
      <c r="AQ51" s="262"/>
      <c r="AR51" s="262"/>
      <c r="AS51" s="262"/>
    </row>
    <row r="52" spans="1:45" s="60" customFormat="1" ht="9.6" customHeight="1" x14ac:dyDescent="0.25">
      <c r="A52" s="291"/>
      <c r="B52" s="258"/>
      <c r="C52" s="258"/>
      <c r="D52" s="258"/>
      <c r="E52" s="267"/>
      <c r="F52" s="258"/>
      <c r="G52" s="258"/>
      <c r="H52" s="258"/>
      <c r="I52" s="258"/>
      <c r="J52" s="267"/>
      <c r="K52" s="258"/>
      <c r="L52" s="258"/>
      <c r="M52" s="258"/>
      <c r="N52" s="258"/>
      <c r="O52" s="258"/>
      <c r="P52" s="258"/>
      <c r="Q52" s="260"/>
      <c r="R52" s="261"/>
      <c r="S52" s="262"/>
      <c r="T52" s="262"/>
      <c r="U52" s="262"/>
      <c r="V52" s="262"/>
      <c r="W52" s="262"/>
      <c r="X52" s="262"/>
      <c r="Y52" s="262"/>
      <c r="Z52" s="262"/>
      <c r="AA52" s="262"/>
      <c r="AB52" s="262"/>
      <c r="AC52" s="262"/>
      <c r="AD52" s="262"/>
      <c r="AE52" s="262"/>
      <c r="AF52" s="262"/>
      <c r="AG52" s="262"/>
      <c r="AH52" s="262"/>
      <c r="AI52" s="296"/>
      <c r="AJ52" s="296"/>
      <c r="AK52" s="296"/>
      <c r="AL52" s="262"/>
      <c r="AM52" s="262"/>
      <c r="AN52" s="262"/>
      <c r="AO52" s="262"/>
      <c r="AP52" s="262"/>
      <c r="AQ52" s="262"/>
      <c r="AR52" s="262"/>
      <c r="AS52" s="262"/>
    </row>
    <row r="53" spans="1:45" s="7" customFormat="1" ht="6.75" customHeight="1" x14ac:dyDescent="0.25">
      <c r="A53" s="299"/>
      <c r="B53" s="299"/>
      <c r="C53" s="299"/>
      <c r="D53" s="299"/>
      <c r="E53" s="299"/>
      <c r="F53" s="300"/>
      <c r="G53" s="300"/>
      <c r="H53" s="300"/>
      <c r="I53" s="300"/>
      <c r="J53" s="301"/>
      <c r="K53" s="300"/>
      <c r="L53" s="302"/>
      <c r="M53" s="300"/>
      <c r="N53" s="302"/>
      <c r="O53" s="300"/>
      <c r="P53" s="302"/>
      <c r="Q53" s="300"/>
      <c r="R53" s="302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</row>
    <row r="54" spans="1:45" s="18" customFormat="1" ht="10.5" customHeight="1" x14ac:dyDescent="0.25">
      <c r="A54" s="159" t="s">
        <v>44</v>
      </c>
      <c r="B54" s="160"/>
      <c r="C54" s="160"/>
      <c r="D54" s="161"/>
      <c r="E54" s="303" t="s">
        <v>103</v>
      </c>
      <c r="F54" s="304" t="s">
        <v>104</v>
      </c>
      <c r="G54" s="303"/>
      <c r="H54" s="303"/>
      <c r="I54" s="305"/>
      <c r="J54" s="303" t="s">
        <v>103</v>
      </c>
      <c r="K54" s="304" t="s">
        <v>105</v>
      </c>
      <c r="L54" s="306"/>
      <c r="M54" s="304" t="s">
        <v>106</v>
      </c>
      <c r="N54" s="307"/>
      <c r="O54" s="308" t="s">
        <v>107</v>
      </c>
      <c r="P54" s="308"/>
      <c r="Q54" s="309"/>
      <c r="R54" s="310"/>
      <c r="T54" s="194"/>
      <c r="U54" s="194"/>
      <c r="V54" s="194"/>
      <c r="W54" s="194"/>
      <c r="X54" s="194"/>
      <c r="Y54" s="194"/>
      <c r="Z54" s="194"/>
      <c r="AA54" s="194"/>
      <c r="AB54" s="194"/>
      <c r="AC54" s="194"/>
      <c r="AD54" s="194"/>
      <c r="AE54" s="194"/>
      <c r="AF54" s="194"/>
      <c r="AG54" s="194"/>
      <c r="AH54" s="194"/>
      <c r="AI54" s="311"/>
      <c r="AJ54" s="311"/>
      <c r="AK54" s="311"/>
      <c r="AL54" s="194"/>
      <c r="AM54" s="194"/>
      <c r="AN54" s="194"/>
      <c r="AO54" s="194"/>
      <c r="AP54" s="194"/>
      <c r="AQ54" s="194"/>
      <c r="AR54" s="194"/>
      <c r="AS54" s="194"/>
    </row>
    <row r="55" spans="1:45" s="18" customFormat="1" ht="9" customHeight="1" x14ac:dyDescent="0.25">
      <c r="A55" s="169" t="s">
        <v>108</v>
      </c>
      <c r="B55" s="170"/>
      <c r="C55" s="312"/>
      <c r="D55" s="171"/>
      <c r="E55" s="313">
        <v>1</v>
      </c>
      <c r="F55" s="194" t="e">
        <f>IF(E55&gt;$R$62,0,UPPER(VLOOKUP(E55,#REF!,2)))</f>
        <v>#REF!</v>
      </c>
      <c r="G55" s="313"/>
      <c r="H55" s="194"/>
      <c r="I55" s="187"/>
      <c r="J55" s="314" t="s">
        <v>109</v>
      </c>
      <c r="K55" s="185"/>
      <c r="L55" s="186"/>
      <c r="M55" s="185"/>
      <c r="N55" s="315"/>
      <c r="O55" s="176" t="s">
        <v>110</v>
      </c>
      <c r="P55" s="316"/>
      <c r="Q55" s="316"/>
      <c r="R55" s="315"/>
      <c r="T55" s="194"/>
      <c r="U55" s="194"/>
      <c r="V55" s="194"/>
      <c r="W55" s="194"/>
      <c r="X55" s="194"/>
      <c r="Y55" s="194"/>
      <c r="Z55" s="194"/>
      <c r="AA55" s="194"/>
      <c r="AB55" s="194"/>
      <c r="AC55" s="194"/>
      <c r="AD55" s="194"/>
      <c r="AE55" s="194"/>
      <c r="AF55" s="194"/>
      <c r="AG55" s="194"/>
      <c r="AH55" s="194"/>
      <c r="AI55" s="311"/>
      <c r="AJ55" s="311"/>
      <c r="AK55" s="311"/>
      <c r="AL55" s="194"/>
      <c r="AM55" s="194"/>
      <c r="AN55" s="194"/>
      <c r="AO55" s="194"/>
      <c r="AP55" s="194"/>
      <c r="AQ55" s="194"/>
      <c r="AR55" s="194"/>
      <c r="AS55" s="194"/>
    </row>
    <row r="56" spans="1:45" s="18" customFormat="1" ht="9" customHeight="1" x14ac:dyDescent="0.25">
      <c r="A56" s="180" t="s">
        <v>111</v>
      </c>
      <c r="B56" s="181"/>
      <c r="C56" s="317"/>
      <c r="D56" s="182"/>
      <c r="E56" s="313">
        <v>2</v>
      </c>
      <c r="F56" s="194" t="e">
        <f>IF(E56&gt;$R$62,0,UPPER(VLOOKUP(E56,#REF!,2)))</f>
        <v>#REF!</v>
      </c>
      <c r="G56" s="313"/>
      <c r="H56" s="194"/>
      <c r="I56" s="187"/>
      <c r="J56" s="314" t="s">
        <v>112</v>
      </c>
      <c r="K56" s="185"/>
      <c r="L56" s="186"/>
      <c r="M56" s="185"/>
      <c r="N56" s="315"/>
      <c r="O56" s="209"/>
      <c r="P56" s="211"/>
      <c r="Q56" s="181"/>
      <c r="R56" s="318"/>
      <c r="T56" s="194"/>
      <c r="U56" s="194"/>
      <c r="V56" s="194"/>
      <c r="W56" s="194"/>
      <c r="X56" s="194"/>
      <c r="Y56" s="194"/>
      <c r="Z56" s="194"/>
      <c r="AA56" s="194"/>
      <c r="AB56" s="194"/>
      <c r="AC56" s="194"/>
      <c r="AD56" s="194"/>
      <c r="AE56" s="194"/>
      <c r="AF56" s="194"/>
      <c r="AG56" s="194"/>
      <c r="AH56" s="194"/>
      <c r="AI56" s="311"/>
      <c r="AJ56" s="311"/>
      <c r="AK56" s="311"/>
      <c r="AL56" s="194"/>
      <c r="AM56" s="194"/>
      <c r="AN56" s="194"/>
      <c r="AO56" s="194"/>
      <c r="AP56" s="194"/>
      <c r="AQ56" s="194"/>
      <c r="AR56" s="194"/>
      <c r="AS56" s="194"/>
    </row>
    <row r="57" spans="1:45" s="18" customFormat="1" ht="9" customHeight="1" x14ac:dyDescent="0.25">
      <c r="A57" s="191"/>
      <c r="B57" s="192"/>
      <c r="C57" s="319"/>
      <c r="D57" s="193"/>
      <c r="E57" s="313"/>
      <c r="F57" s="194"/>
      <c r="G57" s="313"/>
      <c r="H57" s="194"/>
      <c r="I57" s="187"/>
      <c r="J57" s="314" t="s">
        <v>113</v>
      </c>
      <c r="K57" s="185"/>
      <c r="L57" s="186"/>
      <c r="M57" s="185"/>
      <c r="N57" s="315"/>
      <c r="O57" s="176" t="s">
        <v>114</v>
      </c>
      <c r="P57" s="316"/>
      <c r="Q57" s="316"/>
      <c r="R57" s="315"/>
      <c r="T57" s="194"/>
      <c r="U57" s="194"/>
      <c r="V57" s="194"/>
      <c r="W57" s="194"/>
      <c r="X57" s="194"/>
      <c r="Y57" s="194"/>
      <c r="Z57" s="194"/>
      <c r="AA57" s="194"/>
      <c r="AB57" s="194"/>
      <c r="AC57" s="194"/>
      <c r="AD57" s="194"/>
      <c r="AE57" s="194"/>
      <c r="AF57" s="194"/>
      <c r="AG57" s="194"/>
      <c r="AH57" s="194"/>
      <c r="AI57" s="311"/>
      <c r="AJ57" s="311"/>
      <c r="AK57" s="311"/>
      <c r="AL57" s="194"/>
      <c r="AM57" s="194"/>
      <c r="AN57" s="194"/>
      <c r="AO57" s="194"/>
      <c r="AP57" s="194"/>
      <c r="AQ57" s="194"/>
      <c r="AR57" s="194"/>
      <c r="AS57" s="194"/>
    </row>
    <row r="58" spans="1:45" s="18" customFormat="1" ht="9" customHeight="1" x14ac:dyDescent="0.25">
      <c r="A58" s="195"/>
      <c r="B58" s="196"/>
      <c r="C58" s="196"/>
      <c r="D58" s="197"/>
      <c r="E58" s="313"/>
      <c r="F58" s="194"/>
      <c r="G58" s="313"/>
      <c r="H58" s="194"/>
      <c r="I58" s="187"/>
      <c r="J58" s="314" t="s">
        <v>115</v>
      </c>
      <c r="K58" s="185"/>
      <c r="L58" s="186"/>
      <c r="M58" s="185"/>
      <c r="N58" s="315"/>
      <c r="O58" s="185"/>
      <c r="P58" s="186"/>
      <c r="Q58" s="185"/>
      <c r="R58" s="315"/>
      <c r="T58" s="194"/>
      <c r="U58" s="194"/>
      <c r="V58" s="194"/>
      <c r="W58" s="194"/>
      <c r="X58" s="194"/>
      <c r="Y58" s="194"/>
      <c r="Z58" s="194"/>
      <c r="AA58" s="194"/>
      <c r="AB58" s="194"/>
      <c r="AC58" s="194"/>
      <c r="AD58" s="194"/>
      <c r="AE58" s="194"/>
      <c r="AF58" s="194"/>
      <c r="AG58" s="194"/>
      <c r="AH58" s="194"/>
      <c r="AI58" s="311"/>
      <c r="AJ58" s="311"/>
      <c r="AK58" s="311"/>
      <c r="AL58" s="194"/>
      <c r="AM58" s="194"/>
      <c r="AN58" s="194"/>
      <c r="AO58" s="194"/>
      <c r="AP58" s="194"/>
      <c r="AQ58" s="194"/>
      <c r="AR58" s="194"/>
      <c r="AS58" s="194"/>
    </row>
    <row r="59" spans="1:45" s="18" customFormat="1" ht="9" customHeight="1" x14ac:dyDescent="0.25">
      <c r="A59" s="200"/>
      <c r="B59" s="201"/>
      <c r="C59" s="201"/>
      <c r="D59" s="202"/>
      <c r="E59" s="313"/>
      <c r="F59" s="194"/>
      <c r="G59" s="313"/>
      <c r="H59" s="194"/>
      <c r="I59" s="187"/>
      <c r="J59" s="314" t="s">
        <v>116</v>
      </c>
      <c r="K59" s="185"/>
      <c r="L59" s="186"/>
      <c r="M59" s="185"/>
      <c r="N59" s="315"/>
      <c r="O59" s="181"/>
      <c r="P59" s="211"/>
      <c r="Q59" s="181"/>
      <c r="R59" s="318"/>
      <c r="T59" s="194"/>
      <c r="U59" s="194"/>
      <c r="V59" s="194"/>
      <c r="W59" s="194"/>
      <c r="X59" s="194"/>
      <c r="Y59" s="194"/>
      <c r="Z59" s="194"/>
      <c r="AA59" s="194"/>
      <c r="AB59" s="194"/>
      <c r="AC59" s="194"/>
      <c r="AD59" s="194"/>
      <c r="AE59" s="194"/>
      <c r="AF59" s="194"/>
      <c r="AG59" s="194"/>
      <c r="AH59" s="194"/>
      <c r="AI59" s="311"/>
      <c r="AJ59" s="311"/>
      <c r="AK59" s="311"/>
      <c r="AL59" s="194"/>
      <c r="AM59" s="194"/>
      <c r="AN59" s="194"/>
      <c r="AO59" s="194"/>
      <c r="AP59" s="194"/>
      <c r="AQ59" s="194"/>
      <c r="AR59" s="194"/>
      <c r="AS59" s="194"/>
    </row>
    <row r="60" spans="1:45" s="18" customFormat="1" ht="9" customHeight="1" x14ac:dyDescent="0.25">
      <c r="A60" s="203"/>
      <c r="B60" s="16"/>
      <c r="C60" s="196"/>
      <c r="D60" s="197"/>
      <c r="E60" s="313"/>
      <c r="F60" s="194"/>
      <c r="G60" s="313"/>
      <c r="H60" s="194"/>
      <c r="I60" s="187"/>
      <c r="J60" s="314" t="s">
        <v>117</v>
      </c>
      <c r="K60" s="185"/>
      <c r="L60" s="186"/>
      <c r="M60" s="185"/>
      <c r="N60" s="315"/>
      <c r="O60" s="176" t="s">
        <v>118</v>
      </c>
      <c r="P60" s="316"/>
      <c r="Q60" s="316"/>
      <c r="R60" s="315"/>
      <c r="T60" s="194"/>
      <c r="U60" s="194"/>
      <c r="V60" s="194"/>
      <c r="W60" s="194"/>
      <c r="X60" s="194"/>
      <c r="Y60" s="194"/>
      <c r="Z60" s="194"/>
      <c r="AA60" s="194"/>
      <c r="AB60" s="194"/>
      <c r="AC60" s="194"/>
      <c r="AD60" s="194"/>
      <c r="AE60" s="194"/>
      <c r="AF60" s="194"/>
      <c r="AG60" s="194"/>
      <c r="AH60" s="194"/>
      <c r="AI60" s="311"/>
      <c r="AJ60" s="311"/>
      <c r="AK60" s="311"/>
      <c r="AL60" s="194"/>
      <c r="AM60" s="194"/>
      <c r="AN60" s="194"/>
      <c r="AO60" s="194"/>
      <c r="AP60" s="194"/>
      <c r="AQ60" s="194"/>
      <c r="AR60" s="194"/>
      <c r="AS60" s="194"/>
    </row>
    <row r="61" spans="1:45" s="18" customFormat="1" ht="9" customHeight="1" x14ac:dyDescent="0.25">
      <c r="A61" s="203"/>
      <c r="B61" s="16"/>
      <c r="C61" s="320"/>
      <c r="D61" s="204"/>
      <c r="E61" s="313"/>
      <c r="F61" s="194"/>
      <c r="G61" s="313"/>
      <c r="H61" s="194"/>
      <c r="I61" s="187"/>
      <c r="J61" s="314" t="s">
        <v>119</v>
      </c>
      <c r="K61" s="185"/>
      <c r="L61" s="186"/>
      <c r="M61" s="185"/>
      <c r="N61" s="315"/>
      <c r="O61" s="185"/>
      <c r="P61" s="186"/>
      <c r="Q61" s="185"/>
      <c r="R61" s="315"/>
      <c r="T61" s="194"/>
      <c r="U61" s="194"/>
      <c r="V61" s="194"/>
      <c r="W61" s="194"/>
      <c r="X61" s="194"/>
      <c r="Y61" s="194"/>
      <c r="Z61" s="194"/>
      <c r="AA61" s="194"/>
      <c r="AB61" s="194"/>
      <c r="AC61" s="194"/>
      <c r="AD61" s="194"/>
      <c r="AE61" s="194"/>
      <c r="AF61" s="194"/>
      <c r="AG61" s="194"/>
      <c r="AH61" s="194"/>
      <c r="AI61" s="311"/>
      <c r="AJ61" s="311"/>
      <c r="AK61" s="311"/>
      <c r="AL61" s="194"/>
      <c r="AM61" s="194"/>
      <c r="AN61" s="194"/>
      <c r="AO61" s="194"/>
      <c r="AP61" s="194"/>
      <c r="AQ61" s="194"/>
      <c r="AR61" s="194"/>
      <c r="AS61" s="194"/>
    </row>
    <row r="62" spans="1:45" s="18" customFormat="1" ht="9" customHeight="1" x14ac:dyDescent="0.25">
      <c r="A62" s="205"/>
      <c r="B62" s="206"/>
      <c r="C62" s="321"/>
      <c r="D62" s="207"/>
      <c r="E62" s="322"/>
      <c r="F62" s="209"/>
      <c r="G62" s="322"/>
      <c r="H62" s="209"/>
      <c r="I62" s="212"/>
      <c r="J62" s="323" t="s">
        <v>120</v>
      </c>
      <c r="K62" s="181"/>
      <c r="L62" s="211"/>
      <c r="M62" s="181"/>
      <c r="N62" s="318"/>
      <c r="O62" s="181" t="str">
        <f>R4</f>
        <v>Hankó Bálint</v>
      </c>
      <c r="P62" s="211"/>
      <c r="Q62" s="181"/>
      <c r="R62" s="324" t="e">
        <f>MIN(4,#REF!)</f>
        <v>#REF!</v>
      </c>
      <c r="T62" s="194"/>
      <c r="U62" s="194"/>
      <c r="V62" s="194"/>
      <c r="W62" s="194"/>
      <c r="X62" s="194"/>
      <c r="Y62" s="194"/>
      <c r="Z62" s="194"/>
      <c r="AA62" s="194"/>
      <c r="AB62" s="194"/>
      <c r="AC62" s="194"/>
      <c r="AD62" s="194"/>
      <c r="AE62" s="194"/>
      <c r="AF62" s="194"/>
      <c r="AG62" s="194"/>
      <c r="AH62" s="194"/>
      <c r="AI62" s="311"/>
      <c r="AJ62" s="311"/>
      <c r="AK62" s="311"/>
      <c r="AL62" s="194"/>
      <c r="AM62" s="194"/>
      <c r="AN62" s="194"/>
      <c r="AO62" s="194"/>
      <c r="AP62" s="194"/>
      <c r="AQ62" s="194"/>
      <c r="AR62" s="194"/>
      <c r="AS62" s="194"/>
    </row>
    <row r="63" spans="1:45" x14ac:dyDescent="0.25">
      <c r="T63" s="12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  <c r="AE63" s="124"/>
      <c r="AF63" s="124"/>
      <c r="AG63" s="124"/>
      <c r="AH63" s="124"/>
      <c r="AL63" s="124"/>
      <c r="AM63" s="124"/>
      <c r="AN63" s="124"/>
      <c r="AO63" s="124"/>
      <c r="AP63" s="124"/>
      <c r="AQ63" s="124"/>
      <c r="AR63" s="124"/>
      <c r="AS63" s="124"/>
    </row>
    <row r="64" spans="1:45" x14ac:dyDescent="0.25">
      <c r="T64" s="124"/>
      <c r="U64" s="124"/>
      <c r="V64" s="124"/>
      <c r="W64" s="124"/>
      <c r="X64" s="124"/>
      <c r="Y64" s="124"/>
      <c r="Z64" s="124"/>
      <c r="AA64" s="124"/>
      <c r="AB64" s="124"/>
      <c r="AC64" s="124"/>
      <c r="AD64" s="124"/>
      <c r="AE64" s="124"/>
      <c r="AF64" s="124"/>
      <c r="AG64" s="124"/>
      <c r="AH64" s="124"/>
      <c r="AL64" s="124"/>
      <c r="AM64" s="124"/>
      <c r="AN64" s="124"/>
      <c r="AO64" s="124"/>
      <c r="AP64" s="124"/>
      <c r="AQ64" s="124"/>
      <c r="AR64" s="124"/>
      <c r="AS64" s="124"/>
    </row>
    <row r="65" spans="20:45" x14ac:dyDescent="0.25">
      <c r="T65" s="124"/>
      <c r="U65" s="124"/>
      <c r="V65" s="124"/>
      <c r="W65" s="124"/>
      <c r="X65" s="124"/>
      <c r="Y65" s="124"/>
      <c r="Z65" s="124"/>
      <c r="AA65" s="124"/>
      <c r="AB65" s="124"/>
      <c r="AC65" s="124"/>
      <c r="AD65" s="124"/>
      <c r="AE65" s="124"/>
      <c r="AF65" s="124"/>
      <c r="AG65" s="124"/>
      <c r="AH65" s="124"/>
      <c r="AL65" s="124"/>
      <c r="AM65" s="124"/>
      <c r="AN65" s="124"/>
      <c r="AO65" s="124"/>
      <c r="AP65" s="124"/>
      <c r="AQ65" s="124"/>
      <c r="AR65" s="124"/>
      <c r="AS65" s="124"/>
    </row>
    <row r="66" spans="20:45" x14ac:dyDescent="0.25">
      <c r="T66" s="124"/>
      <c r="U66" s="124"/>
      <c r="V66" s="124"/>
      <c r="W66" s="124"/>
      <c r="X66" s="124"/>
      <c r="Y66" s="124"/>
      <c r="Z66" s="124"/>
      <c r="AA66" s="124"/>
      <c r="AB66" s="124"/>
      <c r="AC66" s="124"/>
      <c r="AD66" s="124"/>
      <c r="AE66" s="124"/>
      <c r="AF66" s="124"/>
      <c r="AG66" s="124"/>
      <c r="AH66" s="124"/>
      <c r="AL66" s="124"/>
      <c r="AM66" s="124"/>
      <c r="AN66" s="124"/>
      <c r="AO66" s="124"/>
      <c r="AP66" s="124"/>
      <c r="AQ66" s="124"/>
      <c r="AR66" s="124"/>
      <c r="AS66" s="124"/>
    </row>
    <row r="67" spans="20:45" x14ac:dyDescent="0.25">
      <c r="T67" s="124"/>
      <c r="U67" s="124"/>
      <c r="V67" s="124"/>
      <c r="W67" s="124"/>
      <c r="X67" s="124"/>
      <c r="Y67" s="124"/>
      <c r="Z67" s="124"/>
      <c r="AA67" s="124"/>
      <c r="AB67" s="124"/>
      <c r="AC67" s="124"/>
      <c r="AD67" s="124"/>
      <c r="AE67" s="124"/>
      <c r="AF67" s="124"/>
      <c r="AG67" s="124"/>
      <c r="AH67" s="124"/>
      <c r="AL67" s="124"/>
      <c r="AM67" s="124"/>
      <c r="AN67" s="124"/>
      <c r="AO67" s="124"/>
      <c r="AP67" s="124"/>
      <c r="AQ67" s="124"/>
      <c r="AR67" s="124"/>
      <c r="AS67" s="124"/>
    </row>
    <row r="68" spans="20:45" x14ac:dyDescent="0.25">
      <c r="T68" s="124"/>
      <c r="U68" s="124"/>
      <c r="V68" s="124"/>
      <c r="W68" s="124"/>
      <c r="X68" s="124"/>
      <c r="Y68" s="124"/>
      <c r="Z68" s="124"/>
      <c r="AA68" s="124"/>
      <c r="AB68" s="124"/>
      <c r="AC68" s="124"/>
      <c r="AD68" s="124"/>
      <c r="AE68" s="124"/>
      <c r="AF68" s="124"/>
      <c r="AG68" s="124"/>
      <c r="AH68" s="124"/>
      <c r="AL68" s="124"/>
      <c r="AM68" s="124"/>
      <c r="AN68" s="124"/>
      <c r="AO68" s="124"/>
      <c r="AP68" s="124"/>
      <c r="AQ68" s="124"/>
      <c r="AR68" s="124"/>
      <c r="AS68" s="124"/>
    </row>
    <row r="69" spans="20:45" x14ac:dyDescent="0.25">
      <c r="T69" s="124"/>
      <c r="U69" s="124"/>
      <c r="V69" s="124"/>
      <c r="W69" s="124"/>
      <c r="X69" s="124"/>
      <c r="Y69" s="124"/>
      <c r="Z69" s="124"/>
      <c r="AA69" s="124"/>
      <c r="AB69" s="124"/>
      <c r="AC69" s="124"/>
      <c r="AD69" s="124"/>
      <c r="AE69" s="124"/>
      <c r="AF69" s="124"/>
      <c r="AG69" s="124"/>
      <c r="AH69" s="124"/>
      <c r="AL69" s="124"/>
      <c r="AM69" s="124"/>
      <c r="AN69" s="124"/>
      <c r="AO69" s="124"/>
      <c r="AP69" s="124"/>
      <c r="AQ69" s="124"/>
      <c r="AR69" s="124"/>
      <c r="AS69" s="124"/>
    </row>
    <row r="70" spans="20:45" x14ac:dyDescent="0.25">
      <c r="T70" s="124"/>
      <c r="U70" s="124"/>
      <c r="V70" s="124"/>
      <c r="W70" s="124"/>
      <c r="X70" s="124"/>
      <c r="Y70" s="124"/>
      <c r="Z70" s="124"/>
      <c r="AA70" s="124"/>
      <c r="AB70" s="124"/>
      <c r="AC70" s="124"/>
      <c r="AD70" s="124"/>
      <c r="AE70" s="124"/>
      <c r="AF70" s="124"/>
      <c r="AG70" s="124"/>
      <c r="AH70" s="124"/>
      <c r="AL70" s="124"/>
      <c r="AM70" s="124"/>
      <c r="AN70" s="124"/>
      <c r="AO70" s="124"/>
      <c r="AP70" s="124"/>
      <c r="AQ70" s="124"/>
      <c r="AR70" s="124"/>
      <c r="AS70" s="124"/>
    </row>
    <row r="71" spans="20:45" x14ac:dyDescent="0.25">
      <c r="T71" s="124"/>
      <c r="U71" s="124"/>
      <c r="V71" s="124"/>
      <c r="W71" s="124"/>
      <c r="X71" s="124"/>
      <c r="Y71" s="124"/>
      <c r="Z71" s="124"/>
      <c r="AA71" s="124"/>
      <c r="AB71" s="124"/>
      <c r="AC71" s="124"/>
      <c r="AD71" s="124"/>
      <c r="AE71" s="124"/>
      <c r="AF71" s="124"/>
      <c r="AG71" s="124"/>
      <c r="AH71" s="124"/>
      <c r="AL71" s="124"/>
      <c r="AM71" s="124"/>
      <c r="AN71" s="124"/>
      <c r="AO71" s="124"/>
      <c r="AP71" s="124"/>
      <c r="AQ71" s="124"/>
      <c r="AR71" s="124"/>
      <c r="AS71" s="124"/>
    </row>
    <row r="72" spans="20:45" x14ac:dyDescent="0.25">
      <c r="T72" s="124"/>
      <c r="U72" s="124"/>
      <c r="V72" s="124"/>
      <c r="W72" s="124"/>
      <c r="X72" s="124"/>
      <c r="Y72" s="124"/>
      <c r="Z72" s="124"/>
      <c r="AA72" s="124"/>
      <c r="AB72" s="124"/>
      <c r="AC72" s="124"/>
      <c r="AD72" s="124"/>
      <c r="AE72" s="124"/>
      <c r="AF72" s="124"/>
      <c r="AG72" s="124"/>
      <c r="AH72" s="124"/>
      <c r="AL72" s="124"/>
      <c r="AM72" s="124"/>
      <c r="AN72" s="124"/>
      <c r="AO72" s="124"/>
      <c r="AP72" s="124"/>
      <c r="AQ72" s="124"/>
      <c r="AR72" s="124"/>
      <c r="AS72" s="124"/>
    </row>
    <row r="73" spans="20:45" x14ac:dyDescent="0.25">
      <c r="T73" s="124"/>
      <c r="U73" s="124"/>
      <c r="V73" s="124"/>
      <c r="W73" s="124"/>
      <c r="X73" s="124"/>
      <c r="Y73" s="124"/>
      <c r="Z73" s="124"/>
      <c r="AA73" s="124"/>
      <c r="AB73" s="124"/>
      <c r="AC73" s="124"/>
      <c r="AD73" s="124"/>
      <c r="AE73" s="124"/>
      <c r="AF73" s="124"/>
      <c r="AG73" s="124"/>
      <c r="AH73" s="124"/>
      <c r="AL73" s="124"/>
      <c r="AM73" s="124"/>
      <c r="AN73" s="124"/>
      <c r="AO73" s="124"/>
      <c r="AP73" s="124"/>
      <c r="AQ73" s="124"/>
      <c r="AR73" s="124"/>
      <c r="AS73" s="124"/>
    </row>
    <row r="74" spans="20:45" x14ac:dyDescent="0.25">
      <c r="T74" s="124"/>
      <c r="U74" s="124"/>
      <c r="V74" s="124"/>
      <c r="W74" s="124"/>
      <c r="X74" s="124"/>
      <c r="Y74" s="124"/>
      <c r="Z74" s="124"/>
      <c r="AA74" s="124"/>
      <c r="AB74" s="124"/>
      <c r="AC74" s="124"/>
      <c r="AD74" s="124"/>
      <c r="AE74" s="124"/>
      <c r="AF74" s="124"/>
      <c r="AG74" s="124"/>
      <c r="AH74" s="124"/>
      <c r="AL74" s="124"/>
      <c r="AM74" s="124"/>
      <c r="AN74" s="124"/>
      <c r="AO74" s="124"/>
      <c r="AP74" s="124"/>
      <c r="AQ74" s="124"/>
      <c r="AR74" s="124"/>
      <c r="AS74" s="124"/>
    </row>
    <row r="75" spans="20:45" x14ac:dyDescent="0.25">
      <c r="T75" s="124"/>
      <c r="U75" s="124"/>
      <c r="V75" s="124"/>
      <c r="W75" s="124"/>
      <c r="X75" s="124"/>
      <c r="Y75" s="124"/>
      <c r="Z75" s="124"/>
      <c r="AA75" s="124"/>
      <c r="AB75" s="124"/>
      <c r="AC75" s="124"/>
      <c r="AD75" s="124"/>
      <c r="AE75" s="124"/>
      <c r="AF75" s="124"/>
      <c r="AG75" s="124"/>
      <c r="AH75" s="124"/>
      <c r="AL75" s="124"/>
      <c r="AM75" s="124"/>
      <c r="AN75" s="124"/>
      <c r="AO75" s="124"/>
      <c r="AP75" s="124"/>
      <c r="AQ75" s="124"/>
      <c r="AR75" s="124"/>
      <c r="AS75" s="124"/>
    </row>
    <row r="76" spans="20:45" x14ac:dyDescent="0.25">
      <c r="T76" s="124"/>
      <c r="U76" s="124"/>
      <c r="V76" s="124"/>
      <c r="W76" s="124"/>
      <c r="X76" s="124"/>
      <c r="Y76" s="124"/>
      <c r="Z76" s="124"/>
      <c r="AA76" s="124"/>
      <c r="AB76" s="124"/>
      <c r="AC76" s="124"/>
      <c r="AD76" s="124"/>
      <c r="AE76" s="124"/>
      <c r="AF76" s="124"/>
      <c r="AG76" s="124"/>
      <c r="AH76" s="124"/>
      <c r="AL76" s="124"/>
      <c r="AM76" s="124"/>
      <c r="AN76" s="124"/>
      <c r="AO76" s="124"/>
      <c r="AP76" s="124"/>
      <c r="AQ76" s="124"/>
      <c r="AR76" s="124"/>
      <c r="AS76" s="124"/>
    </row>
    <row r="77" spans="20:45" x14ac:dyDescent="0.25">
      <c r="T77" s="124"/>
      <c r="U77" s="124"/>
      <c r="V77" s="124"/>
      <c r="W77" s="124"/>
      <c r="X77" s="124"/>
      <c r="Y77" s="124"/>
      <c r="Z77" s="124"/>
      <c r="AA77" s="124"/>
      <c r="AB77" s="124"/>
      <c r="AC77" s="124"/>
      <c r="AD77" s="124"/>
      <c r="AE77" s="124"/>
      <c r="AF77" s="124"/>
      <c r="AG77" s="124"/>
      <c r="AH77" s="124"/>
      <c r="AL77" s="124"/>
      <c r="AM77" s="124"/>
      <c r="AN77" s="124"/>
      <c r="AO77" s="124"/>
      <c r="AP77" s="124"/>
      <c r="AQ77" s="124"/>
      <c r="AR77" s="124"/>
      <c r="AS77" s="124"/>
    </row>
    <row r="78" spans="20:45" x14ac:dyDescent="0.25">
      <c r="T78" s="124"/>
      <c r="U78" s="124"/>
      <c r="V78" s="124"/>
      <c r="W78" s="124"/>
      <c r="X78" s="124"/>
      <c r="Y78" s="124"/>
      <c r="Z78" s="124"/>
      <c r="AA78" s="124"/>
      <c r="AB78" s="124"/>
      <c r="AC78" s="124"/>
      <c r="AD78" s="124"/>
      <c r="AE78" s="124"/>
      <c r="AF78" s="124"/>
      <c r="AG78" s="124"/>
      <c r="AH78" s="124"/>
      <c r="AL78" s="124"/>
      <c r="AM78" s="124"/>
      <c r="AN78" s="124"/>
      <c r="AO78" s="124"/>
      <c r="AP78" s="124"/>
      <c r="AQ78" s="124"/>
      <c r="AR78" s="124"/>
      <c r="AS78" s="124"/>
    </row>
    <row r="79" spans="20:45" x14ac:dyDescent="0.25">
      <c r="T79" s="124"/>
      <c r="U79" s="124"/>
      <c r="V79" s="124"/>
      <c r="W79" s="124"/>
      <c r="X79" s="124"/>
      <c r="Y79" s="124"/>
      <c r="Z79" s="124"/>
      <c r="AA79" s="124"/>
      <c r="AB79" s="124"/>
      <c r="AC79" s="124"/>
      <c r="AD79" s="124"/>
      <c r="AE79" s="124"/>
      <c r="AF79" s="124"/>
      <c r="AG79" s="124"/>
      <c r="AH79" s="124"/>
      <c r="AL79" s="124"/>
      <c r="AM79" s="124"/>
      <c r="AN79" s="124"/>
      <c r="AO79" s="124"/>
      <c r="AP79" s="124"/>
      <c r="AQ79" s="124"/>
      <c r="AR79" s="124"/>
      <c r="AS79" s="124"/>
    </row>
    <row r="80" spans="20:45" x14ac:dyDescent="0.25">
      <c r="T80" s="124"/>
      <c r="U80" s="124"/>
      <c r="V80" s="124"/>
      <c r="W80" s="124"/>
      <c r="X80" s="124"/>
      <c r="Y80" s="124"/>
      <c r="Z80" s="124"/>
      <c r="AA80" s="124"/>
      <c r="AB80" s="124"/>
      <c r="AC80" s="124"/>
      <c r="AD80" s="124"/>
      <c r="AE80" s="124"/>
      <c r="AF80" s="124"/>
      <c r="AG80" s="124"/>
      <c r="AH80" s="124"/>
      <c r="AL80" s="124"/>
      <c r="AM80" s="124"/>
      <c r="AN80" s="124"/>
      <c r="AO80" s="124"/>
      <c r="AP80" s="124"/>
      <c r="AQ80" s="124"/>
      <c r="AR80" s="124"/>
      <c r="AS80" s="124"/>
    </row>
    <row r="81" spans="20:45" x14ac:dyDescent="0.25">
      <c r="T81" s="124"/>
      <c r="U81" s="124"/>
      <c r="V81" s="124"/>
      <c r="W81" s="124"/>
      <c r="X81" s="124"/>
      <c r="Y81" s="124"/>
      <c r="Z81" s="124"/>
      <c r="AA81" s="124"/>
      <c r="AB81" s="124"/>
      <c r="AC81" s="124"/>
      <c r="AD81" s="124"/>
      <c r="AE81" s="124"/>
      <c r="AF81" s="124"/>
      <c r="AG81" s="124"/>
      <c r="AH81" s="124"/>
      <c r="AL81" s="124"/>
      <c r="AM81" s="124"/>
      <c r="AN81" s="124"/>
      <c r="AO81" s="124"/>
      <c r="AP81" s="124"/>
      <c r="AQ81" s="124"/>
      <c r="AR81" s="124"/>
      <c r="AS81" s="124"/>
    </row>
    <row r="82" spans="20:45" x14ac:dyDescent="0.25">
      <c r="T82" s="124"/>
      <c r="U82" s="124"/>
      <c r="V82" s="124"/>
      <c r="W82" s="124"/>
      <c r="X82" s="124"/>
      <c r="Y82" s="124"/>
      <c r="Z82" s="124"/>
      <c r="AA82" s="124"/>
      <c r="AB82" s="124"/>
      <c r="AC82" s="124"/>
      <c r="AD82" s="124"/>
      <c r="AE82" s="124"/>
      <c r="AF82" s="124"/>
      <c r="AG82" s="124"/>
      <c r="AH82" s="124"/>
      <c r="AL82" s="124"/>
      <c r="AM82" s="124"/>
      <c r="AN82" s="124"/>
      <c r="AO82" s="124"/>
      <c r="AP82" s="124"/>
      <c r="AQ82" s="124"/>
      <c r="AR82" s="124"/>
      <c r="AS82" s="124"/>
    </row>
    <row r="83" spans="20:45" x14ac:dyDescent="0.25">
      <c r="T83" s="124"/>
      <c r="U83" s="124"/>
      <c r="V83" s="124"/>
      <c r="W83" s="124"/>
      <c r="X83" s="124"/>
      <c r="Y83" s="124"/>
      <c r="Z83" s="124"/>
      <c r="AA83" s="124"/>
      <c r="AB83" s="124"/>
      <c r="AC83" s="124"/>
      <c r="AD83" s="124"/>
      <c r="AE83" s="124"/>
      <c r="AF83" s="124"/>
      <c r="AG83" s="124"/>
      <c r="AH83" s="124"/>
      <c r="AL83" s="124"/>
      <c r="AM83" s="124"/>
      <c r="AN83" s="124"/>
      <c r="AO83" s="124"/>
      <c r="AP83" s="124"/>
      <c r="AQ83" s="124"/>
      <c r="AR83" s="124"/>
      <c r="AS83" s="124"/>
    </row>
    <row r="84" spans="20:45" x14ac:dyDescent="0.25">
      <c r="T84" s="124"/>
      <c r="U84" s="124"/>
      <c r="V84" s="124"/>
      <c r="W84" s="124"/>
      <c r="X84" s="124"/>
      <c r="Y84" s="124"/>
      <c r="Z84" s="124"/>
      <c r="AA84" s="124"/>
      <c r="AB84" s="124"/>
      <c r="AC84" s="124"/>
      <c r="AD84" s="124"/>
      <c r="AE84" s="124"/>
      <c r="AF84" s="124"/>
      <c r="AG84" s="124"/>
      <c r="AH84" s="124"/>
      <c r="AL84" s="124"/>
      <c r="AM84" s="124"/>
      <c r="AN84" s="124"/>
      <c r="AO84" s="124"/>
      <c r="AP84" s="124"/>
      <c r="AQ84" s="124"/>
      <c r="AR84" s="124"/>
      <c r="AS84" s="124"/>
    </row>
    <row r="85" spans="20:45" x14ac:dyDescent="0.25">
      <c r="T85" s="124"/>
      <c r="U85" s="124"/>
      <c r="V85" s="124"/>
      <c r="W85" s="124"/>
      <c r="X85" s="124"/>
      <c r="Y85" s="124"/>
      <c r="Z85" s="124"/>
      <c r="AA85" s="124"/>
      <c r="AB85" s="124"/>
      <c r="AC85" s="124"/>
      <c r="AD85" s="124"/>
      <c r="AE85" s="124"/>
      <c r="AF85" s="124"/>
      <c r="AG85" s="124"/>
      <c r="AH85" s="124"/>
      <c r="AL85" s="124"/>
      <c r="AM85" s="124"/>
      <c r="AN85" s="124"/>
      <c r="AO85" s="124"/>
      <c r="AP85" s="124"/>
      <c r="AQ85" s="124"/>
      <c r="AR85" s="124"/>
      <c r="AS85" s="124"/>
    </row>
    <row r="86" spans="20:45" x14ac:dyDescent="0.25">
      <c r="T86" s="124"/>
      <c r="U86" s="124"/>
      <c r="V86" s="124"/>
      <c r="W86" s="124"/>
      <c r="X86" s="124"/>
      <c r="Y86" s="124"/>
      <c r="Z86" s="124"/>
      <c r="AA86" s="124"/>
      <c r="AB86" s="124"/>
      <c r="AC86" s="124"/>
      <c r="AD86" s="124"/>
      <c r="AE86" s="124"/>
      <c r="AF86" s="124"/>
      <c r="AG86" s="124"/>
      <c r="AH86" s="124"/>
      <c r="AL86" s="124"/>
      <c r="AM86" s="124"/>
      <c r="AN86" s="124"/>
      <c r="AO86" s="124"/>
      <c r="AP86" s="124"/>
      <c r="AQ86" s="124"/>
      <c r="AR86" s="124"/>
      <c r="AS86" s="124"/>
    </row>
    <row r="87" spans="20:45" x14ac:dyDescent="0.25">
      <c r="T87" s="124"/>
      <c r="U87" s="124"/>
      <c r="V87" s="124"/>
      <c r="W87" s="124"/>
      <c r="X87" s="124"/>
      <c r="Y87" s="124"/>
      <c r="Z87" s="124"/>
      <c r="AA87" s="124"/>
      <c r="AB87" s="124"/>
      <c r="AC87" s="124"/>
      <c r="AD87" s="124"/>
      <c r="AE87" s="124"/>
      <c r="AF87" s="124"/>
      <c r="AG87" s="124"/>
      <c r="AH87" s="124"/>
      <c r="AL87" s="124"/>
      <c r="AM87" s="124"/>
      <c r="AN87" s="124"/>
      <c r="AO87" s="124"/>
      <c r="AP87" s="124"/>
      <c r="AQ87" s="124"/>
      <c r="AR87" s="124"/>
      <c r="AS87" s="124"/>
    </row>
    <row r="88" spans="20:45" x14ac:dyDescent="0.25">
      <c r="T88" s="124"/>
      <c r="U88" s="124"/>
      <c r="V88" s="124"/>
      <c r="W88" s="124"/>
      <c r="X88" s="124"/>
      <c r="Y88" s="124"/>
      <c r="Z88" s="124"/>
      <c r="AA88" s="124"/>
      <c r="AB88" s="124"/>
      <c r="AC88" s="124"/>
      <c r="AD88" s="124"/>
      <c r="AE88" s="124"/>
      <c r="AF88" s="124"/>
      <c r="AG88" s="124"/>
      <c r="AH88" s="124"/>
      <c r="AL88" s="124"/>
      <c r="AM88" s="124"/>
      <c r="AN88" s="124"/>
      <c r="AO88" s="124"/>
      <c r="AP88" s="124"/>
      <c r="AQ88" s="124"/>
      <c r="AR88" s="124"/>
      <c r="AS88" s="124"/>
    </row>
    <row r="89" spans="20:45" x14ac:dyDescent="0.25">
      <c r="T89" s="124"/>
      <c r="U89" s="124"/>
      <c r="V89" s="124"/>
      <c r="W89" s="124"/>
      <c r="X89" s="124"/>
      <c r="Y89" s="124"/>
      <c r="Z89" s="124"/>
      <c r="AA89" s="124"/>
      <c r="AB89" s="124"/>
      <c r="AC89" s="124"/>
      <c r="AD89" s="124"/>
      <c r="AE89" s="124"/>
      <c r="AF89" s="124"/>
      <c r="AG89" s="124"/>
      <c r="AH89" s="124"/>
      <c r="AL89" s="124"/>
      <c r="AM89" s="124"/>
      <c r="AN89" s="124"/>
      <c r="AO89" s="124"/>
      <c r="AP89" s="124"/>
      <c r="AQ89" s="124"/>
      <c r="AR89" s="124"/>
      <c r="AS89" s="124"/>
    </row>
    <row r="90" spans="20:45" x14ac:dyDescent="0.25">
      <c r="T90" s="124"/>
      <c r="U90" s="124"/>
      <c r="V90" s="124"/>
      <c r="W90" s="124"/>
      <c r="X90" s="124"/>
      <c r="Y90" s="124"/>
      <c r="Z90" s="124"/>
      <c r="AA90" s="124"/>
      <c r="AB90" s="124"/>
      <c r="AC90" s="124"/>
      <c r="AD90" s="124"/>
      <c r="AE90" s="124"/>
      <c r="AF90" s="124"/>
      <c r="AG90" s="124"/>
      <c r="AH90" s="124"/>
      <c r="AL90" s="124"/>
      <c r="AM90" s="124"/>
      <c r="AN90" s="124"/>
      <c r="AO90" s="124"/>
      <c r="AP90" s="124"/>
      <c r="AQ90" s="124"/>
      <c r="AR90" s="124"/>
      <c r="AS90" s="124"/>
    </row>
    <row r="91" spans="20:45" x14ac:dyDescent="0.25">
      <c r="T91" s="124"/>
      <c r="U91" s="124"/>
      <c r="V91" s="124"/>
      <c r="W91" s="124"/>
      <c r="X91" s="124"/>
      <c r="Y91" s="124"/>
      <c r="Z91" s="124"/>
      <c r="AA91" s="124"/>
      <c r="AB91" s="124"/>
      <c r="AC91" s="124"/>
      <c r="AD91" s="124"/>
      <c r="AE91" s="124"/>
      <c r="AF91" s="124"/>
      <c r="AG91" s="124"/>
      <c r="AH91" s="124"/>
      <c r="AL91" s="124"/>
      <c r="AM91" s="124"/>
      <c r="AN91" s="124"/>
      <c r="AO91" s="124"/>
      <c r="AP91" s="124"/>
      <c r="AQ91" s="124"/>
      <c r="AR91" s="124"/>
      <c r="AS91" s="124"/>
    </row>
    <row r="92" spans="20:45" x14ac:dyDescent="0.25">
      <c r="T92" s="124"/>
      <c r="U92" s="124"/>
      <c r="V92" s="124"/>
      <c r="W92" s="124"/>
      <c r="X92" s="124"/>
      <c r="Y92" s="124"/>
      <c r="Z92" s="124"/>
      <c r="AA92" s="124"/>
      <c r="AB92" s="124"/>
      <c r="AC92" s="124"/>
      <c r="AD92" s="124"/>
      <c r="AE92" s="124"/>
      <c r="AF92" s="124"/>
      <c r="AG92" s="124"/>
      <c r="AH92" s="124"/>
      <c r="AL92" s="124"/>
      <c r="AM92" s="124"/>
      <c r="AN92" s="124"/>
      <c r="AO92" s="124"/>
      <c r="AP92" s="124"/>
      <c r="AQ92" s="124"/>
      <c r="AR92" s="124"/>
      <c r="AS92" s="124"/>
    </row>
    <row r="93" spans="20:45" x14ac:dyDescent="0.25">
      <c r="T93" s="124"/>
      <c r="U93" s="124"/>
      <c r="V93" s="124"/>
      <c r="W93" s="124"/>
      <c r="X93" s="124"/>
      <c r="Y93" s="124"/>
      <c r="Z93" s="124"/>
      <c r="AA93" s="124"/>
      <c r="AB93" s="124"/>
      <c r="AC93" s="124"/>
      <c r="AD93" s="124"/>
      <c r="AE93" s="124"/>
      <c r="AF93" s="124"/>
      <c r="AG93" s="124"/>
      <c r="AH93" s="124"/>
      <c r="AL93" s="124"/>
      <c r="AM93" s="124"/>
      <c r="AN93" s="124"/>
      <c r="AO93" s="124"/>
      <c r="AP93" s="124"/>
      <c r="AQ93" s="124"/>
      <c r="AR93" s="124"/>
      <c r="AS93" s="124"/>
    </row>
    <row r="94" spans="20:45" x14ac:dyDescent="0.25">
      <c r="T94" s="124"/>
      <c r="U94" s="124"/>
      <c r="V94" s="124"/>
      <c r="W94" s="124"/>
      <c r="X94" s="124"/>
      <c r="Y94" s="124"/>
      <c r="Z94" s="124"/>
      <c r="AA94" s="124"/>
      <c r="AB94" s="124"/>
      <c r="AC94" s="124"/>
      <c r="AD94" s="124"/>
      <c r="AE94" s="124"/>
      <c r="AF94" s="124"/>
      <c r="AG94" s="124"/>
      <c r="AH94" s="124"/>
      <c r="AL94" s="124"/>
      <c r="AM94" s="124"/>
      <c r="AN94" s="124"/>
      <c r="AO94" s="124"/>
      <c r="AP94" s="124"/>
      <c r="AQ94" s="124"/>
      <c r="AR94" s="124"/>
      <c r="AS94" s="124"/>
    </row>
    <row r="95" spans="20:45" x14ac:dyDescent="0.25">
      <c r="T95" s="124"/>
      <c r="U95" s="124"/>
      <c r="V95" s="124"/>
      <c r="W95" s="124"/>
      <c r="X95" s="124"/>
      <c r="Y95" s="124"/>
      <c r="Z95" s="124"/>
      <c r="AA95" s="124"/>
      <c r="AB95" s="124"/>
      <c r="AC95" s="124"/>
      <c r="AD95" s="124"/>
      <c r="AE95" s="124"/>
      <c r="AF95" s="124"/>
      <c r="AG95" s="124"/>
      <c r="AH95" s="124"/>
      <c r="AL95" s="124"/>
      <c r="AM95" s="124"/>
      <c r="AN95" s="124"/>
      <c r="AO95" s="124"/>
      <c r="AP95" s="124"/>
      <c r="AQ95" s="124"/>
      <c r="AR95" s="124"/>
      <c r="AS95" s="124"/>
    </row>
    <row r="96" spans="20:45" x14ac:dyDescent="0.25">
      <c r="T96" s="124"/>
      <c r="U96" s="124"/>
      <c r="V96" s="124"/>
      <c r="W96" s="124"/>
      <c r="X96" s="124"/>
      <c r="Y96" s="124"/>
      <c r="Z96" s="124"/>
      <c r="AA96" s="124"/>
      <c r="AB96" s="124"/>
      <c r="AC96" s="124"/>
      <c r="AD96" s="124"/>
      <c r="AE96" s="124"/>
      <c r="AF96" s="124"/>
      <c r="AG96" s="124"/>
      <c r="AH96" s="124"/>
      <c r="AL96" s="124"/>
      <c r="AM96" s="124"/>
      <c r="AN96" s="124"/>
      <c r="AO96" s="124"/>
      <c r="AP96" s="124"/>
      <c r="AQ96" s="124"/>
      <c r="AR96" s="124"/>
      <c r="AS96" s="124"/>
    </row>
    <row r="97" spans="20:45" x14ac:dyDescent="0.25">
      <c r="T97" s="124"/>
      <c r="U97" s="124"/>
      <c r="V97" s="124"/>
      <c r="W97" s="124"/>
      <c r="X97" s="124"/>
      <c r="Y97" s="124"/>
      <c r="Z97" s="124"/>
      <c r="AA97" s="124"/>
      <c r="AB97" s="124"/>
      <c r="AC97" s="124"/>
      <c r="AD97" s="124"/>
      <c r="AE97" s="124"/>
      <c r="AF97" s="124"/>
      <c r="AG97" s="124"/>
      <c r="AH97" s="124"/>
      <c r="AL97" s="124"/>
      <c r="AM97" s="124"/>
      <c r="AN97" s="124"/>
      <c r="AO97" s="124"/>
      <c r="AP97" s="124"/>
      <c r="AQ97" s="124"/>
      <c r="AR97" s="124"/>
      <c r="AS97" s="124"/>
    </row>
    <row r="98" spans="20:45" x14ac:dyDescent="0.25">
      <c r="T98" s="124"/>
      <c r="U98" s="124"/>
      <c r="V98" s="124"/>
      <c r="W98" s="124"/>
      <c r="X98" s="124"/>
      <c r="Y98" s="124"/>
      <c r="Z98" s="124"/>
      <c r="AA98" s="124"/>
      <c r="AB98" s="124"/>
      <c r="AC98" s="124"/>
      <c r="AD98" s="124"/>
      <c r="AE98" s="124"/>
      <c r="AF98" s="124"/>
      <c r="AG98" s="124"/>
      <c r="AH98" s="124"/>
      <c r="AL98" s="124"/>
      <c r="AM98" s="124"/>
      <c r="AN98" s="124"/>
      <c r="AO98" s="124"/>
      <c r="AP98" s="124"/>
      <c r="AQ98" s="124"/>
      <c r="AR98" s="124"/>
      <c r="AS98" s="124"/>
    </row>
    <row r="99" spans="20:45" x14ac:dyDescent="0.25">
      <c r="T99" s="124"/>
      <c r="U99" s="124"/>
      <c r="V99" s="124"/>
      <c r="W99" s="124"/>
      <c r="X99" s="124"/>
      <c r="Y99" s="124"/>
      <c r="Z99" s="124"/>
      <c r="AA99" s="124"/>
      <c r="AB99" s="124"/>
      <c r="AC99" s="124"/>
      <c r="AD99" s="124"/>
      <c r="AE99" s="124"/>
      <c r="AF99" s="124"/>
      <c r="AG99" s="124"/>
      <c r="AH99" s="124"/>
      <c r="AL99" s="124"/>
      <c r="AM99" s="124"/>
      <c r="AN99" s="124"/>
      <c r="AO99" s="124"/>
      <c r="AP99" s="124"/>
      <c r="AQ99" s="124"/>
      <c r="AR99" s="124"/>
      <c r="AS99" s="124"/>
    </row>
    <row r="100" spans="20:45" x14ac:dyDescent="0.25">
      <c r="T100" s="124"/>
      <c r="U100" s="124"/>
      <c r="V100" s="124"/>
      <c r="W100" s="124"/>
      <c r="X100" s="124"/>
      <c r="Y100" s="124"/>
      <c r="Z100" s="124"/>
      <c r="AA100" s="124"/>
      <c r="AB100" s="124"/>
      <c r="AC100" s="124"/>
      <c r="AD100" s="124"/>
      <c r="AE100" s="124"/>
      <c r="AF100" s="124"/>
      <c r="AG100" s="124"/>
      <c r="AH100" s="124"/>
      <c r="AL100" s="124"/>
      <c r="AM100" s="124"/>
      <c r="AN100" s="124"/>
      <c r="AO100" s="124"/>
      <c r="AP100" s="124"/>
      <c r="AQ100" s="124"/>
      <c r="AR100" s="124"/>
      <c r="AS100" s="124"/>
    </row>
    <row r="101" spans="20:45" x14ac:dyDescent="0.25">
      <c r="T101" s="124"/>
      <c r="U101" s="124"/>
      <c r="V101" s="124"/>
      <c r="W101" s="124"/>
      <c r="X101" s="124"/>
      <c r="Y101" s="124"/>
      <c r="Z101" s="124"/>
      <c r="AA101" s="124"/>
      <c r="AB101" s="124"/>
      <c r="AC101" s="124"/>
      <c r="AD101" s="124"/>
      <c r="AE101" s="124"/>
      <c r="AF101" s="124"/>
      <c r="AG101" s="124"/>
      <c r="AH101" s="124"/>
      <c r="AL101" s="124"/>
      <c r="AM101" s="124"/>
      <c r="AN101" s="124"/>
      <c r="AO101" s="124"/>
      <c r="AP101" s="124"/>
      <c r="AQ101" s="124"/>
      <c r="AR101" s="124"/>
      <c r="AS101" s="124"/>
    </row>
    <row r="102" spans="20:45" x14ac:dyDescent="0.25">
      <c r="T102" s="124"/>
      <c r="U102" s="124"/>
      <c r="V102" s="124"/>
      <c r="W102" s="124"/>
      <c r="X102" s="124"/>
      <c r="Y102" s="124"/>
      <c r="Z102" s="124"/>
      <c r="AA102" s="124"/>
      <c r="AB102" s="124"/>
      <c r="AC102" s="124"/>
      <c r="AD102" s="124"/>
      <c r="AE102" s="124"/>
      <c r="AF102" s="124"/>
      <c r="AG102" s="124"/>
      <c r="AH102" s="124"/>
      <c r="AL102" s="124"/>
      <c r="AM102" s="124"/>
      <c r="AN102" s="124"/>
      <c r="AO102" s="124"/>
      <c r="AP102" s="124"/>
      <c r="AQ102" s="124"/>
      <c r="AR102" s="124"/>
      <c r="AS102" s="124"/>
    </row>
    <row r="103" spans="20:45" x14ac:dyDescent="0.25">
      <c r="T103" s="124"/>
      <c r="U103" s="124"/>
      <c r="V103" s="124"/>
      <c r="W103" s="124"/>
      <c r="X103" s="124"/>
      <c r="Y103" s="124"/>
      <c r="Z103" s="124"/>
      <c r="AA103" s="124"/>
      <c r="AB103" s="124"/>
      <c r="AC103" s="124"/>
      <c r="AD103" s="124"/>
      <c r="AE103" s="124"/>
      <c r="AF103" s="124"/>
      <c r="AG103" s="124"/>
      <c r="AH103" s="124"/>
      <c r="AL103" s="124"/>
      <c r="AM103" s="124"/>
      <c r="AN103" s="124"/>
      <c r="AO103" s="124"/>
      <c r="AP103" s="124"/>
      <c r="AQ103" s="124"/>
      <c r="AR103" s="124"/>
      <c r="AS103" s="124"/>
    </row>
    <row r="104" spans="20:45" x14ac:dyDescent="0.25">
      <c r="T104" s="124"/>
      <c r="U104" s="124"/>
      <c r="V104" s="124"/>
      <c r="W104" s="124"/>
      <c r="X104" s="124"/>
      <c r="Y104" s="124"/>
      <c r="Z104" s="124"/>
      <c r="AA104" s="124"/>
      <c r="AB104" s="124"/>
      <c r="AC104" s="124"/>
      <c r="AD104" s="124"/>
      <c r="AE104" s="124"/>
      <c r="AF104" s="124"/>
      <c r="AG104" s="124"/>
      <c r="AH104" s="124"/>
      <c r="AL104" s="124"/>
      <c r="AM104" s="124"/>
      <c r="AN104" s="124"/>
      <c r="AO104" s="124"/>
      <c r="AP104" s="124"/>
      <c r="AQ104" s="124"/>
      <c r="AR104" s="124"/>
      <c r="AS104" s="124"/>
    </row>
    <row r="105" spans="20:45" x14ac:dyDescent="0.25">
      <c r="T105" s="124"/>
      <c r="U105" s="124"/>
      <c r="V105" s="124"/>
      <c r="W105" s="124"/>
      <c r="X105" s="124"/>
      <c r="Y105" s="124"/>
      <c r="Z105" s="124"/>
      <c r="AA105" s="124"/>
      <c r="AB105" s="124"/>
      <c r="AC105" s="124"/>
      <c r="AD105" s="124"/>
      <c r="AE105" s="124"/>
      <c r="AF105" s="124"/>
      <c r="AG105" s="124"/>
      <c r="AH105" s="124"/>
      <c r="AL105" s="124"/>
      <c r="AM105" s="124"/>
      <c r="AN105" s="124"/>
      <c r="AO105" s="124"/>
      <c r="AP105" s="124"/>
      <c r="AQ105" s="124"/>
      <c r="AR105" s="124"/>
      <c r="AS105" s="124"/>
    </row>
    <row r="106" spans="20:45" x14ac:dyDescent="0.25">
      <c r="T106" s="124"/>
      <c r="U106" s="124"/>
      <c r="V106" s="124"/>
      <c r="W106" s="124"/>
      <c r="X106" s="124"/>
      <c r="Y106" s="124"/>
      <c r="Z106" s="124"/>
      <c r="AA106" s="124"/>
      <c r="AB106" s="124"/>
      <c r="AC106" s="124"/>
      <c r="AD106" s="124"/>
      <c r="AE106" s="124"/>
      <c r="AF106" s="124"/>
      <c r="AG106" s="124"/>
      <c r="AH106" s="124"/>
      <c r="AL106" s="124"/>
      <c r="AM106" s="124"/>
      <c r="AN106" s="124"/>
      <c r="AO106" s="124"/>
      <c r="AP106" s="124"/>
      <c r="AQ106" s="124"/>
      <c r="AR106" s="124"/>
      <c r="AS106" s="124"/>
    </row>
    <row r="107" spans="20:45" x14ac:dyDescent="0.25">
      <c r="T107" s="124"/>
      <c r="U107" s="124"/>
      <c r="V107" s="124"/>
      <c r="W107" s="124"/>
      <c r="X107" s="124"/>
      <c r="Y107" s="124"/>
      <c r="Z107" s="124"/>
      <c r="AA107" s="124"/>
      <c r="AB107" s="124"/>
      <c r="AC107" s="124"/>
      <c r="AD107" s="124"/>
      <c r="AE107" s="124"/>
      <c r="AF107" s="124"/>
      <c r="AG107" s="124"/>
      <c r="AH107" s="124"/>
      <c r="AL107" s="124"/>
      <c r="AM107" s="124"/>
      <c r="AN107" s="124"/>
      <c r="AO107" s="124"/>
      <c r="AP107" s="124"/>
      <c r="AQ107" s="124"/>
      <c r="AR107" s="124"/>
      <c r="AS107" s="124"/>
    </row>
    <row r="108" spans="20:45" x14ac:dyDescent="0.25">
      <c r="T108" s="124"/>
      <c r="U108" s="124"/>
      <c r="V108" s="124"/>
      <c r="W108" s="124"/>
      <c r="X108" s="124"/>
      <c r="Y108" s="124"/>
      <c r="Z108" s="124"/>
      <c r="AA108" s="124"/>
      <c r="AB108" s="124"/>
      <c r="AC108" s="124"/>
      <c r="AD108" s="124"/>
      <c r="AE108" s="124"/>
      <c r="AF108" s="124"/>
      <c r="AG108" s="124"/>
      <c r="AH108" s="124"/>
      <c r="AL108" s="124"/>
      <c r="AM108" s="124"/>
      <c r="AN108" s="124"/>
      <c r="AO108" s="124"/>
      <c r="AP108" s="124"/>
      <c r="AQ108" s="124"/>
      <c r="AR108" s="124"/>
      <c r="AS108" s="124"/>
    </row>
    <row r="109" spans="20:45" x14ac:dyDescent="0.25">
      <c r="T109" s="124"/>
      <c r="U109" s="124"/>
      <c r="V109" s="124"/>
      <c r="W109" s="124"/>
      <c r="X109" s="124"/>
      <c r="Y109" s="124"/>
      <c r="Z109" s="124"/>
      <c r="AA109" s="124"/>
      <c r="AB109" s="124"/>
      <c r="AC109" s="124"/>
      <c r="AD109" s="124"/>
      <c r="AE109" s="124"/>
      <c r="AF109" s="124"/>
      <c r="AG109" s="124"/>
      <c r="AH109" s="124"/>
      <c r="AL109" s="124"/>
      <c r="AM109" s="124"/>
      <c r="AN109" s="124"/>
      <c r="AO109" s="124"/>
      <c r="AP109" s="124"/>
      <c r="AQ109" s="124"/>
      <c r="AR109" s="124"/>
      <c r="AS109" s="124"/>
    </row>
    <row r="110" spans="20:45" x14ac:dyDescent="0.25">
      <c r="T110" s="124"/>
      <c r="U110" s="124"/>
      <c r="V110" s="124"/>
      <c r="W110" s="124"/>
      <c r="X110" s="124"/>
      <c r="Y110" s="124"/>
      <c r="Z110" s="124"/>
      <c r="AA110" s="124"/>
      <c r="AB110" s="124"/>
      <c r="AC110" s="124"/>
      <c r="AD110" s="124"/>
      <c r="AE110" s="124"/>
      <c r="AF110" s="124"/>
      <c r="AG110" s="124"/>
      <c r="AH110" s="124"/>
      <c r="AL110" s="124"/>
      <c r="AM110" s="124"/>
      <c r="AN110" s="124"/>
      <c r="AO110" s="124"/>
      <c r="AP110" s="124"/>
      <c r="AQ110" s="124"/>
      <c r="AR110" s="124"/>
      <c r="AS110" s="124"/>
    </row>
    <row r="111" spans="20:45" x14ac:dyDescent="0.25">
      <c r="T111" s="124"/>
      <c r="U111" s="124"/>
      <c r="V111" s="124"/>
      <c r="W111" s="124"/>
      <c r="X111" s="124"/>
      <c r="Y111" s="124"/>
      <c r="Z111" s="124"/>
      <c r="AA111" s="124"/>
      <c r="AB111" s="124"/>
      <c r="AC111" s="124"/>
      <c r="AD111" s="124"/>
      <c r="AE111" s="124"/>
      <c r="AF111" s="124"/>
      <c r="AG111" s="124"/>
      <c r="AH111" s="124"/>
      <c r="AL111" s="124"/>
      <c r="AM111" s="124"/>
      <c r="AN111" s="124"/>
      <c r="AO111" s="124"/>
      <c r="AP111" s="124"/>
      <c r="AQ111" s="124"/>
      <c r="AR111" s="124"/>
      <c r="AS111" s="124"/>
    </row>
    <row r="112" spans="20:45" x14ac:dyDescent="0.25">
      <c r="T112" s="124"/>
      <c r="U112" s="124"/>
      <c r="V112" s="124"/>
      <c r="W112" s="124"/>
      <c r="X112" s="124"/>
      <c r="Y112" s="124"/>
      <c r="Z112" s="124"/>
      <c r="AA112" s="124"/>
      <c r="AB112" s="124"/>
      <c r="AC112" s="124"/>
      <c r="AD112" s="124"/>
      <c r="AE112" s="124"/>
      <c r="AF112" s="124"/>
      <c r="AG112" s="124"/>
      <c r="AH112" s="124"/>
      <c r="AL112" s="124"/>
      <c r="AM112" s="124"/>
      <c r="AN112" s="124"/>
      <c r="AO112" s="124"/>
      <c r="AP112" s="124"/>
      <c r="AQ112" s="124"/>
      <c r="AR112" s="124"/>
      <c r="AS112" s="124"/>
    </row>
    <row r="113" spans="20:45" x14ac:dyDescent="0.25">
      <c r="T113" s="124"/>
      <c r="U113" s="124"/>
      <c r="V113" s="124"/>
      <c r="W113" s="124"/>
      <c r="X113" s="124"/>
      <c r="Y113" s="124"/>
      <c r="Z113" s="124"/>
      <c r="AA113" s="124"/>
      <c r="AB113" s="124"/>
      <c r="AC113" s="124"/>
      <c r="AD113" s="124"/>
      <c r="AE113" s="124"/>
      <c r="AF113" s="124"/>
      <c r="AG113" s="124"/>
      <c r="AH113" s="124"/>
      <c r="AL113" s="124"/>
      <c r="AM113" s="124"/>
      <c r="AN113" s="124"/>
      <c r="AO113" s="124"/>
      <c r="AP113" s="124"/>
      <c r="AQ113" s="124"/>
      <c r="AR113" s="124"/>
      <c r="AS113" s="124"/>
    </row>
    <row r="114" spans="20:45" x14ac:dyDescent="0.25">
      <c r="T114" s="124"/>
      <c r="U114" s="124"/>
      <c r="V114" s="124"/>
      <c r="W114" s="124"/>
      <c r="X114" s="124"/>
      <c r="Y114" s="124"/>
      <c r="Z114" s="124"/>
      <c r="AA114" s="124"/>
      <c r="AB114" s="124"/>
      <c r="AC114" s="124"/>
      <c r="AD114" s="124"/>
      <c r="AE114" s="124"/>
      <c r="AF114" s="124"/>
      <c r="AG114" s="124"/>
      <c r="AH114" s="124"/>
      <c r="AL114" s="124"/>
      <c r="AM114" s="124"/>
      <c r="AN114" s="124"/>
      <c r="AO114" s="124"/>
      <c r="AP114" s="124"/>
      <c r="AQ114" s="124"/>
      <c r="AR114" s="124"/>
      <c r="AS114" s="124"/>
    </row>
    <row r="115" spans="20:45" x14ac:dyDescent="0.25">
      <c r="T115" s="124"/>
      <c r="U115" s="124"/>
      <c r="V115" s="124"/>
      <c r="W115" s="124"/>
      <c r="X115" s="124"/>
      <c r="Y115" s="124"/>
      <c r="Z115" s="124"/>
      <c r="AA115" s="124"/>
      <c r="AB115" s="124"/>
      <c r="AC115" s="124"/>
      <c r="AD115" s="124"/>
      <c r="AE115" s="124"/>
      <c r="AF115" s="124"/>
      <c r="AG115" s="124"/>
      <c r="AH115" s="124"/>
      <c r="AL115" s="124"/>
      <c r="AM115" s="124"/>
      <c r="AN115" s="124"/>
      <c r="AO115" s="124"/>
      <c r="AP115" s="124"/>
      <c r="AQ115" s="124"/>
      <c r="AR115" s="124"/>
      <c r="AS115" s="124"/>
    </row>
    <row r="116" spans="20:45" x14ac:dyDescent="0.25">
      <c r="T116" s="124"/>
      <c r="U116" s="124"/>
      <c r="V116" s="124"/>
      <c r="W116" s="124"/>
      <c r="X116" s="124"/>
      <c r="Y116" s="124"/>
      <c r="Z116" s="124"/>
      <c r="AA116" s="124"/>
      <c r="AB116" s="124"/>
      <c r="AC116" s="124"/>
      <c r="AD116" s="124"/>
      <c r="AE116" s="124"/>
      <c r="AF116" s="124"/>
      <c r="AG116" s="124"/>
      <c r="AH116" s="124"/>
      <c r="AL116" s="124"/>
      <c r="AM116" s="124"/>
      <c r="AN116" s="124"/>
      <c r="AO116" s="124"/>
      <c r="AP116" s="124"/>
      <c r="AQ116" s="124"/>
      <c r="AR116" s="124"/>
      <c r="AS116" s="124"/>
    </row>
    <row r="117" spans="20:45" x14ac:dyDescent="0.25">
      <c r="T117" s="124"/>
      <c r="U117" s="124"/>
      <c r="V117" s="124"/>
      <c r="W117" s="124"/>
      <c r="X117" s="124"/>
      <c r="Y117" s="124"/>
      <c r="Z117" s="124"/>
      <c r="AA117" s="124"/>
      <c r="AB117" s="124"/>
      <c r="AC117" s="124"/>
      <c r="AD117" s="124"/>
      <c r="AE117" s="124"/>
      <c r="AF117" s="124"/>
      <c r="AG117" s="124"/>
      <c r="AH117" s="124"/>
      <c r="AL117" s="124"/>
      <c r="AM117" s="124"/>
      <c r="AN117" s="124"/>
      <c r="AO117" s="124"/>
      <c r="AP117" s="124"/>
      <c r="AQ117" s="124"/>
      <c r="AR117" s="124"/>
      <c r="AS117" s="124"/>
    </row>
    <row r="118" spans="20:45" x14ac:dyDescent="0.25">
      <c r="T118" s="124"/>
      <c r="U118" s="124"/>
      <c r="V118" s="124"/>
      <c r="W118" s="124"/>
      <c r="X118" s="124"/>
      <c r="Y118" s="124"/>
      <c r="Z118" s="124"/>
      <c r="AA118" s="124"/>
      <c r="AB118" s="124"/>
      <c r="AC118" s="124"/>
      <c r="AD118" s="124"/>
      <c r="AE118" s="124"/>
      <c r="AF118" s="124"/>
      <c r="AG118" s="124"/>
      <c r="AH118" s="124"/>
      <c r="AL118" s="124"/>
      <c r="AM118" s="124"/>
      <c r="AN118" s="124"/>
      <c r="AO118" s="124"/>
      <c r="AP118" s="124"/>
      <c r="AQ118" s="124"/>
      <c r="AR118" s="124"/>
      <c r="AS118" s="124"/>
    </row>
    <row r="119" spans="20:45" x14ac:dyDescent="0.25">
      <c r="T119" s="124"/>
      <c r="U119" s="124"/>
      <c r="V119" s="124"/>
      <c r="W119" s="124"/>
      <c r="X119" s="124"/>
      <c r="Y119" s="124"/>
      <c r="Z119" s="124"/>
      <c r="AA119" s="124"/>
      <c r="AB119" s="124"/>
      <c r="AC119" s="124"/>
      <c r="AD119" s="124"/>
      <c r="AE119" s="124"/>
      <c r="AF119" s="124"/>
      <c r="AG119" s="124"/>
      <c r="AH119" s="124"/>
      <c r="AL119" s="124"/>
      <c r="AM119" s="124"/>
      <c r="AN119" s="124"/>
      <c r="AO119" s="124"/>
      <c r="AP119" s="124"/>
      <c r="AQ119" s="124"/>
      <c r="AR119" s="124"/>
      <c r="AS119" s="124"/>
    </row>
    <row r="120" spans="20:45" x14ac:dyDescent="0.25">
      <c r="T120" s="124"/>
      <c r="U120" s="124"/>
      <c r="V120" s="124"/>
      <c r="W120" s="124"/>
      <c r="X120" s="124"/>
      <c r="Y120" s="124"/>
      <c r="Z120" s="124"/>
      <c r="AA120" s="124"/>
      <c r="AB120" s="124"/>
      <c r="AC120" s="124"/>
      <c r="AD120" s="124"/>
      <c r="AE120" s="124"/>
      <c r="AF120" s="124"/>
      <c r="AG120" s="124"/>
      <c r="AH120" s="124"/>
      <c r="AL120" s="124"/>
      <c r="AM120" s="124"/>
      <c r="AN120" s="124"/>
      <c r="AO120" s="124"/>
      <c r="AP120" s="124"/>
      <c r="AQ120" s="124"/>
      <c r="AR120" s="124"/>
      <c r="AS120" s="124"/>
    </row>
    <row r="121" spans="20:45" x14ac:dyDescent="0.25">
      <c r="T121" s="124"/>
      <c r="U121" s="124"/>
      <c r="V121" s="124"/>
      <c r="W121" s="124"/>
      <c r="X121" s="124"/>
      <c r="Y121" s="124"/>
      <c r="Z121" s="124"/>
      <c r="AA121" s="124"/>
      <c r="AB121" s="124"/>
      <c r="AC121" s="124"/>
      <c r="AD121" s="124"/>
      <c r="AE121" s="124"/>
      <c r="AF121" s="124"/>
      <c r="AG121" s="124"/>
      <c r="AH121" s="124"/>
      <c r="AL121" s="124"/>
      <c r="AM121" s="124"/>
      <c r="AN121" s="124"/>
      <c r="AO121" s="124"/>
      <c r="AP121" s="124"/>
      <c r="AQ121" s="124"/>
      <c r="AR121" s="124"/>
      <c r="AS121" s="124"/>
    </row>
    <row r="122" spans="20:45" x14ac:dyDescent="0.25">
      <c r="T122" s="124"/>
      <c r="U122" s="124"/>
      <c r="V122" s="124"/>
      <c r="W122" s="124"/>
      <c r="X122" s="124"/>
      <c r="Y122" s="124"/>
      <c r="Z122" s="124"/>
      <c r="AA122" s="124"/>
      <c r="AB122" s="124"/>
      <c r="AC122" s="124"/>
      <c r="AD122" s="124"/>
      <c r="AE122" s="124"/>
      <c r="AF122" s="124"/>
      <c r="AG122" s="124"/>
      <c r="AH122" s="124"/>
      <c r="AL122" s="124"/>
      <c r="AM122" s="124"/>
      <c r="AN122" s="124"/>
      <c r="AO122" s="124"/>
      <c r="AP122" s="124"/>
      <c r="AQ122" s="124"/>
      <c r="AR122" s="124"/>
      <c r="AS122" s="124"/>
    </row>
    <row r="123" spans="20:45" x14ac:dyDescent="0.25">
      <c r="T123" s="124"/>
      <c r="U123" s="124"/>
      <c r="V123" s="124"/>
      <c r="W123" s="124"/>
      <c r="X123" s="124"/>
      <c r="Y123" s="124"/>
      <c r="Z123" s="124"/>
      <c r="AA123" s="124"/>
      <c r="AB123" s="124"/>
      <c r="AC123" s="124"/>
      <c r="AD123" s="124"/>
      <c r="AE123" s="124"/>
      <c r="AF123" s="124"/>
      <c r="AG123" s="124"/>
      <c r="AH123" s="124"/>
      <c r="AL123" s="124"/>
      <c r="AM123" s="124"/>
      <c r="AN123" s="124"/>
      <c r="AO123" s="124"/>
      <c r="AP123" s="124"/>
      <c r="AQ123" s="124"/>
      <c r="AR123" s="124"/>
      <c r="AS123" s="124"/>
    </row>
    <row r="124" spans="20:45" x14ac:dyDescent="0.25">
      <c r="T124" s="124"/>
      <c r="U124" s="124"/>
      <c r="V124" s="124"/>
      <c r="W124" s="124"/>
      <c r="X124" s="124"/>
      <c r="Y124" s="124"/>
      <c r="Z124" s="124"/>
      <c r="AA124" s="124"/>
      <c r="AB124" s="124"/>
      <c r="AC124" s="124"/>
      <c r="AD124" s="124"/>
      <c r="AE124" s="124"/>
      <c r="AF124" s="124"/>
      <c r="AG124" s="124"/>
      <c r="AH124" s="124"/>
      <c r="AL124" s="124"/>
      <c r="AM124" s="124"/>
      <c r="AN124" s="124"/>
      <c r="AO124" s="124"/>
      <c r="AP124" s="124"/>
      <c r="AQ124" s="124"/>
      <c r="AR124" s="124"/>
      <c r="AS124" s="124"/>
    </row>
    <row r="125" spans="20:45" x14ac:dyDescent="0.25">
      <c r="T125" s="124"/>
      <c r="U125" s="124"/>
      <c r="V125" s="124"/>
      <c r="W125" s="124"/>
      <c r="X125" s="124"/>
      <c r="Y125" s="124"/>
      <c r="Z125" s="124"/>
      <c r="AA125" s="124"/>
      <c r="AB125" s="124"/>
      <c r="AC125" s="124"/>
      <c r="AD125" s="124"/>
      <c r="AE125" s="124"/>
      <c r="AF125" s="124"/>
      <c r="AG125" s="124"/>
      <c r="AH125" s="124"/>
      <c r="AL125" s="124"/>
      <c r="AM125" s="124"/>
      <c r="AN125" s="124"/>
      <c r="AO125" s="124"/>
      <c r="AP125" s="124"/>
      <c r="AQ125" s="124"/>
      <c r="AR125" s="124"/>
      <c r="AS125" s="124"/>
    </row>
    <row r="126" spans="20:45" x14ac:dyDescent="0.25">
      <c r="T126" s="124"/>
      <c r="U126" s="124"/>
      <c r="V126" s="124"/>
      <c r="W126" s="124"/>
      <c r="X126" s="124"/>
      <c r="Y126" s="124"/>
      <c r="Z126" s="124"/>
      <c r="AA126" s="124"/>
      <c r="AB126" s="124"/>
      <c r="AC126" s="124"/>
      <c r="AD126" s="124"/>
      <c r="AE126" s="124"/>
      <c r="AF126" s="124"/>
      <c r="AG126" s="124"/>
      <c r="AH126" s="124"/>
      <c r="AL126" s="124"/>
      <c r="AM126" s="124"/>
      <c r="AN126" s="124"/>
      <c r="AO126" s="124"/>
      <c r="AP126" s="124"/>
      <c r="AQ126" s="124"/>
      <c r="AR126" s="124"/>
      <c r="AS126" s="124"/>
    </row>
    <row r="127" spans="20:45" x14ac:dyDescent="0.25">
      <c r="T127" s="124"/>
      <c r="U127" s="124"/>
      <c r="V127" s="124"/>
      <c r="W127" s="124"/>
      <c r="X127" s="124"/>
      <c r="Y127" s="124"/>
      <c r="Z127" s="124"/>
      <c r="AA127" s="124"/>
      <c r="AB127" s="124"/>
      <c r="AC127" s="124"/>
      <c r="AD127" s="124"/>
      <c r="AE127" s="124"/>
      <c r="AF127" s="124"/>
      <c r="AG127" s="124"/>
      <c r="AH127" s="124"/>
      <c r="AL127" s="124"/>
      <c r="AM127" s="124"/>
      <c r="AN127" s="124"/>
      <c r="AO127" s="124"/>
      <c r="AP127" s="124"/>
      <c r="AQ127" s="124"/>
      <c r="AR127" s="124"/>
      <c r="AS127" s="124"/>
    </row>
    <row r="128" spans="20:45" x14ac:dyDescent="0.25">
      <c r="T128" s="124"/>
      <c r="U128" s="124"/>
      <c r="V128" s="124"/>
      <c r="W128" s="124"/>
      <c r="X128" s="124"/>
      <c r="Y128" s="124"/>
      <c r="Z128" s="124"/>
      <c r="AA128" s="124"/>
      <c r="AB128" s="124"/>
      <c r="AC128" s="124"/>
      <c r="AD128" s="124"/>
      <c r="AE128" s="124"/>
      <c r="AF128" s="124"/>
      <c r="AG128" s="124"/>
      <c r="AH128" s="124"/>
      <c r="AL128" s="124"/>
      <c r="AM128" s="124"/>
      <c r="AN128" s="124"/>
      <c r="AO128" s="124"/>
      <c r="AP128" s="124"/>
      <c r="AQ128" s="124"/>
      <c r="AR128" s="124"/>
      <c r="AS128" s="124"/>
    </row>
    <row r="129" spans="20:45" x14ac:dyDescent="0.25">
      <c r="T129" s="124"/>
      <c r="U129" s="124"/>
      <c r="V129" s="124"/>
      <c r="W129" s="124"/>
      <c r="X129" s="124"/>
      <c r="Y129" s="124"/>
      <c r="Z129" s="124"/>
      <c r="AA129" s="124"/>
      <c r="AB129" s="124"/>
      <c r="AC129" s="124"/>
      <c r="AD129" s="124"/>
      <c r="AE129" s="124"/>
      <c r="AF129" s="124"/>
      <c r="AG129" s="124"/>
      <c r="AH129" s="124"/>
      <c r="AL129" s="124"/>
      <c r="AM129" s="124"/>
      <c r="AN129" s="124"/>
      <c r="AO129" s="124"/>
      <c r="AP129" s="124"/>
      <c r="AQ129" s="124"/>
      <c r="AR129" s="124"/>
      <c r="AS129" s="124"/>
    </row>
    <row r="130" spans="20:45" x14ac:dyDescent="0.25">
      <c r="T130" s="124"/>
      <c r="U130" s="124"/>
      <c r="V130" s="124"/>
      <c r="W130" s="124"/>
      <c r="X130" s="124"/>
      <c r="Y130" s="124"/>
      <c r="Z130" s="124"/>
      <c r="AA130" s="124"/>
      <c r="AB130" s="124"/>
      <c r="AC130" s="124"/>
      <c r="AD130" s="124"/>
      <c r="AE130" s="124"/>
      <c r="AF130" s="124"/>
      <c r="AG130" s="124"/>
      <c r="AH130" s="124"/>
      <c r="AL130" s="124"/>
      <c r="AM130" s="124"/>
      <c r="AN130" s="124"/>
      <c r="AO130" s="124"/>
      <c r="AP130" s="124"/>
      <c r="AQ130" s="124"/>
      <c r="AR130" s="124"/>
      <c r="AS130" s="124"/>
    </row>
    <row r="131" spans="20:45" x14ac:dyDescent="0.25">
      <c r="T131" s="124"/>
      <c r="U131" s="124"/>
      <c r="V131" s="124"/>
      <c r="W131" s="124"/>
      <c r="X131" s="124"/>
      <c r="Y131" s="124"/>
      <c r="Z131" s="124"/>
      <c r="AA131" s="124"/>
      <c r="AB131" s="124"/>
      <c r="AC131" s="124"/>
      <c r="AD131" s="124"/>
      <c r="AE131" s="124"/>
      <c r="AF131" s="124"/>
      <c r="AG131" s="124"/>
      <c r="AH131" s="124"/>
      <c r="AL131" s="124"/>
      <c r="AM131" s="124"/>
      <c r="AN131" s="124"/>
      <c r="AO131" s="124"/>
      <c r="AP131" s="124"/>
      <c r="AQ131" s="124"/>
      <c r="AR131" s="124"/>
      <c r="AS131" s="124"/>
    </row>
    <row r="132" spans="20:45" x14ac:dyDescent="0.25">
      <c r="T132" s="124"/>
      <c r="U132" s="124"/>
      <c r="V132" s="124"/>
      <c r="W132" s="124"/>
      <c r="X132" s="124"/>
      <c r="Y132" s="124"/>
      <c r="Z132" s="124"/>
      <c r="AA132" s="124"/>
      <c r="AB132" s="124"/>
      <c r="AC132" s="124"/>
      <c r="AD132" s="124"/>
      <c r="AE132" s="124"/>
      <c r="AF132" s="124"/>
      <c r="AG132" s="124"/>
      <c r="AH132" s="124"/>
      <c r="AL132" s="124"/>
      <c r="AM132" s="124"/>
      <c r="AN132" s="124"/>
      <c r="AO132" s="124"/>
      <c r="AP132" s="124"/>
      <c r="AQ132" s="124"/>
      <c r="AR132" s="124"/>
      <c r="AS132" s="124"/>
    </row>
    <row r="133" spans="20:45" x14ac:dyDescent="0.25">
      <c r="T133" s="124"/>
      <c r="U133" s="124"/>
      <c r="V133" s="124"/>
      <c r="W133" s="124"/>
      <c r="X133" s="124"/>
      <c r="Y133" s="124"/>
      <c r="Z133" s="124"/>
      <c r="AA133" s="124"/>
      <c r="AB133" s="124"/>
      <c r="AC133" s="124"/>
      <c r="AD133" s="124"/>
      <c r="AE133" s="124"/>
      <c r="AF133" s="124"/>
      <c r="AG133" s="124"/>
      <c r="AH133" s="124"/>
      <c r="AL133" s="124"/>
      <c r="AM133" s="124"/>
      <c r="AN133" s="124"/>
      <c r="AO133" s="124"/>
      <c r="AP133" s="124"/>
      <c r="AQ133" s="124"/>
      <c r="AR133" s="124"/>
      <c r="AS133" s="124"/>
    </row>
    <row r="134" spans="20:45" x14ac:dyDescent="0.25">
      <c r="T134" s="124"/>
      <c r="U134" s="124"/>
      <c r="V134" s="124"/>
      <c r="W134" s="124"/>
      <c r="X134" s="124"/>
      <c r="Y134" s="124"/>
      <c r="Z134" s="124"/>
      <c r="AA134" s="124"/>
      <c r="AB134" s="124"/>
      <c r="AC134" s="124"/>
      <c r="AD134" s="124"/>
      <c r="AE134" s="124"/>
      <c r="AF134" s="124"/>
      <c r="AG134" s="124"/>
      <c r="AH134" s="124"/>
      <c r="AL134" s="124"/>
      <c r="AM134" s="124"/>
      <c r="AN134" s="124"/>
      <c r="AO134" s="124"/>
      <c r="AP134" s="124"/>
      <c r="AQ134" s="124"/>
      <c r="AR134" s="124"/>
      <c r="AS134" s="124"/>
    </row>
    <row r="135" spans="20:45" x14ac:dyDescent="0.25">
      <c r="T135" s="124"/>
      <c r="U135" s="124"/>
      <c r="V135" s="124"/>
      <c r="W135" s="124"/>
      <c r="X135" s="124"/>
      <c r="Y135" s="124"/>
      <c r="Z135" s="124"/>
      <c r="AA135" s="124"/>
      <c r="AB135" s="124"/>
      <c r="AC135" s="124"/>
      <c r="AD135" s="124"/>
      <c r="AE135" s="124"/>
      <c r="AF135" s="124"/>
      <c r="AG135" s="124"/>
      <c r="AH135" s="124"/>
      <c r="AL135" s="124"/>
      <c r="AM135" s="124"/>
      <c r="AN135" s="124"/>
      <c r="AO135" s="124"/>
      <c r="AP135" s="124"/>
      <c r="AQ135" s="124"/>
      <c r="AR135" s="124"/>
      <c r="AS135" s="124"/>
    </row>
    <row r="136" spans="20:45" x14ac:dyDescent="0.25">
      <c r="T136" s="124"/>
      <c r="U136" s="124"/>
      <c r="V136" s="124"/>
      <c r="W136" s="124"/>
      <c r="X136" s="124"/>
      <c r="Y136" s="124"/>
      <c r="Z136" s="124"/>
      <c r="AA136" s="124"/>
      <c r="AB136" s="124"/>
      <c r="AC136" s="124"/>
      <c r="AD136" s="124"/>
      <c r="AE136" s="124"/>
      <c r="AF136" s="124"/>
      <c r="AG136" s="124"/>
      <c r="AH136" s="124"/>
      <c r="AL136" s="124"/>
      <c r="AM136" s="124"/>
      <c r="AN136" s="124"/>
      <c r="AO136" s="124"/>
      <c r="AP136" s="124"/>
      <c r="AQ136" s="124"/>
      <c r="AR136" s="124"/>
      <c r="AS136" s="124"/>
    </row>
    <row r="137" spans="20:45" x14ac:dyDescent="0.25">
      <c r="T137" s="124"/>
      <c r="U137" s="124"/>
      <c r="V137" s="124"/>
      <c r="W137" s="124"/>
      <c r="X137" s="124"/>
      <c r="Y137" s="124"/>
      <c r="Z137" s="124"/>
      <c r="AA137" s="124"/>
      <c r="AB137" s="124"/>
      <c r="AC137" s="124"/>
      <c r="AD137" s="124"/>
      <c r="AE137" s="124"/>
      <c r="AF137" s="124"/>
      <c r="AG137" s="124"/>
      <c r="AH137" s="124"/>
      <c r="AL137" s="124"/>
      <c r="AM137" s="124"/>
      <c r="AN137" s="124"/>
      <c r="AO137" s="124"/>
      <c r="AP137" s="124"/>
      <c r="AQ137" s="124"/>
      <c r="AR137" s="124"/>
      <c r="AS137" s="124"/>
    </row>
    <row r="138" spans="20:45" x14ac:dyDescent="0.25">
      <c r="T138" s="124"/>
      <c r="U138" s="124"/>
      <c r="V138" s="124"/>
      <c r="W138" s="124"/>
      <c r="X138" s="124"/>
      <c r="Y138" s="124"/>
      <c r="Z138" s="124"/>
      <c r="AA138" s="124"/>
      <c r="AB138" s="124"/>
      <c r="AC138" s="124"/>
      <c r="AD138" s="124"/>
      <c r="AE138" s="124"/>
      <c r="AF138" s="124"/>
      <c r="AG138" s="124"/>
      <c r="AH138" s="124"/>
      <c r="AL138" s="124"/>
      <c r="AM138" s="124"/>
      <c r="AN138" s="124"/>
      <c r="AO138" s="124"/>
      <c r="AP138" s="124"/>
      <c r="AQ138" s="124"/>
      <c r="AR138" s="124"/>
      <c r="AS138" s="124"/>
    </row>
    <row r="139" spans="20:45" x14ac:dyDescent="0.25">
      <c r="T139" s="124"/>
      <c r="U139" s="124"/>
      <c r="V139" s="124"/>
      <c r="W139" s="124"/>
      <c r="X139" s="124"/>
      <c r="Y139" s="124"/>
      <c r="Z139" s="124"/>
      <c r="AA139" s="124"/>
      <c r="AB139" s="124"/>
      <c r="AC139" s="124"/>
      <c r="AD139" s="124"/>
      <c r="AE139" s="124"/>
      <c r="AF139" s="124"/>
      <c r="AG139" s="124"/>
      <c r="AH139" s="124"/>
      <c r="AL139" s="124"/>
      <c r="AM139" s="124"/>
      <c r="AN139" s="124"/>
      <c r="AO139" s="124"/>
      <c r="AP139" s="124"/>
      <c r="AQ139" s="124"/>
      <c r="AR139" s="124"/>
      <c r="AS139" s="124"/>
    </row>
    <row r="140" spans="20:45" x14ac:dyDescent="0.25">
      <c r="T140" s="124"/>
      <c r="U140" s="124"/>
      <c r="V140" s="124"/>
      <c r="W140" s="124"/>
      <c r="X140" s="124"/>
      <c r="Y140" s="124"/>
      <c r="Z140" s="124"/>
      <c r="AA140" s="124"/>
      <c r="AB140" s="124"/>
      <c r="AC140" s="124"/>
      <c r="AD140" s="124"/>
      <c r="AE140" s="124"/>
      <c r="AF140" s="124"/>
      <c r="AG140" s="124"/>
      <c r="AH140" s="124"/>
      <c r="AL140" s="124"/>
      <c r="AM140" s="124"/>
      <c r="AN140" s="124"/>
      <c r="AO140" s="124"/>
      <c r="AP140" s="124"/>
      <c r="AQ140" s="124"/>
      <c r="AR140" s="124"/>
      <c r="AS140" s="124"/>
    </row>
  </sheetData>
  <sheetProtection selectLockedCells="1" selectUnlockedCells="1"/>
  <mergeCells count="1">
    <mergeCell ref="A4:C4"/>
  </mergeCells>
  <conditionalFormatting sqref="B22 B24 B26 B28 B30 B32 B34 B36 B38 B40 B42 B44 B46 B48 B50 B52">
    <cfRule type="cellIs" dxfId="157" priority="10" stopIfTrue="1" operator="equal">
      <formula>"QA"</formula>
    </cfRule>
    <cfRule type="cellIs" dxfId="156" priority="11" stopIfTrue="1" operator="equal">
      <formula>"DA"</formula>
    </cfRule>
  </conditionalFormatting>
  <conditionalFormatting sqref="E7 E21">
    <cfRule type="expression" dxfId="155" priority="13" stopIfTrue="1">
      <formula>$E7&lt;5</formula>
    </cfRule>
  </conditionalFormatting>
  <conditionalFormatting sqref="E22 E24 E26 E28 E30 E32 E34 E36 E38 E40 E42 E44 E46 E48 E50 E52">
    <cfRule type="expression" dxfId="154" priority="5" stopIfTrue="1">
      <formula>AND($E22&lt;9,$C22&gt;0)</formula>
    </cfRule>
  </conditionalFormatting>
  <conditionalFormatting sqref="F7 F9 F11 F13 F15 F17 F19">
    <cfRule type="cellIs" dxfId="153" priority="14" stopIfTrue="1" operator="equal">
      <formula>"Bye"</formula>
    </cfRule>
  </conditionalFormatting>
  <conditionalFormatting sqref="F21:F22 F24 F26 F28 F30 F32 F34 F36 F38 F40 F42 F44 F46 F48 F50">
    <cfRule type="cellIs" dxfId="152" priority="6" stopIfTrue="1" operator="equal">
      <formula>"Bye"</formula>
    </cfRule>
  </conditionalFormatting>
  <conditionalFormatting sqref="F22 F24 F26 F28 F30 F32 F34 F36 F38 F40 F42 F44 F46 F48 F50">
    <cfRule type="expression" dxfId="151" priority="7" stopIfTrue="1">
      <formula>AND($E22&lt;9,$C22&gt;0)</formula>
    </cfRule>
  </conditionalFormatting>
  <conditionalFormatting sqref="H7 H9 H11 H13 H15 H17 H19 H21 G22:I22 G24:I24 G26:I26 G28:I28 G30:I30 G32:I32 G34:I34 G36:I36 G38:I38 G40:I40 G42:I42 G44:I44 G46:I46 G48:I48 G50:I50">
    <cfRule type="expression" dxfId="150" priority="1" stopIfTrue="1">
      <formula>AND($E7&lt;9,$C7&gt;0)</formula>
    </cfRule>
  </conditionalFormatting>
  <conditionalFormatting sqref="I8 K10 I12 M14 I16 K18 I20 I23 K25 I27 M29 I31 K33 I35 I39 K41 I43 M45 I47 K49 I51">
    <cfRule type="expression" dxfId="149" priority="2" stopIfTrue="1">
      <formula>AND($O$1="CU",I8="Umpire")</formula>
    </cfRule>
    <cfRule type="expression" dxfId="148" priority="3" stopIfTrue="1">
      <formula>AND($O$1="CU",I8&lt;&gt;"Umpire",J8&lt;&gt;"")</formula>
    </cfRule>
    <cfRule type="expression" dxfId="147" priority="4" stopIfTrue="1">
      <formula>AND($O$1="CU",I8&lt;&gt;"Umpire")</formula>
    </cfRule>
  </conditionalFormatting>
  <conditionalFormatting sqref="J8 L10 J12 N14 J16 L18 J20 R62">
    <cfRule type="expression" dxfId="146" priority="12" stopIfTrue="1">
      <formula>$O$1="CU"</formula>
    </cfRule>
  </conditionalFormatting>
  <conditionalFormatting sqref="K8 M10 K12 O14 K16 M18 K20 K23 M25 K27 O29 K31 M33 K35 K39 M41 K43 O45 K47 M49 K51">
    <cfRule type="expression" dxfId="145" priority="8" stopIfTrue="1">
      <formula>J8="as"</formula>
    </cfRule>
    <cfRule type="expression" dxfId="144" priority="9" stopIfTrue="1">
      <formula>J8="bs"</formula>
    </cfRule>
  </conditionalFormatting>
  <conditionalFormatting sqref="O16">
    <cfRule type="expression" dxfId="143" priority="15" stopIfTrue="1">
      <formula>AND($O$1="CU",O16="Umpire")</formula>
    </cfRule>
    <cfRule type="expression" dxfId="142" priority="16" stopIfTrue="1">
      <formula>AND($O$1="CU",O16&lt;&gt;"Umpire",P16&lt;&gt;"")</formula>
    </cfRule>
    <cfRule type="expression" dxfId="141" priority="17" stopIfTrue="1">
      <formula>AND($O$1="CU",O16&lt;&gt;"Umpire")</formula>
    </cfRule>
  </conditionalFormatting>
  <dataValidations count="1">
    <dataValidation type="list" allowBlank="1" sqref="I8 K10 I12 M14 I16 O16 K18 I20 I23 K25 I27 M29 I31 K33 I35 I39 K41 I43 M45 I47 K49 I51" xr:uid="{00000000-0002-0000-0F00-000000000000}">
      <formula1>$U$7:$U$16</formula1>
      <formula2>0</formula2>
    </dataValidation>
  </dataValidations>
  <printOptions horizontalCentered="1" verticalCentered="1"/>
  <pageMargins left="0" right="0" top="0.98402777777777783" bottom="0.98402777777777783" header="0.51181102362204722" footer="0.51181102362204722"/>
  <pageSetup paperSize="9" scale="95" firstPageNumber="0" orientation="portrait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8" r:id="rId3" name="Gomb 1">
              <controlPr defaultSize="0" print="0" autoFill="0" autoLine="0" autoPict="0" macro="[0]!Modul1.Jun_Show_CU" altText="Legyen bíró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4" name="Gomb 2">
              <controlPr defaultSize="0" print="0" autoFill="0" autoLine="0" autoPict="0" macro="[0]!Modul1.Jun_Hide_CU" altText="Nincs bíró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Munka16">
    <tabColor indexed="11"/>
  </sheetPr>
  <dimension ref="A1:AK49"/>
  <sheetViews>
    <sheetView showZeros="0" topLeftCell="A12" workbookViewId="0">
      <selection activeCell="M31" sqref="M31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 x14ac:dyDescent="0.25">
      <c r="A1" s="448" t="str">
        <f>Altalanos!$A$6</f>
        <v>Diákolimpia Vármegyei</v>
      </c>
      <c r="B1" s="448"/>
      <c r="C1" s="448"/>
      <c r="D1" s="448"/>
      <c r="E1" s="448"/>
      <c r="F1" s="448"/>
      <c r="G1" s="89"/>
      <c r="H1" s="90" t="s">
        <v>28</v>
      </c>
      <c r="I1" s="91"/>
      <c r="J1" s="92"/>
      <c r="L1" s="93"/>
      <c r="M1" s="94"/>
      <c r="N1" s="95"/>
      <c r="O1" s="95"/>
      <c r="P1" s="95"/>
      <c r="Q1" s="96"/>
      <c r="R1" s="95"/>
      <c r="AB1" s="97" t="e">
        <f>IF(Y5=1,CONCATENATE(VLOOKUP(Y3,AA16:AH27,2)),CONCATENATE(VLOOKUP(Y3,AA2:AK13,2)))</f>
        <v>#N/A</v>
      </c>
      <c r="AC1" s="97" t="e">
        <f>IF(Y5=1,CONCATENATE(VLOOKUP(Y3,AA16:AK27,3)),CONCATENATE(VLOOKUP(Y3,AA2:AK13,3)))</f>
        <v>#N/A</v>
      </c>
      <c r="AD1" s="97" t="e">
        <f>IF(Y5=1,CONCATENATE(VLOOKUP(Y3,AA16:AK27,4)),CONCATENATE(VLOOKUP(Y3,AA2:AK13,4)))</f>
        <v>#N/A</v>
      </c>
      <c r="AE1" s="97" t="e">
        <f>IF(Y5=1,CONCATENATE(VLOOKUP(Y3,AA16:AK27,5)),CONCATENATE(VLOOKUP(Y3,AA2:AK13,5)))</f>
        <v>#N/A</v>
      </c>
      <c r="AF1" s="97" t="e">
        <f>IF(Y5=1,CONCATENATE(VLOOKUP(Y3,AA16:AK27,6)),CONCATENATE(VLOOKUP(Y3,AA2:AK13,6)))</f>
        <v>#N/A</v>
      </c>
      <c r="AG1" s="97" t="e">
        <f>IF(Y5=1,CONCATENATE(VLOOKUP(Y3,AA16:AK27,7)),CONCATENATE(VLOOKUP(Y3,AA2:AK13,7)))</f>
        <v>#N/A</v>
      </c>
      <c r="AH1" s="97" t="e">
        <f>IF(Y5=1,CONCATENATE(VLOOKUP(Y3,AA16:AK27,8)),CONCATENATE(VLOOKUP(Y3,AA2:AK13,8)))</f>
        <v>#N/A</v>
      </c>
      <c r="AI1" s="97" t="e">
        <f>IF(Y5=1,CONCATENATE(VLOOKUP(Y3,AA16:AK27,9)),CONCATENATE(VLOOKUP(Y3,AA2:AK13,9)))</f>
        <v>#N/A</v>
      </c>
      <c r="AJ1" s="97" t="e">
        <f>IF(Y5=1,CONCATENATE(VLOOKUP(Y3,AA16:AK27,10)),CONCATENATE(VLOOKUP(Y3,AA2:AK13,10)))</f>
        <v>#N/A</v>
      </c>
      <c r="AK1" s="97" t="e">
        <f>IF(Y5=1,CONCATENATE(VLOOKUP(Y3,AA16:AK27,11)),CONCATENATE(VLOOKUP(Y3,AA2:AK13,11)))</f>
        <v>#N/A</v>
      </c>
    </row>
    <row r="2" spans="1:37" x14ac:dyDescent="0.25">
      <c r="A2" s="98" t="s">
        <v>29</v>
      </c>
      <c r="B2" s="99"/>
      <c r="C2" s="99"/>
      <c r="D2" s="99"/>
      <c r="E2" s="325">
        <f>Altalanos!$B$8</f>
        <v>0</v>
      </c>
      <c r="F2" s="99"/>
      <c r="G2" s="100"/>
      <c r="H2" s="101"/>
      <c r="I2" s="101"/>
      <c r="J2" s="102"/>
      <c r="K2" s="93"/>
      <c r="L2" s="93"/>
      <c r="M2" s="93"/>
      <c r="N2" s="103"/>
      <c r="O2" s="104"/>
      <c r="P2" s="103"/>
      <c r="Q2" s="104"/>
      <c r="R2" s="103"/>
      <c r="Y2" s="105"/>
      <c r="Z2" s="106"/>
      <c r="AA2" s="106" t="s">
        <v>30</v>
      </c>
      <c r="AB2" s="107">
        <v>150</v>
      </c>
      <c r="AC2" s="107">
        <v>120</v>
      </c>
      <c r="AD2" s="107">
        <v>100</v>
      </c>
      <c r="AE2" s="107">
        <v>80</v>
      </c>
      <c r="AF2" s="107">
        <v>70</v>
      </c>
      <c r="AG2" s="107">
        <v>60</v>
      </c>
      <c r="AH2" s="107">
        <v>55</v>
      </c>
      <c r="AI2" s="107">
        <v>50</v>
      </c>
      <c r="AJ2" s="107">
        <v>45</v>
      </c>
      <c r="AK2" s="107">
        <v>40</v>
      </c>
    </row>
    <row r="3" spans="1:37" x14ac:dyDescent="0.25">
      <c r="A3" s="53" t="s">
        <v>21</v>
      </c>
      <c r="B3" s="53"/>
      <c r="C3" s="53"/>
      <c r="D3" s="53"/>
      <c r="E3" s="53" t="s">
        <v>11</v>
      </c>
      <c r="F3" s="53"/>
      <c r="G3" s="53"/>
      <c r="H3" s="53" t="s">
        <v>31</v>
      </c>
      <c r="I3" s="53"/>
      <c r="J3" s="108"/>
      <c r="K3" s="53"/>
      <c r="L3" s="54" t="s">
        <v>32</v>
      </c>
      <c r="M3" s="53"/>
      <c r="N3" s="109"/>
      <c r="O3" s="110"/>
      <c r="P3" s="109"/>
      <c r="Q3" s="111" t="s">
        <v>33</v>
      </c>
      <c r="R3" s="107" t="s">
        <v>34</v>
      </c>
      <c r="S3" s="107" t="s">
        <v>35</v>
      </c>
      <c r="Y3" s="106">
        <f>IF(H4="OB","A",IF(H4="IX","W",H4))</f>
        <v>0</v>
      </c>
      <c r="Z3" s="106"/>
      <c r="AA3" s="106" t="s">
        <v>36</v>
      </c>
      <c r="AB3" s="107">
        <v>120</v>
      </c>
      <c r="AC3" s="107">
        <v>90</v>
      </c>
      <c r="AD3" s="107">
        <v>65</v>
      </c>
      <c r="AE3" s="107">
        <v>55</v>
      </c>
      <c r="AF3" s="107">
        <v>50</v>
      </c>
      <c r="AG3" s="107">
        <v>45</v>
      </c>
      <c r="AH3" s="107">
        <v>40</v>
      </c>
      <c r="AI3" s="107">
        <v>35</v>
      </c>
      <c r="AJ3" s="107">
        <v>25</v>
      </c>
      <c r="AK3" s="107">
        <v>20</v>
      </c>
    </row>
    <row r="4" spans="1:37" x14ac:dyDescent="0.25">
      <c r="A4" s="449">
        <f>Altalanos!$A$10</f>
        <v>45790</v>
      </c>
      <c r="B4" s="449"/>
      <c r="C4" s="449"/>
      <c r="D4" s="112"/>
      <c r="E4" s="113" t="str">
        <f>Altalanos!$C$10</f>
        <v>Békéscsaba</v>
      </c>
      <c r="F4" s="113"/>
      <c r="G4" s="113"/>
      <c r="H4" s="114"/>
      <c r="I4" s="113"/>
      <c r="J4" s="115"/>
      <c r="K4" s="114"/>
      <c r="L4" s="116" t="str">
        <f>Altalanos!$E$10</f>
        <v>Hankó Bálint</v>
      </c>
      <c r="M4" s="114"/>
      <c r="N4" s="117"/>
      <c r="O4" s="118"/>
      <c r="P4" s="117"/>
      <c r="Q4" s="119" t="s">
        <v>38</v>
      </c>
      <c r="R4" s="120" t="s">
        <v>39</v>
      </c>
      <c r="S4" s="120" t="s">
        <v>40</v>
      </c>
      <c r="Y4" s="106"/>
      <c r="Z4" s="106"/>
      <c r="AA4" s="106" t="s">
        <v>41</v>
      </c>
      <c r="AB4" s="107">
        <v>90</v>
      </c>
      <c r="AC4" s="107">
        <v>60</v>
      </c>
      <c r="AD4" s="107">
        <v>45</v>
      </c>
      <c r="AE4" s="107">
        <v>34</v>
      </c>
      <c r="AF4" s="107">
        <v>27</v>
      </c>
      <c r="AG4" s="107">
        <v>22</v>
      </c>
      <c r="AH4" s="107">
        <v>18</v>
      </c>
      <c r="AI4" s="107">
        <v>15</v>
      </c>
      <c r="AJ4" s="107">
        <v>12</v>
      </c>
      <c r="AK4" s="107">
        <v>9</v>
      </c>
    </row>
    <row r="5" spans="1:37" x14ac:dyDescent="0.25">
      <c r="A5" s="33"/>
      <c r="B5" s="33" t="s">
        <v>42</v>
      </c>
      <c r="C5" s="33" t="s">
        <v>43</v>
      </c>
      <c r="D5" s="33" t="s">
        <v>44</v>
      </c>
      <c r="E5" s="33" t="s">
        <v>45</v>
      </c>
      <c r="F5" s="33"/>
      <c r="G5" s="33" t="s">
        <v>25</v>
      </c>
      <c r="H5" s="33"/>
      <c r="I5" s="33" t="s">
        <v>46</v>
      </c>
      <c r="J5" s="33"/>
      <c r="K5" s="121" t="s">
        <v>47</v>
      </c>
      <c r="L5" s="121" t="s">
        <v>48</v>
      </c>
      <c r="M5" s="121" t="s">
        <v>49</v>
      </c>
      <c r="Q5" s="122" t="s">
        <v>50</v>
      </c>
      <c r="R5" s="123" t="s">
        <v>51</v>
      </c>
      <c r="S5" s="123" t="s">
        <v>52</v>
      </c>
      <c r="Y5" s="106">
        <f>IF(OR(Altalanos!$A$8="F1",Altalanos!$A$8="F2",Altalanos!$A$8="N1",Altalanos!$A$8="N2"),1,2)</f>
        <v>2</v>
      </c>
      <c r="Z5" s="106"/>
      <c r="AA5" s="106" t="s">
        <v>53</v>
      </c>
      <c r="AB5" s="107">
        <v>60</v>
      </c>
      <c r="AC5" s="107">
        <v>40</v>
      </c>
      <c r="AD5" s="107">
        <v>30</v>
      </c>
      <c r="AE5" s="107">
        <v>20</v>
      </c>
      <c r="AF5" s="107">
        <v>18</v>
      </c>
      <c r="AG5" s="107">
        <v>15</v>
      </c>
      <c r="AH5" s="107">
        <v>12</v>
      </c>
      <c r="AI5" s="107">
        <v>10</v>
      </c>
      <c r="AJ5" s="107">
        <v>8</v>
      </c>
      <c r="AK5" s="107">
        <v>6</v>
      </c>
    </row>
    <row r="6" spans="1:37" x14ac:dyDescent="0.25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Y6" s="106"/>
      <c r="Z6" s="106"/>
      <c r="AA6" s="106" t="s">
        <v>54</v>
      </c>
      <c r="AB6" s="107">
        <v>40</v>
      </c>
      <c r="AC6" s="107">
        <v>25</v>
      </c>
      <c r="AD6" s="107">
        <v>18</v>
      </c>
      <c r="AE6" s="107">
        <v>13</v>
      </c>
      <c r="AF6" s="107">
        <v>10</v>
      </c>
      <c r="AG6" s="107">
        <v>8</v>
      </c>
      <c r="AH6" s="107">
        <v>6</v>
      </c>
      <c r="AI6" s="107">
        <v>5</v>
      </c>
      <c r="AJ6" s="107">
        <v>4</v>
      </c>
      <c r="AK6" s="107">
        <v>3</v>
      </c>
    </row>
    <row r="7" spans="1:37" x14ac:dyDescent="0.25">
      <c r="A7" s="125" t="s">
        <v>30</v>
      </c>
      <c r="B7" s="126"/>
      <c r="C7" s="127" t="str">
        <f>IF($B7="","",VLOOKUP($B7,#REF!,5))</f>
        <v/>
      </c>
      <c r="D7" s="127" t="str">
        <f>IF($B7="","",VLOOKUP($B7,#REF!,15))</f>
        <v/>
      </c>
      <c r="E7" s="128" t="s">
        <v>221</v>
      </c>
      <c r="F7" s="129"/>
      <c r="G7" s="128" t="s">
        <v>222</v>
      </c>
      <c r="H7" s="129"/>
      <c r="I7" s="128" t="s">
        <v>217</v>
      </c>
      <c r="J7" s="124"/>
      <c r="K7" s="130"/>
      <c r="L7" s="131" t="str">
        <f>IF(K7="","",CONCATENATE(VLOOKUP($Y$3,$AB$1:$AK$1,K7)," pont"))</f>
        <v/>
      </c>
      <c r="M7" s="132"/>
      <c r="Q7" s="111" t="s">
        <v>33</v>
      </c>
      <c r="R7" s="133" t="s">
        <v>68</v>
      </c>
      <c r="S7" s="133" t="s">
        <v>182</v>
      </c>
      <c r="Y7" s="106"/>
      <c r="Z7" s="106"/>
      <c r="AA7" s="106" t="s">
        <v>60</v>
      </c>
      <c r="AB7" s="107">
        <v>25</v>
      </c>
      <c r="AC7" s="107">
        <v>15</v>
      </c>
      <c r="AD7" s="107">
        <v>13</v>
      </c>
      <c r="AE7" s="107">
        <v>8</v>
      </c>
      <c r="AF7" s="107">
        <v>6</v>
      </c>
      <c r="AG7" s="107">
        <v>4</v>
      </c>
      <c r="AH7" s="107">
        <v>3</v>
      </c>
      <c r="AI7" s="107">
        <v>2</v>
      </c>
      <c r="AJ7" s="107">
        <v>1</v>
      </c>
      <c r="AK7" s="107">
        <v>0</v>
      </c>
    </row>
    <row r="8" spans="1:37" x14ac:dyDescent="0.25">
      <c r="A8" s="134"/>
      <c r="B8" s="135"/>
      <c r="C8" s="136"/>
      <c r="D8" s="136"/>
      <c r="E8" s="136"/>
      <c r="F8" s="136"/>
      <c r="G8" s="136"/>
      <c r="H8" s="136"/>
      <c r="I8" s="136"/>
      <c r="J8" s="124"/>
      <c r="K8" s="134"/>
      <c r="L8" s="134"/>
      <c r="M8" s="137"/>
      <c r="Q8" s="119" t="s">
        <v>38</v>
      </c>
      <c r="R8" s="138" t="s">
        <v>153</v>
      </c>
      <c r="S8" s="138" t="s">
        <v>61</v>
      </c>
      <c r="Y8" s="106"/>
      <c r="Z8" s="106"/>
      <c r="AA8" s="106" t="s">
        <v>63</v>
      </c>
      <c r="AB8" s="107">
        <v>15</v>
      </c>
      <c r="AC8" s="107">
        <v>10</v>
      </c>
      <c r="AD8" s="107">
        <v>7</v>
      </c>
      <c r="AE8" s="107">
        <v>5</v>
      </c>
      <c r="AF8" s="107">
        <v>4</v>
      </c>
      <c r="AG8" s="107">
        <v>3</v>
      </c>
      <c r="AH8" s="107">
        <v>2</v>
      </c>
      <c r="AI8" s="107">
        <v>1</v>
      </c>
      <c r="AJ8" s="107">
        <v>0</v>
      </c>
      <c r="AK8" s="107">
        <v>0</v>
      </c>
    </row>
    <row r="9" spans="1:37" x14ac:dyDescent="0.25">
      <c r="A9" s="134" t="s">
        <v>64</v>
      </c>
      <c r="B9" s="139"/>
      <c r="C9" s="127" t="str">
        <f>IF($B9="","",VLOOKUP($B9,#REF!,5))</f>
        <v/>
      </c>
      <c r="D9" s="127" t="str">
        <f>IF($B9="","",VLOOKUP($B9,#REF!,15))</f>
        <v/>
      </c>
      <c r="E9" s="140" t="s">
        <v>55</v>
      </c>
      <c r="F9" s="141"/>
      <c r="G9" s="140" t="s">
        <v>223</v>
      </c>
      <c r="H9" s="141"/>
      <c r="I9" s="140" t="s">
        <v>57</v>
      </c>
      <c r="J9" s="124"/>
      <c r="K9" s="130"/>
      <c r="L9" s="131" t="str">
        <f>IF(K9="","",CONCATENATE(VLOOKUP($Y$3,$AB$1:$AK$1,K9)," pont"))</f>
        <v/>
      </c>
      <c r="M9" s="132"/>
      <c r="Q9" s="122" t="s">
        <v>50</v>
      </c>
      <c r="R9" s="142" t="s">
        <v>128</v>
      </c>
      <c r="S9" s="142" t="s">
        <v>185</v>
      </c>
      <c r="Y9" s="106"/>
      <c r="Z9" s="106"/>
      <c r="AA9" s="106" t="s">
        <v>70</v>
      </c>
      <c r="AB9" s="107">
        <v>10</v>
      </c>
      <c r="AC9" s="107">
        <v>6</v>
      </c>
      <c r="AD9" s="107">
        <v>4</v>
      </c>
      <c r="AE9" s="107">
        <v>2</v>
      </c>
      <c r="AF9" s="107">
        <v>1</v>
      </c>
      <c r="AG9" s="107">
        <v>0</v>
      </c>
      <c r="AH9" s="107">
        <v>0</v>
      </c>
      <c r="AI9" s="107">
        <v>0</v>
      </c>
      <c r="AJ9" s="107">
        <v>0</v>
      </c>
      <c r="AK9" s="107">
        <v>0</v>
      </c>
    </row>
    <row r="10" spans="1:37" x14ac:dyDescent="0.25">
      <c r="A10" s="134"/>
      <c r="B10" s="135"/>
      <c r="C10" s="136"/>
      <c r="D10" s="136"/>
      <c r="E10" s="136"/>
      <c r="F10" s="136"/>
      <c r="G10" s="136"/>
      <c r="H10" s="136"/>
      <c r="I10" s="136"/>
      <c r="J10" s="124"/>
      <c r="K10" s="134"/>
      <c r="L10" s="134"/>
      <c r="M10" s="137"/>
      <c r="Y10" s="106"/>
      <c r="Z10" s="106"/>
      <c r="AA10" s="106" t="s">
        <v>71</v>
      </c>
      <c r="AB10" s="107">
        <v>6</v>
      </c>
      <c r="AC10" s="107">
        <v>3</v>
      </c>
      <c r="AD10" s="107">
        <v>2</v>
      </c>
      <c r="AE10" s="107">
        <v>1</v>
      </c>
      <c r="AF10" s="107">
        <v>0</v>
      </c>
      <c r="AG10" s="107">
        <v>0</v>
      </c>
      <c r="AH10" s="107">
        <v>0</v>
      </c>
      <c r="AI10" s="107">
        <v>0</v>
      </c>
      <c r="AJ10" s="107">
        <v>0</v>
      </c>
      <c r="AK10" s="107">
        <v>0</v>
      </c>
    </row>
    <row r="11" spans="1:37" x14ac:dyDescent="0.25">
      <c r="A11" s="134" t="s">
        <v>72</v>
      </c>
      <c r="B11" s="139"/>
      <c r="C11" s="127" t="str">
        <f>IF($B11="","",VLOOKUP($B11,#REF!,5))</f>
        <v/>
      </c>
      <c r="D11" s="127" t="str">
        <f>IF($B11="","",VLOOKUP($B11,#REF!,15))</f>
        <v/>
      </c>
      <c r="E11" s="140" t="s">
        <v>224</v>
      </c>
      <c r="F11" s="141"/>
      <c r="G11" s="140" t="s">
        <v>225</v>
      </c>
      <c r="H11" s="141"/>
      <c r="I11" s="140" t="s">
        <v>136</v>
      </c>
      <c r="J11" s="124"/>
      <c r="K11" s="130"/>
      <c r="L11" s="131" t="str">
        <f>IF(K11="","",CONCATENATE(VLOOKUP($Y$3,$AB$1:$AK$1,K11)," pont"))</f>
        <v/>
      </c>
      <c r="M11" s="132"/>
      <c r="Y11" s="106"/>
      <c r="Z11" s="106"/>
      <c r="AA11" s="106" t="s">
        <v>76</v>
      </c>
      <c r="AB11" s="107">
        <v>3</v>
      </c>
      <c r="AC11" s="107">
        <v>2</v>
      </c>
      <c r="AD11" s="107">
        <v>1</v>
      </c>
      <c r="AE11" s="107">
        <v>0</v>
      </c>
      <c r="AF11" s="107">
        <v>0</v>
      </c>
      <c r="AG11" s="107">
        <v>0</v>
      </c>
      <c r="AH11" s="107">
        <v>0</v>
      </c>
      <c r="AI11" s="107">
        <v>0</v>
      </c>
      <c r="AJ11" s="107">
        <v>0</v>
      </c>
      <c r="AK11" s="107">
        <v>0</v>
      </c>
    </row>
    <row r="12" spans="1:37" x14ac:dyDescent="0.25">
      <c r="A12" s="124"/>
      <c r="B12" s="125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37"/>
      <c r="Y12" s="106"/>
      <c r="Z12" s="106"/>
      <c r="AA12" s="106" t="s">
        <v>77</v>
      </c>
      <c r="AB12" s="143">
        <v>0</v>
      </c>
      <c r="AC12" s="143">
        <v>0</v>
      </c>
      <c r="AD12" s="143">
        <v>0</v>
      </c>
      <c r="AE12" s="143">
        <v>0</v>
      </c>
      <c r="AF12" s="143">
        <v>0</v>
      </c>
      <c r="AG12" s="143">
        <v>0</v>
      </c>
      <c r="AH12" s="143">
        <v>0</v>
      </c>
      <c r="AI12" s="143">
        <v>0</v>
      </c>
      <c r="AJ12" s="143">
        <v>0</v>
      </c>
      <c r="AK12" s="143">
        <v>0</v>
      </c>
    </row>
    <row r="13" spans="1:37" x14ac:dyDescent="0.25">
      <c r="A13" s="125" t="s">
        <v>78</v>
      </c>
      <c r="B13" s="126"/>
      <c r="C13" s="127" t="str">
        <f>IF($B13="","",VLOOKUP($B13,#REF!,5))</f>
        <v/>
      </c>
      <c r="D13" s="127" t="str">
        <f>IF($B13="","",VLOOKUP($B13,#REF!,15))</f>
        <v/>
      </c>
      <c r="E13" s="128" t="s">
        <v>167</v>
      </c>
      <c r="F13" s="129"/>
      <c r="G13" s="128" t="s">
        <v>226</v>
      </c>
      <c r="H13" s="129"/>
      <c r="I13" s="128" t="s">
        <v>227</v>
      </c>
      <c r="J13" s="124"/>
      <c r="K13" s="130"/>
      <c r="L13" s="131" t="str">
        <f>IF(K13="","",CONCATENATE(VLOOKUP($Y$3,$AB$1:$AK$1,K13)," pont"))</f>
        <v/>
      </c>
      <c r="M13" s="132"/>
      <c r="Y13" s="106"/>
      <c r="Z13" s="106"/>
      <c r="AA13" s="106" t="s">
        <v>82</v>
      </c>
      <c r="AB13" s="143">
        <v>0</v>
      </c>
      <c r="AC13" s="143">
        <v>0</v>
      </c>
      <c r="AD13" s="143">
        <v>0</v>
      </c>
      <c r="AE13" s="143">
        <v>0</v>
      </c>
      <c r="AF13" s="143">
        <v>0</v>
      </c>
      <c r="AG13" s="143">
        <v>0</v>
      </c>
      <c r="AH13" s="143">
        <v>0</v>
      </c>
      <c r="AI13" s="143">
        <v>0</v>
      </c>
      <c r="AJ13" s="143">
        <v>0</v>
      </c>
      <c r="AK13" s="143">
        <v>0</v>
      </c>
    </row>
    <row r="14" spans="1:37" x14ac:dyDescent="0.25">
      <c r="A14" s="134"/>
      <c r="B14" s="135"/>
      <c r="C14" s="136"/>
      <c r="D14" s="136"/>
      <c r="E14" s="136"/>
      <c r="F14" s="136"/>
      <c r="G14" s="136"/>
      <c r="H14" s="136"/>
      <c r="I14" s="136"/>
      <c r="J14" s="124"/>
      <c r="K14" s="134"/>
      <c r="L14" s="134"/>
      <c r="M14" s="137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</row>
    <row r="15" spans="1:37" x14ac:dyDescent="0.25">
      <c r="A15" s="134" t="s">
        <v>83</v>
      </c>
      <c r="B15" s="139"/>
      <c r="C15" s="127" t="str">
        <f>IF($B15="","",VLOOKUP($B15,#REF!,5))</f>
        <v/>
      </c>
      <c r="D15" s="127" t="str">
        <f>IF($B15="","",VLOOKUP($B15,#REF!,15))</f>
        <v/>
      </c>
      <c r="E15" s="140" t="s">
        <v>228</v>
      </c>
      <c r="F15" s="141"/>
      <c r="G15" s="140" t="s">
        <v>229</v>
      </c>
      <c r="H15" s="141"/>
      <c r="I15" s="140" t="s">
        <v>126</v>
      </c>
      <c r="J15" s="124"/>
      <c r="K15" s="130"/>
      <c r="L15" s="131" t="str">
        <f>IF(K15="","",CONCATENATE(VLOOKUP($Y$3,$AB$1:$AK$1,K15)," pont"))</f>
        <v/>
      </c>
      <c r="M15" s="132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</row>
    <row r="16" spans="1:37" x14ac:dyDescent="0.25">
      <c r="A16" s="134"/>
      <c r="B16" s="135"/>
      <c r="C16" s="136"/>
      <c r="D16" s="136"/>
      <c r="E16" s="136"/>
      <c r="F16" s="136"/>
      <c r="G16" s="136"/>
      <c r="H16" s="136"/>
      <c r="I16" s="136"/>
      <c r="J16" s="124"/>
      <c r="K16" s="134"/>
      <c r="L16" s="134"/>
      <c r="M16" s="137"/>
      <c r="Y16" s="106"/>
      <c r="Z16" s="106"/>
      <c r="AA16" s="106" t="s">
        <v>30</v>
      </c>
      <c r="AB16" s="106">
        <v>300</v>
      </c>
      <c r="AC16" s="106">
        <v>250</v>
      </c>
      <c r="AD16" s="106">
        <v>220</v>
      </c>
      <c r="AE16" s="106">
        <v>180</v>
      </c>
      <c r="AF16" s="106">
        <v>160</v>
      </c>
      <c r="AG16" s="106">
        <v>150</v>
      </c>
      <c r="AH16" s="106">
        <v>140</v>
      </c>
      <c r="AI16" s="106">
        <v>130</v>
      </c>
      <c r="AJ16" s="106">
        <v>120</v>
      </c>
      <c r="AK16" s="106">
        <v>110</v>
      </c>
    </row>
    <row r="17" spans="1:37" x14ac:dyDescent="0.25">
      <c r="A17" s="134" t="s">
        <v>87</v>
      </c>
      <c r="B17" s="139"/>
      <c r="C17" s="127" t="str">
        <f>IF($B17="","",VLOOKUP($B17,#REF!,5))</f>
        <v/>
      </c>
      <c r="D17" s="127" t="str">
        <f>IF($B17="","",VLOOKUP($B17,#REF!,15))</f>
        <v/>
      </c>
      <c r="E17" s="140" t="s">
        <v>230</v>
      </c>
      <c r="F17" s="141"/>
      <c r="G17" s="140" t="s">
        <v>231</v>
      </c>
      <c r="H17" s="141"/>
      <c r="I17" s="140" t="s">
        <v>136</v>
      </c>
      <c r="J17" s="124"/>
      <c r="K17" s="130"/>
      <c r="L17" s="131" t="str">
        <f>IF(K17="","",CONCATENATE(VLOOKUP($Y$3,$AB$1:$AK$1,K17)," pont"))</f>
        <v/>
      </c>
      <c r="M17" s="132"/>
      <c r="Y17" s="106"/>
      <c r="Z17" s="106"/>
      <c r="AA17" s="106" t="s">
        <v>36</v>
      </c>
      <c r="AB17" s="106">
        <v>250</v>
      </c>
      <c r="AC17" s="106">
        <v>200</v>
      </c>
      <c r="AD17" s="106">
        <v>160</v>
      </c>
      <c r="AE17" s="106">
        <v>140</v>
      </c>
      <c r="AF17" s="106">
        <v>120</v>
      </c>
      <c r="AG17" s="106">
        <v>110</v>
      </c>
      <c r="AH17" s="106">
        <v>100</v>
      </c>
      <c r="AI17" s="106">
        <v>90</v>
      </c>
      <c r="AJ17" s="106">
        <v>80</v>
      </c>
      <c r="AK17" s="106">
        <v>70</v>
      </c>
    </row>
    <row r="18" spans="1:37" x14ac:dyDescent="0.25">
      <c r="A18" s="134"/>
      <c r="B18" s="135"/>
      <c r="C18" s="136"/>
      <c r="D18" s="136"/>
      <c r="E18" s="136"/>
      <c r="F18" s="136"/>
      <c r="G18" s="136"/>
      <c r="H18" s="136"/>
      <c r="I18" s="136"/>
      <c r="J18" s="124"/>
      <c r="K18" s="134"/>
      <c r="L18" s="134"/>
      <c r="M18" s="137"/>
      <c r="Y18" s="106"/>
      <c r="Z18" s="106"/>
      <c r="AA18" s="106" t="s">
        <v>41</v>
      </c>
      <c r="AB18" s="106">
        <v>200</v>
      </c>
      <c r="AC18" s="106">
        <v>150</v>
      </c>
      <c r="AD18" s="106">
        <v>130</v>
      </c>
      <c r="AE18" s="106">
        <v>110</v>
      </c>
      <c r="AF18" s="106">
        <v>95</v>
      </c>
      <c r="AG18" s="106">
        <v>80</v>
      </c>
      <c r="AH18" s="106">
        <v>70</v>
      </c>
      <c r="AI18" s="106">
        <v>60</v>
      </c>
      <c r="AJ18" s="106">
        <v>55</v>
      </c>
      <c r="AK18" s="106">
        <v>50</v>
      </c>
    </row>
    <row r="19" spans="1:37" x14ac:dyDescent="0.25">
      <c r="A19" s="134" t="s">
        <v>87</v>
      </c>
      <c r="B19" s="139"/>
      <c r="C19" s="127" t="str">
        <f>IF($B19="","",VLOOKUP($B19,#REF!,5))</f>
        <v/>
      </c>
      <c r="D19" s="127" t="str">
        <f>IF($B19="","",VLOOKUP($B19,#REF!,15))</f>
        <v/>
      </c>
      <c r="E19" s="140" t="s">
        <v>232</v>
      </c>
      <c r="F19" s="141"/>
      <c r="G19" s="140" t="s">
        <v>233</v>
      </c>
      <c r="H19" s="141"/>
      <c r="I19" s="140" t="s">
        <v>90</v>
      </c>
      <c r="J19" s="124"/>
      <c r="K19" s="130"/>
      <c r="L19" s="131" t="str">
        <f>IF(K19="","",CONCATENATE(VLOOKUP($Y$3,$AB$1:$AK$1,K19)," pont"))</f>
        <v/>
      </c>
      <c r="M19" s="132"/>
      <c r="Y19" s="106"/>
      <c r="Z19" s="106"/>
      <c r="AA19" s="106" t="s">
        <v>53</v>
      </c>
      <c r="AB19" s="106">
        <v>150</v>
      </c>
      <c r="AC19" s="106">
        <v>120</v>
      </c>
      <c r="AD19" s="106">
        <v>100</v>
      </c>
      <c r="AE19" s="106">
        <v>80</v>
      </c>
      <c r="AF19" s="106">
        <v>70</v>
      </c>
      <c r="AG19" s="106">
        <v>60</v>
      </c>
      <c r="AH19" s="106">
        <v>55</v>
      </c>
      <c r="AI19" s="106">
        <v>50</v>
      </c>
      <c r="AJ19" s="106">
        <v>45</v>
      </c>
      <c r="AK19" s="106">
        <v>40</v>
      </c>
    </row>
    <row r="20" spans="1:37" x14ac:dyDescent="0.25">
      <c r="A20" s="124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Y20" s="106"/>
      <c r="Z20" s="106"/>
      <c r="AA20" s="106" t="s">
        <v>54</v>
      </c>
      <c r="AB20" s="106">
        <v>120</v>
      </c>
      <c r="AC20" s="106">
        <v>90</v>
      </c>
      <c r="AD20" s="106">
        <v>65</v>
      </c>
      <c r="AE20" s="106">
        <v>55</v>
      </c>
      <c r="AF20" s="106">
        <v>50</v>
      </c>
      <c r="AG20" s="106">
        <v>45</v>
      </c>
      <c r="AH20" s="106">
        <v>40</v>
      </c>
      <c r="AI20" s="106">
        <v>35</v>
      </c>
      <c r="AJ20" s="106">
        <v>25</v>
      </c>
      <c r="AK20" s="106">
        <v>20</v>
      </c>
    </row>
    <row r="21" spans="1:37" x14ac:dyDescent="0.25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Y21" s="106"/>
      <c r="Z21" s="106"/>
      <c r="AA21" s="106" t="s">
        <v>60</v>
      </c>
      <c r="AB21" s="106">
        <v>90</v>
      </c>
      <c r="AC21" s="106">
        <v>60</v>
      </c>
      <c r="AD21" s="106">
        <v>45</v>
      </c>
      <c r="AE21" s="106">
        <v>34</v>
      </c>
      <c r="AF21" s="106">
        <v>27</v>
      </c>
      <c r="AG21" s="106">
        <v>22</v>
      </c>
      <c r="AH21" s="106">
        <v>18</v>
      </c>
      <c r="AI21" s="106">
        <v>15</v>
      </c>
      <c r="AJ21" s="106">
        <v>12</v>
      </c>
      <c r="AK21" s="106">
        <v>9</v>
      </c>
    </row>
    <row r="22" spans="1:37" ht="18.75" customHeight="1" x14ac:dyDescent="0.25">
      <c r="A22" s="124"/>
      <c r="B22" s="447"/>
      <c r="C22" s="447"/>
      <c r="D22" s="446" t="str">
        <f>E7</f>
        <v>Beregszászi</v>
      </c>
      <c r="E22" s="446"/>
      <c r="F22" s="446" t="str">
        <f>E9</f>
        <v>Juhász</v>
      </c>
      <c r="G22" s="446"/>
      <c r="H22" s="446" t="str">
        <f>E11</f>
        <v>Soós</v>
      </c>
      <c r="I22" s="446"/>
      <c r="J22" s="124"/>
      <c r="K22" s="124"/>
      <c r="L22" s="124"/>
      <c r="M22" s="148" t="s">
        <v>47</v>
      </c>
      <c r="Y22" s="106"/>
      <c r="Z22" s="106"/>
      <c r="AA22" s="106" t="s">
        <v>63</v>
      </c>
      <c r="AB22" s="106">
        <v>60</v>
      </c>
      <c r="AC22" s="106">
        <v>40</v>
      </c>
      <c r="AD22" s="106">
        <v>30</v>
      </c>
      <c r="AE22" s="106">
        <v>20</v>
      </c>
      <c r="AF22" s="106">
        <v>18</v>
      </c>
      <c r="AG22" s="106">
        <v>15</v>
      </c>
      <c r="AH22" s="106">
        <v>12</v>
      </c>
      <c r="AI22" s="106">
        <v>10</v>
      </c>
      <c r="AJ22" s="106">
        <v>8</v>
      </c>
      <c r="AK22" s="106">
        <v>6</v>
      </c>
    </row>
    <row r="23" spans="1:37" ht="18.75" customHeight="1" x14ac:dyDescent="0.25">
      <c r="A23" s="149" t="s">
        <v>30</v>
      </c>
      <c r="B23" s="441" t="str">
        <f>E7</f>
        <v>Beregszászi</v>
      </c>
      <c r="C23" s="441"/>
      <c r="D23" s="444"/>
      <c r="E23" s="444"/>
      <c r="F23" s="442" t="s">
        <v>605</v>
      </c>
      <c r="G23" s="443"/>
      <c r="H23" s="442" t="s">
        <v>638</v>
      </c>
      <c r="I23" s="443"/>
      <c r="J23" s="124"/>
      <c r="K23" s="124"/>
      <c r="L23" s="124"/>
      <c r="M23" s="150" t="s">
        <v>617</v>
      </c>
      <c r="Y23" s="106"/>
      <c r="Z23" s="106"/>
      <c r="AA23" s="106" t="s">
        <v>70</v>
      </c>
      <c r="AB23" s="106">
        <v>40</v>
      </c>
      <c r="AC23" s="106">
        <v>25</v>
      </c>
      <c r="AD23" s="106">
        <v>18</v>
      </c>
      <c r="AE23" s="106">
        <v>13</v>
      </c>
      <c r="AF23" s="106">
        <v>8</v>
      </c>
      <c r="AG23" s="106">
        <v>7</v>
      </c>
      <c r="AH23" s="106">
        <v>6</v>
      </c>
      <c r="AI23" s="106">
        <v>5</v>
      </c>
      <c r="AJ23" s="106">
        <v>4</v>
      </c>
      <c r="AK23" s="106">
        <v>3</v>
      </c>
    </row>
    <row r="24" spans="1:37" ht="18.75" customHeight="1" x14ac:dyDescent="0.25">
      <c r="A24" s="149" t="s">
        <v>64</v>
      </c>
      <c r="B24" s="441" t="str">
        <f>E9</f>
        <v>Juhász</v>
      </c>
      <c r="C24" s="441"/>
      <c r="D24" s="442" t="s">
        <v>605</v>
      </c>
      <c r="E24" s="443"/>
      <c r="F24" s="444"/>
      <c r="G24" s="444"/>
      <c r="H24" s="442" t="s">
        <v>605</v>
      </c>
      <c r="I24" s="443"/>
      <c r="J24" s="124"/>
      <c r="K24" s="124"/>
      <c r="L24" s="124"/>
      <c r="M24" s="150"/>
      <c r="Y24" s="106"/>
      <c r="Z24" s="106"/>
      <c r="AA24" s="106" t="s">
        <v>71</v>
      </c>
      <c r="AB24" s="106">
        <v>25</v>
      </c>
      <c r="AC24" s="106">
        <v>15</v>
      </c>
      <c r="AD24" s="106">
        <v>13</v>
      </c>
      <c r="AE24" s="106">
        <v>7</v>
      </c>
      <c r="AF24" s="106">
        <v>6</v>
      </c>
      <c r="AG24" s="106">
        <v>5</v>
      </c>
      <c r="AH24" s="106">
        <v>4</v>
      </c>
      <c r="AI24" s="106">
        <v>3</v>
      </c>
      <c r="AJ24" s="106">
        <v>2</v>
      </c>
      <c r="AK24" s="106">
        <v>1</v>
      </c>
    </row>
    <row r="25" spans="1:37" ht="18.75" customHeight="1" x14ac:dyDescent="0.25">
      <c r="A25" s="149" t="s">
        <v>72</v>
      </c>
      <c r="B25" s="441" t="str">
        <f>E11</f>
        <v>Soós</v>
      </c>
      <c r="C25" s="441"/>
      <c r="D25" s="442" t="s">
        <v>640</v>
      </c>
      <c r="E25" s="443"/>
      <c r="F25" s="442" t="s">
        <v>605</v>
      </c>
      <c r="G25" s="443"/>
      <c r="H25" s="444"/>
      <c r="I25" s="444"/>
      <c r="J25" s="124"/>
      <c r="K25" s="124"/>
      <c r="L25" s="124"/>
      <c r="M25" s="150" t="s">
        <v>616</v>
      </c>
      <c r="Y25" s="106"/>
      <c r="Z25" s="106"/>
      <c r="AA25" s="106" t="s">
        <v>76</v>
      </c>
      <c r="AB25" s="106">
        <v>15</v>
      </c>
      <c r="AC25" s="106">
        <v>10</v>
      </c>
      <c r="AD25" s="106">
        <v>8</v>
      </c>
      <c r="AE25" s="106">
        <v>4</v>
      </c>
      <c r="AF25" s="106">
        <v>3</v>
      </c>
      <c r="AG25" s="106">
        <v>2</v>
      </c>
      <c r="AH25" s="106">
        <v>1</v>
      </c>
      <c r="AI25" s="106">
        <v>0</v>
      </c>
      <c r="AJ25" s="106">
        <v>0</v>
      </c>
      <c r="AK25" s="106">
        <v>0</v>
      </c>
    </row>
    <row r="26" spans="1:37" x14ac:dyDescent="0.25">
      <c r="A26" s="124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52"/>
      <c r="Y26" s="106"/>
      <c r="Z26" s="106"/>
      <c r="AA26" s="106" t="s">
        <v>77</v>
      </c>
      <c r="AB26" s="106">
        <v>10</v>
      </c>
      <c r="AC26" s="106">
        <v>6</v>
      </c>
      <c r="AD26" s="106">
        <v>4</v>
      </c>
      <c r="AE26" s="106">
        <v>2</v>
      </c>
      <c r="AF26" s="106">
        <v>1</v>
      </c>
      <c r="AG26" s="106">
        <v>0</v>
      </c>
      <c r="AH26" s="106">
        <v>0</v>
      </c>
      <c r="AI26" s="106">
        <v>0</v>
      </c>
      <c r="AJ26" s="106">
        <v>0</v>
      </c>
      <c r="AK26" s="106">
        <v>0</v>
      </c>
    </row>
    <row r="27" spans="1:37" ht="18.75" customHeight="1" x14ac:dyDescent="0.25">
      <c r="A27" s="124"/>
      <c r="B27" s="447"/>
      <c r="C27" s="447"/>
      <c r="D27" s="446" t="str">
        <f>E13</f>
        <v>Nagy</v>
      </c>
      <c r="E27" s="446"/>
      <c r="F27" s="446" t="str">
        <f>E15</f>
        <v>Kiss</v>
      </c>
      <c r="G27" s="446"/>
      <c r="H27" s="446" t="str">
        <f>E17</f>
        <v xml:space="preserve">Vörös </v>
      </c>
      <c r="I27" s="446"/>
      <c r="J27" s="446" t="str">
        <f>E19</f>
        <v>Pocsay</v>
      </c>
      <c r="K27" s="446"/>
      <c r="L27" s="124"/>
      <c r="M27" s="152"/>
      <c r="Y27" s="106"/>
      <c r="Z27" s="106"/>
      <c r="AA27" s="106" t="s">
        <v>82</v>
      </c>
      <c r="AB27" s="106">
        <v>3</v>
      </c>
      <c r="AC27" s="106">
        <v>2</v>
      </c>
      <c r="AD27" s="106">
        <v>1</v>
      </c>
      <c r="AE27" s="106">
        <v>0</v>
      </c>
      <c r="AF27" s="106">
        <v>0</v>
      </c>
      <c r="AG27" s="106">
        <v>0</v>
      </c>
      <c r="AH27" s="106">
        <v>0</v>
      </c>
      <c r="AI27" s="106">
        <v>0</v>
      </c>
      <c r="AJ27" s="106">
        <v>0</v>
      </c>
      <c r="AK27" s="106">
        <v>0</v>
      </c>
    </row>
    <row r="28" spans="1:37" ht="18.75" customHeight="1" x14ac:dyDescent="0.25">
      <c r="A28" s="149" t="s">
        <v>78</v>
      </c>
      <c r="B28" s="441" t="str">
        <f>E13</f>
        <v>Nagy</v>
      </c>
      <c r="C28" s="441"/>
      <c r="D28" s="444"/>
      <c r="E28" s="444"/>
      <c r="F28" s="442" t="s">
        <v>637</v>
      </c>
      <c r="G28" s="443"/>
      <c r="H28" s="442" t="s">
        <v>651</v>
      </c>
      <c r="I28" s="443"/>
      <c r="J28" s="445" t="s">
        <v>637</v>
      </c>
      <c r="K28" s="446"/>
      <c r="L28" s="124"/>
      <c r="M28" s="150" t="s">
        <v>617</v>
      </c>
    </row>
    <row r="29" spans="1:37" ht="18.75" customHeight="1" x14ac:dyDescent="0.25">
      <c r="A29" s="149" t="s">
        <v>83</v>
      </c>
      <c r="B29" s="441" t="str">
        <f>E15</f>
        <v>Kiss</v>
      </c>
      <c r="C29" s="441"/>
      <c r="D29" s="442" t="s">
        <v>639</v>
      </c>
      <c r="E29" s="443"/>
      <c r="F29" s="444"/>
      <c r="G29" s="444"/>
      <c r="H29" s="442" t="s">
        <v>637</v>
      </c>
      <c r="I29" s="443"/>
      <c r="J29" s="442" t="s">
        <v>637</v>
      </c>
      <c r="K29" s="443"/>
      <c r="L29" s="124"/>
      <c r="M29" s="150" t="s">
        <v>616</v>
      </c>
    </row>
    <row r="30" spans="1:37" ht="18.75" customHeight="1" x14ac:dyDescent="0.25">
      <c r="A30" s="149" t="s">
        <v>87</v>
      </c>
      <c r="B30" s="441" t="str">
        <f>E17</f>
        <v xml:space="preserve">Vörös </v>
      </c>
      <c r="C30" s="441"/>
      <c r="D30" s="442" t="s">
        <v>639</v>
      </c>
      <c r="E30" s="443"/>
      <c r="F30" s="442" t="s">
        <v>639</v>
      </c>
      <c r="G30" s="443"/>
      <c r="H30" s="444"/>
      <c r="I30" s="444"/>
      <c r="J30" s="442" t="s">
        <v>637</v>
      </c>
      <c r="K30" s="443"/>
      <c r="L30" s="124"/>
      <c r="M30" s="150" t="s">
        <v>618</v>
      </c>
    </row>
    <row r="31" spans="1:37" ht="18.75" customHeight="1" x14ac:dyDescent="0.25">
      <c r="A31" s="149" t="s">
        <v>91</v>
      </c>
      <c r="B31" s="441" t="str">
        <f>E19</f>
        <v>Pocsay</v>
      </c>
      <c r="C31" s="441"/>
      <c r="D31" s="442" t="s">
        <v>639</v>
      </c>
      <c r="E31" s="443"/>
      <c r="F31" s="442" t="s">
        <v>639</v>
      </c>
      <c r="G31" s="443"/>
      <c r="H31" s="445" t="s">
        <v>639</v>
      </c>
      <c r="I31" s="446"/>
      <c r="J31" s="444"/>
      <c r="K31" s="444"/>
      <c r="L31" s="124"/>
      <c r="M31" s="150" t="s">
        <v>619</v>
      </c>
    </row>
    <row r="32" spans="1:37" ht="18.75" customHeight="1" x14ac:dyDescent="0.25">
      <c r="A32" s="153"/>
      <c r="B32" s="154"/>
      <c r="C32" s="154"/>
      <c r="D32" s="153"/>
      <c r="E32" s="153"/>
      <c r="F32" s="153"/>
      <c r="G32" s="153"/>
      <c r="H32" s="153"/>
      <c r="I32" s="153"/>
      <c r="J32" s="124"/>
      <c r="K32" s="124"/>
      <c r="L32" s="124"/>
      <c r="M32" s="155"/>
    </row>
    <row r="33" spans="1:18" x14ac:dyDescent="0.25">
      <c r="A33" s="124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</row>
    <row r="34" spans="1:18" x14ac:dyDescent="0.25">
      <c r="A34" s="124" t="s">
        <v>98</v>
      </c>
      <c r="B34" s="124"/>
      <c r="C34" s="437" t="str">
        <f>IF(M23=1,B23,IF(M24=1,B24,IF(M25=1,B25,"")))</f>
        <v/>
      </c>
      <c r="D34" s="437"/>
      <c r="E34" s="134" t="s">
        <v>99</v>
      </c>
      <c r="F34" s="437" t="str">
        <f>IF(M28=1,B28,IF(M29=1,B29,IF(M30=1,B30,IF(M31=1,B31,""))))</f>
        <v/>
      </c>
      <c r="G34" s="437"/>
      <c r="H34" s="124"/>
      <c r="I34" s="156"/>
      <c r="J34" s="124"/>
      <c r="K34" s="124"/>
      <c r="L34" s="124"/>
      <c r="M34" s="124"/>
    </row>
    <row r="35" spans="1:18" x14ac:dyDescent="0.25">
      <c r="A35" s="124"/>
      <c r="B35" s="124"/>
      <c r="C35" s="124"/>
      <c r="D35" s="124"/>
      <c r="E35" s="124"/>
      <c r="F35" s="134"/>
      <c r="G35" s="134"/>
      <c r="H35" s="124"/>
      <c r="I35" s="124"/>
      <c r="J35" s="124"/>
      <c r="K35" s="124"/>
      <c r="L35" s="124"/>
      <c r="M35" s="124"/>
    </row>
    <row r="36" spans="1:18" x14ac:dyDescent="0.25">
      <c r="A36" s="124" t="s">
        <v>100</v>
      </c>
      <c r="B36" s="124"/>
      <c r="C36" s="437" t="str">
        <f>IF(M23=2,B23,IF(M24=2,B24,IF(M25=2,B25,"")))</f>
        <v/>
      </c>
      <c r="D36" s="437"/>
      <c r="E36" s="134" t="s">
        <v>99</v>
      </c>
      <c r="F36" s="437" t="str">
        <f>IF(M28=2,B28,IF(M29=2,B29,IF(M30=2,B30,IF(M31=2,B31,""))))</f>
        <v/>
      </c>
      <c r="G36" s="437"/>
      <c r="H36" s="124"/>
      <c r="I36" s="156"/>
      <c r="J36" s="124"/>
      <c r="K36" s="124"/>
      <c r="L36" s="124"/>
      <c r="M36" s="124"/>
    </row>
    <row r="37" spans="1:18" x14ac:dyDescent="0.25">
      <c r="A37" s="124"/>
      <c r="B37" s="124"/>
      <c r="C37" s="134"/>
      <c r="D37" s="134"/>
      <c r="E37" s="134"/>
      <c r="F37" s="134"/>
      <c r="G37" s="134"/>
      <c r="H37" s="124"/>
      <c r="I37" s="124"/>
      <c r="J37" s="124"/>
      <c r="K37" s="124"/>
      <c r="L37" s="124"/>
      <c r="M37" s="124"/>
    </row>
    <row r="38" spans="1:18" x14ac:dyDescent="0.25">
      <c r="A38" s="124" t="s">
        <v>101</v>
      </c>
      <c r="B38" s="124"/>
      <c r="C38" s="437" t="str">
        <f>IF(M23=3,B23,IF(M24=3,B24,IF(M25=3,B25,"")))</f>
        <v/>
      </c>
      <c r="D38" s="437"/>
      <c r="E38" s="134" t="s">
        <v>99</v>
      </c>
      <c r="F38" s="437" t="str">
        <f>IF(M28=3,B28,IF(M29=3,B29,IF(M30=3,B30,IF(M31=3,B31,""))))</f>
        <v/>
      </c>
      <c r="G38" s="437"/>
      <c r="H38" s="124"/>
      <c r="I38" s="156"/>
      <c r="J38" s="124"/>
      <c r="K38" s="124"/>
      <c r="L38" s="124"/>
      <c r="M38" s="124"/>
    </row>
    <row r="39" spans="1:18" x14ac:dyDescent="0.25">
      <c r="A39" s="124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</row>
    <row r="40" spans="1:18" x14ac:dyDescent="0.25">
      <c r="A40" s="124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56"/>
      <c r="M40" s="124"/>
    </row>
    <row r="41" spans="1:18" x14ac:dyDescent="0.25">
      <c r="A41" s="159" t="s">
        <v>44</v>
      </c>
      <c r="B41" s="160"/>
      <c r="C41" s="161"/>
      <c r="D41" s="162" t="s">
        <v>103</v>
      </c>
      <c r="E41" s="163" t="s">
        <v>104</v>
      </c>
      <c r="F41" s="164"/>
      <c r="G41" s="162" t="s">
        <v>103</v>
      </c>
      <c r="H41" s="163" t="s">
        <v>105</v>
      </c>
      <c r="I41" s="165"/>
      <c r="J41" s="163" t="s">
        <v>106</v>
      </c>
      <c r="K41" s="166" t="s">
        <v>107</v>
      </c>
      <c r="L41" s="33"/>
      <c r="M41" s="164"/>
      <c r="P41" s="157"/>
      <c r="Q41" s="157"/>
      <c r="R41" s="158"/>
    </row>
    <row r="42" spans="1:18" x14ac:dyDescent="0.25">
      <c r="A42" s="169" t="s">
        <v>108</v>
      </c>
      <c r="B42" s="170"/>
      <c r="C42" s="171"/>
      <c r="D42" s="172">
        <v>1</v>
      </c>
      <c r="E42" s="438" t="e">
        <f>IF(D42&gt;$R$44,0,UPPER(VLOOKUP(D42,#REF!,2)))</f>
        <v>#REF!</v>
      </c>
      <c r="F42" s="438"/>
      <c r="G42" s="173" t="s">
        <v>109</v>
      </c>
      <c r="H42" s="170"/>
      <c r="I42" s="174"/>
      <c r="J42" s="175"/>
      <c r="K42" s="176" t="s">
        <v>110</v>
      </c>
      <c r="L42" s="177"/>
      <c r="M42" s="178"/>
      <c r="P42" s="167"/>
      <c r="Q42" s="167"/>
      <c r="R42" s="168"/>
    </row>
    <row r="43" spans="1:18" x14ac:dyDescent="0.25">
      <c r="A43" s="180" t="s">
        <v>111</v>
      </c>
      <c r="B43" s="181"/>
      <c r="C43" s="182"/>
      <c r="D43" s="183">
        <v>2</v>
      </c>
      <c r="E43" s="439" t="e">
        <f>IF(D43&gt;$R$44,0,UPPER(VLOOKUP(D43,#REF!,2)))</f>
        <v>#REF!</v>
      </c>
      <c r="F43" s="439"/>
      <c r="G43" s="184" t="s">
        <v>112</v>
      </c>
      <c r="H43" s="185"/>
      <c r="I43" s="186"/>
      <c r="J43" s="187"/>
      <c r="K43" s="188"/>
      <c r="L43" s="156"/>
      <c r="M43" s="189"/>
      <c r="P43" s="168"/>
      <c r="Q43" s="179"/>
      <c r="R43" s="168"/>
    </row>
    <row r="44" spans="1:18" x14ac:dyDescent="0.25">
      <c r="A44" s="191"/>
      <c r="B44" s="192"/>
      <c r="C44" s="193"/>
      <c r="D44" s="183"/>
      <c r="E44" s="194"/>
      <c r="F44" s="124"/>
      <c r="G44" s="184" t="s">
        <v>113</v>
      </c>
      <c r="H44" s="185"/>
      <c r="I44" s="186"/>
      <c r="J44" s="187"/>
      <c r="K44" s="176" t="s">
        <v>114</v>
      </c>
      <c r="L44" s="177"/>
      <c r="M44" s="178"/>
      <c r="P44" s="167"/>
      <c r="Q44" s="167"/>
      <c r="R44" s="190" t="e">
        <f>MIN(4,#REF!)</f>
        <v>#REF!</v>
      </c>
    </row>
    <row r="45" spans="1:18" x14ac:dyDescent="0.25">
      <c r="A45" s="195"/>
      <c r="B45" s="196"/>
      <c r="C45" s="197"/>
      <c r="D45" s="183"/>
      <c r="E45" s="194"/>
      <c r="F45" s="124"/>
      <c r="G45" s="184" t="s">
        <v>115</v>
      </c>
      <c r="H45" s="185"/>
      <c r="I45" s="186"/>
      <c r="J45" s="187"/>
      <c r="K45" s="198"/>
      <c r="L45" s="124"/>
      <c r="M45" s="199"/>
      <c r="P45" s="168"/>
      <c r="Q45" s="179"/>
      <c r="R45" s="168"/>
    </row>
    <row r="46" spans="1:18" x14ac:dyDescent="0.25">
      <c r="A46" s="200"/>
      <c r="B46" s="201"/>
      <c r="C46" s="202"/>
      <c r="D46" s="183"/>
      <c r="E46" s="194"/>
      <c r="F46" s="124"/>
      <c r="G46" s="184" t="s">
        <v>116</v>
      </c>
      <c r="H46" s="185"/>
      <c r="I46" s="186"/>
      <c r="J46" s="187"/>
      <c r="K46" s="180"/>
      <c r="L46" s="156"/>
      <c r="M46" s="189"/>
      <c r="P46" s="168"/>
      <c r="Q46" s="179"/>
      <c r="R46" s="168"/>
    </row>
    <row r="47" spans="1:18" x14ac:dyDescent="0.25">
      <c r="A47" s="203"/>
      <c r="B47" s="16"/>
      <c r="C47" s="197"/>
      <c r="D47" s="183"/>
      <c r="E47" s="194"/>
      <c r="F47" s="124"/>
      <c r="G47" s="184" t="s">
        <v>117</v>
      </c>
      <c r="H47" s="185"/>
      <c r="I47" s="186"/>
      <c r="J47" s="187"/>
      <c r="K47" s="176" t="s">
        <v>118</v>
      </c>
      <c r="L47" s="177"/>
      <c r="M47" s="178"/>
      <c r="P47" s="167"/>
      <c r="Q47" s="167"/>
      <c r="R47" s="168"/>
    </row>
    <row r="48" spans="1:18" x14ac:dyDescent="0.25">
      <c r="A48" s="203"/>
      <c r="B48" s="16"/>
      <c r="C48" s="204"/>
      <c r="D48" s="183"/>
      <c r="E48" s="194"/>
      <c r="F48" s="124"/>
      <c r="G48" s="184" t="s">
        <v>119</v>
      </c>
      <c r="H48" s="185"/>
      <c r="I48" s="186"/>
      <c r="J48" s="187"/>
      <c r="K48" s="198"/>
      <c r="L48" s="124"/>
      <c r="M48" s="199"/>
      <c r="P48" s="168"/>
      <c r="Q48" s="179"/>
      <c r="R48" s="168"/>
    </row>
    <row r="49" spans="1:18" x14ac:dyDescent="0.25">
      <c r="A49" s="205"/>
      <c r="B49" s="206"/>
      <c r="C49" s="207"/>
      <c r="D49" s="208"/>
      <c r="E49" s="209"/>
      <c r="F49" s="156"/>
      <c r="G49" s="210" t="s">
        <v>120</v>
      </c>
      <c r="H49" s="181"/>
      <c r="I49" s="211"/>
      <c r="J49" s="212"/>
      <c r="K49" s="180" t="str">
        <f>L4</f>
        <v>Hankó Bálint</v>
      </c>
      <c r="L49" s="156"/>
      <c r="M49" s="189"/>
      <c r="P49" s="168"/>
      <c r="Q49" s="179"/>
      <c r="R49" s="190"/>
    </row>
  </sheetData>
  <sheetProtection selectLockedCells="1" selectUnlockedCells="1"/>
  <mergeCells count="51">
    <mergeCell ref="H22:I22"/>
    <mergeCell ref="A1:F1"/>
    <mergeCell ref="A4:C4"/>
    <mergeCell ref="B22:C22"/>
    <mergeCell ref="D22:E22"/>
    <mergeCell ref="F22:G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7:C27"/>
    <mergeCell ref="D27:E27"/>
    <mergeCell ref="F27:G27"/>
    <mergeCell ref="H27:I27"/>
    <mergeCell ref="J27:K27"/>
    <mergeCell ref="B28:C28"/>
    <mergeCell ref="D28:E28"/>
    <mergeCell ref="F28:G28"/>
    <mergeCell ref="H28:I28"/>
    <mergeCell ref="J28:K28"/>
    <mergeCell ref="J31:K31"/>
    <mergeCell ref="C34:D34"/>
    <mergeCell ref="F34:G34"/>
    <mergeCell ref="B29:C29"/>
    <mergeCell ref="D29:E29"/>
    <mergeCell ref="F29:G29"/>
    <mergeCell ref="H29:I29"/>
    <mergeCell ref="J29:K29"/>
    <mergeCell ref="B30:C30"/>
    <mergeCell ref="D30:E30"/>
    <mergeCell ref="F30:G30"/>
    <mergeCell ref="H30:I30"/>
    <mergeCell ref="J30:K30"/>
    <mergeCell ref="E43:F43"/>
    <mergeCell ref="B31:C31"/>
    <mergeCell ref="D31:E31"/>
    <mergeCell ref="F31:G31"/>
    <mergeCell ref="H31:I31"/>
    <mergeCell ref="C36:D36"/>
    <mergeCell ref="F36:G36"/>
    <mergeCell ref="C38:D38"/>
    <mergeCell ref="F38:G38"/>
    <mergeCell ref="E42:F42"/>
  </mergeCells>
  <conditionalFormatting sqref="E7 E9 E11 E13 E15 E17 E19">
    <cfRule type="cellIs" dxfId="140" priority="2" stopIfTrue="1" operator="equal">
      <formula>"Bye"</formula>
    </cfRule>
  </conditionalFormatting>
  <conditionalFormatting sqref="R44 R49">
    <cfRule type="expression" dxfId="139" priority="1" stopIfTrue="1">
      <formula>$O$1="CU"</formula>
    </cfRule>
  </conditionalFormatting>
  <printOptions horizontalCentered="1" verticalCentered="1"/>
  <pageMargins left="0" right="0" top="0.98402777777777783" bottom="0.98402777777777783" header="0.51181102362204722" footer="0.51181102362204722"/>
  <pageSetup paperSize="9" scale="95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Munka13">
    <tabColor indexed="11"/>
  </sheetPr>
  <dimension ref="A1:AK41"/>
  <sheetViews>
    <sheetView showZeros="0" workbookViewId="0">
      <selection activeCell="K13" sqref="K13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5" max="37" width="9" hidden="1" customWidth="1"/>
  </cols>
  <sheetData>
    <row r="1" spans="1:37" ht="24.6" x14ac:dyDescent="0.25">
      <c r="A1" s="448" t="str">
        <f>Altalanos!$A$6</f>
        <v>Diákolimpia Vármegyei</v>
      </c>
      <c r="B1" s="448"/>
      <c r="C1" s="448"/>
      <c r="D1" s="448"/>
      <c r="E1" s="448"/>
      <c r="F1" s="448"/>
      <c r="G1" s="89"/>
      <c r="H1" s="90" t="s">
        <v>28</v>
      </c>
      <c r="I1" s="91"/>
      <c r="J1" s="92"/>
      <c r="L1" s="93"/>
      <c r="M1" s="94"/>
      <c r="N1" s="95"/>
      <c r="O1" s="95"/>
      <c r="P1" s="95"/>
      <c r="Q1" s="96"/>
      <c r="R1" s="95"/>
      <c r="AB1" s="97" t="e">
        <f>IF(Y5=1,CONCATENATE(VLOOKUP(Y3,AA16:AH27,2)),CONCATENATE(VLOOKUP(Y3,AA2:AK13,2)))</f>
        <v>#N/A</v>
      </c>
      <c r="AC1" s="97" t="e">
        <f>IF(Y5=1,CONCATENATE(VLOOKUP(Y3,AA16:AK27,3)),CONCATENATE(VLOOKUP(Y3,AA2:AK13,3)))</f>
        <v>#N/A</v>
      </c>
      <c r="AD1" s="97" t="e">
        <f>IF(Y5=1,CONCATENATE(VLOOKUP(Y3,AA16:AK27,4)),CONCATENATE(VLOOKUP(Y3,AA2:AK13,4)))</f>
        <v>#N/A</v>
      </c>
      <c r="AE1" s="97" t="e">
        <f>IF(Y5=1,CONCATENATE(VLOOKUP(Y3,AA16:AK27,5)),CONCATENATE(VLOOKUP(Y3,AA2:AK13,5)))</f>
        <v>#N/A</v>
      </c>
      <c r="AF1" s="97" t="e">
        <f>IF(Y5=1,CONCATENATE(VLOOKUP(Y3,AA16:AK27,6)),CONCATENATE(VLOOKUP(Y3,AA2:AK13,6)))</f>
        <v>#N/A</v>
      </c>
      <c r="AG1" s="97" t="e">
        <f>IF(Y5=1,CONCATENATE(VLOOKUP(Y3,AA16:AK27,7)),CONCATENATE(VLOOKUP(Y3,AA2:AK13,7)))</f>
        <v>#N/A</v>
      </c>
      <c r="AH1" s="97" t="e">
        <f>IF(Y5=1,CONCATENATE(VLOOKUP(Y3,AA16:AK27,8)),CONCATENATE(VLOOKUP(Y3,AA2:AK13,8)))</f>
        <v>#N/A</v>
      </c>
      <c r="AI1" s="97" t="e">
        <f>IF(Y5=1,CONCATENATE(VLOOKUP(Y3,AA16:AK27,9)),CONCATENATE(VLOOKUP(Y3,AA2:AK13,9)))</f>
        <v>#N/A</v>
      </c>
      <c r="AJ1" s="97" t="e">
        <f>IF(Y5=1,CONCATENATE(VLOOKUP(Y3,AA16:AK27,10)),CONCATENATE(VLOOKUP(Y3,AA2:AK13,10)))</f>
        <v>#N/A</v>
      </c>
      <c r="AK1" s="97" t="e">
        <f>IF(Y5=1,CONCATENATE(VLOOKUP(Y3,AA16:AK27,11)),CONCATENATE(VLOOKUP(Y3,AA2:AK13,11)))</f>
        <v>#N/A</v>
      </c>
    </row>
    <row r="2" spans="1:37" x14ac:dyDescent="0.25">
      <c r="A2" s="98" t="s">
        <v>29</v>
      </c>
      <c r="B2" s="99"/>
      <c r="C2" s="99"/>
      <c r="D2" s="99"/>
      <c r="E2" s="325">
        <f>Altalanos!$B$8</f>
        <v>0</v>
      </c>
      <c r="F2" s="99"/>
      <c r="G2" s="100"/>
      <c r="H2" s="101"/>
      <c r="I2" s="101"/>
      <c r="J2" s="102"/>
      <c r="K2" s="93"/>
      <c r="L2" s="93"/>
      <c r="M2" s="93"/>
      <c r="N2" s="103"/>
      <c r="O2" s="104"/>
      <c r="P2" s="103"/>
      <c r="Q2" s="104"/>
      <c r="R2" s="103"/>
      <c r="Y2" s="105"/>
      <c r="Z2" s="106"/>
      <c r="AA2" s="106" t="s">
        <v>30</v>
      </c>
      <c r="AB2" s="107">
        <v>150</v>
      </c>
      <c r="AC2" s="107">
        <v>120</v>
      </c>
      <c r="AD2" s="107">
        <v>100</v>
      </c>
      <c r="AE2" s="107">
        <v>80</v>
      </c>
      <c r="AF2" s="107">
        <v>70</v>
      </c>
      <c r="AG2" s="107">
        <v>60</v>
      </c>
      <c r="AH2" s="107">
        <v>55</v>
      </c>
      <c r="AI2" s="107">
        <v>50</v>
      </c>
      <c r="AJ2" s="107">
        <v>45</v>
      </c>
      <c r="AK2" s="107">
        <v>40</v>
      </c>
    </row>
    <row r="3" spans="1:37" x14ac:dyDescent="0.25">
      <c r="A3" s="53" t="s">
        <v>21</v>
      </c>
      <c r="B3" s="53"/>
      <c r="C3" s="53"/>
      <c r="D3" s="53"/>
      <c r="E3" s="53" t="s">
        <v>11</v>
      </c>
      <c r="F3" s="53"/>
      <c r="G3" s="53"/>
      <c r="H3" s="53" t="s">
        <v>31</v>
      </c>
      <c r="I3" s="53"/>
      <c r="J3" s="108"/>
      <c r="K3" s="53"/>
      <c r="L3" s="54"/>
      <c r="M3" s="54" t="s">
        <v>32</v>
      </c>
      <c r="N3" s="109"/>
      <c r="O3" s="110"/>
      <c r="P3" s="109"/>
      <c r="Q3" s="111" t="s">
        <v>33</v>
      </c>
      <c r="R3" s="107" t="s">
        <v>34</v>
      </c>
      <c r="S3" s="107" t="s">
        <v>35</v>
      </c>
      <c r="Y3" s="106">
        <f>IF(H4="OB","A",IF(H4="IX","W",H4))</f>
        <v>0</v>
      </c>
      <c r="Z3" s="106"/>
      <c r="AA3" s="106" t="s">
        <v>36</v>
      </c>
      <c r="AB3" s="107">
        <v>120</v>
      </c>
      <c r="AC3" s="107">
        <v>90</v>
      </c>
      <c r="AD3" s="107">
        <v>65</v>
      </c>
      <c r="AE3" s="107">
        <v>55</v>
      </c>
      <c r="AF3" s="107">
        <v>50</v>
      </c>
      <c r="AG3" s="107">
        <v>45</v>
      </c>
      <c r="AH3" s="107">
        <v>40</v>
      </c>
      <c r="AI3" s="107">
        <v>35</v>
      </c>
      <c r="AJ3" s="107">
        <v>25</v>
      </c>
      <c r="AK3" s="107">
        <v>20</v>
      </c>
    </row>
    <row r="4" spans="1:37" x14ac:dyDescent="0.25">
      <c r="A4" s="449">
        <f>Altalanos!$A$10</f>
        <v>45790</v>
      </c>
      <c r="B4" s="449"/>
      <c r="C4" s="449"/>
      <c r="D4" s="112"/>
      <c r="E4" s="113" t="str">
        <f>Altalanos!$C$10</f>
        <v>Békéscsaba</v>
      </c>
      <c r="F4" s="113"/>
      <c r="G4" s="113"/>
      <c r="H4" s="114"/>
      <c r="I4" s="113"/>
      <c r="J4" s="115"/>
      <c r="K4" s="114"/>
      <c r="L4" s="222"/>
      <c r="M4" s="116" t="str">
        <f>Altalanos!$E$10</f>
        <v>Hankó Bálint</v>
      </c>
      <c r="N4" s="117"/>
      <c r="O4" s="118"/>
      <c r="P4" s="117"/>
      <c r="Q4" s="119" t="s">
        <v>38</v>
      </c>
      <c r="R4" s="120" t="s">
        <v>39</v>
      </c>
      <c r="S4" s="120" t="s">
        <v>40</v>
      </c>
      <c r="Y4" s="106"/>
      <c r="Z4" s="106"/>
      <c r="AA4" s="106" t="s">
        <v>41</v>
      </c>
      <c r="AB4" s="107">
        <v>90</v>
      </c>
      <c r="AC4" s="107">
        <v>60</v>
      </c>
      <c r="AD4" s="107">
        <v>45</v>
      </c>
      <c r="AE4" s="107">
        <v>34</v>
      </c>
      <c r="AF4" s="107">
        <v>27</v>
      </c>
      <c r="AG4" s="107">
        <v>22</v>
      </c>
      <c r="AH4" s="107">
        <v>18</v>
      </c>
      <c r="AI4" s="107">
        <v>15</v>
      </c>
      <c r="AJ4" s="107">
        <v>12</v>
      </c>
      <c r="AK4" s="107">
        <v>9</v>
      </c>
    </row>
    <row r="5" spans="1:37" x14ac:dyDescent="0.25">
      <c r="A5" s="33"/>
      <c r="B5" s="33" t="s">
        <v>42</v>
      </c>
      <c r="C5" s="33" t="s">
        <v>43</v>
      </c>
      <c r="D5" s="33" t="s">
        <v>44</v>
      </c>
      <c r="E5" s="33" t="s">
        <v>45</v>
      </c>
      <c r="F5" s="33"/>
      <c r="G5" s="33" t="s">
        <v>25</v>
      </c>
      <c r="H5" s="33"/>
      <c r="I5" s="33" t="s">
        <v>46</v>
      </c>
      <c r="J5" s="33"/>
      <c r="K5" s="121" t="s">
        <v>47</v>
      </c>
      <c r="L5" s="121" t="s">
        <v>48</v>
      </c>
      <c r="M5" s="121" t="s">
        <v>49</v>
      </c>
      <c r="Q5" s="122" t="s">
        <v>50</v>
      </c>
      <c r="R5" s="123" t="s">
        <v>51</v>
      </c>
      <c r="S5" s="123" t="s">
        <v>52</v>
      </c>
      <c r="Y5" s="106">
        <f>IF(OR(Altalanos!$A$8="F1",Altalanos!$A$8="F2",Altalanos!$A$8="N1",Altalanos!$A$8="N2"),1,2)</f>
        <v>2</v>
      </c>
      <c r="Z5" s="106"/>
      <c r="AA5" s="106" t="s">
        <v>53</v>
      </c>
      <c r="AB5" s="107">
        <v>60</v>
      </c>
      <c r="AC5" s="107">
        <v>40</v>
      </c>
      <c r="AD5" s="107">
        <v>30</v>
      </c>
      <c r="AE5" s="107">
        <v>20</v>
      </c>
      <c r="AF5" s="107">
        <v>18</v>
      </c>
      <c r="AG5" s="107">
        <v>15</v>
      </c>
      <c r="AH5" s="107">
        <v>12</v>
      </c>
      <c r="AI5" s="107">
        <v>10</v>
      </c>
      <c r="AJ5" s="107">
        <v>8</v>
      </c>
      <c r="AK5" s="107">
        <v>6</v>
      </c>
    </row>
    <row r="6" spans="1:37" x14ac:dyDescent="0.25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Y6" s="106"/>
      <c r="Z6" s="106"/>
      <c r="AA6" s="106" t="s">
        <v>54</v>
      </c>
      <c r="AB6" s="107">
        <v>40</v>
      </c>
      <c r="AC6" s="107">
        <v>25</v>
      </c>
      <c r="AD6" s="107">
        <v>18</v>
      </c>
      <c r="AE6" s="107">
        <v>13</v>
      </c>
      <c r="AF6" s="107">
        <v>10</v>
      </c>
      <c r="AG6" s="107">
        <v>8</v>
      </c>
      <c r="AH6" s="107">
        <v>6</v>
      </c>
      <c r="AI6" s="107">
        <v>5</v>
      </c>
      <c r="AJ6" s="107">
        <v>4</v>
      </c>
      <c r="AK6" s="107">
        <v>3</v>
      </c>
    </row>
    <row r="7" spans="1:37" x14ac:dyDescent="0.25">
      <c r="A7" s="134" t="s">
        <v>30</v>
      </c>
      <c r="B7" s="214"/>
      <c r="C7" s="215" t="str">
        <f>IF($B7="","",VLOOKUP($B7,#REF!,5))</f>
        <v/>
      </c>
      <c r="D7" s="215" t="str">
        <f>IF($B7="","",VLOOKUP($B7,#REF!,15))</f>
        <v/>
      </c>
      <c r="E7" s="451" t="s">
        <v>234</v>
      </c>
      <c r="F7" s="451"/>
      <c r="G7" s="451" t="s">
        <v>235</v>
      </c>
      <c r="H7" s="451"/>
      <c r="I7" s="216" t="s">
        <v>236</v>
      </c>
      <c r="J7" s="124"/>
      <c r="K7" s="428" t="s">
        <v>617</v>
      </c>
      <c r="L7" s="131" t="e">
        <f>IF(K7="","",CONCATENATE(VLOOKUP($Y$3,$AB$1:$AK$1,K7)," pont"))</f>
        <v>#N/A</v>
      </c>
      <c r="M7" s="132"/>
      <c r="Y7" s="106"/>
      <c r="Z7" s="106"/>
      <c r="AA7" s="106" t="s">
        <v>60</v>
      </c>
      <c r="AB7" s="107">
        <v>25</v>
      </c>
      <c r="AC7" s="107">
        <v>15</v>
      </c>
      <c r="AD7" s="107">
        <v>13</v>
      </c>
      <c r="AE7" s="107">
        <v>8</v>
      </c>
      <c r="AF7" s="107">
        <v>6</v>
      </c>
      <c r="AG7" s="107">
        <v>4</v>
      </c>
      <c r="AH7" s="107">
        <v>3</v>
      </c>
      <c r="AI7" s="107">
        <v>2</v>
      </c>
      <c r="AJ7" s="107">
        <v>1</v>
      </c>
      <c r="AK7" s="107">
        <v>0</v>
      </c>
    </row>
    <row r="8" spans="1:37" x14ac:dyDescent="0.25">
      <c r="A8" s="134"/>
      <c r="B8" s="217"/>
      <c r="C8" s="218"/>
      <c r="D8" s="218"/>
      <c r="E8" s="218"/>
      <c r="F8" s="218"/>
      <c r="G8" s="218"/>
      <c r="H8" s="218"/>
      <c r="I8" s="218"/>
      <c r="J8" s="124"/>
      <c r="K8" s="134"/>
      <c r="L8" s="134"/>
      <c r="M8" s="137"/>
      <c r="Y8" s="106"/>
      <c r="Z8" s="106"/>
      <c r="AA8" s="106" t="s">
        <v>63</v>
      </c>
      <c r="AB8" s="107">
        <v>15</v>
      </c>
      <c r="AC8" s="107">
        <v>10</v>
      </c>
      <c r="AD8" s="107">
        <v>7</v>
      </c>
      <c r="AE8" s="107">
        <v>5</v>
      </c>
      <c r="AF8" s="107">
        <v>4</v>
      </c>
      <c r="AG8" s="107">
        <v>3</v>
      </c>
      <c r="AH8" s="107">
        <v>2</v>
      </c>
      <c r="AI8" s="107">
        <v>1</v>
      </c>
      <c r="AJ8" s="107">
        <v>0</v>
      </c>
      <c r="AK8" s="107">
        <v>0</v>
      </c>
    </row>
    <row r="9" spans="1:37" x14ac:dyDescent="0.25">
      <c r="A9" s="134" t="s">
        <v>64</v>
      </c>
      <c r="B9" s="214"/>
      <c r="C9" s="215" t="str">
        <f>IF($B9="","",VLOOKUP($B9,#REF!,5))</f>
        <v/>
      </c>
      <c r="D9" s="215" t="str">
        <f>IF($B9="","",VLOOKUP($B9,#REF!,15))</f>
        <v/>
      </c>
      <c r="E9" s="451" t="s">
        <v>237</v>
      </c>
      <c r="F9" s="451"/>
      <c r="G9" s="451" t="s">
        <v>238</v>
      </c>
      <c r="H9" s="451"/>
      <c r="I9" s="216" t="s">
        <v>136</v>
      </c>
      <c r="J9" s="124"/>
      <c r="K9" s="428" t="s">
        <v>619</v>
      </c>
      <c r="L9" s="131" t="e">
        <f>IF(K9="","",CONCATENATE(VLOOKUP($Y$3,$AB$1:$AK$1,K9)," pont"))</f>
        <v>#N/A</v>
      </c>
      <c r="M9" s="132"/>
      <c r="Y9" s="106"/>
      <c r="Z9" s="106"/>
      <c r="AA9" s="106" t="s">
        <v>70</v>
      </c>
      <c r="AB9" s="107">
        <v>10</v>
      </c>
      <c r="AC9" s="107">
        <v>6</v>
      </c>
      <c r="AD9" s="107">
        <v>4</v>
      </c>
      <c r="AE9" s="107">
        <v>2</v>
      </c>
      <c r="AF9" s="107">
        <v>1</v>
      </c>
      <c r="AG9" s="107">
        <v>0</v>
      </c>
      <c r="AH9" s="107">
        <v>0</v>
      </c>
      <c r="AI9" s="107">
        <v>0</v>
      </c>
      <c r="AJ9" s="107">
        <v>0</v>
      </c>
      <c r="AK9" s="107">
        <v>0</v>
      </c>
    </row>
    <row r="10" spans="1:37" x14ac:dyDescent="0.25">
      <c r="A10" s="134"/>
      <c r="B10" s="217"/>
      <c r="C10" s="218"/>
      <c r="D10" s="218"/>
      <c r="E10" s="218"/>
      <c r="F10" s="218"/>
      <c r="G10" s="218"/>
      <c r="H10" s="218"/>
      <c r="I10" s="218"/>
      <c r="J10" s="124"/>
      <c r="K10" s="134"/>
      <c r="L10" s="134"/>
      <c r="M10" s="137"/>
      <c r="Y10" s="106"/>
      <c r="Z10" s="106"/>
      <c r="AA10" s="106" t="s">
        <v>71</v>
      </c>
      <c r="AB10" s="107">
        <v>6</v>
      </c>
      <c r="AC10" s="107">
        <v>3</v>
      </c>
      <c r="AD10" s="107">
        <v>2</v>
      </c>
      <c r="AE10" s="107">
        <v>1</v>
      </c>
      <c r="AF10" s="107">
        <v>0</v>
      </c>
      <c r="AG10" s="107">
        <v>0</v>
      </c>
      <c r="AH10" s="107">
        <v>0</v>
      </c>
      <c r="AI10" s="107">
        <v>0</v>
      </c>
      <c r="AJ10" s="107">
        <v>0</v>
      </c>
      <c r="AK10" s="107">
        <v>0</v>
      </c>
    </row>
    <row r="11" spans="1:37" x14ac:dyDescent="0.25">
      <c r="A11" s="134" t="s">
        <v>72</v>
      </c>
      <c r="B11" s="214"/>
      <c r="C11" s="215" t="str">
        <f>IF($B11="","",VLOOKUP($B11,#REF!,5))</f>
        <v/>
      </c>
      <c r="D11" s="215" t="str">
        <f>IF($B11="","",VLOOKUP($B11,#REF!,15))</f>
        <v/>
      </c>
      <c r="E11" s="451" t="s">
        <v>239</v>
      </c>
      <c r="F11" s="451"/>
      <c r="G11" s="451" t="s">
        <v>240</v>
      </c>
      <c r="H11" s="451"/>
      <c r="I11" s="216" t="s">
        <v>136</v>
      </c>
      <c r="J11" s="124"/>
      <c r="K11" s="428" t="s">
        <v>616</v>
      </c>
      <c r="L11" s="131" t="e">
        <f>IF(K11="","",CONCATENATE(VLOOKUP($Y$3,$AB$1:$AK$1,K11)," pont"))</f>
        <v>#N/A</v>
      </c>
      <c r="M11" s="132"/>
      <c r="Y11" s="106"/>
      <c r="Z11" s="106"/>
      <c r="AA11" s="106" t="s">
        <v>76</v>
      </c>
      <c r="AB11" s="107">
        <v>3</v>
      </c>
      <c r="AC11" s="107">
        <v>2</v>
      </c>
      <c r="AD11" s="107">
        <v>1</v>
      </c>
      <c r="AE11" s="107">
        <v>0</v>
      </c>
      <c r="AF11" s="107">
        <v>0</v>
      </c>
      <c r="AG11" s="107">
        <v>0</v>
      </c>
      <c r="AH11" s="107">
        <v>0</v>
      </c>
      <c r="AI11" s="107">
        <v>0</v>
      </c>
      <c r="AJ11" s="107">
        <v>0</v>
      </c>
      <c r="AK11" s="107">
        <v>0</v>
      </c>
    </row>
    <row r="12" spans="1:37" x14ac:dyDescent="0.25">
      <c r="A12" s="134"/>
      <c r="B12" s="217"/>
      <c r="C12" s="218"/>
      <c r="D12" s="218"/>
      <c r="E12" s="218"/>
      <c r="F12" s="218"/>
      <c r="G12" s="218"/>
      <c r="H12" s="218"/>
      <c r="I12" s="218"/>
      <c r="J12" s="124"/>
      <c r="K12" s="124"/>
      <c r="L12" s="124"/>
      <c r="M12" s="137"/>
      <c r="Y12" s="106"/>
      <c r="Z12" s="106"/>
      <c r="AA12" s="106" t="s">
        <v>77</v>
      </c>
      <c r="AB12" s="143">
        <v>0</v>
      </c>
      <c r="AC12" s="143">
        <v>0</v>
      </c>
      <c r="AD12" s="143">
        <v>0</v>
      </c>
      <c r="AE12" s="143">
        <v>0</v>
      </c>
      <c r="AF12" s="143">
        <v>0</v>
      </c>
      <c r="AG12" s="143">
        <v>0</v>
      </c>
      <c r="AH12" s="143">
        <v>0</v>
      </c>
      <c r="AI12" s="143">
        <v>0</v>
      </c>
      <c r="AJ12" s="143">
        <v>0</v>
      </c>
      <c r="AK12" s="143">
        <v>0</v>
      </c>
    </row>
    <row r="13" spans="1:37" x14ac:dyDescent="0.25">
      <c r="A13" s="134" t="s">
        <v>78</v>
      </c>
      <c r="B13" s="214"/>
      <c r="C13" s="215" t="str">
        <f>IF($B13="","",VLOOKUP($B13,#REF!,5))</f>
        <v/>
      </c>
      <c r="D13" s="215" t="str">
        <f>IF($B13="","",VLOOKUP($B13,#REF!,15))</f>
        <v/>
      </c>
      <c r="E13" s="451" t="s">
        <v>241</v>
      </c>
      <c r="F13" s="451"/>
      <c r="G13" s="451" t="s">
        <v>242</v>
      </c>
      <c r="H13" s="451"/>
      <c r="I13" s="216" t="s">
        <v>90</v>
      </c>
      <c r="J13" s="124"/>
      <c r="K13" s="428" t="s">
        <v>618</v>
      </c>
      <c r="L13" s="131" t="e">
        <f>IF(K13="","",CONCATENATE(VLOOKUP($Y$3,$AB$1:$AK$1,K13)," pont"))</f>
        <v>#N/A</v>
      </c>
      <c r="M13" s="132"/>
      <c r="Y13" s="106"/>
      <c r="Z13" s="106"/>
      <c r="AA13" s="106" t="s">
        <v>82</v>
      </c>
      <c r="AB13" s="143">
        <v>0</v>
      </c>
      <c r="AC13" s="143">
        <v>0</v>
      </c>
      <c r="AD13" s="143">
        <v>0</v>
      </c>
      <c r="AE13" s="143">
        <v>0</v>
      </c>
      <c r="AF13" s="143">
        <v>0</v>
      </c>
      <c r="AG13" s="143">
        <v>0</v>
      </c>
      <c r="AH13" s="143">
        <v>0</v>
      </c>
      <c r="AI13" s="143">
        <v>0</v>
      </c>
      <c r="AJ13" s="143">
        <v>0</v>
      </c>
      <c r="AK13" s="143">
        <v>0</v>
      </c>
    </row>
    <row r="14" spans="1:37" x14ac:dyDescent="0.25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</row>
    <row r="15" spans="1:37" x14ac:dyDescent="0.25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</row>
    <row r="16" spans="1:37" x14ac:dyDescent="0.25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Y16" s="106"/>
      <c r="Z16" s="106"/>
      <c r="AA16" s="106" t="s">
        <v>30</v>
      </c>
      <c r="AB16" s="106">
        <v>300</v>
      </c>
      <c r="AC16" s="106">
        <v>250</v>
      </c>
      <c r="AD16" s="106">
        <v>220</v>
      </c>
      <c r="AE16" s="106">
        <v>180</v>
      </c>
      <c r="AF16" s="106">
        <v>160</v>
      </c>
      <c r="AG16" s="106">
        <v>150</v>
      </c>
      <c r="AH16" s="106">
        <v>140</v>
      </c>
      <c r="AI16" s="106">
        <v>130</v>
      </c>
      <c r="AJ16" s="106">
        <v>120</v>
      </c>
      <c r="AK16" s="106">
        <v>110</v>
      </c>
    </row>
    <row r="17" spans="1:37" x14ac:dyDescent="0.25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Y17" s="106"/>
      <c r="Z17" s="106"/>
      <c r="AA17" s="106" t="s">
        <v>36</v>
      </c>
      <c r="AB17" s="106">
        <v>250</v>
      </c>
      <c r="AC17" s="106">
        <v>200</v>
      </c>
      <c r="AD17" s="106">
        <v>160</v>
      </c>
      <c r="AE17" s="106">
        <v>140</v>
      </c>
      <c r="AF17" s="106">
        <v>120</v>
      </c>
      <c r="AG17" s="106">
        <v>110</v>
      </c>
      <c r="AH17" s="106">
        <v>100</v>
      </c>
      <c r="AI17" s="106">
        <v>90</v>
      </c>
      <c r="AJ17" s="106">
        <v>80</v>
      </c>
      <c r="AK17" s="106">
        <v>70</v>
      </c>
    </row>
    <row r="18" spans="1:37" ht="18.75" customHeight="1" x14ac:dyDescent="0.25">
      <c r="A18" s="124"/>
      <c r="B18" s="447"/>
      <c r="C18" s="447"/>
      <c r="D18" s="446" t="str">
        <f>E7</f>
        <v>Kaczkó</v>
      </c>
      <c r="E18" s="446"/>
      <c r="F18" s="446" t="str">
        <f>E9</f>
        <v>Lechner</v>
      </c>
      <c r="G18" s="446"/>
      <c r="H18" s="446" t="str">
        <f>E11</f>
        <v>Czikray</v>
      </c>
      <c r="I18" s="446"/>
      <c r="J18" s="446" t="str">
        <f>E13</f>
        <v>Kölüs</v>
      </c>
      <c r="K18" s="446"/>
      <c r="L18" s="124"/>
      <c r="M18" s="124"/>
      <c r="Y18" s="106"/>
      <c r="Z18" s="106"/>
      <c r="AA18" s="106" t="s">
        <v>41</v>
      </c>
      <c r="AB18" s="106">
        <v>200</v>
      </c>
      <c r="AC18" s="106">
        <v>150</v>
      </c>
      <c r="AD18" s="106">
        <v>130</v>
      </c>
      <c r="AE18" s="106">
        <v>110</v>
      </c>
      <c r="AF18" s="106">
        <v>95</v>
      </c>
      <c r="AG18" s="106">
        <v>80</v>
      </c>
      <c r="AH18" s="106">
        <v>70</v>
      </c>
      <c r="AI18" s="106">
        <v>60</v>
      </c>
      <c r="AJ18" s="106">
        <v>55</v>
      </c>
      <c r="AK18" s="106">
        <v>50</v>
      </c>
    </row>
    <row r="19" spans="1:37" ht="18.75" customHeight="1" x14ac:dyDescent="0.25">
      <c r="A19" s="149" t="s">
        <v>30</v>
      </c>
      <c r="B19" s="441" t="str">
        <f>E7</f>
        <v>Kaczkó</v>
      </c>
      <c r="C19" s="441"/>
      <c r="D19" s="444"/>
      <c r="E19" s="444"/>
      <c r="F19" s="442" t="s">
        <v>637</v>
      </c>
      <c r="G19" s="443"/>
      <c r="H19" s="442" t="s">
        <v>651</v>
      </c>
      <c r="I19" s="443"/>
      <c r="J19" s="445" t="s">
        <v>637</v>
      </c>
      <c r="K19" s="446"/>
      <c r="L19" s="124"/>
      <c r="M19" s="124"/>
      <c r="Y19" s="106"/>
      <c r="Z19" s="106"/>
      <c r="AA19" s="106" t="s">
        <v>53</v>
      </c>
      <c r="AB19" s="106">
        <v>150</v>
      </c>
      <c r="AC19" s="106">
        <v>120</v>
      </c>
      <c r="AD19" s="106">
        <v>100</v>
      </c>
      <c r="AE19" s="106">
        <v>80</v>
      </c>
      <c r="AF19" s="106">
        <v>70</v>
      </c>
      <c r="AG19" s="106">
        <v>60</v>
      </c>
      <c r="AH19" s="106">
        <v>55</v>
      </c>
      <c r="AI19" s="106">
        <v>50</v>
      </c>
      <c r="AJ19" s="106">
        <v>45</v>
      </c>
      <c r="AK19" s="106">
        <v>40</v>
      </c>
    </row>
    <row r="20" spans="1:37" ht="18.75" customHeight="1" x14ac:dyDescent="0.25">
      <c r="A20" s="149" t="s">
        <v>64</v>
      </c>
      <c r="B20" s="441" t="str">
        <f>E9</f>
        <v>Lechner</v>
      </c>
      <c r="C20" s="441"/>
      <c r="D20" s="442" t="s">
        <v>639</v>
      </c>
      <c r="E20" s="443"/>
      <c r="F20" s="444"/>
      <c r="G20" s="444"/>
      <c r="H20" s="442" t="s">
        <v>645</v>
      </c>
      <c r="I20" s="443"/>
      <c r="J20" s="442" t="s">
        <v>647</v>
      </c>
      <c r="K20" s="443"/>
      <c r="L20" s="124"/>
      <c r="M20" s="124"/>
      <c r="Y20" s="106"/>
      <c r="Z20" s="106"/>
      <c r="AA20" s="106" t="s">
        <v>54</v>
      </c>
      <c r="AB20" s="106">
        <v>120</v>
      </c>
      <c r="AC20" s="106">
        <v>90</v>
      </c>
      <c r="AD20" s="106">
        <v>65</v>
      </c>
      <c r="AE20" s="106">
        <v>55</v>
      </c>
      <c r="AF20" s="106">
        <v>50</v>
      </c>
      <c r="AG20" s="106">
        <v>45</v>
      </c>
      <c r="AH20" s="106">
        <v>40</v>
      </c>
      <c r="AI20" s="106">
        <v>35</v>
      </c>
      <c r="AJ20" s="106">
        <v>25</v>
      </c>
      <c r="AK20" s="106">
        <v>20</v>
      </c>
    </row>
    <row r="21" spans="1:37" ht="18.75" customHeight="1" x14ac:dyDescent="0.25">
      <c r="A21" s="149" t="s">
        <v>72</v>
      </c>
      <c r="B21" s="441" t="str">
        <f>E11</f>
        <v>Czikray</v>
      </c>
      <c r="C21" s="441"/>
      <c r="D21" s="442" t="s">
        <v>639</v>
      </c>
      <c r="E21" s="443"/>
      <c r="F21" s="442" t="s">
        <v>642</v>
      </c>
      <c r="G21" s="443"/>
      <c r="H21" s="444"/>
      <c r="I21" s="444"/>
      <c r="J21" s="442" t="s">
        <v>637</v>
      </c>
      <c r="K21" s="443"/>
      <c r="L21" s="124"/>
      <c r="M21" s="124"/>
      <c r="Y21" s="106"/>
      <c r="Z21" s="106"/>
      <c r="AA21" s="106" t="s">
        <v>60</v>
      </c>
      <c r="AB21" s="106">
        <v>90</v>
      </c>
      <c r="AC21" s="106">
        <v>60</v>
      </c>
      <c r="AD21" s="106">
        <v>45</v>
      </c>
      <c r="AE21" s="106">
        <v>34</v>
      </c>
      <c r="AF21" s="106">
        <v>27</v>
      </c>
      <c r="AG21" s="106">
        <v>22</v>
      </c>
      <c r="AH21" s="106">
        <v>18</v>
      </c>
      <c r="AI21" s="106">
        <v>15</v>
      </c>
      <c r="AJ21" s="106">
        <v>12</v>
      </c>
      <c r="AK21" s="106">
        <v>9</v>
      </c>
    </row>
    <row r="22" spans="1:37" ht="18.75" customHeight="1" x14ac:dyDescent="0.25">
      <c r="A22" s="149" t="s">
        <v>78</v>
      </c>
      <c r="B22" s="441" t="str">
        <f>E13</f>
        <v>Kölüs</v>
      </c>
      <c r="C22" s="441"/>
      <c r="D22" s="442" t="s">
        <v>639</v>
      </c>
      <c r="E22" s="443"/>
      <c r="F22" s="442" t="s">
        <v>646</v>
      </c>
      <c r="G22" s="443"/>
      <c r="H22" s="445" t="s">
        <v>639</v>
      </c>
      <c r="I22" s="446"/>
      <c r="J22" s="444"/>
      <c r="K22" s="444"/>
      <c r="L22" s="124"/>
      <c r="M22" s="124"/>
      <c r="Y22" s="106"/>
      <c r="Z22" s="106"/>
      <c r="AA22" s="106" t="s">
        <v>63</v>
      </c>
      <c r="AB22" s="106">
        <v>60</v>
      </c>
      <c r="AC22" s="106">
        <v>40</v>
      </c>
      <c r="AD22" s="106">
        <v>30</v>
      </c>
      <c r="AE22" s="106">
        <v>20</v>
      </c>
      <c r="AF22" s="106">
        <v>18</v>
      </c>
      <c r="AG22" s="106">
        <v>15</v>
      </c>
      <c r="AH22" s="106">
        <v>12</v>
      </c>
      <c r="AI22" s="106">
        <v>10</v>
      </c>
      <c r="AJ22" s="106">
        <v>8</v>
      </c>
      <c r="AK22" s="106">
        <v>6</v>
      </c>
    </row>
    <row r="23" spans="1:37" x14ac:dyDescent="0.25">
      <c r="A23" s="124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Y23" s="106"/>
      <c r="Z23" s="106"/>
      <c r="AA23" s="106" t="s">
        <v>70</v>
      </c>
      <c r="AB23" s="106">
        <v>40</v>
      </c>
      <c r="AC23" s="106">
        <v>25</v>
      </c>
      <c r="AD23" s="106">
        <v>18</v>
      </c>
      <c r="AE23" s="106">
        <v>13</v>
      </c>
      <c r="AF23" s="106">
        <v>8</v>
      </c>
      <c r="AG23" s="106">
        <v>7</v>
      </c>
      <c r="AH23" s="106">
        <v>6</v>
      </c>
      <c r="AI23" s="106">
        <v>5</v>
      </c>
      <c r="AJ23" s="106">
        <v>4</v>
      </c>
      <c r="AK23" s="106">
        <v>3</v>
      </c>
    </row>
    <row r="24" spans="1:37" x14ac:dyDescent="0.25">
      <c r="A24" s="124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Y24" s="106"/>
      <c r="Z24" s="106"/>
      <c r="AA24" s="106" t="s">
        <v>71</v>
      </c>
      <c r="AB24" s="106">
        <v>25</v>
      </c>
      <c r="AC24" s="106">
        <v>15</v>
      </c>
      <c r="AD24" s="106">
        <v>13</v>
      </c>
      <c r="AE24" s="106">
        <v>7</v>
      </c>
      <c r="AF24" s="106">
        <v>6</v>
      </c>
      <c r="AG24" s="106">
        <v>5</v>
      </c>
      <c r="AH24" s="106">
        <v>4</v>
      </c>
      <c r="AI24" s="106">
        <v>3</v>
      </c>
      <c r="AJ24" s="106">
        <v>2</v>
      </c>
      <c r="AK24" s="106">
        <v>1</v>
      </c>
    </row>
    <row r="25" spans="1:37" x14ac:dyDescent="0.25">
      <c r="A25" s="124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Y25" s="106"/>
      <c r="Z25" s="106"/>
      <c r="AA25" s="106" t="s">
        <v>76</v>
      </c>
      <c r="AB25" s="106">
        <v>15</v>
      </c>
      <c r="AC25" s="106">
        <v>10</v>
      </c>
      <c r="AD25" s="106">
        <v>8</v>
      </c>
      <c r="AE25" s="106">
        <v>4</v>
      </c>
      <c r="AF25" s="106">
        <v>3</v>
      </c>
      <c r="AG25" s="106">
        <v>2</v>
      </c>
      <c r="AH25" s="106">
        <v>1</v>
      </c>
      <c r="AI25" s="106">
        <v>0</v>
      </c>
      <c r="AJ25" s="106">
        <v>0</v>
      </c>
      <c r="AK25" s="106">
        <v>0</v>
      </c>
    </row>
    <row r="26" spans="1:37" x14ac:dyDescent="0.25">
      <c r="A26" s="124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Y26" s="106"/>
      <c r="Z26" s="106"/>
      <c r="AA26" s="106" t="s">
        <v>77</v>
      </c>
      <c r="AB26" s="106">
        <v>10</v>
      </c>
      <c r="AC26" s="106">
        <v>6</v>
      </c>
      <c r="AD26" s="106">
        <v>4</v>
      </c>
      <c r="AE26" s="106">
        <v>2</v>
      </c>
      <c r="AF26" s="106">
        <v>1</v>
      </c>
      <c r="AG26" s="106">
        <v>0</v>
      </c>
      <c r="AH26" s="106">
        <v>0</v>
      </c>
      <c r="AI26" s="106">
        <v>0</v>
      </c>
      <c r="AJ26" s="106">
        <v>0</v>
      </c>
      <c r="AK26" s="106">
        <v>0</v>
      </c>
    </row>
    <row r="27" spans="1:37" x14ac:dyDescent="0.25">
      <c r="A27" s="124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Y27" s="106"/>
      <c r="Z27" s="106"/>
      <c r="AA27" s="106" t="s">
        <v>82</v>
      </c>
      <c r="AB27" s="106">
        <v>3</v>
      </c>
      <c r="AC27" s="106">
        <v>2</v>
      </c>
      <c r="AD27" s="106">
        <v>1</v>
      </c>
      <c r="AE27" s="106">
        <v>0</v>
      </c>
      <c r="AF27" s="106">
        <v>0</v>
      </c>
      <c r="AG27" s="106">
        <v>0</v>
      </c>
      <c r="AH27" s="106">
        <v>0</v>
      </c>
      <c r="AI27" s="106">
        <v>0</v>
      </c>
      <c r="AJ27" s="106">
        <v>0</v>
      </c>
      <c r="AK27" s="106">
        <v>0</v>
      </c>
    </row>
    <row r="28" spans="1:37" x14ac:dyDescent="0.25">
      <c r="A28" s="124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</row>
    <row r="29" spans="1:37" x14ac:dyDescent="0.25">
      <c r="A29" s="124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</row>
    <row r="30" spans="1:37" x14ac:dyDescent="0.25">
      <c r="A30" s="124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</row>
    <row r="31" spans="1:37" x14ac:dyDescent="0.25">
      <c r="A31" s="124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</row>
    <row r="32" spans="1:37" x14ac:dyDescent="0.25">
      <c r="A32" s="124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56"/>
      <c r="M32" s="124"/>
    </row>
    <row r="33" spans="1:18" x14ac:dyDescent="0.25">
      <c r="A33" s="159" t="s">
        <v>44</v>
      </c>
      <c r="B33" s="160"/>
      <c r="C33" s="161"/>
      <c r="D33" s="162" t="s">
        <v>103</v>
      </c>
      <c r="E33" s="163" t="s">
        <v>104</v>
      </c>
      <c r="F33" s="164"/>
      <c r="G33" s="162" t="s">
        <v>103</v>
      </c>
      <c r="H33" s="163" t="s">
        <v>105</v>
      </c>
      <c r="I33" s="165"/>
      <c r="J33" s="163" t="s">
        <v>106</v>
      </c>
      <c r="K33" s="166" t="s">
        <v>107</v>
      </c>
      <c r="L33" s="33"/>
      <c r="M33" s="164"/>
      <c r="P33" s="157"/>
      <c r="Q33" s="157"/>
      <c r="R33" s="158"/>
    </row>
    <row r="34" spans="1:18" x14ac:dyDescent="0.25">
      <c r="A34" s="169" t="s">
        <v>108</v>
      </c>
      <c r="B34" s="170"/>
      <c r="C34" s="171"/>
      <c r="D34" s="172"/>
      <c r="E34" s="438"/>
      <c r="F34" s="438"/>
      <c r="G34" s="173" t="s">
        <v>109</v>
      </c>
      <c r="H34" s="170"/>
      <c r="I34" s="174"/>
      <c r="J34" s="175"/>
      <c r="K34" s="176" t="s">
        <v>110</v>
      </c>
      <c r="L34" s="177"/>
      <c r="M34" s="178"/>
      <c r="P34" s="167"/>
      <c r="Q34" s="167"/>
      <c r="R34" s="168"/>
    </row>
    <row r="35" spans="1:18" x14ac:dyDescent="0.25">
      <c r="A35" s="180" t="s">
        <v>111</v>
      </c>
      <c r="B35" s="181"/>
      <c r="C35" s="182"/>
      <c r="D35" s="183"/>
      <c r="E35" s="439"/>
      <c r="F35" s="439"/>
      <c r="G35" s="184" t="s">
        <v>112</v>
      </c>
      <c r="H35" s="185"/>
      <c r="I35" s="186"/>
      <c r="J35" s="187"/>
      <c r="K35" s="188"/>
      <c r="L35" s="156"/>
      <c r="M35" s="189"/>
      <c r="P35" s="168"/>
      <c r="Q35" s="179"/>
      <c r="R35" s="168"/>
    </row>
    <row r="36" spans="1:18" x14ac:dyDescent="0.25">
      <c r="A36" s="191"/>
      <c r="B36" s="192"/>
      <c r="C36" s="193"/>
      <c r="D36" s="183"/>
      <c r="E36" s="194"/>
      <c r="F36" s="124"/>
      <c r="G36" s="184" t="s">
        <v>113</v>
      </c>
      <c r="H36" s="185"/>
      <c r="I36" s="186"/>
      <c r="J36" s="187"/>
      <c r="K36" s="176" t="s">
        <v>114</v>
      </c>
      <c r="L36" s="177"/>
      <c r="M36" s="178"/>
      <c r="P36" s="167"/>
      <c r="Q36" s="167"/>
      <c r="R36" s="168"/>
    </row>
    <row r="37" spans="1:18" x14ac:dyDescent="0.25">
      <c r="A37" s="195"/>
      <c r="B37" s="196"/>
      <c r="C37" s="197"/>
      <c r="D37" s="183"/>
      <c r="E37" s="194"/>
      <c r="F37" s="124"/>
      <c r="G37" s="184" t="s">
        <v>115</v>
      </c>
      <c r="H37" s="185"/>
      <c r="I37" s="186"/>
      <c r="J37" s="187"/>
      <c r="K37" s="198"/>
      <c r="L37" s="124"/>
      <c r="M37" s="199"/>
      <c r="P37" s="168"/>
      <c r="Q37" s="179"/>
      <c r="R37" s="168"/>
    </row>
    <row r="38" spans="1:18" x14ac:dyDescent="0.25">
      <c r="A38" s="200"/>
      <c r="B38" s="201"/>
      <c r="C38" s="202"/>
      <c r="D38" s="183"/>
      <c r="E38" s="194"/>
      <c r="F38" s="124"/>
      <c r="G38" s="184" t="s">
        <v>116</v>
      </c>
      <c r="H38" s="185"/>
      <c r="I38" s="186"/>
      <c r="J38" s="187"/>
      <c r="K38" s="180"/>
      <c r="L38" s="156"/>
      <c r="M38" s="189"/>
      <c r="P38" s="168"/>
      <c r="Q38" s="179"/>
      <c r="R38" s="168"/>
    </row>
    <row r="39" spans="1:18" x14ac:dyDescent="0.25">
      <c r="A39" s="203"/>
      <c r="B39" s="16"/>
      <c r="C39" s="197"/>
      <c r="D39" s="183"/>
      <c r="E39" s="194"/>
      <c r="F39" s="124"/>
      <c r="G39" s="184" t="s">
        <v>117</v>
      </c>
      <c r="H39" s="185"/>
      <c r="I39" s="186"/>
      <c r="J39" s="187"/>
      <c r="K39" s="176" t="s">
        <v>118</v>
      </c>
      <c r="L39" s="177"/>
      <c r="M39" s="178"/>
      <c r="P39" s="167"/>
      <c r="Q39" s="167"/>
      <c r="R39" s="168"/>
    </row>
    <row r="40" spans="1:18" x14ac:dyDescent="0.25">
      <c r="A40" s="203"/>
      <c r="B40" s="16"/>
      <c r="C40" s="204"/>
      <c r="D40" s="183"/>
      <c r="E40" s="194"/>
      <c r="F40" s="124"/>
      <c r="G40" s="184" t="s">
        <v>119</v>
      </c>
      <c r="H40" s="185"/>
      <c r="I40" s="186"/>
      <c r="J40" s="187"/>
      <c r="K40" s="198"/>
      <c r="L40" s="124"/>
      <c r="M40" s="199"/>
      <c r="P40" s="168"/>
      <c r="Q40" s="179"/>
      <c r="R40" s="168"/>
    </row>
    <row r="41" spans="1:18" x14ac:dyDescent="0.25">
      <c r="A41" s="205"/>
      <c r="B41" s="206"/>
      <c r="C41" s="207"/>
      <c r="D41" s="208"/>
      <c r="E41" s="209"/>
      <c r="F41" s="156"/>
      <c r="G41" s="210" t="s">
        <v>120</v>
      </c>
      <c r="H41" s="181"/>
      <c r="I41" s="211"/>
      <c r="J41" s="212"/>
      <c r="K41" s="180" t="str">
        <f>M4</f>
        <v>Hankó Bálint</v>
      </c>
      <c r="L41" s="156"/>
      <c r="M41" s="189"/>
      <c r="P41" s="168"/>
      <c r="Q41" s="179"/>
      <c r="R41" s="190"/>
    </row>
  </sheetData>
  <sheetProtection selectLockedCells="1" selectUnlockedCells="1"/>
  <mergeCells count="37">
    <mergeCell ref="A1:F1"/>
    <mergeCell ref="A4:C4"/>
    <mergeCell ref="E7:F7"/>
    <mergeCell ref="G7:H7"/>
    <mergeCell ref="E9:F9"/>
    <mergeCell ref="G9:H9"/>
    <mergeCell ref="E11:F11"/>
    <mergeCell ref="G11:H11"/>
    <mergeCell ref="E13:F13"/>
    <mergeCell ref="G13:H13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E35:F35"/>
    <mergeCell ref="B22:C22"/>
    <mergeCell ref="D22:E22"/>
    <mergeCell ref="F22:G22"/>
    <mergeCell ref="H22:I22"/>
  </mergeCells>
  <conditionalFormatting sqref="E7 E9 E11 E13">
    <cfRule type="cellIs" dxfId="138" priority="1" stopIfTrue="1" operator="equal">
      <formula>"Bye"</formula>
    </cfRule>
  </conditionalFormatting>
  <conditionalFormatting sqref="R41">
    <cfRule type="expression" dxfId="137" priority="2" stopIfTrue="1">
      <formula>$O$1="CU"</formula>
    </cfRule>
  </conditionalFormatting>
  <printOptions horizontalCentered="1" verticalCentered="1"/>
  <pageMargins left="0" right="0" top="0.98402777777777783" bottom="0.98402777777777783" header="0.51181102362204722" footer="0.51181102362204722"/>
  <pageSetup paperSize="9" scale="95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8">
    <pageSetUpPr fitToPage="1"/>
  </sheetPr>
  <dimension ref="A1:P42"/>
  <sheetViews>
    <sheetView showGridLines="0" showZeros="0" workbookViewId="0">
      <selection activeCell="A22" sqref="A22"/>
    </sheetView>
  </sheetViews>
  <sheetFormatPr defaultRowHeight="13.2" x14ac:dyDescent="0.25"/>
  <cols>
    <col min="1" max="1" width="27.88671875" customWidth="1"/>
    <col min="2" max="2" width="22.44140625" customWidth="1"/>
    <col min="3" max="12" width="4.33203125" hidden="1" customWidth="1"/>
    <col min="13" max="13" width="7.6640625" hidden="1" customWidth="1"/>
    <col min="14" max="14" width="7.6640625" style="42" customWidth="1"/>
    <col min="15" max="15" width="8.5546875" customWidth="1"/>
    <col min="16" max="16" width="11.5546875" hidden="1" customWidth="1"/>
  </cols>
  <sheetData>
    <row r="1" spans="1:14" ht="24.6" x14ac:dyDescent="0.3">
      <c r="A1" s="43" t="str">
        <f>Altalanos!$A$6</f>
        <v>Diákolimpia Vármegyei</v>
      </c>
      <c r="B1" s="44"/>
      <c r="C1" s="44"/>
      <c r="D1" s="33"/>
      <c r="E1" s="33"/>
      <c r="F1" s="45"/>
      <c r="G1" s="33"/>
      <c r="H1" s="33"/>
      <c r="I1" s="33"/>
      <c r="J1" s="33"/>
      <c r="K1" s="33"/>
      <c r="L1" s="33"/>
      <c r="M1" s="33"/>
      <c r="N1" s="46"/>
    </row>
    <row r="2" spans="1:14" x14ac:dyDescent="0.25">
      <c r="A2" s="47"/>
      <c r="B2" s="48"/>
      <c r="C2" s="48"/>
      <c r="D2" s="33"/>
      <c r="E2" s="33"/>
      <c r="F2" s="33"/>
      <c r="G2" s="33"/>
      <c r="H2" s="33"/>
      <c r="I2" s="33"/>
      <c r="J2" s="33"/>
      <c r="K2" s="33"/>
      <c r="L2" s="33"/>
      <c r="M2" s="33"/>
      <c r="N2" s="45"/>
    </row>
    <row r="3" spans="1:14" s="7" customFormat="1" ht="39.75" customHeight="1" x14ac:dyDescent="0.25">
      <c r="A3" s="49"/>
      <c r="B3" s="50" t="s">
        <v>20</v>
      </c>
      <c r="C3" s="51"/>
      <c r="D3" s="52"/>
      <c r="E3" s="52"/>
      <c r="F3" s="53"/>
      <c r="G3" s="52"/>
      <c r="H3" s="54"/>
      <c r="I3" s="53"/>
      <c r="J3" s="52"/>
      <c r="K3" s="52"/>
      <c r="L3" s="52"/>
      <c r="M3" s="52"/>
      <c r="N3" s="54"/>
    </row>
    <row r="4" spans="1:14" s="18" customFormat="1" ht="9.6" x14ac:dyDescent="0.25">
      <c r="A4" s="53" t="s">
        <v>21</v>
      </c>
      <c r="B4" s="51" t="s">
        <v>11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1:14" s="60" customFormat="1" ht="12.75" customHeight="1" x14ac:dyDescent="0.25">
      <c r="A5" s="56">
        <f>Altalanos!$A$10</f>
        <v>45790</v>
      </c>
      <c r="B5" s="57" t="str">
        <f>Altalanos!$C$10</f>
        <v>Békéscsaba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9"/>
      <c r="N5" s="59"/>
    </row>
    <row r="6" spans="1:14" s="7" customFormat="1" ht="60" customHeight="1" x14ac:dyDescent="0.25">
      <c r="A6" s="432" t="s">
        <v>22</v>
      </c>
      <c r="B6" s="432"/>
      <c r="C6" s="61"/>
      <c r="D6" s="61"/>
      <c r="E6" s="61"/>
      <c r="F6" s="62"/>
      <c r="G6" s="63"/>
      <c r="H6" s="61"/>
      <c r="I6" s="62"/>
      <c r="J6" s="61"/>
      <c r="K6" s="61"/>
      <c r="L6" s="61"/>
      <c r="M6" s="61"/>
      <c r="N6" s="64"/>
    </row>
    <row r="7" spans="1:14" s="18" customFormat="1" ht="13.5" hidden="1" customHeight="1" x14ac:dyDescent="0.25">
      <c r="A7" s="65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55"/>
    </row>
    <row r="8" spans="1:14" s="69" customFormat="1" ht="12.75" hidden="1" customHeight="1" x14ac:dyDescent="0.25">
      <c r="A8" s="67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58"/>
    </row>
    <row r="9" spans="1:14" s="18" customFormat="1" hidden="1" x14ac:dyDescent="0.25">
      <c r="A9" s="70"/>
      <c r="B9" s="71"/>
      <c r="C9" s="72"/>
      <c r="D9" s="71"/>
      <c r="E9" s="71"/>
      <c r="F9" s="71"/>
      <c r="G9" s="71"/>
      <c r="H9" s="71"/>
      <c r="I9" s="71"/>
      <c r="J9" s="71"/>
      <c r="K9" s="71"/>
      <c r="L9" s="71"/>
      <c r="M9" s="71"/>
      <c r="N9" s="73"/>
    </row>
    <row r="10" spans="1:14" s="18" customFormat="1" ht="9.6" hidden="1" x14ac:dyDescent="0.25">
      <c r="A10" s="65"/>
      <c r="B10" s="66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</row>
    <row r="11" spans="1:14" s="60" customFormat="1" ht="12.75" hidden="1" customHeight="1" x14ac:dyDescent="0.25">
      <c r="A11" s="74"/>
      <c r="B11" s="75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9"/>
      <c r="N11" s="55"/>
    </row>
    <row r="12" spans="1:14" s="18" customFormat="1" ht="9.6" hidden="1" x14ac:dyDescent="0.25">
      <c r="A12" s="65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55"/>
    </row>
    <row r="13" spans="1:14" s="69" customFormat="1" ht="12.75" hidden="1" customHeight="1" x14ac:dyDescent="0.25">
      <c r="A13" s="67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10"/>
    </row>
    <row r="14" spans="1:14" s="18" customFormat="1" hidden="1" x14ac:dyDescent="0.25">
      <c r="A14" s="70"/>
      <c r="B14" s="71"/>
      <c r="C14" s="72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3"/>
    </row>
    <row r="15" spans="1:14" s="18" customFormat="1" ht="9.6" hidden="1" x14ac:dyDescent="0.25">
      <c r="A15" s="65"/>
      <c r="B15" s="66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</row>
    <row r="16" spans="1:14" s="18" customFormat="1" hidden="1" x14ac:dyDescent="0.25">
      <c r="A16" s="74"/>
      <c r="B16" s="75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9"/>
      <c r="N16" s="55"/>
    </row>
    <row r="17" spans="1:16" s="18" customFormat="1" ht="9.6" hidden="1" x14ac:dyDescent="0.25">
      <c r="A17" s="65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55"/>
    </row>
    <row r="18" spans="1:16" s="69" customFormat="1" ht="12.75" hidden="1" customHeight="1" x14ac:dyDescent="0.25">
      <c r="A18" s="67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10"/>
    </row>
    <row r="19" spans="1:16" s="69" customFormat="1" ht="7.5" hidden="1" customHeight="1" x14ac:dyDescent="0.25">
      <c r="A19" s="76"/>
      <c r="B19" s="76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0"/>
    </row>
    <row r="20" spans="1:16" s="18" customFormat="1" x14ac:dyDescent="0.25">
      <c r="A20" s="77" t="s">
        <v>23</v>
      </c>
      <c r="B20" s="78"/>
      <c r="C20" s="72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3"/>
    </row>
    <row r="21" spans="1:16" s="18" customFormat="1" ht="9.6" x14ac:dyDescent="0.25">
      <c r="A21" s="79" t="s">
        <v>24</v>
      </c>
      <c r="B21" s="80" t="s">
        <v>25</v>
      </c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P21" s="81" t="s">
        <v>26</v>
      </c>
    </row>
    <row r="22" spans="1:16" s="18" customFormat="1" ht="19.5" customHeight="1" x14ac:dyDescent="0.25">
      <c r="A22" s="82"/>
      <c r="B22" s="83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9"/>
      <c r="N22" s="55"/>
      <c r="P22" s="84" t="str">
        <f t="shared" ref="P22:P29" si="0">LEFT(B22,1)&amp;" "&amp;A22</f>
        <v xml:space="preserve"> </v>
      </c>
    </row>
    <row r="23" spans="1:16" s="18" customFormat="1" ht="19.5" customHeight="1" x14ac:dyDescent="0.25">
      <c r="A23" s="82"/>
      <c r="B23" s="83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9"/>
      <c r="N23" s="55"/>
      <c r="P23" s="84" t="str">
        <f t="shared" si="0"/>
        <v xml:space="preserve"> </v>
      </c>
    </row>
    <row r="24" spans="1:16" s="18" customFormat="1" ht="19.5" customHeight="1" x14ac:dyDescent="0.25">
      <c r="A24" s="82"/>
      <c r="B24" s="83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9"/>
      <c r="N24" s="55"/>
      <c r="P24" s="84" t="str">
        <f t="shared" si="0"/>
        <v xml:space="preserve"> </v>
      </c>
    </row>
    <row r="25" spans="1:16" s="7" customFormat="1" ht="19.5" customHeight="1" x14ac:dyDescent="0.25">
      <c r="A25" s="82"/>
      <c r="B25" s="83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9"/>
      <c r="N25" s="55"/>
      <c r="P25" s="84" t="str">
        <f t="shared" si="0"/>
        <v xml:space="preserve"> </v>
      </c>
    </row>
    <row r="26" spans="1:16" s="7" customFormat="1" ht="19.5" customHeight="1" x14ac:dyDescent="0.25">
      <c r="A26" s="82"/>
      <c r="B26" s="83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9"/>
      <c r="N26" s="55"/>
      <c r="P26" s="84" t="str">
        <f t="shared" si="0"/>
        <v xml:space="preserve"> </v>
      </c>
    </row>
    <row r="27" spans="1:16" s="7" customFormat="1" ht="19.5" customHeight="1" x14ac:dyDescent="0.25">
      <c r="A27" s="82"/>
      <c r="B27" s="83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9"/>
      <c r="N27" s="55"/>
      <c r="P27" s="84" t="str">
        <f t="shared" si="0"/>
        <v xml:space="preserve"> </v>
      </c>
    </row>
    <row r="28" spans="1:16" s="7" customFormat="1" ht="19.5" customHeight="1" x14ac:dyDescent="0.25">
      <c r="A28" s="82"/>
      <c r="B28" s="83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9"/>
      <c r="N28" s="55"/>
      <c r="P28" s="84" t="str">
        <f t="shared" si="0"/>
        <v xml:space="preserve"> </v>
      </c>
    </row>
    <row r="29" spans="1:16" s="7" customFormat="1" ht="19.5" customHeight="1" x14ac:dyDescent="0.25">
      <c r="A29" s="85"/>
      <c r="B29" s="86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9"/>
      <c r="N29" s="55"/>
      <c r="P29" s="84" t="str">
        <f t="shared" si="0"/>
        <v xml:space="preserve"> </v>
      </c>
    </row>
    <row r="30" spans="1:16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87"/>
      <c r="P30" s="88" t="s">
        <v>27</v>
      </c>
    </row>
    <row r="31" spans="1:16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87"/>
    </row>
    <row r="32" spans="1:16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87"/>
    </row>
    <row r="33" spans="1:14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87"/>
    </row>
    <row r="34" spans="1:14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87"/>
    </row>
    <row r="35" spans="1:14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87"/>
    </row>
    <row r="36" spans="1:14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87"/>
    </row>
    <row r="37" spans="1:14" x14ac:dyDescent="0.2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87"/>
    </row>
    <row r="38" spans="1:14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87"/>
    </row>
    <row r="39" spans="1:14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87"/>
    </row>
    <row r="40" spans="1:14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87"/>
    </row>
    <row r="41" spans="1:14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87"/>
    </row>
    <row r="42" spans="1:14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87"/>
    </row>
  </sheetData>
  <sheetProtection selectLockedCells="1" selectUnlockedCells="1"/>
  <mergeCells count="1">
    <mergeCell ref="A6:B6"/>
  </mergeCells>
  <printOptions horizontalCentered="1"/>
  <pageMargins left="0.35000000000000003" right="0.35000000000000003" top="0.39027777777777778" bottom="0.39027777777777778" header="0.51181102362204722" footer="0.51181102362204722"/>
  <pageSetup paperSize="9" firstPageNumber="0" orientation="portrait" horizontalDpi="300" verticalDpi="300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Munka34">
    <tabColor indexed="11"/>
  </sheetPr>
  <dimension ref="A1:AK41"/>
  <sheetViews>
    <sheetView showZeros="0" workbookViewId="0">
      <selection activeCell="J22" sqref="J22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9" hidden="1" customWidth="1"/>
  </cols>
  <sheetData>
    <row r="1" spans="1:37" ht="24.6" x14ac:dyDescent="0.25">
      <c r="A1" s="448" t="str">
        <f>Altalanos!$A$6</f>
        <v>Diákolimpia Vármegyei</v>
      </c>
      <c r="B1" s="448"/>
      <c r="C1" s="448"/>
      <c r="D1" s="448"/>
      <c r="E1" s="448"/>
      <c r="F1" s="448"/>
      <c r="G1" s="89"/>
      <c r="H1" s="90" t="s">
        <v>28</v>
      </c>
      <c r="I1" s="91"/>
      <c r="J1" s="92"/>
      <c r="L1" s="93"/>
      <c r="M1" s="94"/>
      <c r="N1" s="95"/>
      <c r="O1" s="95"/>
      <c r="P1" s="95"/>
      <c r="Q1" s="96"/>
      <c r="R1" s="95"/>
      <c r="AB1" s="97" t="e">
        <f>IF(Y5=1,CONCATENATE(VLOOKUP(Y3,AA16:AH27,2)),CONCATENATE(VLOOKUP(Y3,AA2:AK13,2)))</f>
        <v>#N/A</v>
      </c>
      <c r="AC1" s="97" t="e">
        <f>IF(Y5=1,CONCATENATE(VLOOKUP(Y3,AA16:AK27,3)),CONCATENATE(VLOOKUP(Y3,AA2:AK13,3)))</f>
        <v>#N/A</v>
      </c>
      <c r="AD1" s="97" t="e">
        <f>IF(Y5=1,CONCATENATE(VLOOKUP(Y3,AA16:AK27,4)),CONCATENATE(VLOOKUP(Y3,AA2:AK13,4)))</f>
        <v>#N/A</v>
      </c>
      <c r="AE1" s="97" t="e">
        <f>IF(Y5=1,CONCATENATE(VLOOKUP(Y3,AA16:AK27,5)),CONCATENATE(VLOOKUP(Y3,AA2:AK13,5)))</f>
        <v>#N/A</v>
      </c>
      <c r="AF1" s="97" t="e">
        <f>IF(Y5=1,CONCATENATE(VLOOKUP(Y3,AA16:AK27,6)),CONCATENATE(VLOOKUP(Y3,AA2:AK13,6)))</f>
        <v>#N/A</v>
      </c>
      <c r="AG1" s="97" t="e">
        <f>IF(Y5=1,CONCATENATE(VLOOKUP(Y3,AA16:AK27,7)),CONCATENATE(VLOOKUP(Y3,AA2:AK13,7)))</f>
        <v>#N/A</v>
      </c>
      <c r="AH1" s="97" t="e">
        <f>IF(Y5=1,CONCATENATE(VLOOKUP(Y3,AA16:AK27,8)),CONCATENATE(VLOOKUP(Y3,AA2:AK13,8)))</f>
        <v>#N/A</v>
      </c>
      <c r="AI1" s="97" t="e">
        <f>IF(Y5=1,CONCATENATE(VLOOKUP(Y3,AA16:AK27,9)),CONCATENATE(VLOOKUP(Y3,AA2:AK13,9)))</f>
        <v>#N/A</v>
      </c>
      <c r="AJ1" s="97" t="e">
        <f>IF(Y5=1,CONCATENATE(VLOOKUP(Y3,AA16:AK27,10)),CONCATENATE(VLOOKUP(Y3,AA2:AK13,10)))</f>
        <v>#N/A</v>
      </c>
      <c r="AK1" s="97" t="e">
        <f>IF(Y5=1,CONCATENATE(VLOOKUP(Y3,AA16:AK27,11)),CONCATENATE(VLOOKUP(Y3,AA2:AK13,11)))</f>
        <v>#N/A</v>
      </c>
    </row>
    <row r="2" spans="1:37" x14ac:dyDescent="0.25">
      <c r="A2" s="98" t="s">
        <v>29</v>
      </c>
      <c r="B2" s="99"/>
      <c r="C2" s="99"/>
      <c r="D2" s="99"/>
      <c r="E2" s="325">
        <f>Altalanos!$D$8</f>
        <v>0</v>
      </c>
      <c r="F2" s="99"/>
      <c r="G2" s="100"/>
      <c r="H2" s="101"/>
      <c r="I2" s="101"/>
      <c r="J2" s="102"/>
      <c r="K2" s="93"/>
      <c r="L2" s="93"/>
      <c r="M2" s="93"/>
      <c r="N2" s="103"/>
      <c r="O2" s="104"/>
      <c r="P2" s="103"/>
      <c r="Q2" s="104"/>
      <c r="R2" s="103"/>
      <c r="Y2" s="105"/>
      <c r="Z2" s="106"/>
      <c r="AA2" s="106" t="s">
        <v>30</v>
      </c>
      <c r="AB2" s="107">
        <v>150</v>
      </c>
      <c r="AC2" s="107">
        <v>120</v>
      </c>
      <c r="AD2" s="107">
        <v>100</v>
      </c>
      <c r="AE2" s="107">
        <v>80</v>
      </c>
      <c r="AF2" s="107">
        <v>70</v>
      </c>
      <c r="AG2" s="107">
        <v>60</v>
      </c>
      <c r="AH2" s="107">
        <v>55</v>
      </c>
      <c r="AI2" s="107">
        <v>50</v>
      </c>
      <c r="AJ2" s="107">
        <v>45</v>
      </c>
      <c r="AK2" s="107">
        <v>40</v>
      </c>
    </row>
    <row r="3" spans="1:37" x14ac:dyDescent="0.25">
      <c r="A3" s="53" t="s">
        <v>21</v>
      </c>
      <c r="B3" s="53"/>
      <c r="C3" s="53"/>
      <c r="D3" s="53"/>
      <c r="E3" s="53" t="s">
        <v>11</v>
      </c>
      <c r="F3" s="53"/>
      <c r="G3" s="53"/>
      <c r="H3" s="53" t="s">
        <v>31</v>
      </c>
      <c r="I3" s="53"/>
      <c r="J3" s="108"/>
      <c r="K3" s="53"/>
      <c r="L3" s="54" t="s">
        <v>32</v>
      </c>
      <c r="M3" s="53"/>
      <c r="N3" s="109"/>
      <c r="O3" s="110"/>
      <c r="P3" s="109"/>
      <c r="Q3" s="111" t="s">
        <v>33</v>
      </c>
      <c r="R3" s="107" t="s">
        <v>34</v>
      </c>
      <c r="Y3" s="106">
        <f>IF(H4="OB","A",IF(H4="IX","W",H4))</f>
        <v>0</v>
      </c>
      <c r="Z3" s="106"/>
      <c r="AA3" s="106" t="s">
        <v>36</v>
      </c>
      <c r="AB3" s="107">
        <v>120</v>
      </c>
      <c r="AC3" s="107">
        <v>90</v>
      </c>
      <c r="AD3" s="107">
        <v>65</v>
      </c>
      <c r="AE3" s="107">
        <v>55</v>
      </c>
      <c r="AF3" s="107">
        <v>50</v>
      </c>
      <c r="AG3" s="107">
        <v>45</v>
      </c>
      <c r="AH3" s="107">
        <v>40</v>
      </c>
      <c r="AI3" s="107">
        <v>35</v>
      </c>
      <c r="AJ3" s="107">
        <v>25</v>
      </c>
      <c r="AK3" s="107">
        <v>20</v>
      </c>
    </row>
    <row r="4" spans="1:37" x14ac:dyDescent="0.25">
      <c r="A4" s="449">
        <f>Altalanos!$A$10</f>
        <v>45790</v>
      </c>
      <c r="B4" s="449"/>
      <c r="C4" s="449"/>
      <c r="D4" s="112"/>
      <c r="E4" s="113" t="str">
        <f>Altalanos!$C$10</f>
        <v>Békéscsaba</v>
      </c>
      <c r="F4" s="113"/>
      <c r="G4" s="113"/>
      <c r="H4" s="114"/>
      <c r="I4" s="113"/>
      <c r="J4" s="115"/>
      <c r="K4" s="114"/>
      <c r="L4" s="116" t="str">
        <f>Altalanos!$E$10</f>
        <v>Hankó Bálint</v>
      </c>
      <c r="M4" s="114"/>
      <c r="N4" s="117"/>
      <c r="O4" s="118"/>
      <c r="P4" s="117"/>
      <c r="Q4" s="119" t="s">
        <v>38</v>
      </c>
      <c r="R4" s="120" t="s">
        <v>39</v>
      </c>
      <c r="Y4" s="106"/>
      <c r="Z4" s="106"/>
      <c r="AA4" s="106" t="s">
        <v>41</v>
      </c>
      <c r="AB4" s="107">
        <v>90</v>
      </c>
      <c r="AC4" s="107">
        <v>60</v>
      </c>
      <c r="AD4" s="107">
        <v>45</v>
      </c>
      <c r="AE4" s="107">
        <v>34</v>
      </c>
      <c r="AF4" s="107">
        <v>27</v>
      </c>
      <c r="AG4" s="107">
        <v>22</v>
      </c>
      <c r="AH4" s="107">
        <v>18</v>
      </c>
      <c r="AI4" s="107">
        <v>15</v>
      </c>
      <c r="AJ4" s="107">
        <v>12</v>
      </c>
      <c r="AK4" s="107">
        <v>9</v>
      </c>
    </row>
    <row r="5" spans="1:37" x14ac:dyDescent="0.25">
      <c r="A5" s="33"/>
      <c r="B5" s="33" t="s">
        <v>42</v>
      </c>
      <c r="C5" s="33" t="s">
        <v>43</v>
      </c>
      <c r="D5" s="33" t="s">
        <v>44</v>
      </c>
      <c r="E5" s="33" t="s">
        <v>45</v>
      </c>
      <c r="F5" s="33"/>
      <c r="G5" s="33" t="s">
        <v>25</v>
      </c>
      <c r="H5" s="33"/>
      <c r="I5" s="33" t="s">
        <v>46</v>
      </c>
      <c r="J5" s="33"/>
      <c r="K5" s="121" t="s">
        <v>47</v>
      </c>
      <c r="L5" s="121" t="s">
        <v>48</v>
      </c>
      <c r="M5" s="121" t="s">
        <v>49</v>
      </c>
      <c r="Q5" s="122" t="s">
        <v>50</v>
      </c>
      <c r="R5" s="123" t="s">
        <v>51</v>
      </c>
      <c r="Y5" s="106">
        <f>IF(OR(Altalanos!$A$8="F1",Altalanos!$A$8="F2",Altalanos!$A$8="N1",Altalanos!$A$8="N2"),1,2)</f>
        <v>2</v>
      </c>
      <c r="Z5" s="106"/>
      <c r="AA5" s="106" t="s">
        <v>53</v>
      </c>
      <c r="AB5" s="107">
        <v>60</v>
      </c>
      <c r="AC5" s="107">
        <v>40</v>
      </c>
      <c r="AD5" s="107">
        <v>30</v>
      </c>
      <c r="AE5" s="107">
        <v>20</v>
      </c>
      <c r="AF5" s="107">
        <v>18</v>
      </c>
      <c r="AG5" s="107">
        <v>15</v>
      </c>
      <c r="AH5" s="107">
        <v>12</v>
      </c>
      <c r="AI5" s="107">
        <v>10</v>
      </c>
      <c r="AJ5" s="107">
        <v>8</v>
      </c>
      <c r="AK5" s="107">
        <v>6</v>
      </c>
    </row>
    <row r="6" spans="1:37" x14ac:dyDescent="0.25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Y6" s="106"/>
      <c r="Z6" s="106"/>
      <c r="AA6" s="106" t="s">
        <v>54</v>
      </c>
      <c r="AB6" s="107">
        <v>40</v>
      </c>
      <c r="AC6" s="107">
        <v>25</v>
      </c>
      <c r="AD6" s="107">
        <v>18</v>
      </c>
      <c r="AE6" s="107">
        <v>13</v>
      </c>
      <c r="AF6" s="107">
        <v>10</v>
      </c>
      <c r="AG6" s="107">
        <v>8</v>
      </c>
      <c r="AH6" s="107">
        <v>6</v>
      </c>
      <c r="AI6" s="107">
        <v>5</v>
      </c>
      <c r="AJ6" s="107">
        <v>4</v>
      </c>
      <c r="AK6" s="107">
        <v>3</v>
      </c>
    </row>
    <row r="7" spans="1:37" x14ac:dyDescent="0.25">
      <c r="A7" s="134" t="s">
        <v>30</v>
      </c>
      <c r="B7" s="214"/>
      <c r="C7" s="127" t="str">
        <f>IF($B7="","",VLOOKUP($B7,#REF!,5))</f>
        <v/>
      </c>
      <c r="D7" s="127" t="str">
        <f>IF($B7="","",VLOOKUP($B7,#REF!,15))</f>
        <v/>
      </c>
      <c r="E7" s="140" t="s">
        <v>652</v>
      </c>
      <c r="F7" s="141"/>
      <c r="G7" s="140" t="s">
        <v>222</v>
      </c>
      <c r="H7" s="141"/>
      <c r="I7" s="140" t="s">
        <v>653</v>
      </c>
      <c r="J7" s="124"/>
      <c r="K7" s="428" t="s">
        <v>618</v>
      </c>
      <c r="L7" s="131" t="e">
        <f>IF(K7="","",CONCATENATE(VLOOKUP($Y$3,$AB$1:$AK$1,K7)," pont"))</f>
        <v>#N/A</v>
      </c>
      <c r="M7" s="132"/>
      <c r="Y7" s="106"/>
      <c r="Z7" s="106"/>
      <c r="AA7" s="106" t="s">
        <v>60</v>
      </c>
      <c r="AB7" s="107">
        <v>25</v>
      </c>
      <c r="AC7" s="107">
        <v>15</v>
      </c>
      <c r="AD7" s="107">
        <v>13</v>
      </c>
      <c r="AE7" s="107">
        <v>8</v>
      </c>
      <c r="AF7" s="107">
        <v>6</v>
      </c>
      <c r="AG7" s="107">
        <v>4</v>
      </c>
      <c r="AH7" s="107">
        <v>3</v>
      </c>
      <c r="AI7" s="107">
        <v>2</v>
      </c>
      <c r="AJ7" s="107">
        <v>1</v>
      </c>
      <c r="AK7" s="107">
        <v>0</v>
      </c>
    </row>
    <row r="8" spans="1:37" x14ac:dyDescent="0.25">
      <c r="A8" s="134"/>
      <c r="B8" s="217"/>
      <c r="C8" s="136"/>
      <c r="D8" s="136"/>
      <c r="E8" s="136"/>
      <c r="F8" s="136"/>
      <c r="G8" s="136"/>
      <c r="H8" s="136"/>
      <c r="I8" s="136"/>
      <c r="J8" s="124"/>
      <c r="K8" s="134"/>
      <c r="L8" s="134"/>
      <c r="M8" s="137"/>
      <c r="Y8" s="106"/>
      <c r="Z8" s="106"/>
      <c r="AA8" s="106" t="s">
        <v>63</v>
      </c>
      <c r="AB8" s="107">
        <v>15</v>
      </c>
      <c r="AC8" s="107">
        <v>10</v>
      </c>
      <c r="AD8" s="107">
        <v>7</v>
      </c>
      <c r="AE8" s="107">
        <v>5</v>
      </c>
      <c r="AF8" s="107">
        <v>4</v>
      </c>
      <c r="AG8" s="107">
        <v>3</v>
      </c>
      <c r="AH8" s="107">
        <v>2</v>
      </c>
      <c r="AI8" s="107">
        <v>1</v>
      </c>
      <c r="AJ8" s="107">
        <v>0</v>
      </c>
      <c r="AK8" s="107">
        <v>0</v>
      </c>
    </row>
    <row r="9" spans="1:37" x14ac:dyDescent="0.25">
      <c r="A9" s="134" t="s">
        <v>64</v>
      </c>
      <c r="B9" s="214"/>
      <c r="C9" s="127" t="str">
        <f>IF($B9="","",VLOOKUP($B9,#REF!,5))</f>
        <v/>
      </c>
      <c r="D9" s="127" t="str">
        <f>IF($B9="","",VLOOKUP($B9,#REF!,15))</f>
        <v/>
      </c>
      <c r="E9" s="140" t="s">
        <v>234</v>
      </c>
      <c r="F9" s="141"/>
      <c r="G9" s="140" t="s">
        <v>235</v>
      </c>
      <c r="H9" s="141"/>
      <c r="I9" s="140" t="s">
        <v>236</v>
      </c>
      <c r="J9" s="124"/>
      <c r="K9" s="428" t="s">
        <v>616</v>
      </c>
      <c r="L9" s="131" t="e">
        <f>IF(K9="","",CONCATENATE(VLOOKUP($Y$3,$AB$1:$AK$1,K9)," pont"))</f>
        <v>#N/A</v>
      </c>
      <c r="M9" s="132"/>
      <c r="Y9" s="106"/>
      <c r="Z9" s="106"/>
      <c r="AA9" s="106" t="s">
        <v>70</v>
      </c>
      <c r="AB9" s="107">
        <v>10</v>
      </c>
      <c r="AC9" s="107">
        <v>6</v>
      </c>
      <c r="AD9" s="107">
        <v>4</v>
      </c>
      <c r="AE9" s="107">
        <v>2</v>
      </c>
      <c r="AF9" s="107">
        <v>1</v>
      </c>
      <c r="AG9" s="107">
        <v>0</v>
      </c>
      <c r="AH9" s="107">
        <v>0</v>
      </c>
      <c r="AI9" s="107">
        <v>0</v>
      </c>
      <c r="AJ9" s="107">
        <v>0</v>
      </c>
      <c r="AK9" s="107">
        <v>0</v>
      </c>
    </row>
    <row r="10" spans="1:37" x14ac:dyDescent="0.25">
      <c r="A10" s="134"/>
      <c r="B10" s="217"/>
      <c r="C10" s="136"/>
      <c r="D10" s="136"/>
      <c r="E10" s="136"/>
      <c r="F10" s="136"/>
      <c r="G10" s="136"/>
      <c r="H10" s="136"/>
      <c r="I10" s="136"/>
      <c r="J10" s="124"/>
      <c r="K10" s="134"/>
      <c r="L10" s="134"/>
      <c r="M10" s="137"/>
      <c r="Y10" s="106"/>
      <c r="Z10" s="106"/>
      <c r="AA10" s="106" t="s">
        <v>71</v>
      </c>
      <c r="AB10" s="107">
        <v>6</v>
      </c>
      <c r="AC10" s="107">
        <v>3</v>
      </c>
      <c r="AD10" s="107">
        <v>2</v>
      </c>
      <c r="AE10" s="107">
        <v>1</v>
      </c>
      <c r="AF10" s="107">
        <v>0</v>
      </c>
      <c r="AG10" s="107">
        <v>0</v>
      </c>
      <c r="AH10" s="107">
        <v>0</v>
      </c>
      <c r="AI10" s="107">
        <v>0</v>
      </c>
      <c r="AJ10" s="107">
        <v>0</v>
      </c>
      <c r="AK10" s="107">
        <v>0</v>
      </c>
    </row>
    <row r="11" spans="1:37" x14ac:dyDescent="0.25">
      <c r="A11" s="134" t="s">
        <v>72</v>
      </c>
      <c r="B11" s="214"/>
      <c r="C11" s="127" t="str">
        <f>IF($B11="","",VLOOKUP($B11,#REF!,5))</f>
        <v/>
      </c>
      <c r="D11" s="127" t="str">
        <f>IF($B11="","",VLOOKUP($B11,#REF!,15))</f>
        <v/>
      </c>
      <c r="E11" s="140" t="s">
        <v>167</v>
      </c>
      <c r="F11" s="141"/>
      <c r="G11" s="140" t="s">
        <v>654</v>
      </c>
      <c r="H11" s="141"/>
      <c r="I11" s="140" t="s">
        <v>236</v>
      </c>
      <c r="J11" s="124"/>
      <c r="K11" s="428" t="s">
        <v>617</v>
      </c>
      <c r="L11" s="131" t="e">
        <f>IF(K11="","",CONCATENATE(VLOOKUP($Y$3,$AB$1:$AK$1,K11)," pont"))</f>
        <v>#N/A</v>
      </c>
      <c r="M11" s="132"/>
      <c r="Y11" s="106"/>
      <c r="Z11" s="106"/>
      <c r="AA11" s="106" t="s">
        <v>76</v>
      </c>
      <c r="AB11" s="107">
        <v>3</v>
      </c>
      <c r="AC11" s="107">
        <v>2</v>
      </c>
      <c r="AD11" s="107">
        <v>1</v>
      </c>
      <c r="AE11" s="107">
        <v>0</v>
      </c>
      <c r="AF11" s="107">
        <v>0</v>
      </c>
      <c r="AG11" s="107">
        <v>0</v>
      </c>
      <c r="AH11" s="107">
        <v>0</v>
      </c>
      <c r="AI11" s="107">
        <v>0</v>
      </c>
      <c r="AJ11" s="107">
        <v>0</v>
      </c>
      <c r="AK11" s="107">
        <v>0</v>
      </c>
    </row>
    <row r="12" spans="1:37" x14ac:dyDescent="0.25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Y12" s="106"/>
      <c r="Z12" s="106"/>
      <c r="AA12" s="106" t="s">
        <v>77</v>
      </c>
      <c r="AB12" s="143">
        <v>0</v>
      </c>
      <c r="AC12" s="143">
        <v>0</v>
      </c>
      <c r="AD12" s="143">
        <v>0</v>
      </c>
      <c r="AE12" s="143">
        <v>0</v>
      </c>
      <c r="AF12" s="143">
        <v>0</v>
      </c>
      <c r="AG12" s="143">
        <v>0</v>
      </c>
      <c r="AH12" s="143">
        <v>0</v>
      </c>
      <c r="AI12" s="143">
        <v>0</v>
      </c>
      <c r="AJ12" s="143">
        <v>0</v>
      </c>
      <c r="AK12" s="143">
        <v>0</v>
      </c>
    </row>
    <row r="13" spans="1:37" x14ac:dyDescent="0.25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Y13" s="106"/>
      <c r="Z13" s="106"/>
      <c r="AA13" s="106" t="s">
        <v>82</v>
      </c>
      <c r="AB13" s="143">
        <v>0</v>
      </c>
      <c r="AC13" s="143">
        <v>0</v>
      </c>
      <c r="AD13" s="143">
        <v>0</v>
      </c>
      <c r="AE13" s="143">
        <v>0</v>
      </c>
      <c r="AF13" s="143">
        <v>0</v>
      </c>
      <c r="AG13" s="143">
        <v>0</v>
      </c>
      <c r="AH13" s="143">
        <v>0</v>
      </c>
      <c r="AI13" s="143">
        <v>0</v>
      </c>
      <c r="AJ13" s="143">
        <v>0</v>
      </c>
      <c r="AK13" s="143">
        <v>0</v>
      </c>
    </row>
    <row r="14" spans="1:37" x14ac:dyDescent="0.25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</row>
    <row r="15" spans="1:37" x14ac:dyDescent="0.25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</row>
    <row r="16" spans="1:37" x14ac:dyDescent="0.25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Y16" s="106"/>
      <c r="Z16" s="106"/>
      <c r="AA16" s="106" t="s">
        <v>30</v>
      </c>
      <c r="AB16" s="106">
        <v>300</v>
      </c>
      <c r="AC16" s="106">
        <v>250</v>
      </c>
      <c r="AD16" s="106">
        <v>220</v>
      </c>
      <c r="AE16" s="106">
        <v>180</v>
      </c>
      <c r="AF16" s="106">
        <v>160</v>
      </c>
      <c r="AG16" s="106">
        <v>150</v>
      </c>
      <c r="AH16" s="106">
        <v>140</v>
      </c>
      <c r="AI16" s="106">
        <v>130</v>
      </c>
      <c r="AJ16" s="106">
        <v>120</v>
      </c>
      <c r="AK16" s="106">
        <v>110</v>
      </c>
    </row>
    <row r="17" spans="1:37" x14ac:dyDescent="0.25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Y17" s="106"/>
      <c r="Z17" s="106"/>
      <c r="AA17" s="106" t="s">
        <v>36</v>
      </c>
      <c r="AB17" s="106">
        <v>250</v>
      </c>
      <c r="AC17" s="106">
        <v>200</v>
      </c>
      <c r="AD17" s="106">
        <v>160</v>
      </c>
      <c r="AE17" s="106">
        <v>140</v>
      </c>
      <c r="AF17" s="106">
        <v>120</v>
      </c>
      <c r="AG17" s="106">
        <v>110</v>
      </c>
      <c r="AH17" s="106">
        <v>100</v>
      </c>
      <c r="AI17" s="106">
        <v>90</v>
      </c>
      <c r="AJ17" s="106">
        <v>80</v>
      </c>
      <c r="AK17" s="106">
        <v>70</v>
      </c>
    </row>
    <row r="18" spans="1:37" ht="18.75" customHeight="1" x14ac:dyDescent="0.25">
      <c r="A18" s="124"/>
      <c r="B18" s="447"/>
      <c r="C18" s="447"/>
      <c r="D18" s="446" t="str">
        <f>E7</f>
        <v xml:space="preserve">Beregszászi </v>
      </c>
      <c r="E18" s="446"/>
      <c r="F18" s="446" t="str">
        <f>E9</f>
        <v>Kaczkó</v>
      </c>
      <c r="G18" s="446"/>
      <c r="H18" s="446" t="str">
        <f>E11</f>
        <v>Nagy</v>
      </c>
      <c r="I18" s="446"/>
      <c r="J18" s="124"/>
      <c r="K18" s="124"/>
      <c r="L18" s="124"/>
      <c r="M18" s="124"/>
      <c r="Y18" s="106"/>
      <c r="Z18" s="106"/>
      <c r="AA18" s="106" t="s">
        <v>41</v>
      </c>
      <c r="AB18" s="106">
        <v>200</v>
      </c>
      <c r="AC18" s="106">
        <v>150</v>
      </c>
      <c r="AD18" s="106">
        <v>130</v>
      </c>
      <c r="AE18" s="106">
        <v>110</v>
      </c>
      <c r="AF18" s="106">
        <v>95</v>
      </c>
      <c r="AG18" s="106">
        <v>80</v>
      </c>
      <c r="AH18" s="106">
        <v>70</v>
      </c>
      <c r="AI18" s="106">
        <v>60</v>
      </c>
      <c r="AJ18" s="106">
        <v>55</v>
      </c>
      <c r="AK18" s="106">
        <v>50</v>
      </c>
    </row>
    <row r="19" spans="1:37" ht="18.75" customHeight="1" x14ac:dyDescent="0.25">
      <c r="A19" s="149" t="s">
        <v>30</v>
      </c>
      <c r="B19" s="441" t="str">
        <f>E7</f>
        <v xml:space="preserve">Beregszászi </v>
      </c>
      <c r="C19" s="441"/>
      <c r="D19" s="444"/>
      <c r="E19" s="444"/>
      <c r="F19" s="442" t="s">
        <v>639</v>
      </c>
      <c r="G19" s="443"/>
      <c r="H19" s="442" t="s">
        <v>639</v>
      </c>
      <c r="I19" s="443"/>
      <c r="J19" s="124"/>
      <c r="K19" s="124"/>
      <c r="L19" s="124"/>
      <c r="M19" s="124"/>
      <c r="Y19" s="106"/>
      <c r="Z19" s="106"/>
      <c r="AA19" s="106" t="s">
        <v>53</v>
      </c>
      <c r="AB19" s="106">
        <v>150</v>
      </c>
      <c r="AC19" s="106">
        <v>120</v>
      </c>
      <c r="AD19" s="106">
        <v>100</v>
      </c>
      <c r="AE19" s="106">
        <v>80</v>
      </c>
      <c r="AF19" s="106">
        <v>70</v>
      </c>
      <c r="AG19" s="106">
        <v>60</v>
      </c>
      <c r="AH19" s="106">
        <v>55</v>
      </c>
      <c r="AI19" s="106">
        <v>50</v>
      </c>
      <c r="AJ19" s="106">
        <v>45</v>
      </c>
      <c r="AK19" s="106">
        <v>40</v>
      </c>
    </row>
    <row r="20" spans="1:37" ht="18.75" customHeight="1" x14ac:dyDescent="0.25">
      <c r="A20" s="149" t="s">
        <v>64</v>
      </c>
      <c r="B20" s="441" t="str">
        <f>E9</f>
        <v>Kaczkó</v>
      </c>
      <c r="C20" s="441"/>
      <c r="D20" s="442" t="s">
        <v>637</v>
      </c>
      <c r="E20" s="443"/>
      <c r="F20" s="444"/>
      <c r="G20" s="444"/>
      <c r="H20" s="442" t="s">
        <v>639</v>
      </c>
      <c r="I20" s="443"/>
      <c r="J20" s="124"/>
      <c r="K20" s="124"/>
      <c r="L20" s="124"/>
      <c r="M20" s="124"/>
      <c r="Y20" s="106"/>
      <c r="Z20" s="106"/>
      <c r="AA20" s="106" t="s">
        <v>54</v>
      </c>
      <c r="AB20" s="106">
        <v>120</v>
      </c>
      <c r="AC20" s="106">
        <v>90</v>
      </c>
      <c r="AD20" s="106">
        <v>65</v>
      </c>
      <c r="AE20" s="106">
        <v>55</v>
      </c>
      <c r="AF20" s="106">
        <v>50</v>
      </c>
      <c r="AG20" s="106">
        <v>45</v>
      </c>
      <c r="AH20" s="106">
        <v>40</v>
      </c>
      <c r="AI20" s="106">
        <v>35</v>
      </c>
      <c r="AJ20" s="106">
        <v>25</v>
      </c>
      <c r="AK20" s="106">
        <v>20</v>
      </c>
    </row>
    <row r="21" spans="1:37" ht="18.75" customHeight="1" x14ac:dyDescent="0.25">
      <c r="A21" s="149" t="s">
        <v>72</v>
      </c>
      <c r="B21" s="441" t="str">
        <f>E11</f>
        <v>Nagy</v>
      </c>
      <c r="C21" s="441"/>
      <c r="D21" s="442" t="s">
        <v>637</v>
      </c>
      <c r="E21" s="443"/>
      <c r="F21" s="442" t="s">
        <v>637</v>
      </c>
      <c r="G21" s="443"/>
      <c r="H21" s="444"/>
      <c r="I21" s="444"/>
      <c r="J21" s="124"/>
      <c r="K21" s="124"/>
      <c r="L21" s="124"/>
      <c r="M21" s="124"/>
      <c r="Y21" s="106"/>
      <c r="Z21" s="106"/>
      <c r="AA21" s="106" t="s">
        <v>60</v>
      </c>
      <c r="AB21" s="106">
        <v>90</v>
      </c>
      <c r="AC21" s="106">
        <v>60</v>
      </c>
      <c r="AD21" s="106">
        <v>45</v>
      </c>
      <c r="AE21" s="106">
        <v>34</v>
      </c>
      <c r="AF21" s="106">
        <v>27</v>
      </c>
      <c r="AG21" s="106">
        <v>22</v>
      </c>
      <c r="AH21" s="106">
        <v>18</v>
      </c>
      <c r="AI21" s="106">
        <v>15</v>
      </c>
      <c r="AJ21" s="106">
        <v>12</v>
      </c>
      <c r="AK21" s="106">
        <v>9</v>
      </c>
    </row>
    <row r="22" spans="1:37" x14ac:dyDescent="0.25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Y22" s="106"/>
      <c r="Z22" s="106"/>
      <c r="AA22" s="106" t="s">
        <v>63</v>
      </c>
      <c r="AB22" s="106">
        <v>60</v>
      </c>
      <c r="AC22" s="106">
        <v>40</v>
      </c>
      <c r="AD22" s="106">
        <v>30</v>
      </c>
      <c r="AE22" s="106">
        <v>20</v>
      </c>
      <c r="AF22" s="106">
        <v>18</v>
      </c>
      <c r="AG22" s="106">
        <v>15</v>
      </c>
      <c r="AH22" s="106">
        <v>12</v>
      </c>
      <c r="AI22" s="106">
        <v>10</v>
      </c>
      <c r="AJ22" s="106">
        <v>8</v>
      </c>
      <c r="AK22" s="106">
        <v>6</v>
      </c>
    </row>
    <row r="23" spans="1:37" x14ac:dyDescent="0.25">
      <c r="A23" s="124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Y23" s="106"/>
      <c r="Z23" s="106"/>
      <c r="AA23" s="106" t="s">
        <v>70</v>
      </c>
      <c r="AB23" s="106">
        <v>40</v>
      </c>
      <c r="AC23" s="106">
        <v>25</v>
      </c>
      <c r="AD23" s="106">
        <v>18</v>
      </c>
      <c r="AE23" s="106">
        <v>13</v>
      </c>
      <c r="AF23" s="106">
        <v>8</v>
      </c>
      <c r="AG23" s="106">
        <v>7</v>
      </c>
      <c r="AH23" s="106">
        <v>6</v>
      </c>
      <c r="AI23" s="106">
        <v>5</v>
      </c>
      <c r="AJ23" s="106">
        <v>4</v>
      </c>
      <c r="AK23" s="106">
        <v>3</v>
      </c>
    </row>
    <row r="24" spans="1:37" x14ac:dyDescent="0.25">
      <c r="A24" s="124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Y24" s="106"/>
      <c r="Z24" s="106"/>
      <c r="AA24" s="106" t="s">
        <v>71</v>
      </c>
      <c r="AB24" s="106">
        <v>25</v>
      </c>
      <c r="AC24" s="106">
        <v>15</v>
      </c>
      <c r="AD24" s="106">
        <v>13</v>
      </c>
      <c r="AE24" s="106">
        <v>7</v>
      </c>
      <c r="AF24" s="106">
        <v>6</v>
      </c>
      <c r="AG24" s="106">
        <v>5</v>
      </c>
      <c r="AH24" s="106">
        <v>4</v>
      </c>
      <c r="AI24" s="106">
        <v>3</v>
      </c>
      <c r="AJ24" s="106">
        <v>2</v>
      </c>
      <c r="AK24" s="106">
        <v>1</v>
      </c>
    </row>
    <row r="25" spans="1:37" x14ac:dyDescent="0.25">
      <c r="A25" s="124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Y25" s="106"/>
      <c r="Z25" s="106"/>
      <c r="AA25" s="106" t="s">
        <v>76</v>
      </c>
      <c r="AB25" s="106">
        <v>15</v>
      </c>
      <c r="AC25" s="106">
        <v>10</v>
      </c>
      <c r="AD25" s="106">
        <v>8</v>
      </c>
      <c r="AE25" s="106">
        <v>4</v>
      </c>
      <c r="AF25" s="106">
        <v>3</v>
      </c>
      <c r="AG25" s="106">
        <v>2</v>
      </c>
      <c r="AH25" s="106">
        <v>1</v>
      </c>
      <c r="AI25" s="106">
        <v>0</v>
      </c>
      <c r="AJ25" s="106">
        <v>0</v>
      </c>
      <c r="AK25" s="106">
        <v>0</v>
      </c>
    </row>
    <row r="26" spans="1:37" x14ac:dyDescent="0.25">
      <c r="A26" s="124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Y26" s="106"/>
      <c r="Z26" s="106"/>
      <c r="AA26" s="106" t="s">
        <v>77</v>
      </c>
      <c r="AB26" s="106">
        <v>10</v>
      </c>
      <c r="AC26" s="106">
        <v>6</v>
      </c>
      <c r="AD26" s="106">
        <v>4</v>
      </c>
      <c r="AE26" s="106">
        <v>2</v>
      </c>
      <c r="AF26" s="106">
        <v>1</v>
      </c>
      <c r="AG26" s="106">
        <v>0</v>
      </c>
      <c r="AH26" s="106">
        <v>0</v>
      </c>
      <c r="AI26" s="106">
        <v>0</v>
      </c>
      <c r="AJ26" s="106">
        <v>0</v>
      </c>
      <c r="AK26" s="106">
        <v>0</v>
      </c>
    </row>
    <row r="27" spans="1:37" x14ac:dyDescent="0.25">
      <c r="A27" s="124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Y27" s="106"/>
      <c r="Z27" s="106"/>
      <c r="AA27" s="106" t="s">
        <v>82</v>
      </c>
      <c r="AB27" s="106">
        <v>3</v>
      </c>
      <c r="AC27" s="106">
        <v>2</v>
      </c>
      <c r="AD27" s="106">
        <v>1</v>
      </c>
      <c r="AE27" s="106">
        <v>0</v>
      </c>
      <c r="AF27" s="106">
        <v>0</v>
      </c>
      <c r="AG27" s="106">
        <v>0</v>
      </c>
      <c r="AH27" s="106">
        <v>0</v>
      </c>
      <c r="AI27" s="106">
        <v>0</v>
      </c>
      <c r="AJ27" s="106">
        <v>0</v>
      </c>
      <c r="AK27" s="106">
        <v>0</v>
      </c>
    </row>
    <row r="28" spans="1:37" x14ac:dyDescent="0.25">
      <c r="A28" s="124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</row>
    <row r="29" spans="1:37" x14ac:dyDescent="0.25">
      <c r="A29" s="124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</row>
    <row r="30" spans="1:37" x14ac:dyDescent="0.25">
      <c r="A30" s="124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</row>
    <row r="31" spans="1:37" x14ac:dyDescent="0.25">
      <c r="A31" s="124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</row>
    <row r="32" spans="1:37" x14ac:dyDescent="0.25">
      <c r="A32" s="124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56"/>
      <c r="M32" s="156"/>
    </row>
    <row r="33" spans="1:18" x14ac:dyDescent="0.25">
      <c r="A33" s="159" t="s">
        <v>44</v>
      </c>
      <c r="B33" s="160"/>
      <c r="C33" s="161"/>
      <c r="D33" s="162" t="s">
        <v>103</v>
      </c>
      <c r="E33" s="163" t="s">
        <v>104</v>
      </c>
      <c r="F33" s="164"/>
      <c r="G33" s="162" t="s">
        <v>103</v>
      </c>
      <c r="H33" s="163" t="s">
        <v>105</v>
      </c>
      <c r="I33" s="165"/>
      <c r="J33" s="163" t="s">
        <v>106</v>
      </c>
      <c r="K33" s="166" t="s">
        <v>107</v>
      </c>
      <c r="L33" s="33"/>
      <c r="M33" s="220"/>
      <c r="N33" s="221"/>
      <c r="P33" s="157"/>
      <c r="Q33" s="157"/>
      <c r="R33" s="158"/>
    </row>
    <row r="34" spans="1:18" x14ac:dyDescent="0.25">
      <c r="A34" s="169" t="s">
        <v>108</v>
      </c>
      <c r="B34" s="170"/>
      <c r="C34" s="171"/>
      <c r="D34" s="172"/>
      <c r="E34" s="438"/>
      <c r="F34" s="438"/>
      <c r="G34" s="173" t="s">
        <v>109</v>
      </c>
      <c r="H34" s="170"/>
      <c r="I34" s="174"/>
      <c r="J34" s="175"/>
      <c r="K34" s="176" t="s">
        <v>110</v>
      </c>
      <c r="L34" s="177"/>
      <c r="M34" s="199"/>
      <c r="P34" s="167"/>
      <c r="Q34" s="167"/>
      <c r="R34" s="168"/>
    </row>
    <row r="35" spans="1:18" x14ac:dyDescent="0.25">
      <c r="A35" s="180" t="s">
        <v>111</v>
      </c>
      <c r="B35" s="181"/>
      <c r="C35" s="182"/>
      <c r="D35" s="183"/>
      <c r="E35" s="439"/>
      <c r="F35" s="439"/>
      <c r="G35" s="184" t="s">
        <v>112</v>
      </c>
      <c r="H35" s="185"/>
      <c r="I35" s="186"/>
      <c r="J35" s="187"/>
      <c r="K35" s="188"/>
      <c r="L35" s="156"/>
      <c r="M35" s="189"/>
      <c r="P35" s="168"/>
      <c r="Q35" s="179"/>
      <c r="R35" s="168"/>
    </row>
    <row r="36" spans="1:18" x14ac:dyDescent="0.25">
      <c r="A36" s="191"/>
      <c r="B36" s="192"/>
      <c r="C36" s="193"/>
      <c r="D36" s="183"/>
      <c r="E36" s="194"/>
      <c r="F36" s="124"/>
      <c r="G36" s="184" t="s">
        <v>113</v>
      </c>
      <c r="H36" s="185"/>
      <c r="I36" s="186"/>
      <c r="J36" s="187"/>
      <c r="K36" s="176" t="s">
        <v>114</v>
      </c>
      <c r="L36" s="177"/>
      <c r="M36" s="178"/>
      <c r="P36" s="167"/>
      <c r="Q36" s="167"/>
      <c r="R36" s="168"/>
    </row>
    <row r="37" spans="1:18" x14ac:dyDescent="0.25">
      <c r="A37" s="195"/>
      <c r="B37" s="196"/>
      <c r="C37" s="197"/>
      <c r="D37" s="183"/>
      <c r="E37" s="194"/>
      <c r="F37" s="124"/>
      <c r="G37" s="184" t="s">
        <v>115</v>
      </c>
      <c r="H37" s="185"/>
      <c r="I37" s="186"/>
      <c r="J37" s="187"/>
      <c r="K37" s="198"/>
      <c r="L37" s="124"/>
      <c r="M37" s="199"/>
      <c r="P37" s="168"/>
      <c r="Q37" s="179"/>
      <c r="R37" s="168"/>
    </row>
    <row r="38" spans="1:18" x14ac:dyDescent="0.25">
      <c r="A38" s="200"/>
      <c r="B38" s="201"/>
      <c r="C38" s="202"/>
      <c r="D38" s="183"/>
      <c r="E38" s="194"/>
      <c r="F38" s="124"/>
      <c r="G38" s="184" t="s">
        <v>116</v>
      </c>
      <c r="H38" s="185"/>
      <c r="I38" s="186"/>
      <c r="J38" s="187"/>
      <c r="K38" s="180"/>
      <c r="L38" s="156"/>
      <c r="M38" s="189"/>
      <c r="P38" s="168"/>
      <c r="Q38" s="179"/>
      <c r="R38" s="168"/>
    </row>
    <row r="39" spans="1:18" x14ac:dyDescent="0.25">
      <c r="A39" s="203"/>
      <c r="B39" s="16"/>
      <c r="C39" s="197"/>
      <c r="D39" s="183"/>
      <c r="E39" s="194"/>
      <c r="F39" s="124"/>
      <c r="G39" s="184" t="s">
        <v>117</v>
      </c>
      <c r="H39" s="185"/>
      <c r="I39" s="186"/>
      <c r="J39" s="187"/>
      <c r="K39" s="176" t="s">
        <v>118</v>
      </c>
      <c r="L39" s="177"/>
      <c r="M39" s="178"/>
      <c r="P39" s="167"/>
      <c r="Q39" s="167"/>
      <c r="R39" s="168"/>
    </row>
    <row r="40" spans="1:18" x14ac:dyDescent="0.25">
      <c r="A40" s="203"/>
      <c r="B40" s="16"/>
      <c r="C40" s="204"/>
      <c r="D40" s="183"/>
      <c r="E40" s="194"/>
      <c r="F40" s="124"/>
      <c r="G40" s="184" t="s">
        <v>119</v>
      </c>
      <c r="H40" s="185"/>
      <c r="I40" s="186"/>
      <c r="J40" s="187"/>
      <c r="K40" s="198"/>
      <c r="L40" s="124"/>
      <c r="M40" s="199"/>
      <c r="P40" s="168"/>
      <c r="Q40" s="179"/>
      <c r="R40" s="168"/>
    </row>
    <row r="41" spans="1:18" x14ac:dyDescent="0.25">
      <c r="A41" s="205"/>
      <c r="B41" s="206"/>
      <c r="C41" s="207"/>
      <c r="D41" s="208"/>
      <c r="E41" s="209"/>
      <c r="F41" s="156"/>
      <c r="G41" s="210" t="s">
        <v>120</v>
      </c>
      <c r="H41" s="181"/>
      <c r="I41" s="211"/>
      <c r="J41" s="212"/>
      <c r="K41" s="180" t="str">
        <f>L4</f>
        <v>Hankó Bálint</v>
      </c>
      <c r="L41" s="156"/>
      <c r="M41" s="189"/>
      <c r="P41" s="168"/>
      <c r="Q41" s="179"/>
      <c r="R41" s="190"/>
    </row>
  </sheetData>
  <sheetProtection selectLockedCells="1" selectUnlockedCells="1"/>
  <mergeCells count="20">
    <mergeCell ref="H18:I18"/>
    <mergeCell ref="A1:F1"/>
    <mergeCell ref="A4:C4"/>
    <mergeCell ref="B18:C18"/>
    <mergeCell ref="D18:E18"/>
    <mergeCell ref="F18:G18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</mergeCells>
  <conditionalFormatting sqref="E7 E9 E11">
    <cfRule type="cellIs" dxfId="136" priority="1" stopIfTrue="1" operator="equal">
      <formula>"Bye"</formula>
    </cfRule>
  </conditionalFormatting>
  <conditionalFormatting sqref="R41">
    <cfRule type="expression" dxfId="135" priority="2" stopIfTrue="1">
      <formula>$O$1="CU"</formula>
    </cfRule>
  </conditionalFormatting>
  <printOptions horizontalCentered="1" verticalCentered="1"/>
  <pageMargins left="0" right="0" top="0.98402777777777783" bottom="0.98402777777777783" header="0.51181102362204722" footer="0.51181102362204722"/>
  <pageSetup paperSize="9" scale="90" firstPageNumber="0" orientation="portrait" horizontalDpi="300" verticalDpi="30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0136D-44D7-4B9D-B69F-F0A251660F47}">
  <sheetPr>
    <tabColor indexed="11"/>
  </sheetPr>
  <dimension ref="A1:AK41"/>
  <sheetViews>
    <sheetView showZeros="0" workbookViewId="0">
      <selection activeCell="F21" sqref="F21:G21"/>
    </sheetView>
  </sheetViews>
  <sheetFormatPr defaultRowHeight="13.2" x14ac:dyDescent="0.25"/>
  <cols>
    <col min="1" max="1" width="5.44140625" style="457" customWidth="1"/>
    <col min="2" max="2" width="4.44140625" style="457" customWidth="1"/>
    <col min="3" max="3" width="8.33203125" style="457" customWidth="1"/>
    <col min="4" max="4" width="7.109375" style="457" customWidth="1"/>
    <col min="5" max="5" width="9.33203125" style="457" customWidth="1"/>
    <col min="6" max="6" width="7.109375" style="457" customWidth="1"/>
    <col min="7" max="7" width="9.33203125" style="457" customWidth="1"/>
    <col min="8" max="8" width="7.109375" style="457" customWidth="1"/>
    <col min="9" max="9" width="9.33203125" style="457" customWidth="1"/>
    <col min="10" max="10" width="8.44140625" style="457" customWidth="1"/>
    <col min="11" max="13" width="8.5546875" style="457" customWidth="1"/>
    <col min="14" max="14" width="8.88671875" style="457"/>
    <col min="15" max="15" width="5.5546875" style="457" customWidth="1"/>
    <col min="16" max="16" width="4.5546875" style="457" customWidth="1"/>
    <col min="17" max="17" width="11.6640625" style="457" customWidth="1"/>
    <col min="18" max="24" width="8.88671875" style="457"/>
    <col min="25" max="25" width="10.33203125" style="457" hidden="1" customWidth="1"/>
    <col min="26" max="37" width="9" style="457" hidden="1" customWidth="1"/>
    <col min="38" max="16384" width="8.88671875" style="457"/>
  </cols>
  <sheetData>
    <row r="1" spans="1:37" ht="24.6" x14ac:dyDescent="0.25">
      <c r="A1" s="452" t="str">
        <f>[1]Altalanos!$A$6</f>
        <v>Diákolimpia Vármegyei</v>
      </c>
      <c r="B1" s="452"/>
      <c r="C1" s="452"/>
      <c r="D1" s="452"/>
      <c r="E1" s="452"/>
      <c r="F1" s="452"/>
      <c r="G1" s="453"/>
      <c r="H1" s="454" t="s">
        <v>28</v>
      </c>
      <c r="I1" s="455"/>
      <c r="J1" s="456"/>
      <c r="L1" s="458"/>
      <c r="M1" s="459"/>
      <c r="N1" s="460"/>
      <c r="O1" s="460"/>
      <c r="P1" s="460"/>
      <c r="Q1" s="461"/>
      <c r="R1" s="460"/>
      <c r="AB1" s="462" t="str">
        <f>IF(Y5=1,CONCATENATE(VLOOKUP(Y3,AA16:AH27,2)),CONCATENATE(VLOOKUP(Y3,AA2:AK13,2)))</f>
        <v>40</v>
      </c>
      <c r="AC1" s="462" t="str">
        <f>IF(Y5=1,CONCATENATE(VLOOKUP(Y3,AA16:AK27,3)),CONCATENATE(VLOOKUP(Y3,AA2:AK13,3)))</f>
        <v>25</v>
      </c>
      <c r="AD1" s="462" t="str">
        <f>IF(Y5=1,CONCATENATE(VLOOKUP(Y3,AA16:AK27,4)),CONCATENATE(VLOOKUP(Y3,AA2:AK13,4)))</f>
        <v>18</v>
      </c>
      <c r="AE1" s="462" t="str">
        <f>IF(Y5=1,CONCATENATE(VLOOKUP(Y3,AA16:AK27,5)),CONCATENATE(VLOOKUP(Y3,AA2:AK13,5)))</f>
        <v>13</v>
      </c>
      <c r="AF1" s="462" t="str">
        <f>IF(Y5=1,CONCATENATE(VLOOKUP(Y3,AA16:AK27,6)),CONCATENATE(VLOOKUP(Y3,AA2:AK13,6)))</f>
        <v>10</v>
      </c>
      <c r="AG1" s="462" t="str">
        <f>IF(Y5=1,CONCATENATE(VLOOKUP(Y3,AA16:AK27,7)),CONCATENATE(VLOOKUP(Y3,AA2:AK13,7)))</f>
        <v>8</v>
      </c>
      <c r="AH1" s="462" t="str">
        <f>IF(Y5=1,CONCATENATE(VLOOKUP(Y3,AA16:AK27,8)),CONCATENATE(VLOOKUP(Y3,AA2:AK13,8)))</f>
        <v>6</v>
      </c>
      <c r="AI1" s="462" t="str">
        <f>IF(Y5=1,CONCATENATE(VLOOKUP(Y3,AA16:AK27,9)),CONCATENATE(VLOOKUP(Y3,AA2:AK13,9)))</f>
        <v>5</v>
      </c>
      <c r="AJ1" s="462" t="str">
        <f>IF(Y5=1,CONCATENATE(VLOOKUP(Y3,AA16:AK27,10)),CONCATENATE(VLOOKUP(Y3,AA2:AK13,10)))</f>
        <v>4</v>
      </c>
      <c r="AK1" s="462" t="str">
        <f>IF(Y5=1,CONCATENATE(VLOOKUP(Y3,AA16:AK27,11)),CONCATENATE(VLOOKUP(Y3,AA2:AK13,11)))</f>
        <v>3</v>
      </c>
    </row>
    <row r="2" spans="1:37" x14ac:dyDescent="0.25">
      <c r="A2" s="463" t="s">
        <v>29</v>
      </c>
      <c r="B2" s="464"/>
      <c r="C2" s="464"/>
      <c r="D2" s="464"/>
      <c r="E2" s="464">
        <f>[1]Altalanos!$A$8</f>
        <v>0</v>
      </c>
      <c r="F2" s="464"/>
      <c r="G2" s="465"/>
      <c r="H2" s="466"/>
      <c r="I2" s="466"/>
      <c r="J2" s="467"/>
      <c r="K2" s="458"/>
      <c r="L2" s="458"/>
      <c r="M2" s="458"/>
      <c r="N2" s="468"/>
      <c r="O2" s="469"/>
      <c r="P2" s="468"/>
      <c r="Q2" s="469"/>
      <c r="R2" s="468"/>
      <c r="Y2" s="470"/>
      <c r="Z2" s="471"/>
      <c r="AA2" s="471" t="s">
        <v>30</v>
      </c>
      <c r="AB2" s="472">
        <v>150</v>
      </c>
      <c r="AC2" s="472">
        <v>120</v>
      </c>
      <c r="AD2" s="472">
        <v>100</v>
      </c>
      <c r="AE2" s="472">
        <v>80</v>
      </c>
      <c r="AF2" s="472">
        <v>70</v>
      </c>
      <c r="AG2" s="472">
        <v>60</v>
      </c>
      <c r="AH2" s="472">
        <v>55</v>
      </c>
      <c r="AI2" s="472">
        <v>50</v>
      </c>
      <c r="AJ2" s="472">
        <v>45</v>
      </c>
      <c r="AK2" s="472">
        <v>40</v>
      </c>
    </row>
    <row r="3" spans="1:37" x14ac:dyDescent="0.25">
      <c r="A3" s="473" t="s">
        <v>21</v>
      </c>
      <c r="B3" s="473"/>
      <c r="C3" s="473"/>
      <c r="D3" s="473"/>
      <c r="E3" s="473" t="s">
        <v>11</v>
      </c>
      <c r="F3" s="473"/>
      <c r="G3" s="473"/>
      <c r="H3" s="473" t="s">
        <v>31</v>
      </c>
      <c r="I3" s="473"/>
      <c r="J3" s="474"/>
      <c r="K3" s="473"/>
      <c r="L3" s="475" t="s">
        <v>32</v>
      </c>
      <c r="M3" s="473"/>
      <c r="N3" s="476"/>
      <c r="O3" s="477"/>
      <c r="P3" s="476"/>
      <c r="Q3" s="478" t="s">
        <v>33</v>
      </c>
      <c r="R3" s="472" t="s">
        <v>34</v>
      </c>
      <c r="Y3" s="471" t="str">
        <f>IF(H4="OB","A",IF(H4="IX","W",H4))</f>
        <v>IV.kcs. Fiú 12 "A"</v>
      </c>
      <c r="Z3" s="471"/>
      <c r="AA3" s="471" t="s">
        <v>36</v>
      </c>
      <c r="AB3" s="472">
        <v>120</v>
      </c>
      <c r="AC3" s="472">
        <v>90</v>
      </c>
      <c r="AD3" s="472">
        <v>65</v>
      </c>
      <c r="AE3" s="472">
        <v>55</v>
      </c>
      <c r="AF3" s="472">
        <v>50</v>
      </c>
      <c r="AG3" s="472">
        <v>45</v>
      </c>
      <c r="AH3" s="472">
        <v>40</v>
      </c>
      <c r="AI3" s="472">
        <v>35</v>
      </c>
      <c r="AJ3" s="472">
        <v>25</v>
      </c>
      <c r="AK3" s="472">
        <v>20</v>
      </c>
    </row>
    <row r="4" spans="1:37" ht="13.8" thickBot="1" x14ac:dyDescent="0.3">
      <c r="A4" s="479">
        <v>45790</v>
      </c>
      <c r="B4" s="479"/>
      <c r="C4" s="479"/>
      <c r="D4" s="480"/>
      <c r="E4" s="481" t="s">
        <v>396</v>
      </c>
      <c r="F4" s="481"/>
      <c r="G4" s="481"/>
      <c r="H4" s="482" t="s">
        <v>655</v>
      </c>
      <c r="I4" s="481"/>
      <c r="J4" s="483"/>
      <c r="K4" s="482"/>
      <c r="L4" s="484" t="s">
        <v>656</v>
      </c>
      <c r="M4" s="482"/>
      <c r="N4" s="485"/>
      <c r="O4" s="486"/>
      <c r="P4" s="485"/>
      <c r="Q4" s="487" t="s">
        <v>38</v>
      </c>
      <c r="R4" s="488" t="s">
        <v>39</v>
      </c>
      <c r="Y4" s="471"/>
      <c r="Z4" s="471"/>
      <c r="AA4" s="471" t="s">
        <v>41</v>
      </c>
      <c r="AB4" s="472">
        <v>90</v>
      </c>
      <c r="AC4" s="472">
        <v>60</v>
      </c>
      <c r="AD4" s="472">
        <v>45</v>
      </c>
      <c r="AE4" s="472">
        <v>34</v>
      </c>
      <c r="AF4" s="472">
        <v>27</v>
      </c>
      <c r="AG4" s="472">
        <v>22</v>
      </c>
      <c r="AH4" s="472">
        <v>18</v>
      </c>
      <c r="AI4" s="472">
        <v>15</v>
      </c>
      <c r="AJ4" s="472">
        <v>12</v>
      </c>
      <c r="AK4" s="472">
        <v>9</v>
      </c>
    </row>
    <row r="5" spans="1:37" x14ac:dyDescent="0.25">
      <c r="A5" s="489"/>
      <c r="B5" s="489" t="s">
        <v>42</v>
      </c>
      <c r="C5" s="489" t="s">
        <v>43</v>
      </c>
      <c r="D5" s="489" t="s">
        <v>44</v>
      </c>
      <c r="E5" s="489" t="s">
        <v>45</v>
      </c>
      <c r="F5" s="489"/>
      <c r="G5" s="489" t="s">
        <v>25</v>
      </c>
      <c r="H5" s="489"/>
      <c r="I5" s="489" t="s">
        <v>46</v>
      </c>
      <c r="J5" s="489"/>
      <c r="K5" s="490" t="s">
        <v>47</v>
      </c>
      <c r="L5" s="490" t="s">
        <v>48</v>
      </c>
      <c r="M5" s="490" t="s">
        <v>49</v>
      </c>
      <c r="Q5" s="491" t="s">
        <v>50</v>
      </c>
      <c r="R5" s="492" t="s">
        <v>51</v>
      </c>
      <c r="Y5" s="471">
        <f>IF(OR([1]Altalanos!$A$8="F1",[1]Altalanos!$A$8="F2",[1]Altalanos!$A$8="N1",[1]Altalanos!$A$8="N2"),1,2)</f>
        <v>2</v>
      </c>
      <c r="Z5" s="471"/>
      <c r="AA5" s="471" t="s">
        <v>53</v>
      </c>
      <c r="AB5" s="472">
        <v>60</v>
      </c>
      <c r="AC5" s="472">
        <v>40</v>
      </c>
      <c r="AD5" s="472">
        <v>30</v>
      </c>
      <c r="AE5" s="472">
        <v>20</v>
      </c>
      <c r="AF5" s="472">
        <v>18</v>
      </c>
      <c r="AG5" s="472">
        <v>15</v>
      </c>
      <c r="AH5" s="472">
        <v>12</v>
      </c>
      <c r="AI5" s="472">
        <v>10</v>
      </c>
      <c r="AJ5" s="472">
        <v>8</v>
      </c>
      <c r="AK5" s="472">
        <v>6</v>
      </c>
    </row>
    <row r="6" spans="1:37" x14ac:dyDescent="0.25">
      <c r="A6" s="493"/>
      <c r="B6" s="493"/>
      <c r="C6" s="493"/>
      <c r="D6" s="493"/>
      <c r="E6" s="493"/>
      <c r="F6" s="493"/>
      <c r="G6" s="493"/>
      <c r="H6" s="493"/>
      <c r="I6" s="493"/>
      <c r="J6" s="493"/>
      <c r="K6" s="493"/>
      <c r="L6" s="493"/>
      <c r="M6" s="493"/>
      <c r="Y6" s="471"/>
      <c r="Z6" s="471"/>
      <c r="AA6" s="471" t="s">
        <v>54</v>
      </c>
      <c r="AB6" s="472">
        <v>40</v>
      </c>
      <c r="AC6" s="472">
        <v>25</v>
      </c>
      <c r="AD6" s="472">
        <v>18</v>
      </c>
      <c r="AE6" s="472">
        <v>13</v>
      </c>
      <c r="AF6" s="472">
        <v>10</v>
      </c>
      <c r="AG6" s="472">
        <v>8</v>
      </c>
      <c r="AH6" s="472">
        <v>6</v>
      </c>
      <c r="AI6" s="472">
        <v>5</v>
      </c>
      <c r="AJ6" s="472">
        <v>4</v>
      </c>
      <c r="AK6" s="472">
        <v>3</v>
      </c>
    </row>
    <row r="7" spans="1:37" x14ac:dyDescent="0.25">
      <c r="A7" s="494" t="s">
        <v>30</v>
      </c>
      <c r="B7" s="495"/>
      <c r="C7" s="496" t="str">
        <f>IF($B7="","",VLOOKUP($B7,#REF!,5))</f>
        <v/>
      </c>
      <c r="D7" s="496" t="str">
        <f>IF($B7="","",VLOOKUP($B7,#REF!,15))</f>
        <v/>
      </c>
      <c r="E7" s="497" t="s">
        <v>657</v>
      </c>
      <c r="F7" s="498"/>
      <c r="G7" s="497" t="s">
        <v>658</v>
      </c>
      <c r="H7" s="498"/>
      <c r="I7" s="497" t="s">
        <v>136</v>
      </c>
      <c r="J7" s="493"/>
      <c r="K7" s="499"/>
      <c r="L7" s="500" t="str">
        <f>IF(K7="","",CONCATENATE(VLOOKUP($Y$3,$AB$1:$AK$1,K7)," pont"))</f>
        <v/>
      </c>
      <c r="M7" s="501"/>
      <c r="Y7" s="471"/>
      <c r="Z7" s="471"/>
      <c r="AA7" s="471" t="s">
        <v>60</v>
      </c>
      <c r="AB7" s="472">
        <v>25</v>
      </c>
      <c r="AC7" s="472">
        <v>15</v>
      </c>
      <c r="AD7" s="472">
        <v>13</v>
      </c>
      <c r="AE7" s="472">
        <v>8</v>
      </c>
      <c r="AF7" s="472">
        <v>6</v>
      </c>
      <c r="AG7" s="472">
        <v>4</v>
      </c>
      <c r="AH7" s="472">
        <v>3</v>
      </c>
      <c r="AI7" s="472">
        <v>2</v>
      </c>
      <c r="AJ7" s="472">
        <v>1</v>
      </c>
      <c r="AK7" s="472">
        <v>0</v>
      </c>
    </row>
    <row r="8" spans="1:37" x14ac:dyDescent="0.25">
      <c r="A8" s="494"/>
      <c r="B8" s="502"/>
      <c r="C8" s="493"/>
      <c r="D8" s="493"/>
      <c r="E8" s="493"/>
      <c r="F8" s="493"/>
      <c r="G8" s="493"/>
      <c r="H8" s="493"/>
      <c r="I8" s="493"/>
      <c r="J8" s="493"/>
      <c r="K8" s="494"/>
      <c r="L8" s="494"/>
      <c r="M8" s="503"/>
      <c r="Y8" s="471"/>
      <c r="Z8" s="471"/>
      <c r="AA8" s="471" t="s">
        <v>63</v>
      </c>
      <c r="AB8" s="472">
        <v>15</v>
      </c>
      <c r="AC8" s="472">
        <v>10</v>
      </c>
      <c r="AD8" s="472">
        <v>7</v>
      </c>
      <c r="AE8" s="472">
        <v>5</v>
      </c>
      <c r="AF8" s="472">
        <v>4</v>
      </c>
      <c r="AG8" s="472">
        <v>3</v>
      </c>
      <c r="AH8" s="472">
        <v>2</v>
      </c>
      <c r="AI8" s="472">
        <v>1</v>
      </c>
      <c r="AJ8" s="472">
        <v>0</v>
      </c>
      <c r="AK8" s="472">
        <v>0</v>
      </c>
    </row>
    <row r="9" spans="1:37" x14ac:dyDescent="0.25">
      <c r="A9" s="494" t="s">
        <v>64</v>
      </c>
      <c r="B9" s="495"/>
      <c r="C9" s="496" t="str">
        <f>IF($B9="","",VLOOKUP($B9,#REF!,5))</f>
        <v/>
      </c>
      <c r="D9" s="496" t="str">
        <f>IF($B9="","",VLOOKUP($B9,#REF!,15))</f>
        <v/>
      </c>
      <c r="E9" s="497" t="s">
        <v>659</v>
      </c>
      <c r="F9" s="498"/>
      <c r="G9" s="497" t="s">
        <v>660</v>
      </c>
      <c r="H9" s="498"/>
      <c r="I9" s="497" t="s">
        <v>661</v>
      </c>
      <c r="J9" s="493"/>
      <c r="K9" s="499"/>
      <c r="L9" s="500" t="str">
        <f>IF(K9="","",CONCATENATE(VLOOKUP($Y$3,$AB$1:$AK$1,K9)," pont"))</f>
        <v/>
      </c>
      <c r="M9" s="501"/>
      <c r="Y9" s="471"/>
      <c r="Z9" s="471"/>
      <c r="AA9" s="471" t="s">
        <v>70</v>
      </c>
      <c r="AB9" s="472">
        <v>10</v>
      </c>
      <c r="AC9" s="472">
        <v>6</v>
      </c>
      <c r="AD9" s="472">
        <v>4</v>
      </c>
      <c r="AE9" s="472">
        <v>2</v>
      </c>
      <c r="AF9" s="472">
        <v>1</v>
      </c>
      <c r="AG9" s="472">
        <v>0</v>
      </c>
      <c r="AH9" s="472">
        <v>0</v>
      </c>
      <c r="AI9" s="472">
        <v>0</v>
      </c>
      <c r="AJ9" s="472">
        <v>0</v>
      </c>
      <c r="AK9" s="472">
        <v>0</v>
      </c>
    </row>
    <row r="10" spans="1:37" x14ac:dyDescent="0.25">
      <c r="A10" s="494"/>
      <c r="B10" s="502"/>
      <c r="C10" s="493"/>
      <c r="D10" s="493"/>
      <c r="E10" s="493"/>
      <c r="F10" s="493"/>
      <c r="G10" s="493"/>
      <c r="H10" s="493"/>
      <c r="I10" s="493"/>
      <c r="J10" s="493"/>
      <c r="K10" s="494"/>
      <c r="L10" s="494"/>
      <c r="M10" s="503"/>
      <c r="Y10" s="471"/>
      <c r="Z10" s="471"/>
      <c r="AA10" s="471" t="s">
        <v>71</v>
      </c>
      <c r="AB10" s="472">
        <v>6</v>
      </c>
      <c r="AC10" s="472">
        <v>3</v>
      </c>
      <c r="AD10" s="472">
        <v>2</v>
      </c>
      <c r="AE10" s="472">
        <v>1</v>
      </c>
      <c r="AF10" s="472">
        <v>0</v>
      </c>
      <c r="AG10" s="472">
        <v>0</v>
      </c>
      <c r="AH10" s="472">
        <v>0</v>
      </c>
      <c r="AI10" s="472">
        <v>0</v>
      </c>
      <c r="AJ10" s="472">
        <v>0</v>
      </c>
      <c r="AK10" s="472">
        <v>0</v>
      </c>
    </row>
    <row r="11" spans="1:37" x14ac:dyDescent="0.25">
      <c r="A11" s="494" t="s">
        <v>72</v>
      </c>
      <c r="B11" s="495"/>
      <c r="C11" s="496" t="str">
        <f>IF($B11="","",VLOOKUP($B11,#REF!,5))</f>
        <v/>
      </c>
      <c r="D11" s="496" t="str">
        <f>IF($B11="","",VLOOKUP($B11,#REF!,15))</f>
        <v/>
      </c>
      <c r="E11" s="497" t="s">
        <v>662</v>
      </c>
      <c r="F11" s="498"/>
      <c r="G11" s="497" t="s">
        <v>190</v>
      </c>
      <c r="H11" s="498"/>
      <c r="I11" s="497" t="s">
        <v>205</v>
      </c>
      <c r="J11" s="493"/>
      <c r="K11" s="499"/>
      <c r="L11" s="500" t="str">
        <f>IF(K11="","",CONCATENATE(VLOOKUP($Y$3,$AB$1:$AK$1,K11)," pont"))</f>
        <v/>
      </c>
      <c r="M11" s="501"/>
      <c r="Y11" s="471"/>
      <c r="Z11" s="471"/>
      <c r="AA11" s="471" t="s">
        <v>76</v>
      </c>
      <c r="AB11" s="472">
        <v>3</v>
      </c>
      <c r="AC11" s="472">
        <v>2</v>
      </c>
      <c r="AD11" s="472">
        <v>1</v>
      </c>
      <c r="AE11" s="472">
        <v>0</v>
      </c>
      <c r="AF11" s="472">
        <v>0</v>
      </c>
      <c r="AG11" s="472">
        <v>0</v>
      </c>
      <c r="AH11" s="472">
        <v>0</v>
      </c>
      <c r="AI11" s="472">
        <v>0</v>
      </c>
      <c r="AJ11" s="472">
        <v>0</v>
      </c>
      <c r="AK11" s="472">
        <v>0</v>
      </c>
    </row>
    <row r="12" spans="1:37" x14ac:dyDescent="0.25">
      <c r="A12" s="493"/>
      <c r="B12" s="493"/>
      <c r="C12" s="493"/>
      <c r="D12" s="493"/>
      <c r="E12" s="493"/>
      <c r="F12" s="493"/>
      <c r="G12" s="493"/>
      <c r="H12" s="493"/>
      <c r="I12" s="493"/>
      <c r="J12" s="493"/>
      <c r="K12" s="493"/>
      <c r="L12" s="493"/>
      <c r="M12" s="493"/>
      <c r="Y12" s="471"/>
      <c r="Z12" s="471"/>
      <c r="AA12" s="471" t="s">
        <v>77</v>
      </c>
      <c r="AB12" s="504">
        <v>0</v>
      </c>
      <c r="AC12" s="504">
        <v>0</v>
      </c>
      <c r="AD12" s="504">
        <v>0</v>
      </c>
      <c r="AE12" s="504">
        <v>0</v>
      </c>
      <c r="AF12" s="504">
        <v>0</v>
      </c>
      <c r="AG12" s="504">
        <v>0</v>
      </c>
      <c r="AH12" s="504">
        <v>0</v>
      </c>
      <c r="AI12" s="504">
        <v>0</v>
      </c>
      <c r="AJ12" s="504">
        <v>0</v>
      </c>
      <c r="AK12" s="504">
        <v>0</v>
      </c>
    </row>
    <row r="13" spans="1:37" x14ac:dyDescent="0.25">
      <c r="A13" s="493"/>
      <c r="B13" s="493"/>
      <c r="C13" s="493"/>
      <c r="D13" s="493"/>
      <c r="E13" s="493"/>
      <c r="F13" s="493"/>
      <c r="G13" s="493"/>
      <c r="H13" s="493"/>
      <c r="I13" s="493"/>
      <c r="J13" s="493"/>
      <c r="K13" s="493"/>
      <c r="L13" s="493"/>
      <c r="M13" s="493"/>
      <c r="Y13" s="471"/>
      <c r="Z13" s="471"/>
      <c r="AA13" s="471" t="s">
        <v>82</v>
      </c>
      <c r="AB13" s="504">
        <v>0</v>
      </c>
      <c r="AC13" s="504">
        <v>0</v>
      </c>
      <c r="AD13" s="504">
        <v>0</v>
      </c>
      <c r="AE13" s="504">
        <v>0</v>
      </c>
      <c r="AF13" s="504">
        <v>0</v>
      </c>
      <c r="AG13" s="504">
        <v>0</v>
      </c>
      <c r="AH13" s="504">
        <v>0</v>
      </c>
      <c r="AI13" s="504">
        <v>0</v>
      </c>
      <c r="AJ13" s="504">
        <v>0</v>
      </c>
      <c r="AK13" s="504">
        <v>0</v>
      </c>
    </row>
    <row r="14" spans="1:37" x14ac:dyDescent="0.25">
      <c r="A14" s="493"/>
      <c r="B14" s="493"/>
      <c r="C14" s="493"/>
      <c r="D14" s="493"/>
      <c r="E14" s="493"/>
      <c r="F14" s="493"/>
      <c r="G14" s="493"/>
      <c r="H14" s="493"/>
      <c r="I14" s="493"/>
      <c r="J14" s="493"/>
      <c r="K14" s="493"/>
      <c r="L14" s="493"/>
      <c r="M14" s="493"/>
      <c r="Y14" s="471"/>
      <c r="Z14" s="471"/>
      <c r="AA14" s="471"/>
      <c r="AB14" s="471"/>
      <c r="AC14" s="471"/>
      <c r="AD14" s="471"/>
      <c r="AE14" s="471"/>
      <c r="AF14" s="471"/>
      <c r="AG14" s="471"/>
      <c r="AH14" s="471"/>
      <c r="AI14" s="471"/>
      <c r="AJ14" s="471"/>
      <c r="AK14" s="471"/>
    </row>
    <row r="15" spans="1:37" x14ac:dyDescent="0.25">
      <c r="A15" s="493"/>
      <c r="B15" s="493"/>
      <c r="C15" s="493"/>
      <c r="D15" s="493"/>
      <c r="E15" s="493"/>
      <c r="F15" s="493"/>
      <c r="G15" s="493"/>
      <c r="H15" s="493"/>
      <c r="I15" s="493"/>
      <c r="J15" s="493"/>
      <c r="K15" s="493"/>
      <c r="L15" s="493"/>
      <c r="M15" s="493"/>
      <c r="Y15" s="471"/>
      <c r="Z15" s="471"/>
      <c r="AA15" s="471"/>
      <c r="AB15" s="471"/>
      <c r="AC15" s="471"/>
      <c r="AD15" s="471"/>
      <c r="AE15" s="471"/>
      <c r="AF15" s="471"/>
      <c r="AG15" s="471"/>
      <c r="AH15" s="471"/>
      <c r="AI15" s="471"/>
      <c r="AJ15" s="471"/>
      <c r="AK15" s="471"/>
    </row>
    <row r="16" spans="1:37" x14ac:dyDescent="0.25">
      <c r="A16" s="493"/>
      <c r="B16" s="493"/>
      <c r="C16" s="493"/>
      <c r="D16" s="493"/>
      <c r="E16" s="493"/>
      <c r="F16" s="493"/>
      <c r="G16" s="493"/>
      <c r="H16" s="493"/>
      <c r="I16" s="493"/>
      <c r="J16" s="493"/>
      <c r="K16" s="493"/>
      <c r="L16" s="493"/>
      <c r="M16" s="493"/>
      <c r="Y16" s="471"/>
      <c r="Z16" s="471"/>
      <c r="AA16" s="471" t="s">
        <v>30</v>
      </c>
      <c r="AB16" s="471">
        <v>300</v>
      </c>
      <c r="AC16" s="471">
        <v>250</v>
      </c>
      <c r="AD16" s="471">
        <v>220</v>
      </c>
      <c r="AE16" s="471">
        <v>180</v>
      </c>
      <c r="AF16" s="471">
        <v>160</v>
      </c>
      <c r="AG16" s="471">
        <v>150</v>
      </c>
      <c r="AH16" s="471">
        <v>140</v>
      </c>
      <c r="AI16" s="471">
        <v>130</v>
      </c>
      <c r="AJ16" s="471">
        <v>120</v>
      </c>
      <c r="AK16" s="471">
        <v>110</v>
      </c>
    </row>
    <row r="17" spans="1:37" x14ac:dyDescent="0.25">
      <c r="A17" s="493"/>
      <c r="B17" s="493"/>
      <c r="C17" s="493"/>
      <c r="D17" s="493"/>
      <c r="E17" s="493"/>
      <c r="F17" s="493"/>
      <c r="G17" s="493"/>
      <c r="H17" s="493"/>
      <c r="I17" s="493"/>
      <c r="J17" s="493"/>
      <c r="K17" s="493"/>
      <c r="L17" s="493"/>
      <c r="M17" s="493"/>
      <c r="Y17" s="471"/>
      <c r="Z17" s="471"/>
      <c r="AA17" s="471" t="s">
        <v>36</v>
      </c>
      <c r="AB17" s="471">
        <v>250</v>
      </c>
      <c r="AC17" s="471">
        <v>200</v>
      </c>
      <c r="AD17" s="471">
        <v>160</v>
      </c>
      <c r="AE17" s="471">
        <v>140</v>
      </c>
      <c r="AF17" s="471">
        <v>120</v>
      </c>
      <c r="AG17" s="471">
        <v>110</v>
      </c>
      <c r="AH17" s="471">
        <v>100</v>
      </c>
      <c r="AI17" s="471">
        <v>90</v>
      </c>
      <c r="AJ17" s="471">
        <v>80</v>
      </c>
      <c r="AK17" s="471">
        <v>70</v>
      </c>
    </row>
    <row r="18" spans="1:37" ht="18.75" customHeight="1" x14ac:dyDescent="0.25">
      <c r="A18" s="493"/>
      <c r="B18" s="505"/>
      <c r="C18" s="505"/>
      <c r="D18" s="506" t="str">
        <f>E7</f>
        <v xml:space="preserve">Bagdi </v>
      </c>
      <c r="E18" s="506"/>
      <c r="F18" s="506" t="str">
        <f>E9</f>
        <v>Ombodi</v>
      </c>
      <c r="G18" s="506"/>
      <c r="H18" s="506" t="str">
        <f>E11</f>
        <v>Szabó</v>
      </c>
      <c r="I18" s="506"/>
      <c r="J18" s="493"/>
      <c r="K18" s="493"/>
      <c r="L18" s="493"/>
      <c r="M18" s="493"/>
      <c r="Y18" s="471"/>
      <c r="Z18" s="471"/>
      <c r="AA18" s="471" t="s">
        <v>41</v>
      </c>
      <c r="AB18" s="471">
        <v>200</v>
      </c>
      <c r="AC18" s="471">
        <v>150</v>
      </c>
      <c r="AD18" s="471">
        <v>130</v>
      </c>
      <c r="AE18" s="471">
        <v>110</v>
      </c>
      <c r="AF18" s="471">
        <v>95</v>
      </c>
      <c r="AG18" s="471">
        <v>80</v>
      </c>
      <c r="AH18" s="471">
        <v>70</v>
      </c>
      <c r="AI18" s="471">
        <v>60</v>
      </c>
      <c r="AJ18" s="471">
        <v>55</v>
      </c>
      <c r="AK18" s="471">
        <v>50</v>
      </c>
    </row>
    <row r="19" spans="1:37" ht="18.75" customHeight="1" x14ac:dyDescent="0.25">
      <c r="A19" s="507" t="s">
        <v>30</v>
      </c>
      <c r="B19" s="508" t="str">
        <f>E7</f>
        <v xml:space="preserve">Bagdi </v>
      </c>
      <c r="C19" s="508"/>
      <c r="D19" s="509"/>
      <c r="E19" s="509"/>
      <c r="F19" s="510" t="s">
        <v>605</v>
      </c>
      <c r="G19" s="510"/>
      <c r="H19" s="510"/>
      <c r="I19" s="510"/>
      <c r="J19" s="493"/>
      <c r="K19" s="493"/>
      <c r="L19" s="493"/>
      <c r="M19" s="493"/>
      <c r="Y19" s="471"/>
      <c r="Z19" s="471"/>
      <c r="AA19" s="471" t="s">
        <v>53</v>
      </c>
      <c r="AB19" s="471">
        <v>150</v>
      </c>
      <c r="AC19" s="471">
        <v>120</v>
      </c>
      <c r="AD19" s="471">
        <v>100</v>
      </c>
      <c r="AE19" s="471">
        <v>80</v>
      </c>
      <c r="AF19" s="471">
        <v>70</v>
      </c>
      <c r="AG19" s="471">
        <v>60</v>
      </c>
      <c r="AH19" s="471">
        <v>55</v>
      </c>
      <c r="AI19" s="471">
        <v>50</v>
      </c>
      <c r="AJ19" s="471">
        <v>45</v>
      </c>
      <c r="AK19" s="471">
        <v>40</v>
      </c>
    </row>
    <row r="20" spans="1:37" ht="18.75" customHeight="1" x14ac:dyDescent="0.25">
      <c r="A20" s="507" t="s">
        <v>64</v>
      </c>
      <c r="B20" s="508" t="str">
        <f>E9</f>
        <v>Ombodi</v>
      </c>
      <c r="C20" s="508"/>
      <c r="D20" s="510" t="s">
        <v>605</v>
      </c>
      <c r="E20" s="510"/>
      <c r="F20" s="509"/>
      <c r="G20" s="509"/>
      <c r="H20" s="510" t="s">
        <v>605</v>
      </c>
      <c r="I20" s="510"/>
      <c r="J20" s="493"/>
      <c r="K20" s="493"/>
      <c r="L20" s="493"/>
      <c r="M20" s="493"/>
      <c r="Y20" s="471"/>
      <c r="Z20" s="471"/>
      <c r="AA20" s="471" t="s">
        <v>54</v>
      </c>
      <c r="AB20" s="471">
        <v>120</v>
      </c>
      <c r="AC20" s="471">
        <v>90</v>
      </c>
      <c r="AD20" s="471">
        <v>65</v>
      </c>
      <c r="AE20" s="471">
        <v>55</v>
      </c>
      <c r="AF20" s="471">
        <v>50</v>
      </c>
      <c r="AG20" s="471">
        <v>45</v>
      </c>
      <c r="AH20" s="471">
        <v>40</v>
      </c>
      <c r="AI20" s="471">
        <v>35</v>
      </c>
      <c r="AJ20" s="471">
        <v>25</v>
      </c>
      <c r="AK20" s="471">
        <v>20</v>
      </c>
    </row>
    <row r="21" spans="1:37" ht="18.75" customHeight="1" x14ac:dyDescent="0.25">
      <c r="A21" s="507" t="s">
        <v>72</v>
      </c>
      <c r="B21" s="508" t="str">
        <f>E11</f>
        <v>Szabó</v>
      </c>
      <c r="C21" s="508"/>
      <c r="D21" s="510"/>
      <c r="E21" s="510"/>
      <c r="F21" s="510" t="s">
        <v>605</v>
      </c>
      <c r="G21" s="510"/>
      <c r="H21" s="509"/>
      <c r="I21" s="509"/>
      <c r="J21" s="493"/>
      <c r="K21" s="493"/>
      <c r="L21" s="493"/>
      <c r="M21" s="493"/>
      <c r="Y21" s="471"/>
      <c r="Z21" s="471"/>
      <c r="AA21" s="471" t="s">
        <v>60</v>
      </c>
      <c r="AB21" s="471">
        <v>90</v>
      </c>
      <c r="AC21" s="471">
        <v>60</v>
      </c>
      <c r="AD21" s="471">
        <v>45</v>
      </c>
      <c r="AE21" s="471">
        <v>34</v>
      </c>
      <c r="AF21" s="471">
        <v>27</v>
      </c>
      <c r="AG21" s="471">
        <v>22</v>
      </c>
      <c r="AH21" s="471">
        <v>18</v>
      </c>
      <c r="AI21" s="471">
        <v>15</v>
      </c>
      <c r="AJ21" s="471">
        <v>12</v>
      </c>
      <c r="AK21" s="471">
        <v>9</v>
      </c>
    </row>
    <row r="22" spans="1:37" x14ac:dyDescent="0.25">
      <c r="A22" s="493"/>
      <c r="B22" s="493"/>
      <c r="C22" s="493"/>
      <c r="D22" s="493"/>
      <c r="E22" s="493"/>
      <c r="F22" s="493"/>
      <c r="G22" s="493"/>
      <c r="H22" s="493"/>
      <c r="I22" s="493"/>
      <c r="J22" s="493"/>
      <c r="K22" s="493"/>
      <c r="L22" s="493"/>
      <c r="M22" s="493"/>
      <c r="Y22" s="471"/>
      <c r="Z22" s="471"/>
      <c r="AA22" s="471" t="s">
        <v>63</v>
      </c>
      <c r="AB22" s="471">
        <v>60</v>
      </c>
      <c r="AC22" s="471">
        <v>40</v>
      </c>
      <c r="AD22" s="471">
        <v>30</v>
      </c>
      <c r="AE22" s="471">
        <v>20</v>
      </c>
      <c r="AF22" s="471">
        <v>18</v>
      </c>
      <c r="AG22" s="471">
        <v>15</v>
      </c>
      <c r="AH22" s="471">
        <v>12</v>
      </c>
      <c r="AI22" s="471">
        <v>10</v>
      </c>
      <c r="AJ22" s="471">
        <v>8</v>
      </c>
      <c r="AK22" s="471">
        <v>6</v>
      </c>
    </row>
    <row r="23" spans="1:37" x14ac:dyDescent="0.25">
      <c r="A23" s="493"/>
      <c r="B23" s="493"/>
      <c r="C23" s="493"/>
      <c r="D23" s="493"/>
      <c r="E23" s="493"/>
      <c r="F23" s="493"/>
      <c r="G23" s="493"/>
      <c r="H23" s="493"/>
      <c r="I23" s="493"/>
      <c r="J23" s="493"/>
      <c r="K23" s="493"/>
      <c r="L23" s="493"/>
      <c r="M23" s="493"/>
      <c r="Y23" s="471"/>
      <c r="Z23" s="471"/>
      <c r="AA23" s="471" t="s">
        <v>70</v>
      </c>
      <c r="AB23" s="471">
        <v>40</v>
      </c>
      <c r="AC23" s="471">
        <v>25</v>
      </c>
      <c r="AD23" s="471">
        <v>18</v>
      </c>
      <c r="AE23" s="471">
        <v>13</v>
      </c>
      <c r="AF23" s="471">
        <v>8</v>
      </c>
      <c r="AG23" s="471">
        <v>7</v>
      </c>
      <c r="AH23" s="471">
        <v>6</v>
      </c>
      <c r="AI23" s="471">
        <v>5</v>
      </c>
      <c r="AJ23" s="471">
        <v>4</v>
      </c>
      <c r="AK23" s="471">
        <v>3</v>
      </c>
    </row>
    <row r="24" spans="1:37" x14ac:dyDescent="0.25">
      <c r="A24" s="493"/>
      <c r="B24" s="493"/>
      <c r="C24" s="493"/>
      <c r="D24" s="493"/>
      <c r="E24" s="493"/>
      <c r="F24" s="493"/>
      <c r="G24" s="493"/>
      <c r="H24" s="493"/>
      <c r="I24" s="493"/>
      <c r="J24" s="493"/>
      <c r="K24" s="493"/>
      <c r="L24" s="493"/>
      <c r="M24" s="493"/>
      <c r="Y24" s="471"/>
      <c r="Z24" s="471"/>
      <c r="AA24" s="471" t="s">
        <v>71</v>
      </c>
      <c r="AB24" s="471">
        <v>25</v>
      </c>
      <c r="AC24" s="471">
        <v>15</v>
      </c>
      <c r="AD24" s="471">
        <v>13</v>
      </c>
      <c r="AE24" s="471">
        <v>7</v>
      </c>
      <c r="AF24" s="471">
        <v>6</v>
      </c>
      <c r="AG24" s="471">
        <v>5</v>
      </c>
      <c r="AH24" s="471">
        <v>4</v>
      </c>
      <c r="AI24" s="471">
        <v>3</v>
      </c>
      <c r="AJ24" s="471">
        <v>2</v>
      </c>
      <c r="AK24" s="471">
        <v>1</v>
      </c>
    </row>
    <row r="25" spans="1:37" x14ac:dyDescent="0.25">
      <c r="A25" s="493"/>
      <c r="B25" s="493"/>
      <c r="C25" s="493"/>
      <c r="D25" s="493"/>
      <c r="E25" s="493"/>
      <c r="F25" s="493"/>
      <c r="G25" s="493"/>
      <c r="H25" s="493"/>
      <c r="I25" s="493"/>
      <c r="J25" s="493"/>
      <c r="K25" s="493"/>
      <c r="L25" s="493"/>
      <c r="M25" s="493"/>
      <c r="Y25" s="471"/>
      <c r="Z25" s="471"/>
      <c r="AA25" s="471" t="s">
        <v>76</v>
      </c>
      <c r="AB25" s="471">
        <v>15</v>
      </c>
      <c r="AC25" s="471">
        <v>10</v>
      </c>
      <c r="AD25" s="471">
        <v>8</v>
      </c>
      <c r="AE25" s="471">
        <v>4</v>
      </c>
      <c r="AF25" s="471">
        <v>3</v>
      </c>
      <c r="AG25" s="471">
        <v>2</v>
      </c>
      <c r="AH25" s="471">
        <v>1</v>
      </c>
      <c r="AI25" s="471">
        <v>0</v>
      </c>
      <c r="AJ25" s="471">
        <v>0</v>
      </c>
      <c r="AK25" s="471">
        <v>0</v>
      </c>
    </row>
    <row r="26" spans="1:37" x14ac:dyDescent="0.25">
      <c r="A26" s="493"/>
      <c r="B26" s="493"/>
      <c r="C26" s="493"/>
      <c r="D26" s="493"/>
      <c r="E26" s="493"/>
      <c r="F26" s="493"/>
      <c r="G26" s="493"/>
      <c r="H26" s="493"/>
      <c r="I26" s="493"/>
      <c r="J26" s="493"/>
      <c r="K26" s="493"/>
      <c r="L26" s="493"/>
      <c r="M26" s="493"/>
      <c r="Y26" s="471"/>
      <c r="Z26" s="471"/>
      <c r="AA26" s="471" t="s">
        <v>77</v>
      </c>
      <c r="AB26" s="471">
        <v>10</v>
      </c>
      <c r="AC26" s="471">
        <v>6</v>
      </c>
      <c r="AD26" s="471">
        <v>4</v>
      </c>
      <c r="AE26" s="471">
        <v>2</v>
      </c>
      <c r="AF26" s="471">
        <v>1</v>
      </c>
      <c r="AG26" s="471">
        <v>0</v>
      </c>
      <c r="AH26" s="471">
        <v>0</v>
      </c>
      <c r="AI26" s="471">
        <v>0</v>
      </c>
      <c r="AJ26" s="471">
        <v>0</v>
      </c>
      <c r="AK26" s="471">
        <v>0</v>
      </c>
    </row>
    <row r="27" spans="1:37" x14ac:dyDescent="0.25">
      <c r="A27" s="493"/>
      <c r="B27" s="493"/>
      <c r="C27" s="493"/>
      <c r="D27" s="493"/>
      <c r="E27" s="493"/>
      <c r="F27" s="493"/>
      <c r="G27" s="493"/>
      <c r="H27" s="493"/>
      <c r="I27" s="493"/>
      <c r="J27" s="493"/>
      <c r="K27" s="493"/>
      <c r="L27" s="493"/>
      <c r="M27" s="493"/>
      <c r="Y27" s="471"/>
      <c r="Z27" s="471"/>
      <c r="AA27" s="471" t="s">
        <v>82</v>
      </c>
      <c r="AB27" s="471">
        <v>3</v>
      </c>
      <c r="AC27" s="471">
        <v>2</v>
      </c>
      <c r="AD27" s="471">
        <v>1</v>
      </c>
      <c r="AE27" s="471">
        <v>0</v>
      </c>
      <c r="AF27" s="471">
        <v>0</v>
      </c>
      <c r="AG27" s="471">
        <v>0</v>
      </c>
      <c r="AH27" s="471">
        <v>0</v>
      </c>
      <c r="AI27" s="471">
        <v>0</v>
      </c>
      <c r="AJ27" s="471">
        <v>0</v>
      </c>
      <c r="AK27" s="471">
        <v>0</v>
      </c>
    </row>
    <row r="28" spans="1:37" x14ac:dyDescent="0.25">
      <c r="A28" s="493"/>
      <c r="B28" s="493"/>
      <c r="C28" s="493"/>
      <c r="D28" s="493"/>
      <c r="E28" s="493"/>
      <c r="F28" s="493"/>
      <c r="G28" s="493"/>
      <c r="H28" s="493"/>
      <c r="I28" s="493"/>
      <c r="J28" s="493"/>
      <c r="K28" s="493"/>
      <c r="L28" s="493"/>
      <c r="M28" s="493"/>
    </row>
    <row r="29" spans="1:37" x14ac:dyDescent="0.25">
      <c r="A29" s="493"/>
      <c r="B29" s="493"/>
      <c r="C29" s="493"/>
      <c r="D29" s="493"/>
      <c r="E29" s="493"/>
      <c r="F29" s="493"/>
      <c r="G29" s="493"/>
      <c r="H29" s="493"/>
      <c r="I29" s="493"/>
      <c r="J29" s="493"/>
      <c r="K29" s="493"/>
      <c r="L29" s="493"/>
      <c r="M29" s="493"/>
    </row>
    <row r="30" spans="1:37" x14ac:dyDescent="0.25">
      <c r="A30" s="493"/>
      <c r="B30" s="493"/>
      <c r="C30" s="493"/>
      <c r="D30" s="493"/>
      <c r="E30" s="493"/>
      <c r="F30" s="493"/>
      <c r="G30" s="493"/>
      <c r="H30" s="493"/>
      <c r="I30" s="493"/>
      <c r="J30" s="493"/>
      <c r="K30" s="493"/>
      <c r="L30" s="493"/>
      <c r="M30" s="493"/>
    </row>
    <row r="31" spans="1:37" x14ac:dyDescent="0.25">
      <c r="A31" s="493"/>
      <c r="B31" s="493"/>
      <c r="C31" s="493"/>
      <c r="D31" s="493"/>
      <c r="E31" s="493"/>
      <c r="F31" s="493"/>
      <c r="G31" s="493"/>
      <c r="H31" s="493"/>
      <c r="I31" s="493"/>
      <c r="J31" s="493"/>
      <c r="K31" s="493"/>
      <c r="L31" s="493"/>
      <c r="M31" s="493"/>
    </row>
    <row r="32" spans="1:37" x14ac:dyDescent="0.25">
      <c r="A32" s="493"/>
      <c r="B32" s="493"/>
      <c r="C32" s="493"/>
      <c r="D32" s="493"/>
      <c r="E32" s="493"/>
      <c r="F32" s="493"/>
      <c r="G32" s="493"/>
      <c r="H32" s="493"/>
      <c r="I32" s="493"/>
      <c r="J32" s="493"/>
      <c r="K32" s="493"/>
      <c r="L32" s="498"/>
      <c r="M32" s="498"/>
    </row>
    <row r="33" spans="1:18" x14ac:dyDescent="0.25">
      <c r="A33" s="511" t="s">
        <v>44</v>
      </c>
      <c r="B33" s="512"/>
      <c r="C33" s="513"/>
      <c r="D33" s="514" t="s">
        <v>103</v>
      </c>
      <c r="E33" s="515" t="s">
        <v>104</v>
      </c>
      <c r="F33" s="516"/>
      <c r="G33" s="514" t="s">
        <v>103</v>
      </c>
      <c r="H33" s="515" t="s">
        <v>105</v>
      </c>
      <c r="I33" s="517"/>
      <c r="J33" s="515" t="s">
        <v>106</v>
      </c>
      <c r="K33" s="518" t="s">
        <v>107</v>
      </c>
      <c r="L33" s="489"/>
      <c r="M33" s="519"/>
      <c r="N33" s="520"/>
      <c r="P33" s="521"/>
      <c r="Q33" s="521"/>
      <c r="R33" s="522"/>
    </row>
    <row r="34" spans="1:18" x14ac:dyDescent="0.25">
      <c r="A34" s="523" t="s">
        <v>108</v>
      </c>
      <c r="B34" s="524"/>
      <c r="C34" s="525"/>
      <c r="D34" s="526"/>
      <c r="E34" s="527"/>
      <c r="F34" s="527"/>
      <c r="G34" s="528" t="s">
        <v>109</v>
      </c>
      <c r="H34" s="524"/>
      <c r="I34" s="529"/>
      <c r="J34" s="530"/>
      <c r="K34" s="531" t="s">
        <v>110</v>
      </c>
      <c r="L34" s="532"/>
      <c r="M34" s="533"/>
      <c r="P34" s="534"/>
      <c r="Q34" s="534"/>
      <c r="R34" s="535"/>
    </row>
    <row r="35" spans="1:18" x14ac:dyDescent="0.25">
      <c r="A35" s="536" t="s">
        <v>111</v>
      </c>
      <c r="B35" s="537"/>
      <c r="C35" s="538"/>
      <c r="D35" s="539"/>
      <c r="E35" s="540"/>
      <c r="F35" s="540"/>
      <c r="G35" s="541" t="s">
        <v>112</v>
      </c>
      <c r="H35" s="542"/>
      <c r="I35" s="543"/>
      <c r="J35" s="544"/>
      <c r="K35" s="545"/>
      <c r="L35" s="498"/>
      <c r="M35" s="546"/>
      <c r="P35" s="535"/>
      <c r="Q35" s="547"/>
      <c r="R35" s="535"/>
    </row>
    <row r="36" spans="1:18" x14ac:dyDescent="0.25">
      <c r="A36" s="548"/>
      <c r="B36" s="549"/>
      <c r="C36" s="550"/>
      <c r="D36" s="539"/>
      <c r="E36" s="551"/>
      <c r="F36" s="493"/>
      <c r="G36" s="541" t="s">
        <v>113</v>
      </c>
      <c r="H36" s="542"/>
      <c r="I36" s="543"/>
      <c r="J36" s="544"/>
      <c r="K36" s="531" t="s">
        <v>114</v>
      </c>
      <c r="L36" s="532"/>
      <c r="M36" s="552"/>
      <c r="P36" s="534"/>
      <c r="Q36" s="534"/>
      <c r="R36" s="535"/>
    </row>
    <row r="37" spans="1:18" x14ac:dyDescent="0.25">
      <c r="A37" s="553"/>
      <c r="B37" s="554"/>
      <c r="C37" s="555"/>
      <c r="D37" s="539"/>
      <c r="E37" s="551"/>
      <c r="F37" s="493"/>
      <c r="G37" s="541" t="s">
        <v>115</v>
      </c>
      <c r="H37" s="542"/>
      <c r="I37" s="543"/>
      <c r="J37" s="544"/>
      <c r="K37" s="556"/>
      <c r="L37" s="493"/>
      <c r="M37" s="533"/>
      <c r="P37" s="535"/>
      <c r="Q37" s="547"/>
      <c r="R37" s="535"/>
    </row>
    <row r="38" spans="1:18" x14ac:dyDescent="0.25">
      <c r="A38" s="557"/>
      <c r="B38" s="558"/>
      <c r="C38" s="559"/>
      <c r="D38" s="539"/>
      <c r="E38" s="551"/>
      <c r="F38" s="493"/>
      <c r="G38" s="541" t="s">
        <v>116</v>
      </c>
      <c r="H38" s="542"/>
      <c r="I38" s="543"/>
      <c r="J38" s="544"/>
      <c r="K38" s="536"/>
      <c r="L38" s="498"/>
      <c r="M38" s="546"/>
      <c r="P38" s="535"/>
      <c r="Q38" s="547"/>
      <c r="R38" s="535"/>
    </row>
    <row r="39" spans="1:18" x14ac:dyDescent="0.25">
      <c r="A39" s="560"/>
      <c r="B39" s="561"/>
      <c r="C39" s="555"/>
      <c r="D39" s="539"/>
      <c r="E39" s="551"/>
      <c r="F39" s="493"/>
      <c r="G39" s="541" t="s">
        <v>117</v>
      </c>
      <c r="H39" s="542"/>
      <c r="I39" s="543"/>
      <c r="J39" s="544"/>
      <c r="K39" s="531" t="s">
        <v>118</v>
      </c>
      <c r="L39" s="532"/>
      <c r="M39" s="552"/>
      <c r="P39" s="534"/>
      <c r="Q39" s="534"/>
      <c r="R39" s="535"/>
    </row>
    <row r="40" spans="1:18" x14ac:dyDescent="0.25">
      <c r="A40" s="560"/>
      <c r="B40" s="561"/>
      <c r="C40" s="562"/>
      <c r="D40" s="539"/>
      <c r="E40" s="551"/>
      <c r="F40" s="493"/>
      <c r="G40" s="541" t="s">
        <v>119</v>
      </c>
      <c r="H40" s="542"/>
      <c r="I40" s="543"/>
      <c r="J40" s="544"/>
      <c r="K40" s="556"/>
      <c r="L40" s="493"/>
      <c r="M40" s="533"/>
      <c r="P40" s="535"/>
      <c r="Q40" s="547"/>
      <c r="R40" s="535"/>
    </row>
    <row r="41" spans="1:18" x14ac:dyDescent="0.25">
      <c r="A41" s="563"/>
      <c r="B41" s="564"/>
      <c r="C41" s="565"/>
      <c r="D41" s="566"/>
      <c r="E41" s="567"/>
      <c r="F41" s="498"/>
      <c r="G41" s="568" t="s">
        <v>120</v>
      </c>
      <c r="H41" s="537"/>
      <c r="I41" s="569"/>
      <c r="J41" s="570"/>
      <c r="K41" s="536" t="str">
        <f>L4</f>
        <v>Kovács Zoltán</v>
      </c>
      <c r="L41" s="498"/>
      <c r="M41" s="546"/>
      <c r="P41" s="535"/>
      <c r="Q41" s="547"/>
      <c r="R41" s="571"/>
    </row>
  </sheetData>
  <sheetProtection selectLockedCells="1" selectUnlockedCells="1"/>
  <mergeCells count="20">
    <mergeCell ref="B21:C21"/>
    <mergeCell ref="D21:E21"/>
    <mergeCell ref="F21:G21"/>
    <mergeCell ref="H21:I21"/>
    <mergeCell ref="E34:F34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A1:F1"/>
    <mergeCell ref="A4:C4"/>
    <mergeCell ref="B18:C18"/>
    <mergeCell ref="D18:E18"/>
    <mergeCell ref="F18:G18"/>
    <mergeCell ref="H18:I18"/>
  </mergeCells>
  <conditionalFormatting sqref="E7 E9 E11">
    <cfRule type="cellIs" dxfId="119" priority="1" stopIfTrue="1" operator="equal">
      <formula>"Bye"</formula>
    </cfRule>
  </conditionalFormatting>
  <conditionalFormatting sqref="R41">
    <cfRule type="expression" dxfId="118" priority="2" stopIfTrue="1">
      <formula>$O$1="CU"</formula>
    </cfRule>
  </conditionalFormatting>
  <printOptions horizontalCentered="1" verticalCentered="1"/>
  <pageMargins left="0" right="0" top="0.98402777777777783" bottom="0.98402777777777783" header="0.51181102362204722" footer="0.51181102362204722"/>
  <pageSetup paperSize="9" scale="90" firstPageNumber="0" orientation="portrait" horizontalDpi="300" verticalDpi="300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5D0CE-B997-47E8-B5D4-747F206E7B9D}">
  <sheetPr>
    <tabColor indexed="11"/>
  </sheetPr>
  <dimension ref="A1:AK41"/>
  <sheetViews>
    <sheetView showZeros="0" workbookViewId="0">
      <selection activeCell="F21" sqref="F21:G21"/>
    </sheetView>
  </sheetViews>
  <sheetFormatPr defaultRowHeight="13.2" x14ac:dyDescent="0.25"/>
  <cols>
    <col min="1" max="1" width="5.44140625" style="457" customWidth="1"/>
    <col min="2" max="2" width="4.44140625" style="457" customWidth="1"/>
    <col min="3" max="3" width="8.33203125" style="457" customWidth="1"/>
    <col min="4" max="4" width="7.109375" style="457" customWidth="1"/>
    <col min="5" max="5" width="9.33203125" style="457" customWidth="1"/>
    <col min="6" max="6" width="7.109375" style="457" customWidth="1"/>
    <col min="7" max="7" width="9.33203125" style="457" customWidth="1"/>
    <col min="8" max="8" width="7.109375" style="457" customWidth="1"/>
    <col min="9" max="9" width="9.33203125" style="457" customWidth="1"/>
    <col min="10" max="10" width="8.44140625" style="457" customWidth="1"/>
    <col min="11" max="13" width="8.5546875" style="457" customWidth="1"/>
    <col min="14" max="14" width="8.88671875" style="457"/>
    <col min="15" max="15" width="5.5546875" style="457" customWidth="1"/>
    <col min="16" max="16" width="4.5546875" style="457" customWidth="1"/>
    <col min="17" max="17" width="11.6640625" style="457" customWidth="1"/>
    <col min="18" max="24" width="8.88671875" style="457"/>
    <col min="25" max="25" width="10.33203125" style="457" hidden="1" customWidth="1"/>
    <col min="26" max="37" width="9" style="457" hidden="1" customWidth="1"/>
    <col min="38" max="16384" width="8.88671875" style="457"/>
  </cols>
  <sheetData>
    <row r="1" spans="1:37" ht="24.6" x14ac:dyDescent="0.25">
      <c r="A1" s="452" t="str">
        <f>[1]Altalanos!$A$6</f>
        <v>Diákolimpia Vármegyei</v>
      </c>
      <c r="B1" s="452"/>
      <c r="C1" s="452"/>
      <c r="D1" s="452"/>
      <c r="E1" s="452"/>
      <c r="F1" s="452"/>
      <c r="G1" s="453"/>
      <c r="H1" s="454" t="s">
        <v>28</v>
      </c>
      <c r="I1" s="455"/>
      <c r="J1" s="456"/>
      <c r="L1" s="458"/>
      <c r="M1" s="459"/>
      <c r="N1" s="460"/>
      <c r="O1" s="460"/>
      <c r="P1" s="460"/>
      <c r="Q1" s="461"/>
      <c r="R1" s="460"/>
      <c r="AB1" s="462" t="e">
        <f>IF(Y5=1,CONCATENATE(VLOOKUP(Y3,AA16:AH27,2)),CONCATENATE(VLOOKUP(Y3,AA2:AK13,2)))</f>
        <v>#N/A</v>
      </c>
      <c r="AC1" s="462" t="e">
        <f>IF(Y5=1,CONCATENATE(VLOOKUP(Y3,AA16:AK27,3)),CONCATENATE(VLOOKUP(Y3,AA2:AK13,3)))</f>
        <v>#N/A</v>
      </c>
      <c r="AD1" s="462" t="e">
        <f>IF(Y5=1,CONCATENATE(VLOOKUP(Y3,AA16:AK27,4)),CONCATENATE(VLOOKUP(Y3,AA2:AK13,4)))</f>
        <v>#N/A</v>
      </c>
      <c r="AE1" s="462" t="e">
        <f>IF(Y5=1,CONCATENATE(VLOOKUP(Y3,AA16:AK27,5)),CONCATENATE(VLOOKUP(Y3,AA2:AK13,5)))</f>
        <v>#N/A</v>
      </c>
      <c r="AF1" s="462" t="e">
        <f>IF(Y5=1,CONCATENATE(VLOOKUP(Y3,AA16:AK27,6)),CONCATENATE(VLOOKUP(Y3,AA2:AK13,6)))</f>
        <v>#N/A</v>
      </c>
      <c r="AG1" s="462" t="e">
        <f>IF(Y5=1,CONCATENATE(VLOOKUP(Y3,AA16:AK27,7)),CONCATENATE(VLOOKUP(Y3,AA2:AK13,7)))</f>
        <v>#N/A</v>
      </c>
      <c r="AH1" s="462" t="e">
        <f>IF(Y5=1,CONCATENATE(VLOOKUP(Y3,AA16:AK27,8)),CONCATENATE(VLOOKUP(Y3,AA2:AK13,8)))</f>
        <v>#N/A</v>
      </c>
      <c r="AI1" s="462" t="e">
        <f>IF(Y5=1,CONCATENATE(VLOOKUP(Y3,AA16:AK27,9)),CONCATENATE(VLOOKUP(Y3,AA2:AK13,9)))</f>
        <v>#N/A</v>
      </c>
      <c r="AJ1" s="462" t="e">
        <f>IF(Y5=1,CONCATENATE(VLOOKUP(Y3,AA16:AK27,10)),CONCATENATE(VLOOKUP(Y3,AA2:AK13,10)))</f>
        <v>#N/A</v>
      </c>
      <c r="AK1" s="462" t="e">
        <f>IF(Y5=1,CONCATENATE(VLOOKUP(Y3,AA16:AK27,11)),CONCATENATE(VLOOKUP(Y3,AA2:AK13,11)))</f>
        <v>#N/A</v>
      </c>
    </row>
    <row r="2" spans="1:37" x14ac:dyDescent="0.25">
      <c r="A2" s="463" t="s">
        <v>29</v>
      </c>
      <c r="B2" s="464"/>
      <c r="C2" s="464"/>
      <c r="D2" s="464"/>
      <c r="E2" s="572">
        <f>[1]Altalanos!$B$8</f>
        <v>0</v>
      </c>
      <c r="F2" s="464"/>
      <c r="G2" s="465"/>
      <c r="H2" s="466"/>
      <c r="I2" s="466"/>
      <c r="J2" s="467"/>
      <c r="K2" s="458"/>
      <c r="L2" s="458"/>
      <c r="M2" s="458"/>
      <c r="N2" s="468"/>
      <c r="O2" s="469"/>
      <c r="P2" s="468"/>
      <c r="Q2" s="469"/>
      <c r="R2" s="468"/>
      <c r="Y2" s="470"/>
      <c r="Z2" s="471"/>
      <c r="AA2" s="471" t="s">
        <v>30</v>
      </c>
      <c r="AB2" s="472">
        <v>150</v>
      </c>
      <c r="AC2" s="472">
        <v>120</v>
      </c>
      <c r="AD2" s="472">
        <v>100</v>
      </c>
      <c r="AE2" s="472">
        <v>80</v>
      </c>
      <c r="AF2" s="472">
        <v>70</v>
      </c>
      <c r="AG2" s="472">
        <v>60</v>
      </c>
      <c r="AH2" s="472">
        <v>55</v>
      </c>
      <c r="AI2" s="472">
        <v>50</v>
      </c>
      <c r="AJ2" s="472">
        <v>45</v>
      </c>
      <c r="AK2" s="472">
        <v>40</v>
      </c>
    </row>
    <row r="3" spans="1:37" x14ac:dyDescent="0.25">
      <c r="A3" s="473" t="s">
        <v>21</v>
      </c>
      <c r="B3" s="473"/>
      <c r="C3" s="473"/>
      <c r="D3" s="473"/>
      <c r="E3" s="473" t="s">
        <v>11</v>
      </c>
      <c r="F3" s="473"/>
      <c r="G3" s="473"/>
      <c r="H3" s="473" t="s">
        <v>31</v>
      </c>
      <c r="I3" s="473"/>
      <c r="J3" s="474"/>
      <c r="K3" s="473"/>
      <c r="L3" s="475" t="s">
        <v>32</v>
      </c>
      <c r="M3" s="473"/>
      <c r="N3" s="476"/>
      <c r="O3" s="477"/>
      <c r="P3" s="476"/>
      <c r="Q3" s="478" t="s">
        <v>33</v>
      </c>
      <c r="R3" s="472" t="s">
        <v>34</v>
      </c>
      <c r="Y3" s="471">
        <f>IF(H4="OB","A",IF(H4="IX","W",H4))</f>
        <v>0</v>
      </c>
      <c r="Z3" s="471"/>
      <c r="AA3" s="471" t="s">
        <v>36</v>
      </c>
      <c r="AB3" s="472">
        <v>120</v>
      </c>
      <c r="AC3" s="472">
        <v>90</v>
      </c>
      <c r="AD3" s="472">
        <v>65</v>
      </c>
      <c r="AE3" s="472">
        <v>55</v>
      </c>
      <c r="AF3" s="472">
        <v>50</v>
      </c>
      <c r="AG3" s="472">
        <v>45</v>
      </c>
      <c r="AH3" s="472">
        <v>40</v>
      </c>
      <c r="AI3" s="472">
        <v>35</v>
      </c>
      <c r="AJ3" s="472">
        <v>25</v>
      </c>
      <c r="AK3" s="472">
        <v>20</v>
      </c>
    </row>
    <row r="4" spans="1:37" ht="13.8" thickBot="1" x14ac:dyDescent="0.3">
      <c r="A4" s="479">
        <f>[1]Altalanos!$A$10</f>
        <v>45789</v>
      </c>
      <c r="B4" s="479"/>
      <c r="C4" s="479"/>
      <c r="D4" s="480"/>
      <c r="E4" s="481" t="str">
        <f>[1]Altalanos!$C$10</f>
        <v>Gyula</v>
      </c>
      <c r="F4" s="481"/>
      <c r="G4" s="481"/>
      <c r="H4" s="482"/>
      <c r="I4" s="481"/>
      <c r="J4" s="483"/>
      <c r="K4" s="482"/>
      <c r="L4" s="484" t="str">
        <f>[1]Altalanos!$E$10</f>
        <v>Kovács Zoltán</v>
      </c>
      <c r="M4" s="482"/>
      <c r="N4" s="485"/>
      <c r="O4" s="486"/>
      <c r="P4" s="485"/>
      <c r="Q4" s="487" t="s">
        <v>38</v>
      </c>
      <c r="R4" s="488" t="s">
        <v>39</v>
      </c>
      <c r="Y4" s="471"/>
      <c r="Z4" s="471"/>
      <c r="AA4" s="471" t="s">
        <v>41</v>
      </c>
      <c r="AB4" s="472">
        <v>90</v>
      </c>
      <c r="AC4" s="472">
        <v>60</v>
      </c>
      <c r="AD4" s="472">
        <v>45</v>
      </c>
      <c r="AE4" s="472">
        <v>34</v>
      </c>
      <c r="AF4" s="472">
        <v>27</v>
      </c>
      <c r="AG4" s="472">
        <v>22</v>
      </c>
      <c r="AH4" s="472">
        <v>18</v>
      </c>
      <c r="AI4" s="472">
        <v>15</v>
      </c>
      <c r="AJ4" s="472">
        <v>12</v>
      </c>
      <c r="AK4" s="472">
        <v>9</v>
      </c>
    </row>
    <row r="5" spans="1:37" x14ac:dyDescent="0.25">
      <c r="A5" s="489"/>
      <c r="B5" s="489" t="s">
        <v>42</v>
      </c>
      <c r="C5" s="489" t="s">
        <v>43</v>
      </c>
      <c r="D5" s="489" t="s">
        <v>44</v>
      </c>
      <c r="E5" s="489" t="s">
        <v>45</v>
      </c>
      <c r="F5" s="489"/>
      <c r="G5" s="489" t="s">
        <v>25</v>
      </c>
      <c r="H5" s="489"/>
      <c r="I5" s="489" t="s">
        <v>46</v>
      </c>
      <c r="J5" s="489"/>
      <c r="K5" s="490" t="s">
        <v>47</v>
      </c>
      <c r="L5" s="490" t="s">
        <v>48</v>
      </c>
      <c r="M5" s="490" t="s">
        <v>49</v>
      </c>
      <c r="Q5" s="491" t="s">
        <v>50</v>
      </c>
      <c r="R5" s="492" t="s">
        <v>51</v>
      </c>
      <c r="Y5" s="471">
        <f>IF(OR([1]Altalanos!$A$8="F1",[1]Altalanos!$A$8="F2",[1]Altalanos!$A$8="N1",[1]Altalanos!$A$8="N2"),1,2)</f>
        <v>2</v>
      </c>
      <c r="Z5" s="471"/>
      <c r="AA5" s="471" t="s">
        <v>53</v>
      </c>
      <c r="AB5" s="472">
        <v>60</v>
      </c>
      <c r="AC5" s="472">
        <v>40</v>
      </c>
      <c r="AD5" s="472">
        <v>30</v>
      </c>
      <c r="AE5" s="472">
        <v>20</v>
      </c>
      <c r="AF5" s="472">
        <v>18</v>
      </c>
      <c r="AG5" s="472">
        <v>15</v>
      </c>
      <c r="AH5" s="472">
        <v>12</v>
      </c>
      <c r="AI5" s="472">
        <v>10</v>
      </c>
      <c r="AJ5" s="472">
        <v>8</v>
      </c>
      <c r="AK5" s="472">
        <v>6</v>
      </c>
    </row>
    <row r="6" spans="1:37" x14ac:dyDescent="0.25">
      <c r="A6" s="493"/>
      <c r="B6" s="493"/>
      <c r="C6" s="493"/>
      <c r="D6" s="493"/>
      <c r="E6" s="493"/>
      <c r="F6" s="493"/>
      <c r="G6" s="493"/>
      <c r="H6" s="493"/>
      <c r="I6" s="493"/>
      <c r="J6" s="493"/>
      <c r="K6" s="493"/>
      <c r="L6" s="493"/>
      <c r="M6" s="493"/>
      <c r="Y6" s="471"/>
      <c r="Z6" s="471"/>
      <c r="AA6" s="471" t="s">
        <v>54</v>
      </c>
      <c r="AB6" s="472">
        <v>40</v>
      </c>
      <c r="AC6" s="472">
        <v>25</v>
      </c>
      <c r="AD6" s="472">
        <v>18</v>
      </c>
      <c r="AE6" s="472">
        <v>13</v>
      </c>
      <c r="AF6" s="472">
        <v>10</v>
      </c>
      <c r="AG6" s="472">
        <v>8</v>
      </c>
      <c r="AH6" s="472">
        <v>6</v>
      </c>
      <c r="AI6" s="472">
        <v>5</v>
      </c>
      <c r="AJ6" s="472">
        <v>4</v>
      </c>
      <c r="AK6" s="472">
        <v>3</v>
      </c>
    </row>
    <row r="7" spans="1:37" x14ac:dyDescent="0.25">
      <c r="A7" s="494" t="s">
        <v>30</v>
      </c>
      <c r="B7" s="495"/>
      <c r="C7" s="496" t="str">
        <f>IF($B7="","",VLOOKUP($B7,#REF!,5))</f>
        <v/>
      </c>
      <c r="D7" s="496" t="str">
        <f>IF($B7="","",VLOOKUP($B7,#REF!,15))</f>
        <v/>
      </c>
      <c r="E7" s="497" t="s">
        <v>663</v>
      </c>
      <c r="F7" s="498"/>
      <c r="G7" s="497" t="s">
        <v>664</v>
      </c>
      <c r="H7" s="498"/>
      <c r="I7" s="497" t="s">
        <v>665</v>
      </c>
      <c r="J7" s="493"/>
      <c r="K7" s="499" t="s">
        <v>617</v>
      </c>
      <c r="L7" s="500" t="e">
        <f>IF(K7="","",CONCATENATE(VLOOKUP($Y$3,$AB$1:$AK$1,K7)," pont"))</f>
        <v>#N/A</v>
      </c>
      <c r="M7" s="501"/>
      <c r="Y7" s="471"/>
      <c r="Z7" s="471"/>
      <c r="AA7" s="471" t="s">
        <v>60</v>
      </c>
      <c r="AB7" s="472">
        <v>25</v>
      </c>
      <c r="AC7" s="472">
        <v>15</v>
      </c>
      <c r="AD7" s="472">
        <v>13</v>
      </c>
      <c r="AE7" s="472">
        <v>8</v>
      </c>
      <c r="AF7" s="472">
        <v>6</v>
      </c>
      <c r="AG7" s="472">
        <v>4</v>
      </c>
      <c r="AH7" s="472">
        <v>3</v>
      </c>
      <c r="AI7" s="472">
        <v>2</v>
      </c>
      <c r="AJ7" s="472">
        <v>1</v>
      </c>
      <c r="AK7" s="472">
        <v>0</v>
      </c>
    </row>
    <row r="8" spans="1:37" x14ac:dyDescent="0.25">
      <c r="A8" s="494"/>
      <c r="B8" s="502"/>
      <c r="C8" s="493"/>
      <c r="D8" s="493"/>
      <c r="E8" s="493"/>
      <c r="F8" s="493"/>
      <c r="G8" s="493"/>
      <c r="H8" s="493"/>
      <c r="I8" s="493"/>
      <c r="J8" s="493"/>
      <c r="K8" s="494"/>
      <c r="L8" s="494"/>
      <c r="M8" s="503"/>
      <c r="Y8" s="471"/>
      <c r="Z8" s="471"/>
      <c r="AA8" s="471" t="s">
        <v>63</v>
      </c>
      <c r="AB8" s="472">
        <v>15</v>
      </c>
      <c r="AC8" s="472">
        <v>10</v>
      </c>
      <c r="AD8" s="472">
        <v>7</v>
      </c>
      <c r="AE8" s="472">
        <v>5</v>
      </c>
      <c r="AF8" s="472">
        <v>4</v>
      </c>
      <c r="AG8" s="472">
        <v>3</v>
      </c>
      <c r="AH8" s="472">
        <v>2</v>
      </c>
      <c r="AI8" s="472">
        <v>1</v>
      </c>
      <c r="AJ8" s="472">
        <v>0</v>
      </c>
      <c r="AK8" s="472">
        <v>0</v>
      </c>
    </row>
    <row r="9" spans="1:37" x14ac:dyDescent="0.25">
      <c r="A9" s="494" t="s">
        <v>64</v>
      </c>
      <c r="B9" s="495"/>
      <c r="C9" s="496" t="str">
        <f>IF($B9="","",VLOOKUP($B9,#REF!,5))</f>
        <v/>
      </c>
      <c r="D9" s="496" t="str">
        <f>IF($B9="","",VLOOKUP($B9,#REF!,15))</f>
        <v/>
      </c>
      <c r="E9" s="497" t="s">
        <v>259</v>
      </c>
      <c r="F9" s="498"/>
      <c r="G9" s="497" t="s">
        <v>666</v>
      </c>
      <c r="H9" s="498"/>
      <c r="I9" s="497" t="s">
        <v>136</v>
      </c>
      <c r="J9" s="493"/>
      <c r="K9" s="499" t="s">
        <v>616</v>
      </c>
      <c r="L9" s="500" t="e">
        <f>IF(K9="","",CONCATENATE(VLOOKUP($Y$3,$AB$1:$AK$1,K9)," pont"))</f>
        <v>#N/A</v>
      </c>
      <c r="M9" s="501"/>
      <c r="Y9" s="471"/>
      <c r="Z9" s="471"/>
      <c r="AA9" s="471" t="s">
        <v>70</v>
      </c>
      <c r="AB9" s="472">
        <v>10</v>
      </c>
      <c r="AC9" s="472">
        <v>6</v>
      </c>
      <c r="AD9" s="472">
        <v>4</v>
      </c>
      <c r="AE9" s="472">
        <v>2</v>
      </c>
      <c r="AF9" s="472">
        <v>1</v>
      </c>
      <c r="AG9" s="472">
        <v>0</v>
      </c>
      <c r="AH9" s="472">
        <v>0</v>
      </c>
      <c r="AI9" s="472">
        <v>0</v>
      </c>
      <c r="AJ9" s="472">
        <v>0</v>
      </c>
      <c r="AK9" s="472">
        <v>0</v>
      </c>
    </row>
    <row r="10" spans="1:37" x14ac:dyDescent="0.25">
      <c r="A10" s="494"/>
      <c r="B10" s="502"/>
      <c r="C10" s="493"/>
      <c r="D10" s="493"/>
      <c r="E10" s="493"/>
      <c r="F10" s="493"/>
      <c r="G10" s="493"/>
      <c r="H10" s="493"/>
      <c r="I10" s="493"/>
      <c r="J10" s="493"/>
      <c r="K10" s="494"/>
      <c r="L10" s="494"/>
      <c r="M10" s="503"/>
      <c r="Y10" s="471"/>
      <c r="Z10" s="471"/>
      <c r="AA10" s="471" t="s">
        <v>71</v>
      </c>
      <c r="AB10" s="472">
        <v>6</v>
      </c>
      <c r="AC10" s="472">
        <v>3</v>
      </c>
      <c r="AD10" s="472">
        <v>2</v>
      </c>
      <c r="AE10" s="472">
        <v>1</v>
      </c>
      <c r="AF10" s="472">
        <v>0</v>
      </c>
      <c r="AG10" s="472">
        <v>0</v>
      </c>
      <c r="AH10" s="472">
        <v>0</v>
      </c>
      <c r="AI10" s="472">
        <v>0</v>
      </c>
      <c r="AJ10" s="472">
        <v>0</v>
      </c>
      <c r="AK10" s="472">
        <v>0</v>
      </c>
    </row>
    <row r="11" spans="1:37" x14ac:dyDescent="0.25">
      <c r="A11" s="494" t="s">
        <v>72</v>
      </c>
      <c r="B11" s="495"/>
      <c r="C11" s="496" t="str">
        <f>IF($B11="","",VLOOKUP($B11,#REF!,5))</f>
        <v/>
      </c>
      <c r="D11" s="496" t="str">
        <f>IF($B11="","",VLOOKUP($B11,#REF!,15))</f>
        <v/>
      </c>
      <c r="E11" s="497" t="s">
        <v>667</v>
      </c>
      <c r="F11" s="498"/>
      <c r="G11" s="497" t="s">
        <v>89</v>
      </c>
      <c r="H11" s="498"/>
      <c r="I11" s="497" t="s">
        <v>67</v>
      </c>
      <c r="J11" s="493"/>
      <c r="K11" s="499" t="s">
        <v>618</v>
      </c>
      <c r="L11" s="500" t="e">
        <f>IF(K11="","",CONCATENATE(VLOOKUP($Y$3,$AB$1:$AK$1,K11)," pont"))</f>
        <v>#N/A</v>
      </c>
      <c r="M11" s="501"/>
      <c r="Y11" s="471"/>
      <c r="Z11" s="471"/>
      <c r="AA11" s="471" t="s">
        <v>76</v>
      </c>
      <c r="AB11" s="472">
        <v>3</v>
      </c>
      <c r="AC11" s="472">
        <v>2</v>
      </c>
      <c r="AD11" s="472">
        <v>1</v>
      </c>
      <c r="AE11" s="472">
        <v>0</v>
      </c>
      <c r="AF11" s="472">
        <v>0</v>
      </c>
      <c r="AG11" s="472">
        <v>0</v>
      </c>
      <c r="AH11" s="472">
        <v>0</v>
      </c>
      <c r="AI11" s="472">
        <v>0</v>
      </c>
      <c r="AJ11" s="472">
        <v>0</v>
      </c>
      <c r="AK11" s="472">
        <v>0</v>
      </c>
    </row>
    <row r="12" spans="1:37" x14ac:dyDescent="0.25">
      <c r="A12" s="493"/>
      <c r="B12" s="493"/>
      <c r="C12" s="493"/>
      <c r="D12" s="493"/>
      <c r="E12" s="493"/>
      <c r="F12" s="493"/>
      <c r="G12" s="493"/>
      <c r="H12" s="493"/>
      <c r="I12" s="493"/>
      <c r="J12" s="493"/>
      <c r="K12" s="493"/>
      <c r="L12" s="493"/>
      <c r="M12" s="493"/>
      <c r="Y12" s="471"/>
      <c r="Z12" s="471"/>
      <c r="AA12" s="471" t="s">
        <v>77</v>
      </c>
      <c r="AB12" s="504">
        <v>0</v>
      </c>
      <c r="AC12" s="504">
        <v>0</v>
      </c>
      <c r="AD12" s="504">
        <v>0</v>
      </c>
      <c r="AE12" s="504">
        <v>0</v>
      </c>
      <c r="AF12" s="504">
        <v>0</v>
      </c>
      <c r="AG12" s="504">
        <v>0</v>
      </c>
      <c r="AH12" s="504">
        <v>0</v>
      </c>
      <c r="AI12" s="504">
        <v>0</v>
      </c>
      <c r="AJ12" s="504">
        <v>0</v>
      </c>
      <c r="AK12" s="504">
        <v>0</v>
      </c>
    </row>
    <row r="13" spans="1:37" x14ac:dyDescent="0.25">
      <c r="A13" s="493"/>
      <c r="B13" s="493"/>
      <c r="C13" s="493"/>
      <c r="D13" s="493"/>
      <c r="E13" s="493"/>
      <c r="F13" s="493"/>
      <c r="G13" s="493"/>
      <c r="H13" s="493"/>
      <c r="I13" s="493"/>
      <c r="J13" s="493"/>
      <c r="K13" s="493"/>
      <c r="L13" s="493"/>
      <c r="M13" s="493"/>
      <c r="Y13" s="471"/>
      <c r="Z13" s="471"/>
      <c r="AA13" s="471" t="s">
        <v>82</v>
      </c>
      <c r="AB13" s="504">
        <v>0</v>
      </c>
      <c r="AC13" s="504">
        <v>0</v>
      </c>
      <c r="AD13" s="504">
        <v>0</v>
      </c>
      <c r="AE13" s="504">
        <v>0</v>
      </c>
      <c r="AF13" s="504">
        <v>0</v>
      </c>
      <c r="AG13" s="504">
        <v>0</v>
      </c>
      <c r="AH13" s="504">
        <v>0</v>
      </c>
      <c r="AI13" s="504">
        <v>0</v>
      </c>
      <c r="AJ13" s="504">
        <v>0</v>
      </c>
      <c r="AK13" s="504">
        <v>0</v>
      </c>
    </row>
    <row r="14" spans="1:37" x14ac:dyDescent="0.25">
      <c r="A14" s="493"/>
      <c r="B14" s="493"/>
      <c r="C14" s="493"/>
      <c r="D14" s="493"/>
      <c r="E14" s="493"/>
      <c r="F14" s="493"/>
      <c r="G14" s="493"/>
      <c r="H14" s="493"/>
      <c r="I14" s="493"/>
      <c r="J14" s="493"/>
      <c r="K14" s="493"/>
      <c r="L14" s="493"/>
      <c r="M14" s="493"/>
      <c r="Y14" s="471"/>
      <c r="Z14" s="471"/>
      <c r="AA14" s="471"/>
      <c r="AB14" s="471"/>
      <c r="AC14" s="471"/>
      <c r="AD14" s="471"/>
      <c r="AE14" s="471"/>
      <c r="AF14" s="471"/>
      <c r="AG14" s="471"/>
      <c r="AH14" s="471"/>
      <c r="AI14" s="471"/>
      <c r="AJ14" s="471"/>
      <c r="AK14" s="471"/>
    </row>
    <row r="15" spans="1:37" x14ac:dyDescent="0.25">
      <c r="A15" s="493"/>
      <c r="B15" s="493"/>
      <c r="C15" s="493"/>
      <c r="D15" s="493"/>
      <c r="E15" s="493"/>
      <c r="F15" s="493"/>
      <c r="G15" s="493"/>
      <c r="H15" s="493"/>
      <c r="I15" s="493"/>
      <c r="J15" s="493"/>
      <c r="K15" s="493"/>
      <c r="L15" s="493"/>
      <c r="M15" s="493"/>
      <c r="Y15" s="471"/>
      <c r="Z15" s="471"/>
      <c r="AA15" s="471"/>
      <c r="AB15" s="471"/>
      <c r="AC15" s="471"/>
      <c r="AD15" s="471"/>
      <c r="AE15" s="471"/>
      <c r="AF15" s="471"/>
      <c r="AG15" s="471"/>
      <c r="AH15" s="471"/>
      <c r="AI15" s="471"/>
      <c r="AJ15" s="471"/>
      <c r="AK15" s="471"/>
    </row>
    <row r="16" spans="1:37" x14ac:dyDescent="0.25">
      <c r="A16" s="493"/>
      <c r="B16" s="493"/>
      <c r="C16" s="493"/>
      <c r="D16" s="493"/>
      <c r="E16" s="493"/>
      <c r="F16" s="493"/>
      <c r="G16" s="493"/>
      <c r="H16" s="493"/>
      <c r="I16" s="493"/>
      <c r="J16" s="493"/>
      <c r="K16" s="493"/>
      <c r="L16" s="493"/>
      <c r="M16" s="493"/>
      <c r="Y16" s="471"/>
      <c r="Z16" s="471"/>
      <c r="AA16" s="471" t="s">
        <v>30</v>
      </c>
      <c r="AB16" s="471">
        <v>300</v>
      </c>
      <c r="AC16" s="471">
        <v>250</v>
      </c>
      <c r="AD16" s="471">
        <v>220</v>
      </c>
      <c r="AE16" s="471">
        <v>180</v>
      </c>
      <c r="AF16" s="471">
        <v>160</v>
      </c>
      <c r="AG16" s="471">
        <v>150</v>
      </c>
      <c r="AH16" s="471">
        <v>140</v>
      </c>
      <c r="AI16" s="471">
        <v>130</v>
      </c>
      <c r="AJ16" s="471">
        <v>120</v>
      </c>
      <c r="AK16" s="471">
        <v>110</v>
      </c>
    </row>
    <row r="17" spans="1:37" x14ac:dyDescent="0.25">
      <c r="A17" s="493"/>
      <c r="B17" s="493"/>
      <c r="C17" s="493"/>
      <c r="D17" s="493"/>
      <c r="E17" s="493"/>
      <c r="F17" s="493"/>
      <c r="G17" s="493"/>
      <c r="H17" s="493"/>
      <c r="I17" s="493"/>
      <c r="J17" s="493"/>
      <c r="K17" s="493"/>
      <c r="L17" s="493"/>
      <c r="M17" s="493"/>
      <c r="Y17" s="471"/>
      <c r="Z17" s="471"/>
      <c r="AA17" s="471" t="s">
        <v>36</v>
      </c>
      <c r="AB17" s="471">
        <v>250</v>
      </c>
      <c r="AC17" s="471">
        <v>200</v>
      </c>
      <c r="AD17" s="471">
        <v>160</v>
      </c>
      <c r="AE17" s="471">
        <v>140</v>
      </c>
      <c r="AF17" s="471">
        <v>120</v>
      </c>
      <c r="AG17" s="471">
        <v>110</v>
      </c>
      <c r="AH17" s="471">
        <v>100</v>
      </c>
      <c r="AI17" s="471">
        <v>90</v>
      </c>
      <c r="AJ17" s="471">
        <v>80</v>
      </c>
      <c r="AK17" s="471">
        <v>70</v>
      </c>
    </row>
    <row r="18" spans="1:37" ht="18.75" customHeight="1" x14ac:dyDescent="0.25">
      <c r="A18" s="493"/>
      <c r="B18" s="505"/>
      <c r="C18" s="505"/>
      <c r="D18" s="506" t="str">
        <f>E7</f>
        <v>Tóth</v>
      </c>
      <c r="E18" s="506"/>
      <c r="F18" s="506" t="str">
        <f>E9</f>
        <v>Bagdi</v>
      </c>
      <c r="G18" s="506"/>
      <c r="H18" s="506" t="str">
        <f>E11</f>
        <v>Kocsár</v>
      </c>
      <c r="I18" s="506"/>
      <c r="J18" s="493"/>
      <c r="K18" s="493"/>
      <c r="L18" s="493"/>
      <c r="M18" s="493"/>
      <c r="Y18" s="471"/>
      <c r="Z18" s="471"/>
      <c r="AA18" s="471" t="s">
        <v>41</v>
      </c>
      <c r="AB18" s="471">
        <v>200</v>
      </c>
      <c r="AC18" s="471">
        <v>150</v>
      </c>
      <c r="AD18" s="471">
        <v>130</v>
      </c>
      <c r="AE18" s="471">
        <v>110</v>
      </c>
      <c r="AF18" s="471">
        <v>95</v>
      </c>
      <c r="AG18" s="471">
        <v>80</v>
      </c>
      <c r="AH18" s="471">
        <v>70</v>
      </c>
      <c r="AI18" s="471">
        <v>60</v>
      </c>
      <c r="AJ18" s="471">
        <v>55</v>
      </c>
      <c r="AK18" s="471">
        <v>50</v>
      </c>
    </row>
    <row r="19" spans="1:37" ht="18.75" customHeight="1" x14ac:dyDescent="0.25">
      <c r="A19" s="507" t="s">
        <v>30</v>
      </c>
      <c r="B19" s="508" t="str">
        <f>E7</f>
        <v>Tóth</v>
      </c>
      <c r="C19" s="508"/>
      <c r="D19" s="509"/>
      <c r="E19" s="509"/>
      <c r="F19" s="510" t="s">
        <v>668</v>
      </c>
      <c r="G19" s="510"/>
      <c r="H19" s="510" t="s">
        <v>669</v>
      </c>
      <c r="I19" s="510"/>
      <c r="J19" s="493"/>
      <c r="K19" s="493"/>
      <c r="L19" s="493"/>
      <c r="M19" s="493"/>
      <c r="Y19" s="471"/>
      <c r="Z19" s="471"/>
      <c r="AA19" s="471" t="s">
        <v>53</v>
      </c>
      <c r="AB19" s="471">
        <v>150</v>
      </c>
      <c r="AC19" s="471">
        <v>120</v>
      </c>
      <c r="AD19" s="471">
        <v>100</v>
      </c>
      <c r="AE19" s="471">
        <v>80</v>
      </c>
      <c r="AF19" s="471">
        <v>70</v>
      </c>
      <c r="AG19" s="471">
        <v>60</v>
      </c>
      <c r="AH19" s="471">
        <v>55</v>
      </c>
      <c r="AI19" s="471">
        <v>50</v>
      </c>
      <c r="AJ19" s="471">
        <v>45</v>
      </c>
      <c r="AK19" s="471">
        <v>40</v>
      </c>
    </row>
    <row r="20" spans="1:37" ht="18.75" customHeight="1" x14ac:dyDescent="0.25">
      <c r="A20" s="507" t="s">
        <v>64</v>
      </c>
      <c r="B20" s="508" t="str">
        <f>E9</f>
        <v>Bagdi</v>
      </c>
      <c r="C20" s="508"/>
      <c r="D20" s="510" t="s">
        <v>670</v>
      </c>
      <c r="E20" s="510"/>
      <c r="F20" s="509"/>
      <c r="G20" s="509"/>
      <c r="H20" s="510" t="s">
        <v>669</v>
      </c>
      <c r="I20" s="510"/>
      <c r="J20" s="493"/>
      <c r="K20" s="493"/>
      <c r="L20" s="493"/>
      <c r="M20" s="493"/>
      <c r="Y20" s="471"/>
      <c r="Z20" s="471"/>
      <c r="AA20" s="471" t="s">
        <v>54</v>
      </c>
      <c r="AB20" s="471">
        <v>120</v>
      </c>
      <c r="AC20" s="471">
        <v>90</v>
      </c>
      <c r="AD20" s="471">
        <v>65</v>
      </c>
      <c r="AE20" s="471">
        <v>55</v>
      </c>
      <c r="AF20" s="471">
        <v>50</v>
      </c>
      <c r="AG20" s="471">
        <v>45</v>
      </c>
      <c r="AH20" s="471">
        <v>40</v>
      </c>
      <c r="AI20" s="471">
        <v>35</v>
      </c>
      <c r="AJ20" s="471">
        <v>25</v>
      </c>
      <c r="AK20" s="471">
        <v>20</v>
      </c>
    </row>
    <row r="21" spans="1:37" ht="18.75" customHeight="1" x14ac:dyDescent="0.25">
      <c r="A21" s="507" t="s">
        <v>72</v>
      </c>
      <c r="B21" s="508" t="str">
        <f>E11</f>
        <v>Kocsár</v>
      </c>
      <c r="C21" s="508"/>
      <c r="D21" s="510" t="s">
        <v>671</v>
      </c>
      <c r="E21" s="510"/>
      <c r="F21" s="510" t="s">
        <v>671</v>
      </c>
      <c r="G21" s="510"/>
      <c r="H21" s="509"/>
      <c r="I21" s="509"/>
      <c r="J21" s="493"/>
      <c r="K21" s="493"/>
      <c r="L21" s="493"/>
      <c r="M21" s="493"/>
      <c r="Y21" s="471"/>
      <c r="Z21" s="471"/>
      <c r="AA21" s="471" t="s">
        <v>60</v>
      </c>
      <c r="AB21" s="471">
        <v>90</v>
      </c>
      <c r="AC21" s="471">
        <v>60</v>
      </c>
      <c r="AD21" s="471">
        <v>45</v>
      </c>
      <c r="AE21" s="471">
        <v>34</v>
      </c>
      <c r="AF21" s="471">
        <v>27</v>
      </c>
      <c r="AG21" s="471">
        <v>22</v>
      </c>
      <c r="AH21" s="471">
        <v>18</v>
      </c>
      <c r="AI21" s="471">
        <v>15</v>
      </c>
      <c r="AJ21" s="471">
        <v>12</v>
      </c>
      <c r="AK21" s="471">
        <v>9</v>
      </c>
    </row>
    <row r="22" spans="1:37" x14ac:dyDescent="0.25">
      <c r="A22" s="493"/>
      <c r="B22" s="493"/>
      <c r="C22" s="493"/>
      <c r="D22" s="493"/>
      <c r="E22" s="493"/>
      <c r="F22" s="493"/>
      <c r="G22" s="493"/>
      <c r="H22" s="493"/>
      <c r="I22" s="493"/>
      <c r="J22" s="493"/>
      <c r="K22" s="493"/>
      <c r="L22" s="493"/>
      <c r="M22" s="493"/>
      <c r="Y22" s="471"/>
      <c r="Z22" s="471"/>
      <c r="AA22" s="471" t="s">
        <v>63</v>
      </c>
      <c r="AB22" s="471">
        <v>60</v>
      </c>
      <c r="AC22" s="471">
        <v>40</v>
      </c>
      <c r="AD22" s="471">
        <v>30</v>
      </c>
      <c r="AE22" s="471">
        <v>20</v>
      </c>
      <c r="AF22" s="471">
        <v>18</v>
      </c>
      <c r="AG22" s="471">
        <v>15</v>
      </c>
      <c r="AH22" s="471">
        <v>12</v>
      </c>
      <c r="AI22" s="471">
        <v>10</v>
      </c>
      <c r="AJ22" s="471">
        <v>8</v>
      </c>
      <c r="AK22" s="471">
        <v>6</v>
      </c>
    </row>
    <row r="23" spans="1:37" x14ac:dyDescent="0.25">
      <c r="A23" s="493"/>
      <c r="B23" s="493"/>
      <c r="C23" s="493"/>
      <c r="D23" s="493"/>
      <c r="E23" s="493"/>
      <c r="F23" s="493"/>
      <c r="G23" s="493"/>
      <c r="H23" s="493"/>
      <c r="I23" s="493"/>
      <c r="J23" s="493"/>
      <c r="K23" s="493"/>
      <c r="L23" s="493"/>
      <c r="M23" s="493"/>
      <c r="Y23" s="471"/>
      <c r="Z23" s="471"/>
      <c r="AA23" s="471" t="s">
        <v>70</v>
      </c>
      <c r="AB23" s="471">
        <v>40</v>
      </c>
      <c r="AC23" s="471">
        <v>25</v>
      </c>
      <c r="AD23" s="471">
        <v>18</v>
      </c>
      <c r="AE23" s="471">
        <v>13</v>
      </c>
      <c r="AF23" s="471">
        <v>8</v>
      </c>
      <c r="AG23" s="471">
        <v>7</v>
      </c>
      <c r="AH23" s="471">
        <v>6</v>
      </c>
      <c r="AI23" s="471">
        <v>5</v>
      </c>
      <c r="AJ23" s="471">
        <v>4</v>
      </c>
      <c r="AK23" s="471">
        <v>3</v>
      </c>
    </row>
    <row r="24" spans="1:37" x14ac:dyDescent="0.25">
      <c r="A24" s="493"/>
      <c r="B24" s="493"/>
      <c r="C24" s="493"/>
      <c r="D24" s="493"/>
      <c r="E24" s="493"/>
      <c r="F24" s="493"/>
      <c r="G24" s="493"/>
      <c r="H24" s="493"/>
      <c r="I24" s="493"/>
      <c r="J24" s="493"/>
      <c r="K24" s="493"/>
      <c r="L24" s="493"/>
      <c r="M24" s="493"/>
      <c r="Y24" s="471"/>
      <c r="Z24" s="471"/>
      <c r="AA24" s="471" t="s">
        <v>71</v>
      </c>
      <c r="AB24" s="471">
        <v>25</v>
      </c>
      <c r="AC24" s="471">
        <v>15</v>
      </c>
      <c r="AD24" s="471">
        <v>13</v>
      </c>
      <c r="AE24" s="471">
        <v>7</v>
      </c>
      <c r="AF24" s="471">
        <v>6</v>
      </c>
      <c r="AG24" s="471">
        <v>5</v>
      </c>
      <c r="AH24" s="471">
        <v>4</v>
      </c>
      <c r="AI24" s="471">
        <v>3</v>
      </c>
      <c r="AJ24" s="471">
        <v>2</v>
      </c>
      <c r="AK24" s="471">
        <v>1</v>
      </c>
    </row>
    <row r="25" spans="1:37" x14ac:dyDescent="0.25">
      <c r="A25" s="493"/>
      <c r="B25" s="493"/>
      <c r="C25" s="493"/>
      <c r="D25" s="493"/>
      <c r="E25" s="493"/>
      <c r="F25" s="493"/>
      <c r="G25" s="493"/>
      <c r="H25" s="493"/>
      <c r="I25" s="493"/>
      <c r="J25" s="493"/>
      <c r="K25" s="493"/>
      <c r="L25" s="493"/>
      <c r="M25" s="493"/>
      <c r="Y25" s="471"/>
      <c r="Z25" s="471"/>
      <c r="AA25" s="471" t="s">
        <v>76</v>
      </c>
      <c r="AB25" s="471">
        <v>15</v>
      </c>
      <c r="AC25" s="471">
        <v>10</v>
      </c>
      <c r="AD25" s="471">
        <v>8</v>
      </c>
      <c r="AE25" s="471">
        <v>4</v>
      </c>
      <c r="AF25" s="471">
        <v>3</v>
      </c>
      <c r="AG25" s="471">
        <v>2</v>
      </c>
      <c r="AH25" s="471">
        <v>1</v>
      </c>
      <c r="AI25" s="471">
        <v>0</v>
      </c>
      <c r="AJ25" s="471">
        <v>0</v>
      </c>
      <c r="AK25" s="471">
        <v>0</v>
      </c>
    </row>
    <row r="26" spans="1:37" x14ac:dyDescent="0.25">
      <c r="A26" s="493"/>
      <c r="B26" s="493"/>
      <c r="C26" s="493"/>
      <c r="D26" s="493"/>
      <c r="E26" s="493"/>
      <c r="F26" s="493"/>
      <c r="G26" s="493"/>
      <c r="H26" s="493"/>
      <c r="I26" s="493"/>
      <c r="J26" s="493"/>
      <c r="K26" s="493"/>
      <c r="L26" s="493"/>
      <c r="M26" s="493"/>
      <c r="Y26" s="471"/>
      <c r="Z26" s="471"/>
      <c r="AA26" s="471" t="s">
        <v>77</v>
      </c>
      <c r="AB26" s="471">
        <v>10</v>
      </c>
      <c r="AC26" s="471">
        <v>6</v>
      </c>
      <c r="AD26" s="471">
        <v>4</v>
      </c>
      <c r="AE26" s="471">
        <v>2</v>
      </c>
      <c r="AF26" s="471">
        <v>1</v>
      </c>
      <c r="AG26" s="471">
        <v>0</v>
      </c>
      <c r="AH26" s="471">
        <v>0</v>
      </c>
      <c r="AI26" s="471">
        <v>0</v>
      </c>
      <c r="AJ26" s="471">
        <v>0</v>
      </c>
      <c r="AK26" s="471">
        <v>0</v>
      </c>
    </row>
    <row r="27" spans="1:37" x14ac:dyDescent="0.25">
      <c r="A27" s="493"/>
      <c r="B27" s="493"/>
      <c r="C27" s="493"/>
      <c r="D27" s="493"/>
      <c r="E27" s="493"/>
      <c r="F27" s="493"/>
      <c r="G27" s="493"/>
      <c r="H27" s="493"/>
      <c r="I27" s="493"/>
      <c r="J27" s="493"/>
      <c r="K27" s="493"/>
      <c r="L27" s="493"/>
      <c r="M27" s="493"/>
      <c r="Y27" s="471"/>
      <c r="Z27" s="471"/>
      <c r="AA27" s="471" t="s">
        <v>82</v>
      </c>
      <c r="AB27" s="471">
        <v>3</v>
      </c>
      <c r="AC27" s="471">
        <v>2</v>
      </c>
      <c r="AD27" s="471">
        <v>1</v>
      </c>
      <c r="AE27" s="471">
        <v>0</v>
      </c>
      <c r="AF27" s="471">
        <v>0</v>
      </c>
      <c r="AG27" s="471">
        <v>0</v>
      </c>
      <c r="AH27" s="471">
        <v>0</v>
      </c>
      <c r="AI27" s="471">
        <v>0</v>
      </c>
      <c r="AJ27" s="471">
        <v>0</v>
      </c>
      <c r="AK27" s="471">
        <v>0</v>
      </c>
    </row>
    <row r="28" spans="1:37" x14ac:dyDescent="0.25">
      <c r="A28" s="493"/>
      <c r="B28" s="493"/>
      <c r="C28" s="493"/>
      <c r="D28" s="493"/>
      <c r="E28" s="493"/>
      <c r="F28" s="493"/>
      <c r="G28" s="493"/>
      <c r="H28" s="493"/>
      <c r="I28" s="493"/>
      <c r="J28" s="493"/>
      <c r="K28" s="493"/>
      <c r="L28" s="493"/>
      <c r="M28" s="493"/>
    </row>
    <row r="29" spans="1:37" x14ac:dyDescent="0.25">
      <c r="A29" s="493"/>
      <c r="B29" s="493"/>
      <c r="C29" s="493"/>
      <c r="D29" s="493"/>
      <c r="E29" s="493"/>
      <c r="F29" s="493"/>
      <c r="G29" s="493"/>
      <c r="H29" s="493"/>
      <c r="I29" s="493"/>
      <c r="J29" s="493"/>
      <c r="K29" s="493"/>
      <c r="L29" s="493"/>
      <c r="M29" s="493"/>
    </row>
    <row r="30" spans="1:37" x14ac:dyDescent="0.25">
      <c r="A30" s="493"/>
      <c r="B30" s="493"/>
      <c r="C30" s="493"/>
      <c r="D30" s="493"/>
      <c r="E30" s="493"/>
      <c r="F30" s="493"/>
      <c r="G30" s="493"/>
      <c r="H30" s="493"/>
      <c r="I30" s="493"/>
      <c r="J30" s="493"/>
      <c r="K30" s="493"/>
      <c r="L30" s="493"/>
      <c r="M30" s="493"/>
    </row>
    <row r="31" spans="1:37" x14ac:dyDescent="0.25">
      <c r="A31" s="493"/>
      <c r="B31" s="493"/>
      <c r="C31" s="493"/>
      <c r="D31" s="493"/>
      <c r="E31" s="493"/>
      <c r="F31" s="493"/>
      <c r="G31" s="493"/>
      <c r="H31" s="493"/>
      <c r="I31" s="493"/>
      <c r="J31" s="493"/>
      <c r="K31" s="493"/>
      <c r="L31" s="493"/>
      <c r="M31" s="493"/>
    </row>
    <row r="32" spans="1:37" x14ac:dyDescent="0.25">
      <c r="A32" s="493"/>
      <c r="B32" s="493"/>
      <c r="C32" s="493"/>
      <c r="D32" s="493"/>
      <c r="E32" s="493"/>
      <c r="F32" s="493"/>
      <c r="G32" s="493"/>
      <c r="H32" s="493"/>
      <c r="I32" s="493"/>
      <c r="J32" s="493"/>
      <c r="K32" s="493"/>
      <c r="L32" s="498"/>
      <c r="M32" s="498"/>
    </row>
    <row r="33" spans="1:18" x14ac:dyDescent="0.25">
      <c r="A33" s="511" t="s">
        <v>44</v>
      </c>
      <c r="B33" s="512"/>
      <c r="C33" s="513"/>
      <c r="D33" s="514" t="s">
        <v>103</v>
      </c>
      <c r="E33" s="515" t="s">
        <v>104</v>
      </c>
      <c r="F33" s="516"/>
      <c r="G33" s="514" t="s">
        <v>103</v>
      </c>
      <c r="H33" s="515" t="s">
        <v>105</v>
      </c>
      <c r="I33" s="517"/>
      <c r="J33" s="515" t="s">
        <v>106</v>
      </c>
      <c r="K33" s="518" t="s">
        <v>107</v>
      </c>
      <c r="L33" s="489"/>
      <c r="M33" s="519"/>
      <c r="N33" s="520"/>
      <c r="P33" s="521"/>
      <c r="Q33" s="521"/>
      <c r="R33" s="522"/>
    </row>
    <row r="34" spans="1:18" x14ac:dyDescent="0.25">
      <c r="A34" s="523" t="s">
        <v>108</v>
      </c>
      <c r="B34" s="524"/>
      <c r="C34" s="525"/>
      <c r="D34" s="526"/>
      <c r="E34" s="527"/>
      <c r="F34" s="527"/>
      <c r="G34" s="528" t="s">
        <v>109</v>
      </c>
      <c r="H34" s="524"/>
      <c r="I34" s="529"/>
      <c r="J34" s="530"/>
      <c r="K34" s="531" t="s">
        <v>110</v>
      </c>
      <c r="L34" s="532"/>
      <c r="M34" s="533"/>
      <c r="P34" s="534"/>
      <c r="Q34" s="534"/>
      <c r="R34" s="535"/>
    </row>
    <row r="35" spans="1:18" x14ac:dyDescent="0.25">
      <c r="A35" s="536" t="s">
        <v>111</v>
      </c>
      <c r="B35" s="537"/>
      <c r="C35" s="538"/>
      <c r="D35" s="539"/>
      <c r="E35" s="540"/>
      <c r="F35" s="540"/>
      <c r="G35" s="541" t="s">
        <v>112</v>
      </c>
      <c r="H35" s="542"/>
      <c r="I35" s="543"/>
      <c r="J35" s="544"/>
      <c r="K35" s="545"/>
      <c r="L35" s="498"/>
      <c r="M35" s="546"/>
      <c r="P35" s="535"/>
      <c r="Q35" s="547"/>
      <c r="R35" s="535"/>
    </row>
    <row r="36" spans="1:18" x14ac:dyDescent="0.25">
      <c r="A36" s="548"/>
      <c r="B36" s="549"/>
      <c r="C36" s="550"/>
      <c r="D36" s="539"/>
      <c r="E36" s="551"/>
      <c r="F36" s="493"/>
      <c r="G36" s="541" t="s">
        <v>113</v>
      </c>
      <c r="H36" s="542"/>
      <c r="I36" s="543"/>
      <c r="J36" s="544"/>
      <c r="K36" s="531" t="s">
        <v>114</v>
      </c>
      <c r="L36" s="532"/>
      <c r="M36" s="552"/>
      <c r="P36" s="534"/>
      <c r="Q36" s="534"/>
      <c r="R36" s="535"/>
    </row>
    <row r="37" spans="1:18" x14ac:dyDescent="0.25">
      <c r="A37" s="553"/>
      <c r="B37" s="554"/>
      <c r="C37" s="555"/>
      <c r="D37" s="539"/>
      <c r="E37" s="551"/>
      <c r="F37" s="493"/>
      <c r="G37" s="541" t="s">
        <v>115</v>
      </c>
      <c r="H37" s="542"/>
      <c r="I37" s="543"/>
      <c r="J37" s="544"/>
      <c r="K37" s="556"/>
      <c r="L37" s="493"/>
      <c r="M37" s="533"/>
      <c r="P37" s="535"/>
      <c r="Q37" s="547"/>
      <c r="R37" s="535"/>
    </row>
    <row r="38" spans="1:18" x14ac:dyDescent="0.25">
      <c r="A38" s="557"/>
      <c r="B38" s="558"/>
      <c r="C38" s="559"/>
      <c r="D38" s="539"/>
      <c r="E38" s="551"/>
      <c r="F38" s="493"/>
      <c r="G38" s="541" t="s">
        <v>116</v>
      </c>
      <c r="H38" s="542"/>
      <c r="I38" s="543"/>
      <c r="J38" s="544"/>
      <c r="K38" s="536"/>
      <c r="L38" s="498"/>
      <c r="M38" s="546"/>
      <c r="P38" s="535"/>
      <c r="Q38" s="547"/>
      <c r="R38" s="535"/>
    </row>
    <row r="39" spans="1:18" x14ac:dyDescent="0.25">
      <c r="A39" s="560"/>
      <c r="B39" s="561"/>
      <c r="C39" s="555"/>
      <c r="D39" s="539"/>
      <c r="E39" s="551"/>
      <c r="F39" s="493"/>
      <c r="G39" s="541" t="s">
        <v>117</v>
      </c>
      <c r="H39" s="542"/>
      <c r="I39" s="543"/>
      <c r="J39" s="544"/>
      <c r="K39" s="531" t="s">
        <v>118</v>
      </c>
      <c r="L39" s="532"/>
      <c r="M39" s="552"/>
      <c r="P39" s="534"/>
      <c r="Q39" s="534"/>
      <c r="R39" s="535"/>
    </row>
    <row r="40" spans="1:18" x14ac:dyDescent="0.25">
      <c r="A40" s="560"/>
      <c r="B40" s="561"/>
      <c r="C40" s="562"/>
      <c r="D40" s="539"/>
      <c r="E40" s="551"/>
      <c r="F40" s="493"/>
      <c r="G40" s="541" t="s">
        <v>119</v>
      </c>
      <c r="H40" s="542"/>
      <c r="I40" s="543"/>
      <c r="J40" s="544"/>
      <c r="K40" s="556"/>
      <c r="L40" s="493"/>
      <c r="M40" s="533"/>
      <c r="P40" s="535"/>
      <c r="Q40" s="547"/>
      <c r="R40" s="535"/>
    </row>
    <row r="41" spans="1:18" x14ac:dyDescent="0.25">
      <c r="A41" s="563"/>
      <c r="B41" s="564"/>
      <c r="C41" s="565"/>
      <c r="D41" s="566"/>
      <c r="E41" s="567"/>
      <c r="F41" s="498"/>
      <c r="G41" s="568" t="s">
        <v>120</v>
      </c>
      <c r="H41" s="537"/>
      <c r="I41" s="569"/>
      <c r="J41" s="570"/>
      <c r="K41" s="536" t="str">
        <f>L4</f>
        <v>Kovács Zoltán</v>
      </c>
      <c r="L41" s="498"/>
      <c r="M41" s="546"/>
      <c r="P41" s="535"/>
      <c r="Q41" s="547"/>
      <c r="R41" s="571"/>
    </row>
  </sheetData>
  <sheetProtection selectLockedCells="1" selectUnlockedCells="1"/>
  <mergeCells count="20">
    <mergeCell ref="B21:C21"/>
    <mergeCell ref="D21:E21"/>
    <mergeCell ref="F21:G21"/>
    <mergeCell ref="H21:I21"/>
    <mergeCell ref="E34:F34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A1:F1"/>
    <mergeCell ref="A4:C4"/>
    <mergeCell ref="B18:C18"/>
    <mergeCell ref="D18:E18"/>
    <mergeCell ref="F18:G18"/>
    <mergeCell ref="H18:I18"/>
  </mergeCells>
  <conditionalFormatting sqref="E7 E9 E11">
    <cfRule type="cellIs" dxfId="117" priority="1" stopIfTrue="1" operator="equal">
      <formula>"Bye"</formula>
    </cfRule>
  </conditionalFormatting>
  <conditionalFormatting sqref="R41">
    <cfRule type="expression" dxfId="116" priority="2" stopIfTrue="1">
      <formula>$O$1="CU"</formula>
    </cfRule>
  </conditionalFormatting>
  <printOptions horizontalCentered="1" verticalCentered="1"/>
  <pageMargins left="0" right="0" top="0.98402777777777783" bottom="0.98402777777777783" header="0.51181102362204722" footer="0.51181102362204722"/>
  <pageSetup paperSize="9" scale="90" firstPageNumber="0" orientation="portrait" horizontalDpi="300" verticalDpi="300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268CD-2B65-4CF5-B697-53800B058FD1}">
  <sheetPr>
    <tabColor indexed="11"/>
  </sheetPr>
  <dimension ref="A1:AS140"/>
  <sheetViews>
    <sheetView showZeros="0" workbookViewId="0">
      <selection activeCell="F21" sqref="F21:G21"/>
    </sheetView>
  </sheetViews>
  <sheetFormatPr defaultRowHeight="13.2" x14ac:dyDescent="0.25"/>
  <cols>
    <col min="1" max="2" width="3.33203125" style="457" customWidth="1"/>
    <col min="3" max="3" width="4.6640625" style="457" customWidth="1"/>
    <col min="4" max="4" width="7.33203125" style="457" customWidth="1"/>
    <col min="5" max="5" width="4.33203125" style="457" customWidth="1"/>
    <col min="6" max="6" width="12.6640625" style="457" customWidth="1"/>
    <col min="7" max="7" width="2.6640625" style="457" customWidth="1"/>
    <col min="8" max="8" width="7.6640625" style="457" customWidth="1"/>
    <col min="9" max="9" width="5.88671875" style="457" customWidth="1"/>
    <col min="10" max="10" width="1.6640625" style="679" customWidth="1"/>
    <col min="11" max="11" width="10.6640625" style="457" customWidth="1"/>
    <col min="12" max="12" width="1.6640625" style="679" customWidth="1"/>
    <col min="13" max="13" width="10.6640625" style="457" customWidth="1"/>
    <col min="14" max="14" width="1.6640625" style="680" customWidth="1"/>
    <col min="15" max="15" width="10.6640625" style="457" customWidth="1"/>
    <col min="16" max="16" width="1.6640625" style="679" customWidth="1"/>
    <col min="17" max="17" width="10.6640625" style="457" customWidth="1"/>
    <col min="18" max="18" width="1.6640625" style="680" customWidth="1"/>
    <col min="19" max="19" width="9.109375" style="457" hidden="1" customWidth="1"/>
    <col min="20" max="20" width="8.6640625" style="457" customWidth="1"/>
    <col min="21" max="21" width="9.109375" style="457" hidden="1" customWidth="1"/>
    <col min="22" max="24" width="8.88671875" style="457"/>
    <col min="25" max="27" width="9" style="457" hidden="1" customWidth="1"/>
    <col min="28" max="28" width="10.33203125" style="457" hidden="1" customWidth="1"/>
    <col min="29" max="34" width="9" style="457" hidden="1" customWidth="1"/>
    <col min="35" max="37" width="9.109375" style="493" customWidth="1"/>
    <col min="38" max="16384" width="8.88671875" style="457"/>
  </cols>
  <sheetData>
    <row r="1" spans="1:45" s="574" customFormat="1" ht="21.75" customHeight="1" x14ac:dyDescent="0.25">
      <c r="A1" s="573" t="str">
        <f>[1]Altalanos!$A$6</f>
        <v>Diákolimpia Vármegyei</v>
      </c>
      <c r="B1" s="573"/>
      <c r="C1" s="453"/>
      <c r="D1" s="453"/>
      <c r="E1" s="453"/>
      <c r="F1" s="453"/>
      <c r="G1" s="453"/>
      <c r="H1" s="573"/>
      <c r="I1" s="455"/>
      <c r="J1" s="456"/>
      <c r="K1" s="454" t="s">
        <v>28</v>
      </c>
      <c r="L1" s="458"/>
      <c r="M1" s="459"/>
      <c r="N1" s="456"/>
      <c r="O1" s="456"/>
      <c r="P1" s="456"/>
      <c r="Q1" s="453"/>
      <c r="R1" s="456"/>
      <c r="T1" s="575"/>
      <c r="U1" s="575"/>
      <c r="V1" s="575"/>
      <c r="W1" s="575"/>
      <c r="X1" s="575"/>
      <c r="Y1" s="575"/>
      <c r="Z1" s="575"/>
      <c r="AA1" s="575"/>
      <c r="AB1" s="462" t="str">
        <f>IF($Y$5=1,CONCATENATE(VLOOKUP($Y$3,$AA$2:$AH$14,2)),CONCATENATE(VLOOKUP($Y$3,$AA$16:$AH$25,2)))</f>
        <v>15</v>
      </c>
      <c r="AC1" s="462" t="str">
        <f>IF($Y$5=1,CONCATENATE(VLOOKUP($Y$3,$AA$2:$AH$14,3)),CONCATENATE(VLOOKUP($Y$3,$AA$16:$AH$25,3)))</f>
        <v>10</v>
      </c>
      <c r="AD1" s="462" t="str">
        <f>IF($Y$5=1,CONCATENATE(VLOOKUP($Y$3,$AA$2:$AH$14,4)),CONCATENATE(VLOOKUP($Y$3,$AA$16:$AH$25,4)))</f>
        <v>6</v>
      </c>
      <c r="AE1" s="462" t="str">
        <f>IF($Y$5=1,CONCATENATE(VLOOKUP($Y$3,$AA$2:$AH$14,5)),CONCATENATE(VLOOKUP($Y$3,$AA$16:$AH$25,5)))</f>
        <v>3</v>
      </c>
      <c r="AF1" s="462" t="str">
        <f>IF($Y$5=1,CONCATENATE(VLOOKUP($Y$3,$AA$2:$AH$14,6)),CONCATENATE(VLOOKUP($Y$3,$AA$16:$AH$25,6)))</f>
        <v>1</v>
      </c>
      <c r="AG1" s="462" t="str">
        <f>IF($Y$5=1,CONCATENATE(VLOOKUP($Y$3,$AA$2:$AH$14,7)),CONCATENATE(VLOOKUP($Y$3,$AA$16:$AH$25,7)))</f>
        <v>0</v>
      </c>
      <c r="AH1" s="462" t="str">
        <f>IF($Y$5=1,CONCATENATE(VLOOKUP($Y$3,$AA$2:$AH$14,8)),CONCATENATE(VLOOKUP($Y$3,$AA$16:$AH$25,8)))</f>
        <v>0</v>
      </c>
      <c r="AI1" s="576"/>
      <c r="AJ1" s="576"/>
      <c r="AK1" s="576"/>
    </row>
    <row r="2" spans="1:45" s="577" customFormat="1" x14ac:dyDescent="0.25">
      <c r="A2" s="463" t="s">
        <v>29</v>
      </c>
      <c r="B2" s="464"/>
      <c r="C2" s="464"/>
      <c r="D2" s="464"/>
      <c r="E2" s="572">
        <f>[1]Altalanos!$B$8</f>
        <v>0</v>
      </c>
      <c r="F2" s="464"/>
      <c r="G2" s="465"/>
      <c r="H2" s="466"/>
      <c r="I2" s="466"/>
      <c r="J2" s="467"/>
      <c r="K2" s="458"/>
      <c r="L2" s="458"/>
      <c r="M2" s="458"/>
      <c r="N2" s="467"/>
      <c r="O2" s="466"/>
      <c r="P2" s="467"/>
      <c r="Q2" s="466"/>
      <c r="R2" s="467"/>
      <c r="T2" s="578"/>
      <c r="U2" s="578"/>
      <c r="V2" s="578"/>
      <c r="W2" s="578"/>
      <c r="X2" s="578"/>
      <c r="Y2" s="470"/>
      <c r="Z2" s="471"/>
      <c r="AA2" s="471" t="s">
        <v>30</v>
      </c>
      <c r="AB2" s="472">
        <v>300</v>
      </c>
      <c r="AC2" s="472">
        <v>250</v>
      </c>
      <c r="AD2" s="472">
        <v>200</v>
      </c>
      <c r="AE2" s="472">
        <v>150</v>
      </c>
      <c r="AF2" s="472">
        <v>120</v>
      </c>
      <c r="AG2" s="472">
        <v>90</v>
      </c>
      <c r="AH2" s="472">
        <v>40</v>
      </c>
      <c r="AI2" s="493"/>
      <c r="AJ2" s="493"/>
      <c r="AK2" s="493"/>
      <c r="AL2" s="578"/>
      <c r="AM2" s="578"/>
      <c r="AN2" s="578"/>
      <c r="AO2" s="578"/>
      <c r="AP2" s="578"/>
      <c r="AQ2" s="578"/>
      <c r="AR2" s="578"/>
      <c r="AS2" s="578"/>
    </row>
    <row r="3" spans="1:45" s="580" customFormat="1" ht="11.25" customHeight="1" x14ac:dyDescent="0.25">
      <c r="A3" s="473" t="s">
        <v>21</v>
      </c>
      <c r="B3" s="473"/>
      <c r="C3" s="473"/>
      <c r="D3" s="473"/>
      <c r="E3" s="579"/>
      <c r="F3" s="473"/>
      <c r="G3" s="473" t="s">
        <v>11</v>
      </c>
      <c r="H3" s="473"/>
      <c r="I3" s="473"/>
      <c r="J3" s="474"/>
      <c r="K3" s="473" t="s">
        <v>31</v>
      </c>
      <c r="L3" s="474"/>
      <c r="M3" s="473"/>
      <c r="N3" s="474"/>
      <c r="O3" s="473"/>
      <c r="P3" s="474"/>
      <c r="Q3" s="473"/>
      <c r="R3" s="475" t="s">
        <v>32</v>
      </c>
      <c r="T3" s="581"/>
      <c r="U3" s="581"/>
      <c r="V3" s="581"/>
      <c r="W3" s="581"/>
      <c r="X3" s="581"/>
      <c r="Y3" s="471" t="str">
        <f>IF(K4="OB","A",IF(K4="IX","W",IF(K4="","",K4)))</f>
        <v>VI.kcs. F16 "A"</v>
      </c>
      <c r="Z3" s="471"/>
      <c r="AA3" s="471" t="s">
        <v>64</v>
      </c>
      <c r="AB3" s="472">
        <v>280</v>
      </c>
      <c r="AC3" s="472">
        <v>230</v>
      </c>
      <c r="AD3" s="472">
        <v>180</v>
      </c>
      <c r="AE3" s="472">
        <v>140</v>
      </c>
      <c r="AF3" s="472">
        <v>80</v>
      </c>
      <c r="AG3" s="472">
        <v>0</v>
      </c>
      <c r="AH3" s="472">
        <v>0</v>
      </c>
      <c r="AI3" s="493"/>
      <c r="AJ3" s="493"/>
      <c r="AK3" s="493"/>
      <c r="AL3" s="581"/>
      <c r="AM3" s="581"/>
      <c r="AN3" s="581"/>
      <c r="AO3" s="581"/>
      <c r="AP3" s="581"/>
      <c r="AQ3" s="581"/>
      <c r="AR3" s="581"/>
      <c r="AS3" s="581"/>
    </row>
    <row r="4" spans="1:45" s="584" customFormat="1" ht="11.25" customHeight="1" thickBot="1" x14ac:dyDescent="0.3">
      <c r="A4" s="479">
        <f>[1]Altalanos!$A$10</f>
        <v>45789</v>
      </c>
      <c r="B4" s="479"/>
      <c r="C4" s="479"/>
      <c r="D4" s="480"/>
      <c r="E4" s="481"/>
      <c r="F4" s="481"/>
      <c r="G4" s="481" t="str">
        <f>[1]Altalanos!$C$10</f>
        <v>Gyula</v>
      </c>
      <c r="H4" s="582"/>
      <c r="I4" s="481"/>
      <c r="J4" s="483"/>
      <c r="K4" s="482" t="s">
        <v>672</v>
      </c>
      <c r="L4" s="483"/>
      <c r="M4" s="583"/>
      <c r="N4" s="483"/>
      <c r="O4" s="481"/>
      <c r="P4" s="483"/>
      <c r="Q4" s="481"/>
      <c r="R4" s="484" t="str">
        <f>[1]Altalanos!$E$10</f>
        <v>Kovács Zoltán</v>
      </c>
      <c r="T4" s="585"/>
      <c r="U4" s="585"/>
      <c r="V4" s="585"/>
      <c r="W4" s="585"/>
      <c r="X4" s="585"/>
      <c r="Y4" s="471"/>
      <c r="Z4" s="471"/>
      <c r="AA4" s="471" t="s">
        <v>36</v>
      </c>
      <c r="AB4" s="472">
        <v>250</v>
      </c>
      <c r="AC4" s="472">
        <v>200</v>
      </c>
      <c r="AD4" s="472">
        <v>150</v>
      </c>
      <c r="AE4" s="472">
        <v>120</v>
      </c>
      <c r="AF4" s="472">
        <v>90</v>
      </c>
      <c r="AG4" s="472">
        <v>60</v>
      </c>
      <c r="AH4" s="472">
        <v>25</v>
      </c>
      <c r="AI4" s="493"/>
      <c r="AJ4" s="493"/>
      <c r="AK4" s="493"/>
      <c r="AL4" s="585"/>
      <c r="AM4" s="585"/>
      <c r="AN4" s="585"/>
      <c r="AO4" s="585"/>
      <c r="AP4" s="585"/>
      <c r="AQ4" s="585"/>
      <c r="AR4" s="585"/>
      <c r="AS4" s="585"/>
    </row>
    <row r="5" spans="1:45" s="580" customFormat="1" x14ac:dyDescent="0.25">
      <c r="A5" s="554"/>
      <c r="B5" s="586" t="s">
        <v>173</v>
      </c>
      <c r="C5" s="587" t="s">
        <v>44</v>
      </c>
      <c r="D5" s="586" t="s">
        <v>174</v>
      </c>
      <c r="E5" s="586" t="s">
        <v>175</v>
      </c>
      <c r="F5" s="588" t="s">
        <v>24</v>
      </c>
      <c r="G5" s="588" t="s">
        <v>25</v>
      </c>
      <c r="H5" s="588"/>
      <c r="I5" s="588" t="s">
        <v>46</v>
      </c>
      <c r="J5" s="588"/>
      <c r="K5" s="586" t="s">
        <v>176</v>
      </c>
      <c r="L5" s="589"/>
      <c r="M5" s="586" t="s">
        <v>98</v>
      </c>
      <c r="N5" s="589"/>
      <c r="O5" s="586" t="s">
        <v>177</v>
      </c>
      <c r="P5" s="589"/>
      <c r="Q5" s="586"/>
      <c r="R5" s="590"/>
      <c r="T5" s="581"/>
      <c r="U5" s="581"/>
      <c r="V5" s="581"/>
      <c r="W5" s="581"/>
      <c r="X5" s="581"/>
      <c r="Y5" s="471">
        <f>IF(OR([1]Altalanos!$A$8="F1",[1]Altalanos!$A$8="F2",[1]Altalanos!$A$8="N1",[1]Altalanos!$A$8="N2"),1,2)</f>
        <v>2</v>
      </c>
      <c r="Z5" s="471"/>
      <c r="AA5" s="471" t="s">
        <v>41</v>
      </c>
      <c r="AB5" s="472">
        <v>200</v>
      </c>
      <c r="AC5" s="472">
        <v>150</v>
      </c>
      <c r="AD5" s="472">
        <v>120</v>
      </c>
      <c r="AE5" s="472">
        <v>90</v>
      </c>
      <c r="AF5" s="472">
        <v>60</v>
      </c>
      <c r="AG5" s="472">
        <v>40</v>
      </c>
      <c r="AH5" s="472">
        <v>15</v>
      </c>
      <c r="AI5" s="493"/>
      <c r="AJ5" s="493"/>
      <c r="AK5" s="493"/>
      <c r="AL5" s="581"/>
      <c r="AM5" s="581"/>
      <c r="AN5" s="581"/>
      <c r="AO5" s="581"/>
      <c r="AP5" s="581"/>
      <c r="AQ5" s="581"/>
      <c r="AR5" s="581"/>
      <c r="AS5" s="581"/>
    </row>
    <row r="6" spans="1:45" s="597" customFormat="1" ht="11.1" customHeight="1" thickBot="1" x14ac:dyDescent="0.3">
      <c r="A6" s="591"/>
      <c r="B6" s="592"/>
      <c r="C6" s="592"/>
      <c r="D6" s="592"/>
      <c r="E6" s="592"/>
      <c r="F6" s="591" t="str">
        <f>IF(Y3="","",CONCATENATE(VLOOKUP(Y3,AB1:AH1,4)," pont"))</f>
        <v>3 pont</v>
      </c>
      <c r="G6" s="593"/>
      <c r="H6" s="594"/>
      <c r="I6" s="593"/>
      <c r="J6" s="595"/>
      <c r="K6" s="592" t="str">
        <f>IF(Y3="","",CONCATENATE(VLOOKUP(Y3,AB1:AH1,3)," pont"))</f>
        <v>6 pont</v>
      </c>
      <c r="L6" s="595"/>
      <c r="M6" s="592" t="str">
        <f>IF(Y3="","",CONCATENATE(VLOOKUP(Y3,AB1:AH1,2)," pont"))</f>
        <v>10 pont</v>
      </c>
      <c r="N6" s="595"/>
      <c r="O6" s="592" t="str">
        <f>IF(Y3="","",CONCATENATE(VLOOKUP(Y3,AB1:AH1,1)," pont"))</f>
        <v>15 pont</v>
      </c>
      <c r="P6" s="595"/>
      <c r="Q6" s="592"/>
      <c r="R6" s="596"/>
      <c r="T6" s="598"/>
      <c r="U6" s="598"/>
      <c r="V6" s="598"/>
      <c r="W6" s="598"/>
      <c r="X6" s="598"/>
      <c r="Y6" s="599"/>
      <c r="Z6" s="599"/>
      <c r="AA6" s="599" t="s">
        <v>53</v>
      </c>
      <c r="AB6" s="600">
        <v>150</v>
      </c>
      <c r="AC6" s="600">
        <v>120</v>
      </c>
      <c r="AD6" s="600">
        <v>90</v>
      </c>
      <c r="AE6" s="600">
        <v>60</v>
      </c>
      <c r="AF6" s="600">
        <v>40</v>
      </c>
      <c r="AG6" s="600">
        <v>25</v>
      </c>
      <c r="AH6" s="600">
        <v>10</v>
      </c>
      <c r="AI6" s="601"/>
      <c r="AJ6" s="601"/>
      <c r="AK6" s="601"/>
      <c r="AL6" s="598"/>
      <c r="AM6" s="598"/>
      <c r="AN6" s="598"/>
      <c r="AO6" s="598"/>
      <c r="AP6" s="598"/>
      <c r="AQ6" s="598"/>
      <c r="AR6" s="598"/>
      <c r="AS6" s="598"/>
    </row>
    <row r="7" spans="1:45" s="614" customFormat="1" ht="12.9" customHeight="1" x14ac:dyDescent="0.25">
      <c r="A7" s="602">
        <v>1</v>
      </c>
      <c r="B7" s="603" t="str">
        <f>IF($E7="","",VLOOKUP($E7,#REF!,14))</f>
        <v/>
      </c>
      <c r="C7" s="496">
        <v>1</v>
      </c>
      <c r="D7" s="496" t="str">
        <f>IF($E7="","",VLOOKUP($E7,#REF!,5))</f>
        <v/>
      </c>
      <c r="E7" s="604"/>
      <c r="F7" s="605" t="s">
        <v>673</v>
      </c>
      <c r="G7" s="605" t="s">
        <v>674</v>
      </c>
      <c r="H7" s="605"/>
      <c r="I7" s="605" t="s">
        <v>675</v>
      </c>
      <c r="J7" s="606"/>
      <c r="K7" s="607"/>
      <c r="L7" s="607"/>
      <c r="M7" s="607"/>
      <c r="N7" s="607"/>
      <c r="O7" s="608"/>
      <c r="P7" s="609"/>
      <c r="Q7" s="610"/>
      <c r="R7" s="611"/>
      <c r="S7" s="612"/>
      <c r="T7" s="612"/>
      <c r="U7" s="613" t="str">
        <f>[1]Birók!P21</f>
        <v>Bíró</v>
      </c>
      <c r="V7" s="612"/>
      <c r="W7" s="612"/>
      <c r="X7" s="612"/>
      <c r="Y7" s="471"/>
      <c r="Z7" s="471"/>
      <c r="AA7" s="471" t="s">
        <v>54</v>
      </c>
      <c r="AB7" s="472">
        <v>120</v>
      </c>
      <c r="AC7" s="472">
        <v>90</v>
      </c>
      <c r="AD7" s="472">
        <v>60</v>
      </c>
      <c r="AE7" s="472">
        <v>40</v>
      </c>
      <c r="AF7" s="472">
        <v>25</v>
      </c>
      <c r="AG7" s="472">
        <v>10</v>
      </c>
      <c r="AH7" s="472">
        <v>5</v>
      </c>
      <c r="AI7" s="493"/>
      <c r="AJ7" s="493"/>
      <c r="AK7" s="493"/>
      <c r="AL7" s="612"/>
      <c r="AM7" s="612"/>
      <c r="AN7" s="612"/>
      <c r="AO7" s="612"/>
      <c r="AP7" s="612"/>
      <c r="AQ7" s="612"/>
      <c r="AR7" s="612"/>
      <c r="AS7" s="612"/>
    </row>
    <row r="8" spans="1:45" s="614" customFormat="1" ht="12.9" customHeight="1" x14ac:dyDescent="0.25">
      <c r="A8" s="615"/>
      <c r="B8" s="616"/>
      <c r="C8" s="617"/>
      <c r="D8" s="617"/>
      <c r="E8" s="618"/>
      <c r="F8" s="619"/>
      <c r="G8" s="619"/>
      <c r="H8" s="620"/>
      <c r="I8" s="621" t="s">
        <v>178</v>
      </c>
      <c r="J8" s="622"/>
      <c r="K8" s="623" t="s">
        <v>676</v>
      </c>
      <c r="L8" s="623"/>
      <c r="M8" s="607"/>
      <c r="N8" s="607"/>
      <c r="O8" s="608"/>
      <c r="P8" s="609"/>
      <c r="Q8" s="610"/>
      <c r="R8" s="611"/>
      <c r="S8" s="612"/>
      <c r="T8" s="612"/>
      <c r="U8" s="624" t="str">
        <f>[1]Birók!P22</f>
        <v xml:space="preserve"> </v>
      </c>
      <c r="V8" s="612"/>
      <c r="W8" s="612"/>
      <c r="X8" s="612"/>
      <c r="Y8" s="471"/>
      <c r="Z8" s="471"/>
      <c r="AA8" s="471" t="s">
        <v>60</v>
      </c>
      <c r="AB8" s="472">
        <v>90</v>
      </c>
      <c r="AC8" s="472">
        <v>60</v>
      </c>
      <c r="AD8" s="472">
        <v>40</v>
      </c>
      <c r="AE8" s="472">
        <v>25</v>
      </c>
      <c r="AF8" s="472">
        <v>10</v>
      </c>
      <c r="AG8" s="472">
        <v>5</v>
      </c>
      <c r="AH8" s="472">
        <v>2</v>
      </c>
      <c r="AI8" s="493"/>
      <c r="AJ8" s="493"/>
      <c r="AK8" s="493"/>
      <c r="AL8" s="612"/>
      <c r="AM8" s="612"/>
      <c r="AN8" s="612"/>
      <c r="AO8" s="612"/>
      <c r="AP8" s="612"/>
      <c r="AQ8" s="612"/>
      <c r="AR8" s="612"/>
      <c r="AS8" s="612"/>
    </row>
    <row r="9" spans="1:45" s="614" customFormat="1" ht="12.9" customHeight="1" x14ac:dyDescent="0.25">
      <c r="A9" s="615">
        <v>2</v>
      </c>
      <c r="B9" s="603" t="str">
        <f>IF($E9="","",VLOOKUP($E9,#REF!,14))</f>
        <v/>
      </c>
      <c r="C9" s="496">
        <v>70</v>
      </c>
      <c r="D9" s="496" t="str">
        <f>IF($E9="","",VLOOKUP($E9,#REF!,5))</f>
        <v/>
      </c>
      <c r="E9" s="625"/>
      <c r="F9" s="497" t="s">
        <v>676</v>
      </c>
      <c r="G9" s="497" t="s">
        <v>93</v>
      </c>
      <c r="H9" s="497"/>
      <c r="I9" s="497" t="s">
        <v>677</v>
      </c>
      <c r="J9" s="626"/>
      <c r="K9" s="607" t="s">
        <v>605</v>
      </c>
      <c r="L9" s="627"/>
      <c r="M9" s="607"/>
      <c r="N9" s="607"/>
      <c r="O9" s="608"/>
      <c r="P9" s="609"/>
      <c r="Q9" s="610"/>
      <c r="R9" s="611"/>
      <c r="S9" s="612"/>
      <c r="T9" s="612"/>
      <c r="U9" s="624" t="str">
        <f>[1]Birók!P23</f>
        <v xml:space="preserve"> </v>
      </c>
      <c r="V9" s="612"/>
      <c r="W9" s="612"/>
      <c r="X9" s="612"/>
      <c r="Y9" s="471"/>
      <c r="Z9" s="471"/>
      <c r="AA9" s="471" t="s">
        <v>63</v>
      </c>
      <c r="AB9" s="472">
        <v>60</v>
      </c>
      <c r="AC9" s="472">
        <v>40</v>
      </c>
      <c r="AD9" s="472">
        <v>25</v>
      </c>
      <c r="AE9" s="472">
        <v>10</v>
      </c>
      <c r="AF9" s="472">
        <v>5</v>
      </c>
      <c r="AG9" s="472">
        <v>2</v>
      </c>
      <c r="AH9" s="472">
        <v>1</v>
      </c>
      <c r="AI9" s="493"/>
      <c r="AJ9" s="493"/>
      <c r="AK9" s="493"/>
      <c r="AL9" s="612"/>
      <c r="AM9" s="612"/>
      <c r="AN9" s="612"/>
      <c r="AO9" s="612"/>
      <c r="AP9" s="612"/>
      <c r="AQ9" s="612"/>
      <c r="AR9" s="612"/>
      <c r="AS9" s="612"/>
    </row>
    <row r="10" spans="1:45" s="614" customFormat="1" ht="12.9" customHeight="1" x14ac:dyDescent="0.25">
      <c r="A10" s="615"/>
      <c r="B10" s="616"/>
      <c r="C10" s="617"/>
      <c r="D10" s="617"/>
      <c r="E10" s="628"/>
      <c r="F10" s="619"/>
      <c r="G10" s="619"/>
      <c r="H10" s="620"/>
      <c r="I10" s="619"/>
      <c r="J10" s="629"/>
      <c r="K10" s="621" t="s">
        <v>178</v>
      </c>
      <c r="L10" s="630"/>
      <c r="M10" s="623" t="s">
        <v>678</v>
      </c>
      <c r="N10" s="631"/>
      <c r="O10" s="632"/>
      <c r="P10" s="632"/>
      <c r="Q10" s="610"/>
      <c r="R10" s="611"/>
      <c r="S10" s="612"/>
      <c r="T10" s="612"/>
      <c r="U10" s="624" t="str">
        <f>[1]Birók!P24</f>
        <v xml:space="preserve"> </v>
      </c>
      <c r="V10" s="612"/>
      <c r="W10" s="612"/>
      <c r="X10" s="612"/>
      <c r="Y10" s="471"/>
      <c r="Z10" s="471"/>
      <c r="AA10" s="471" t="s">
        <v>70</v>
      </c>
      <c r="AB10" s="472">
        <v>40</v>
      </c>
      <c r="AC10" s="472">
        <v>25</v>
      </c>
      <c r="AD10" s="472">
        <v>15</v>
      </c>
      <c r="AE10" s="472">
        <v>7</v>
      </c>
      <c r="AF10" s="472">
        <v>4</v>
      </c>
      <c r="AG10" s="472">
        <v>1</v>
      </c>
      <c r="AH10" s="472">
        <v>0</v>
      </c>
      <c r="AI10" s="493"/>
      <c r="AJ10" s="493"/>
      <c r="AK10" s="493"/>
      <c r="AL10" s="612"/>
      <c r="AM10" s="612"/>
      <c r="AN10" s="612"/>
      <c r="AO10" s="612"/>
      <c r="AP10" s="612"/>
      <c r="AQ10" s="612"/>
      <c r="AR10" s="612"/>
      <c r="AS10" s="612"/>
    </row>
    <row r="11" spans="1:45" s="614" customFormat="1" ht="12.9" customHeight="1" x14ac:dyDescent="0.25">
      <c r="A11" s="615">
        <v>3</v>
      </c>
      <c r="B11" s="603" t="str">
        <f>IF($E11="","",VLOOKUP($E11,#REF!,14))</f>
        <v/>
      </c>
      <c r="C11" s="496">
        <v>84</v>
      </c>
      <c r="D11" s="496" t="str">
        <f>IF($E11="","",VLOOKUP($E11,#REF!,5))</f>
        <v/>
      </c>
      <c r="E11" s="625"/>
      <c r="F11" s="497" t="s">
        <v>154</v>
      </c>
      <c r="G11" s="497" t="s">
        <v>679</v>
      </c>
      <c r="H11" s="497"/>
      <c r="I11" s="497" t="s">
        <v>217</v>
      </c>
      <c r="J11" s="606"/>
      <c r="K11" s="607"/>
      <c r="L11" s="633"/>
      <c r="M11" s="607" t="s">
        <v>669</v>
      </c>
      <c r="N11" s="634"/>
      <c r="O11" s="632"/>
      <c r="P11" s="632"/>
      <c r="Q11" s="610"/>
      <c r="R11" s="611"/>
      <c r="S11" s="612"/>
      <c r="T11" s="612"/>
      <c r="U11" s="624" t="str">
        <f>[1]Birók!P25</f>
        <v xml:space="preserve"> </v>
      </c>
      <c r="V11" s="612"/>
      <c r="W11" s="612"/>
      <c r="X11" s="612"/>
      <c r="Y11" s="471"/>
      <c r="Z11" s="471"/>
      <c r="AA11" s="471" t="s">
        <v>71</v>
      </c>
      <c r="AB11" s="472">
        <v>25</v>
      </c>
      <c r="AC11" s="472">
        <v>15</v>
      </c>
      <c r="AD11" s="472">
        <v>10</v>
      </c>
      <c r="AE11" s="472">
        <v>6</v>
      </c>
      <c r="AF11" s="472">
        <v>3</v>
      </c>
      <c r="AG11" s="472">
        <v>1</v>
      </c>
      <c r="AH11" s="472">
        <v>0</v>
      </c>
      <c r="AI11" s="493"/>
      <c r="AJ11" s="493"/>
      <c r="AK11" s="493"/>
      <c r="AL11" s="612"/>
      <c r="AM11" s="612"/>
      <c r="AN11" s="612"/>
      <c r="AO11" s="612"/>
      <c r="AP11" s="612"/>
      <c r="AQ11" s="612"/>
      <c r="AR11" s="612"/>
      <c r="AS11" s="612"/>
    </row>
    <row r="12" spans="1:45" s="614" customFormat="1" ht="12.9" customHeight="1" x14ac:dyDescent="0.25">
      <c r="A12" s="615"/>
      <c r="B12" s="616"/>
      <c r="C12" s="617"/>
      <c r="D12" s="617"/>
      <c r="E12" s="628"/>
      <c r="F12" s="619"/>
      <c r="G12" s="619"/>
      <c r="H12" s="620"/>
      <c r="I12" s="621" t="s">
        <v>178</v>
      </c>
      <c r="J12" s="622"/>
      <c r="K12" s="623" t="s">
        <v>680</v>
      </c>
      <c r="L12" s="635"/>
      <c r="M12" s="607"/>
      <c r="N12" s="634"/>
      <c r="O12" s="632"/>
      <c r="P12" s="632"/>
      <c r="Q12" s="610"/>
      <c r="R12" s="611"/>
      <c r="S12" s="612"/>
      <c r="T12" s="612"/>
      <c r="U12" s="624" t="str">
        <f>[1]Birók!P26</f>
        <v xml:space="preserve"> </v>
      </c>
      <c r="V12" s="612"/>
      <c r="W12" s="612"/>
      <c r="X12" s="612"/>
      <c r="Y12" s="471"/>
      <c r="Z12" s="471"/>
      <c r="AA12" s="471" t="s">
        <v>76</v>
      </c>
      <c r="AB12" s="472">
        <v>15</v>
      </c>
      <c r="AC12" s="472">
        <v>10</v>
      </c>
      <c r="AD12" s="472">
        <v>6</v>
      </c>
      <c r="AE12" s="472">
        <v>3</v>
      </c>
      <c r="AF12" s="472">
        <v>1</v>
      </c>
      <c r="AG12" s="472">
        <v>0</v>
      </c>
      <c r="AH12" s="472">
        <v>0</v>
      </c>
      <c r="AI12" s="493"/>
      <c r="AJ12" s="493"/>
      <c r="AK12" s="493"/>
      <c r="AL12" s="612"/>
      <c r="AM12" s="612"/>
      <c r="AN12" s="612"/>
      <c r="AO12" s="612"/>
      <c r="AP12" s="612"/>
      <c r="AQ12" s="612"/>
      <c r="AR12" s="612"/>
      <c r="AS12" s="612"/>
    </row>
    <row r="13" spans="1:45" s="614" customFormat="1" ht="12.9" customHeight="1" x14ac:dyDescent="0.25">
      <c r="A13" s="615">
        <v>4</v>
      </c>
      <c r="B13" s="603" t="str">
        <f>IF($E13="","",VLOOKUP($E13,#REF!,14))</f>
        <v/>
      </c>
      <c r="C13" s="496">
        <v>57</v>
      </c>
      <c r="D13" s="496" t="str">
        <f>IF($E13="","",VLOOKUP($E13,#REF!,5))</f>
        <v/>
      </c>
      <c r="E13" s="625"/>
      <c r="F13" s="497" t="s">
        <v>678</v>
      </c>
      <c r="G13" s="497" t="s">
        <v>681</v>
      </c>
      <c r="H13" s="497"/>
      <c r="I13" s="497" t="s">
        <v>136</v>
      </c>
      <c r="J13" s="636"/>
      <c r="K13" s="607" t="s">
        <v>682</v>
      </c>
      <c r="L13" s="607"/>
      <c r="M13" s="607"/>
      <c r="N13" s="634"/>
      <c r="O13" s="632"/>
      <c r="P13" s="632"/>
      <c r="Q13" s="610"/>
      <c r="R13" s="611"/>
      <c r="S13" s="612"/>
      <c r="T13" s="612"/>
      <c r="U13" s="624" t="str">
        <f>[1]Birók!P27</f>
        <v xml:space="preserve"> </v>
      </c>
      <c r="V13" s="612"/>
      <c r="W13" s="612"/>
      <c r="X13" s="612"/>
      <c r="Y13" s="471"/>
      <c r="Z13" s="471"/>
      <c r="AA13" s="471" t="s">
        <v>77</v>
      </c>
      <c r="AB13" s="472">
        <v>10</v>
      </c>
      <c r="AC13" s="472">
        <v>6</v>
      </c>
      <c r="AD13" s="472">
        <v>3</v>
      </c>
      <c r="AE13" s="472">
        <v>1</v>
      </c>
      <c r="AF13" s="472">
        <v>0</v>
      </c>
      <c r="AG13" s="472">
        <v>0</v>
      </c>
      <c r="AH13" s="472">
        <v>0</v>
      </c>
      <c r="AI13" s="493"/>
      <c r="AJ13" s="493"/>
      <c r="AK13" s="493"/>
      <c r="AL13" s="612"/>
      <c r="AM13" s="612"/>
      <c r="AN13" s="612"/>
      <c r="AO13" s="612"/>
      <c r="AP13" s="612"/>
      <c r="AQ13" s="612"/>
      <c r="AR13" s="612"/>
      <c r="AS13" s="612"/>
    </row>
    <row r="14" spans="1:45" s="614" customFormat="1" ht="12.9" customHeight="1" x14ac:dyDescent="0.25">
      <c r="A14" s="615"/>
      <c r="B14" s="616"/>
      <c r="C14" s="617"/>
      <c r="D14" s="617"/>
      <c r="E14" s="628"/>
      <c r="F14" s="619"/>
      <c r="G14" s="619"/>
      <c r="H14" s="620"/>
      <c r="I14" s="619"/>
      <c r="J14" s="629"/>
      <c r="K14" s="607"/>
      <c r="L14" s="607"/>
      <c r="M14" s="621" t="s">
        <v>178</v>
      </c>
      <c r="N14" s="630"/>
      <c r="O14" s="623" t="s">
        <v>228</v>
      </c>
      <c r="P14" s="631"/>
      <c r="Q14" s="610"/>
      <c r="R14" s="611"/>
      <c r="S14" s="612"/>
      <c r="T14" s="612"/>
      <c r="U14" s="624" t="str">
        <f>[1]Birók!P28</f>
        <v xml:space="preserve"> </v>
      </c>
      <c r="V14" s="612"/>
      <c r="W14" s="612"/>
      <c r="X14" s="612"/>
      <c r="Y14" s="471"/>
      <c r="Z14" s="471"/>
      <c r="AA14" s="471" t="s">
        <v>82</v>
      </c>
      <c r="AB14" s="472">
        <v>3</v>
      </c>
      <c r="AC14" s="472">
        <v>2</v>
      </c>
      <c r="AD14" s="472">
        <v>1</v>
      </c>
      <c r="AE14" s="472">
        <v>0</v>
      </c>
      <c r="AF14" s="472">
        <v>0</v>
      </c>
      <c r="AG14" s="472">
        <v>0</v>
      </c>
      <c r="AH14" s="472">
        <v>0</v>
      </c>
      <c r="AI14" s="493"/>
      <c r="AJ14" s="493"/>
      <c r="AK14" s="493"/>
      <c r="AL14" s="612"/>
      <c r="AM14" s="612"/>
      <c r="AN14" s="612"/>
      <c r="AO14" s="612"/>
      <c r="AP14" s="612"/>
      <c r="AQ14" s="612"/>
      <c r="AR14" s="612"/>
      <c r="AS14" s="612"/>
    </row>
    <row r="15" spans="1:45" s="614" customFormat="1" ht="12.9" customHeight="1" x14ac:dyDescent="0.25">
      <c r="A15" s="637">
        <v>5</v>
      </c>
      <c r="B15" s="603" t="str">
        <f>IF($E15="","",VLOOKUP($E15,#REF!,14))</f>
        <v/>
      </c>
      <c r="C15" s="496">
        <v>60</v>
      </c>
      <c r="D15" s="496" t="str">
        <f>IF($E15="","",VLOOKUP($E15,#REF!,5))</f>
        <v/>
      </c>
      <c r="E15" s="625"/>
      <c r="F15" s="497" t="s">
        <v>683</v>
      </c>
      <c r="G15" s="497" t="s">
        <v>684</v>
      </c>
      <c r="H15" s="497"/>
      <c r="I15" s="497" t="s">
        <v>685</v>
      </c>
      <c r="J15" s="638"/>
      <c r="K15" s="607"/>
      <c r="L15" s="607"/>
      <c r="M15" s="607"/>
      <c r="N15" s="634"/>
      <c r="O15" s="607" t="s">
        <v>686</v>
      </c>
      <c r="P15" s="632"/>
      <c r="Q15" s="610"/>
      <c r="R15" s="611"/>
      <c r="S15" s="612"/>
      <c r="T15" s="612"/>
      <c r="U15" s="624" t="str">
        <f>[1]Birók!P29</f>
        <v xml:space="preserve"> </v>
      </c>
      <c r="V15" s="612"/>
      <c r="W15" s="612"/>
      <c r="X15" s="612"/>
      <c r="Y15" s="471"/>
      <c r="Z15" s="471"/>
      <c r="AA15" s="471"/>
      <c r="AB15" s="471"/>
      <c r="AC15" s="471"/>
      <c r="AD15" s="471"/>
      <c r="AE15" s="471"/>
      <c r="AF15" s="471"/>
      <c r="AG15" s="471"/>
      <c r="AH15" s="471"/>
      <c r="AI15" s="493"/>
      <c r="AJ15" s="493"/>
      <c r="AK15" s="493"/>
      <c r="AL15" s="612"/>
      <c r="AM15" s="612"/>
      <c r="AN15" s="612"/>
      <c r="AO15" s="612"/>
      <c r="AP15" s="612"/>
      <c r="AQ15" s="612"/>
      <c r="AR15" s="612"/>
      <c r="AS15" s="612"/>
    </row>
    <row r="16" spans="1:45" s="614" customFormat="1" ht="12.9" customHeight="1" thickBot="1" x14ac:dyDescent="0.3">
      <c r="A16" s="615"/>
      <c r="B16" s="616"/>
      <c r="C16" s="617"/>
      <c r="D16" s="617"/>
      <c r="E16" s="628"/>
      <c r="F16" s="619"/>
      <c r="G16" s="619"/>
      <c r="H16" s="620"/>
      <c r="I16" s="621" t="s">
        <v>178</v>
      </c>
      <c r="J16" s="622"/>
      <c r="K16" s="623" t="s">
        <v>683</v>
      </c>
      <c r="L16" s="623"/>
      <c r="M16" s="607"/>
      <c r="N16" s="634"/>
      <c r="O16" s="621"/>
      <c r="P16" s="632"/>
      <c r="Q16" s="610"/>
      <c r="R16" s="611"/>
      <c r="S16" s="612"/>
      <c r="T16" s="612"/>
      <c r="U16" s="639" t="str">
        <f>[1]Birók!P30</f>
        <v>Egyik sem</v>
      </c>
      <c r="V16" s="612"/>
      <c r="W16" s="612"/>
      <c r="X16" s="612"/>
      <c r="Y16" s="471"/>
      <c r="Z16" s="471"/>
      <c r="AA16" s="471" t="s">
        <v>30</v>
      </c>
      <c r="AB16" s="472">
        <v>150</v>
      </c>
      <c r="AC16" s="472">
        <v>120</v>
      </c>
      <c r="AD16" s="472">
        <v>90</v>
      </c>
      <c r="AE16" s="472">
        <v>60</v>
      </c>
      <c r="AF16" s="472">
        <v>40</v>
      </c>
      <c r="AG16" s="472">
        <v>25</v>
      </c>
      <c r="AH16" s="472">
        <v>15</v>
      </c>
      <c r="AI16" s="493"/>
      <c r="AJ16" s="493"/>
      <c r="AK16" s="493"/>
      <c r="AL16" s="612"/>
      <c r="AM16" s="612"/>
      <c r="AN16" s="612"/>
      <c r="AO16" s="612"/>
      <c r="AP16" s="612"/>
      <c r="AQ16" s="612"/>
      <c r="AR16" s="612"/>
      <c r="AS16" s="612"/>
    </row>
    <row r="17" spans="1:45" s="614" customFormat="1" ht="12.9" customHeight="1" x14ac:dyDescent="0.25">
      <c r="A17" s="615">
        <v>6</v>
      </c>
      <c r="B17" s="603" t="str">
        <f>IF($E17="","",VLOOKUP($E17,#REF!,14))</f>
        <v/>
      </c>
      <c r="C17" s="496">
        <v>102</v>
      </c>
      <c r="D17" s="496" t="str">
        <f>IF($E17="","",VLOOKUP($E17,#REF!,5))</f>
        <v/>
      </c>
      <c r="E17" s="625"/>
      <c r="F17" s="497" t="s">
        <v>662</v>
      </c>
      <c r="G17" s="497" t="s">
        <v>164</v>
      </c>
      <c r="H17" s="497"/>
      <c r="I17" s="497" t="s">
        <v>675</v>
      </c>
      <c r="J17" s="626"/>
      <c r="K17" s="607" t="s">
        <v>687</v>
      </c>
      <c r="L17" s="627"/>
      <c r="M17" s="607"/>
      <c r="N17" s="634"/>
      <c r="O17" s="632"/>
      <c r="P17" s="632"/>
      <c r="Q17" s="610"/>
      <c r="R17" s="611"/>
      <c r="S17" s="612"/>
      <c r="T17" s="612"/>
      <c r="U17" s="612"/>
      <c r="V17" s="612"/>
      <c r="W17" s="612"/>
      <c r="X17" s="612"/>
      <c r="Y17" s="471"/>
      <c r="Z17" s="471"/>
      <c r="AA17" s="471" t="s">
        <v>36</v>
      </c>
      <c r="AB17" s="472">
        <v>120</v>
      </c>
      <c r="AC17" s="472">
        <v>90</v>
      </c>
      <c r="AD17" s="472">
        <v>60</v>
      </c>
      <c r="AE17" s="472">
        <v>40</v>
      </c>
      <c r="AF17" s="472">
        <v>25</v>
      </c>
      <c r="AG17" s="472">
        <v>15</v>
      </c>
      <c r="AH17" s="472">
        <v>8</v>
      </c>
      <c r="AI17" s="493"/>
      <c r="AJ17" s="493"/>
      <c r="AK17" s="493"/>
      <c r="AL17" s="612"/>
      <c r="AM17" s="612"/>
      <c r="AN17" s="612"/>
      <c r="AO17" s="612"/>
      <c r="AP17" s="612"/>
      <c r="AQ17" s="612"/>
      <c r="AR17" s="612"/>
      <c r="AS17" s="612"/>
    </row>
    <row r="18" spans="1:45" s="614" customFormat="1" ht="12.9" customHeight="1" x14ac:dyDescent="0.25">
      <c r="A18" s="615"/>
      <c r="B18" s="616"/>
      <c r="C18" s="617"/>
      <c r="D18" s="617"/>
      <c r="E18" s="628"/>
      <c r="F18" s="619"/>
      <c r="G18" s="619"/>
      <c r="H18" s="620"/>
      <c r="I18" s="619"/>
      <c r="J18" s="629"/>
      <c r="K18" s="621" t="s">
        <v>178</v>
      </c>
      <c r="L18" s="630"/>
      <c r="M18" s="623" t="s">
        <v>683</v>
      </c>
      <c r="N18" s="640"/>
      <c r="O18" s="632"/>
      <c r="P18" s="632"/>
      <c r="Q18" s="610"/>
      <c r="R18" s="611"/>
      <c r="S18" s="612"/>
      <c r="T18" s="612"/>
      <c r="U18" s="612"/>
      <c r="V18" s="612"/>
      <c r="W18" s="612"/>
      <c r="X18" s="612"/>
      <c r="Y18" s="471"/>
      <c r="Z18" s="471"/>
      <c r="AA18" s="471" t="s">
        <v>41</v>
      </c>
      <c r="AB18" s="472">
        <v>90</v>
      </c>
      <c r="AC18" s="472">
        <v>60</v>
      </c>
      <c r="AD18" s="472">
        <v>40</v>
      </c>
      <c r="AE18" s="472">
        <v>25</v>
      </c>
      <c r="AF18" s="472">
        <v>15</v>
      </c>
      <c r="AG18" s="472">
        <v>8</v>
      </c>
      <c r="AH18" s="472">
        <v>4</v>
      </c>
      <c r="AI18" s="493"/>
      <c r="AJ18" s="493"/>
      <c r="AK18" s="493"/>
      <c r="AL18" s="612"/>
      <c r="AM18" s="612"/>
      <c r="AN18" s="612"/>
      <c r="AO18" s="612"/>
      <c r="AP18" s="612"/>
      <c r="AQ18" s="612"/>
      <c r="AR18" s="612"/>
      <c r="AS18" s="612"/>
    </row>
    <row r="19" spans="1:45" s="614" customFormat="1" ht="12.9" customHeight="1" x14ac:dyDescent="0.25">
      <c r="A19" s="615">
        <v>7</v>
      </c>
      <c r="B19" s="603" t="str">
        <f>IF($E19="","",VLOOKUP($E19,#REF!,14))</f>
        <v/>
      </c>
      <c r="C19" s="496"/>
      <c r="D19" s="496" t="str">
        <f>IF($E19="","",VLOOKUP($E19,#REF!,5))</f>
        <v/>
      </c>
      <c r="E19" s="625"/>
      <c r="F19" s="497" t="s">
        <v>688</v>
      </c>
      <c r="G19" s="497" t="s">
        <v>689</v>
      </c>
      <c r="H19" s="497"/>
      <c r="I19" s="497" t="s">
        <v>690</v>
      </c>
      <c r="J19" s="606"/>
      <c r="K19" s="607"/>
      <c r="L19" s="633"/>
      <c r="M19" s="607" t="s">
        <v>691</v>
      </c>
      <c r="N19" s="632"/>
      <c r="O19" s="632"/>
      <c r="P19" s="632"/>
      <c r="Q19" s="610"/>
      <c r="R19" s="611"/>
      <c r="S19" s="612"/>
      <c r="T19" s="612"/>
      <c r="U19" s="612"/>
      <c r="V19" s="612"/>
      <c r="W19" s="612"/>
      <c r="X19" s="612"/>
      <c r="Y19" s="471"/>
      <c r="Z19" s="471"/>
      <c r="AA19" s="471" t="s">
        <v>53</v>
      </c>
      <c r="AB19" s="472">
        <v>60</v>
      </c>
      <c r="AC19" s="472">
        <v>40</v>
      </c>
      <c r="AD19" s="472">
        <v>25</v>
      </c>
      <c r="AE19" s="472">
        <v>15</v>
      </c>
      <c r="AF19" s="472">
        <v>8</v>
      </c>
      <c r="AG19" s="472">
        <v>4</v>
      </c>
      <c r="AH19" s="472">
        <v>2</v>
      </c>
      <c r="AI19" s="493"/>
      <c r="AJ19" s="493"/>
      <c r="AK19" s="493"/>
      <c r="AL19" s="612"/>
      <c r="AM19" s="612"/>
      <c r="AN19" s="612"/>
      <c r="AO19" s="612"/>
      <c r="AP19" s="612"/>
      <c r="AQ19" s="612"/>
      <c r="AR19" s="612"/>
      <c r="AS19" s="612"/>
    </row>
    <row r="20" spans="1:45" s="614" customFormat="1" ht="12.9" customHeight="1" x14ac:dyDescent="0.25">
      <c r="A20" s="615"/>
      <c r="B20" s="616"/>
      <c r="C20" s="617"/>
      <c r="D20" s="617"/>
      <c r="E20" s="618"/>
      <c r="F20" s="619"/>
      <c r="G20" s="619"/>
      <c r="H20" s="620"/>
      <c r="I20" s="621" t="s">
        <v>178</v>
      </c>
      <c r="J20" s="622"/>
      <c r="K20" s="623" t="s">
        <v>692</v>
      </c>
      <c r="L20" s="635"/>
      <c r="M20" s="607"/>
      <c r="N20" s="632"/>
      <c r="O20" s="632"/>
      <c r="P20" s="632"/>
      <c r="Q20" s="610"/>
      <c r="R20" s="611"/>
      <c r="S20" s="612"/>
      <c r="T20" s="612"/>
      <c r="U20" s="612"/>
      <c r="V20" s="612"/>
      <c r="W20" s="612"/>
      <c r="X20" s="612"/>
      <c r="Y20" s="471"/>
      <c r="Z20" s="471"/>
      <c r="AA20" s="471" t="s">
        <v>54</v>
      </c>
      <c r="AB20" s="472">
        <v>40</v>
      </c>
      <c r="AC20" s="472">
        <v>25</v>
      </c>
      <c r="AD20" s="472">
        <v>15</v>
      </c>
      <c r="AE20" s="472">
        <v>8</v>
      </c>
      <c r="AF20" s="472">
        <v>4</v>
      </c>
      <c r="AG20" s="472">
        <v>2</v>
      </c>
      <c r="AH20" s="472">
        <v>1</v>
      </c>
      <c r="AI20" s="493"/>
      <c r="AJ20" s="493"/>
      <c r="AK20" s="493"/>
      <c r="AL20" s="612"/>
      <c r="AM20" s="612"/>
      <c r="AN20" s="612"/>
      <c r="AO20" s="612"/>
      <c r="AP20" s="612"/>
      <c r="AQ20" s="612"/>
      <c r="AR20" s="612"/>
      <c r="AS20" s="612"/>
    </row>
    <row r="21" spans="1:45" s="614" customFormat="1" ht="12.9" customHeight="1" x14ac:dyDescent="0.25">
      <c r="A21" s="641">
        <v>8</v>
      </c>
      <c r="B21" s="603" t="str">
        <f>IF($E21="","",VLOOKUP($E21,#REF!,14))</f>
        <v/>
      </c>
      <c r="C21" s="496">
        <v>41</v>
      </c>
      <c r="D21" s="496" t="str">
        <f>IF($E21="","",VLOOKUP($E21,#REF!,5))</f>
        <v/>
      </c>
      <c r="E21" s="604"/>
      <c r="F21" s="642" t="s">
        <v>692</v>
      </c>
      <c r="G21" s="642" t="s">
        <v>89</v>
      </c>
      <c r="H21" s="642"/>
      <c r="I21" s="642" t="s">
        <v>693</v>
      </c>
      <c r="J21" s="636"/>
      <c r="K21" s="607" t="s">
        <v>669</v>
      </c>
      <c r="L21" s="607"/>
      <c r="M21" s="607"/>
      <c r="N21" s="632"/>
      <c r="O21" s="632"/>
      <c r="P21" s="632"/>
      <c r="Q21" s="610"/>
      <c r="R21" s="611"/>
      <c r="S21" s="612"/>
      <c r="T21" s="612"/>
      <c r="U21" s="612"/>
      <c r="V21" s="612"/>
      <c r="W21" s="612"/>
      <c r="X21" s="612"/>
      <c r="Y21" s="471"/>
      <c r="Z21" s="471"/>
      <c r="AA21" s="471" t="s">
        <v>60</v>
      </c>
      <c r="AB21" s="472">
        <v>25</v>
      </c>
      <c r="AC21" s="472">
        <v>15</v>
      </c>
      <c r="AD21" s="472">
        <v>10</v>
      </c>
      <c r="AE21" s="472">
        <v>6</v>
      </c>
      <c r="AF21" s="472">
        <v>3</v>
      </c>
      <c r="AG21" s="472">
        <v>1</v>
      </c>
      <c r="AH21" s="472">
        <v>0</v>
      </c>
      <c r="AI21" s="493"/>
      <c r="AJ21" s="493"/>
      <c r="AK21" s="493"/>
      <c r="AL21" s="612"/>
      <c r="AM21" s="612"/>
      <c r="AN21" s="612"/>
      <c r="AO21" s="612"/>
      <c r="AP21" s="612"/>
      <c r="AQ21" s="612"/>
      <c r="AR21" s="612"/>
      <c r="AS21" s="612"/>
    </row>
    <row r="22" spans="1:45" s="614" customFormat="1" ht="9.6" customHeight="1" x14ac:dyDescent="0.25">
      <c r="A22" s="643"/>
      <c r="B22" s="608"/>
      <c r="C22" s="608"/>
      <c r="D22" s="608"/>
      <c r="E22" s="618"/>
      <c r="F22" s="608"/>
      <c r="G22" s="608"/>
      <c r="H22" s="608"/>
      <c r="I22" s="608"/>
      <c r="J22" s="618"/>
      <c r="K22" s="608"/>
      <c r="L22" s="608"/>
      <c r="M22" s="608"/>
      <c r="N22" s="610"/>
      <c r="O22" s="610"/>
      <c r="P22" s="610"/>
      <c r="Q22" s="610"/>
      <c r="R22" s="611"/>
      <c r="S22" s="612"/>
      <c r="T22" s="612"/>
      <c r="U22" s="612"/>
      <c r="V22" s="612"/>
      <c r="W22" s="612"/>
      <c r="X22" s="612"/>
      <c r="Y22" s="471"/>
      <c r="Z22" s="471"/>
      <c r="AA22" s="471" t="s">
        <v>63</v>
      </c>
      <c r="AB22" s="472">
        <v>15</v>
      </c>
      <c r="AC22" s="472">
        <v>10</v>
      </c>
      <c r="AD22" s="472">
        <v>6</v>
      </c>
      <c r="AE22" s="472">
        <v>3</v>
      </c>
      <c r="AF22" s="472">
        <v>1</v>
      </c>
      <c r="AG22" s="472">
        <v>0</v>
      </c>
      <c r="AH22" s="472">
        <v>0</v>
      </c>
      <c r="AI22" s="493"/>
      <c r="AJ22" s="493"/>
      <c r="AK22" s="493"/>
      <c r="AL22" s="612"/>
      <c r="AM22" s="612"/>
      <c r="AN22" s="612"/>
      <c r="AO22" s="612"/>
      <c r="AP22" s="612"/>
      <c r="AQ22" s="612"/>
      <c r="AR22" s="612"/>
      <c r="AS22" s="612"/>
    </row>
    <row r="23" spans="1:45" s="614" customFormat="1" ht="9.6" customHeight="1" x14ac:dyDescent="0.25">
      <c r="A23" s="644"/>
      <c r="B23" s="618"/>
      <c r="C23" s="618"/>
      <c r="D23" s="618"/>
      <c r="E23" s="618"/>
      <c r="F23" s="608"/>
      <c r="G23" s="608"/>
      <c r="H23" s="612"/>
      <c r="I23" s="645"/>
      <c r="J23" s="618"/>
      <c r="K23" s="608"/>
      <c r="L23" s="608"/>
      <c r="M23" s="608"/>
      <c r="N23" s="610"/>
      <c r="O23" s="610"/>
      <c r="P23" s="610"/>
      <c r="Q23" s="610"/>
      <c r="R23" s="611"/>
      <c r="S23" s="612"/>
      <c r="T23" s="612"/>
      <c r="U23" s="612"/>
      <c r="V23" s="612"/>
      <c r="W23" s="612"/>
      <c r="X23" s="612"/>
      <c r="Y23" s="471"/>
      <c r="Z23" s="471"/>
      <c r="AA23" s="471" t="s">
        <v>70</v>
      </c>
      <c r="AB23" s="472">
        <v>10</v>
      </c>
      <c r="AC23" s="472">
        <v>6</v>
      </c>
      <c r="AD23" s="472">
        <v>3</v>
      </c>
      <c r="AE23" s="472">
        <v>1</v>
      </c>
      <c r="AF23" s="472">
        <v>0</v>
      </c>
      <c r="AG23" s="472">
        <v>0</v>
      </c>
      <c r="AH23" s="472">
        <v>0</v>
      </c>
      <c r="AI23" s="493"/>
      <c r="AJ23" s="493"/>
      <c r="AK23" s="493"/>
      <c r="AL23" s="612"/>
      <c r="AM23" s="612"/>
      <c r="AN23" s="612"/>
      <c r="AO23" s="612"/>
      <c r="AP23" s="612"/>
      <c r="AQ23" s="612"/>
      <c r="AR23" s="612"/>
      <c r="AS23" s="612"/>
    </row>
    <row r="24" spans="1:45" s="614" customFormat="1" ht="9.6" customHeight="1" x14ac:dyDescent="0.25">
      <c r="A24" s="644"/>
      <c r="B24" s="608"/>
      <c r="C24" s="608"/>
      <c r="D24" s="608"/>
      <c r="E24" s="618"/>
      <c r="F24" s="608"/>
      <c r="G24" s="608"/>
      <c r="H24" s="608"/>
      <c r="I24" s="608"/>
      <c r="J24" s="618"/>
      <c r="K24" s="608"/>
      <c r="L24" s="646"/>
      <c r="M24" s="608"/>
      <c r="N24" s="610"/>
      <c r="O24" s="610"/>
      <c r="P24" s="610"/>
      <c r="Q24" s="610"/>
      <c r="R24" s="611"/>
      <c r="S24" s="612"/>
      <c r="T24" s="612"/>
      <c r="U24" s="612"/>
      <c r="V24" s="612"/>
      <c r="W24" s="612"/>
      <c r="X24" s="612"/>
      <c r="Y24" s="471"/>
      <c r="Z24" s="471"/>
      <c r="AA24" s="471" t="s">
        <v>71</v>
      </c>
      <c r="AB24" s="472">
        <v>6</v>
      </c>
      <c r="AC24" s="472">
        <v>3</v>
      </c>
      <c r="AD24" s="472">
        <v>1</v>
      </c>
      <c r="AE24" s="472">
        <v>0</v>
      </c>
      <c r="AF24" s="472">
        <v>0</v>
      </c>
      <c r="AG24" s="472">
        <v>0</v>
      </c>
      <c r="AH24" s="472">
        <v>0</v>
      </c>
      <c r="AI24" s="493"/>
      <c r="AJ24" s="493"/>
      <c r="AK24" s="493"/>
      <c r="AL24" s="612"/>
      <c r="AM24" s="612"/>
      <c r="AN24" s="612"/>
      <c r="AO24" s="612"/>
      <c r="AP24" s="612"/>
      <c r="AQ24" s="612"/>
      <c r="AR24" s="612"/>
      <c r="AS24" s="612"/>
    </row>
    <row r="25" spans="1:45" s="614" customFormat="1" ht="9.6" customHeight="1" x14ac:dyDescent="0.25">
      <c r="A25" s="644"/>
      <c r="B25" s="618"/>
      <c r="C25" s="618"/>
      <c r="D25" s="618"/>
      <c r="E25" s="618"/>
      <c r="F25" s="608"/>
      <c r="G25" s="608"/>
      <c r="H25" s="612"/>
      <c r="I25" s="608"/>
      <c r="J25" s="618"/>
      <c r="K25" s="645"/>
      <c r="L25" s="618"/>
      <c r="M25" s="608"/>
      <c r="N25" s="610"/>
      <c r="O25" s="610"/>
      <c r="P25" s="610"/>
      <c r="Q25" s="610"/>
      <c r="R25" s="611"/>
      <c r="S25" s="612"/>
      <c r="T25" s="612"/>
      <c r="U25" s="612"/>
      <c r="V25" s="612"/>
      <c r="W25" s="612"/>
      <c r="X25" s="612"/>
      <c r="Y25" s="471"/>
      <c r="Z25" s="471"/>
      <c r="AA25" s="471" t="s">
        <v>76</v>
      </c>
      <c r="AB25" s="472">
        <v>3</v>
      </c>
      <c r="AC25" s="472">
        <v>2</v>
      </c>
      <c r="AD25" s="472">
        <v>1</v>
      </c>
      <c r="AE25" s="472">
        <v>0</v>
      </c>
      <c r="AF25" s="472">
        <v>0</v>
      </c>
      <c r="AG25" s="472">
        <v>0</v>
      </c>
      <c r="AH25" s="472">
        <v>0</v>
      </c>
      <c r="AI25" s="493"/>
      <c r="AJ25" s="493"/>
      <c r="AK25" s="493"/>
      <c r="AL25" s="612"/>
      <c r="AM25" s="612"/>
      <c r="AN25" s="612"/>
      <c r="AO25" s="612"/>
      <c r="AP25" s="612"/>
      <c r="AQ25" s="612"/>
      <c r="AR25" s="612"/>
      <c r="AS25" s="612"/>
    </row>
    <row r="26" spans="1:45" s="614" customFormat="1" ht="9.6" customHeight="1" x14ac:dyDescent="0.25">
      <c r="A26" s="644"/>
      <c r="B26" s="608"/>
      <c r="C26" s="608"/>
      <c r="D26" s="608"/>
      <c r="E26" s="618"/>
      <c r="F26" s="608"/>
      <c r="G26" s="608"/>
      <c r="H26" s="608"/>
      <c r="I26" s="608"/>
      <c r="J26" s="618"/>
      <c r="K26" s="608"/>
      <c r="L26" s="608"/>
      <c r="M26" s="608"/>
      <c r="N26" s="610"/>
      <c r="O26" s="610"/>
      <c r="P26" s="610"/>
      <c r="Q26" s="610"/>
      <c r="R26" s="611"/>
      <c r="S26" s="647"/>
      <c r="T26" s="612"/>
      <c r="U26" s="612"/>
      <c r="V26" s="612"/>
      <c r="W26" s="612"/>
      <c r="X26" s="612"/>
      <c r="Y26" s="457"/>
      <c r="Z26" s="457"/>
      <c r="AA26" s="457"/>
      <c r="AB26" s="457"/>
      <c r="AC26" s="457"/>
      <c r="AD26" s="457"/>
      <c r="AE26" s="457"/>
      <c r="AF26" s="457"/>
      <c r="AG26" s="457"/>
      <c r="AH26" s="457"/>
      <c r="AI26" s="493"/>
      <c r="AJ26" s="493"/>
      <c r="AK26" s="493"/>
      <c r="AL26" s="612"/>
      <c r="AM26" s="612"/>
      <c r="AN26" s="612"/>
      <c r="AO26" s="612"/>
      <c r="AP26" s="612"/>
      <c r="AQ26" s="612"/>
      <c r="AR26" s="612"/>
      <c r="AS26" s="612"/>
    </row>
    <row r="27" spans="1:45" s="614" customFormat="1" ht="9.6" customHeight="1" x14ac:dyDescent="0.25">
      <c r="A27" s="644"/>
      <c r="B27" s="618"/>
      <c r="C27" s="618"/>
      <c r="D27" s="618"/>
      <c r="E27" s="618"/>
      <c r="F27" s="608"/>
      <c r="G27" s="608"/>
      <c r="H27" s="612"/>
      <c r="I27" s="645"/>
      <c r="J27" s="618"/>
      <c r="K27" s="608"/>
      <c r="L27" s="608"/>
      <c r="M27" s="608"/>
      <c r="N27" s="610"/>
      <c r="O27" s="610"/>
      <c r="P27" s="610"/>
      <c r="Q27" s="610"/>
      <c r="R27" s="611"/>
      <c r="S27" s="612"/>
      <c r="T27" s="612"/>
      <c r="U27" s="612"/>
      <c r="V27" s="612"/>
      <c r="W27" s="612"/>
      <c r="X27" s="612"/>
      <c r="Y27" s="457"/>
      <c r="Z27" s="457"/>
      <c r="AA27" s="457"/>
      <c r="AB27" s="457"/>
      <c r="AC27" s="457"/>
      <c r="AD27" s="457"/>
      <c r="AE27" s="457"/>
      <c r="AF27" s="457"/>
      <c r="AG27" s="457"/>
      <c r="AH27" s="457"/>
      <c r="AI27" s="493"/>
      <c r="AJ27" s="493"/>
      <c r="AK27" s="493"/>
      <c r="AL27" s="612"/>
      <c r="AM27" s="612"/>
      <c r="AN27" s="612"/>
      <c r="AO27" s="612"/>
      <c r="AP27" s="612"/>
      <c r="AQ27" s="612"/>
      <c r="AR27" s="612"/>
      <c r="AS27" s="612"/>
    </row>
    <row r="28" spans="1:45" s="614" customFormat="1" ht="9.6" customHeight="1" x14ac:dyDescent="0.25">
      <c r="A28" s="644"/>
      <c r="B28" s="608"/>
      <c r="C28" s="608"/>
      <c r="D28" s="608"/>
      <c r="E28" s="618"/>
      <c r="F28" s="608"/>
      <c r="G28" s="608"/>
      <c r="H28" s="608"/>
      <c r="I28" s="608"/>
      <c r="J28" s="618"/>
      <c r="K28" s="608"/>
      <c r="L28" s="608"/>
      <c r="M28" s="608"/>
      <c r="N28" s="610"/>
      <c r="O28" s="610"/>
      <c r="P28" s="610"/>
      <c r="Q28" s="610"/>
      <c r="R28" s="611"/>
      <c r="S28" s="612"/>
      <c r="T28" s="612"/>
      <c r="U28" s="612"/>
      <c r="V28" s="612"/>
      <c r="W28" s="612"/>
      <c r="X28" s="612"/>
      <c r="Y28" s="612"/>
      <c r="Z28" s="612"/>
      <c r="AA28" s="612"/>
      <c r="AB28" s="612"/>
      <c r="AC28" s="612"/>
      <c r="AD28" s="612"/>
      <c r="AE28" s="612"/>
      <c r="AF28" s="612"/>
      <c r="AG28" s="612"/>
      <c r="AH28" s="612"/>
      <c r="AI28" s="648"/>
      <c r="AJ28" s="648"/>
      <c r="AK28" s="648"/>
      <c r="AL28" s="612"/>
      <c r="AM28" s="612"/>
      <c r="AN28" s="612"/>
      <c r="AO28" s="612"/>
      <c r="AP28" s="612"/>
      <c r="AQ28" s="612"/>
      <c r="AR28" s="612"/>
      <c r="AS28" s="612"/>
    </row>
    <row r="29" spans="1:45" s="614" customFormat="1" ht="9.6" customHeight="1" x14ac:dyDescent="0.25">
      <c r="A29" s="644"/>
      <c r="B29" s="618"/>
      <c r="C29" s="618"/>
      <c r="D29" s="618"/>
      <c r="E29" s="618"/>
      <c r="F29" s="608"/>
      <c r="G29" s="608"/>
      <c r="H29" s="612"/>
      <c r="I29" s="608"/>
      <c r="J29" s="618"/>
      <c r="K29" s="608"/>
      <c r="L29" s="608"/>
      <c r="M29" s="645"/>
      <c r="N29" s="618"/>
      <c r="O29" s="608"/>
      <c r="P29" s="610"/>
      <c r="Q29" s="610"/>
      <c r="R29" s="611"/>
      <c r="S29" s="612"/>
      <c r="T29" s="612"/>
      <c r="U29" s="612"/>
      <c r="V29" s="612"/>
      <c r="W29" s="612"/>
      <c r="X29" s="612"/>
      <c r="Y29" s="612"/>
      <c r="Z29" s="612"/>
      <c r="AA29" s="612"/>
      <c r="AB29" s="612"/>
      <c r="AC29" s="612"/>
      <c r="AD29" s="612"/>
      <c r="AE29" s="612"/>
      <c r="AF29" s="612"/>
      <c r="AG29" s="612"/>
      <c r="AH29" s="612"/>
      <c r="AI29" s="648"/>
      <c r="AJ29" s="648"/>
      <c r="AK29" s="648"/>
      <c r="AL29" s="612"/>
      <c r="AM29" s="612"/>
      <c r="AN29" s="612"/>
      <c r="AO29" s="612"/>
      <c r="AP29" s="612"/>
      <c r="AQ29" s="612"/>
      <c r="AR29" s="612"/>
      <c r="AS29" s="612"/>
    </row>
    <row r="30" spans="1:45" s="614" customFormat="1" ht="9.6" customHeight="1" x14ac:dyDescent="0.25">
      <c r="A30" s="644"/>
      <c r="B30" s="608"/>
      <c r="C30" s="608"/>
      <c r="D30" s="608"/>
      <c r="E30" s="618"/>
      <c r="F30" s="608"/>
      <c r="G30" s="608"/>
      <c r="H30" s="608"/>
      <c r="I30" s="608"/>
      <c r="J30" s="618"/>
      <c r="K30" s="608"/>
      <c r="L30" s="608"/>
      <c r="M30" s="608"/>
      <c r="N30" s="610"/>
      <c r="O30" s="608"/>
      <c r="P30" s="610"/>
      <c r="Q30" s="610"/>
      <c r="R30" s="611"/>
      <c r="S30" s="612"/>
      <c r="T30" s="612"/>
      <c r="U30" s="612"/>
      <c r="V30" s="612"/>
      <c r="W30" s="612"/>
      <c r="X30" s="612"/>
      <c r="Y30" s="612"/>
      <c r="Z30" s="612"/>
      <c r="AA30" s="612"/>
      <c r="AB30" s="612"/>
      <c r="AC30" s="612"/>
      <c r="AD30" s="612"/>
      <c r="AE30" s="612"/>
      <c r="AF30" s="612"/>
      <c r="AG30" s="612"/>
      <c r="AH30" s="612"/>
      <c r="AI30" s="648"/>
      <c r="AJ30" s="648"/>
      <c r="AK30" s="648"/>
      <c r="AL30" s="612"/>
      <c r="AM30" s="612"/>
      <c r="AN30" s="612"/>
      <c r="AO30" s="612"/>
      <c r="AP30" s="612"/>
      <c r="AQ30" s="612"/>
      <c r="AR30" s="612"/>
      <c r="AS30" s="612"/>
    </row>
    <row r="31" spans="1:45" s="614" customFormat="1" ht="9.6" customHeight="1" x14ac:dyDescent="0.25">
      <c r="A31" s="644"/>
      <c r="B31" s="618"/>
      <c r="C31" s="618"/>
      <c r="D31" s="618"/>
      <c r="E31" s="618"/>
      <c r="F31" s="608"/>
      <c r="G31" s="608"/>
      <c r="H31" s="612"/>
      <c r="I31" s="645"/>
      <c r="J31" s="618"/>
      <c r="K31" s="608"/>
      <c r="L31" s="608"/>
      <c r="M31" s="608"/>
      <c r="N31" s="610"/>
      <c r="O31" s="610"/>
      <c r="P31" s="610"/>
      <c r="Q31" s="610"/>
      <c r="R31" s="611"/>
      <c r="S31" s="612"/>
      <c r="T31" s="612"/>
      <c r="U31" s="612"/>
      <c r="V31" s="612"/>
      <c r="W31" s="612"/>
      <c r="X31" s="612"/>
      <c r="Y31" s="612"/>
      <c r="Z31" s="612"/>
      <c r="AA31" s="612"/>
      <c r="AB31" s="612"/>
      <c r="AC31" s="612"/>
      <c r="AD31" s="612"/>
      <c r="AE31" s="612"/>
      <c r="AF31" s="612"/>
      <c r="AG31" s="612"/>
      <c r="AH31" s="612"/>
      <c r="AI31" s="648"/>
      <c r="AJ31" s="648"/>
      <c r="AK31" s="648"/>
      <c r="AL31" s="612"/>
      <c r="AM31" s="612"/>
      <c r="AN31" s="612"/>
      <c r="AO31" s="612"/>
      <c r="AP31" s="612"/>
      <c r="AQ31" s="612"/>
      <c r="AR31" s="612"/>
      <c r="AS31" s="612"/>
    </row>
    <row r="32" spans="1:45" s="614" customFormat="1" ht="9.6" customHeight="1" x14ac:dyDescent="0.25">
      <c r="A32" s="644"/>
      <c r="B32" s="608"/>
      <c r="C32" s="608"/>
      <c r="D32" s="608"/>
      <c r="E32" s="618"/>
      <c r="F32" s="608"/>
      <c r="G32" s="608"/>
      <c r="H32" s="608"/>
      <c r="I32" s="608"/>
      <c r="J32" s="618"/>
      <c r="K32" s="608"/>
      <c r="L32" s="646"/>
      <c r="M32" s="608"/>
      <c r="N32" s="610"/>
      <c r="O32" s="610"/>
      <c r="P32" s="610"/>
      <c r="Q32" s="610"/>
      <c r="R32" s="611"/>
      <c r="S32" s="612"/>
      <c r="T32" s="612"/>
      <c r="U32" s="612"/>
      <c r="V32" s="612"/>
      <c r="W32" s="612"/>
      <c r="X32" s="612"/>
      <c r="Y32" s="612"/>
      <c r="Z32" s="612"/>
      <c r="AA32" s="612"/>
      <c r="AB32" s="612"/>
      <c r="AC32" s="612"/>
      <c r="AD32" s="612"/>
      <c r="AE32" s="612"/>
      <c r="AF32" s="612"/>
      <c r="AG32" s="612"/>
      <c r="AH32" s="612"/>
      <c r="AI32" s="648"/>
      <c r="AJ32" s="648"/>
      <c r="AK32" s="648"/>
      <c r="AL32" s="612"/>
      <c r="AM32" s="612"/>
      <c r="AN32" s="612"/>
      <c r="AO32" s="612"/>
      <c r="AP32" s="612"/>
      <c r="AQ32" s="612"/>
      <c r="AR32" s="612"/>
      <c r="AS32" s="612"/>
    </row>
    <row r="33" spans="1:45" s="614" customFormat="1" ht="9.6" customHeight="1" x14ac:dyDescent="0.25">
      <c r="A33" s="644"/>
      <c r="B33" s="618"/>
      <c r="C33" s="618"/>
      <c r="D33" s="618"/>
      <c r="E33" s="618"/>
      <c r="F33" s="608"/>
      <c r="G33" s="608"/>
      <c r="H33" s="612"/>
      <c r="I33" s="608"/>
      <c r="J33" s="618"/>
      <c r="K33" s="645"/>
      <c r="L33" s="618"/>
      <c r="M33" s="608"/>
      <c r="N33" s="610"/>
      <c r="O33" s="610"/>
      <c r="P33" s="610"/>
      <c r="Q33" s="610"/>
      <c r="R33" s="611"/>
      <c r="S33" s="612"/>
      <c r="T33" s="612"/>
      <c r="U33" s="612"/>
      <c r="V33" s="612"/>
      <c r="W33" s="612"/>
      <c r="X33" s="612"/>
      <c r="Y33" s="612"/>
      <c r="Z33" s="612"/>
      <c r="AA33" s="612"/>
      <c r="AB33" s="612"/>
      <c r="AC33" s="612"/>
      <c r="AD33" s="612"/>
      <c r="AE33" s="612"/>
      <c r="AF33" s="612"/>
      <c r="AG33" s="612"/>
      <c r="AH33" s="612"/>
      <c r="AI33" s="648"/>
      <c r="AJ33" s="648"/>
      <c r="AK33" s="648"/>
      <c r="AL33" s="612"/>
      <c r="AM33" s="612"/>
      <c r="AN33" s="612"/>
      <c r="AO33" s="612"/>
      <c r="AP33" s="612"/>
      <c r="AQ33" s="612"/>
      <c r="AR33" s="612"/>
      <c r="AS33" s="612"/>
    </row>
    <row r="34" spans="1:45" s="614" customFormat="1" ht="9.6" customHeight="1" x14ac:dyDescent="0.25">
      <c r="A34" s="644"/>
      <c r="B34" s="608"/>
      <c r="C34" s="608"/>
      <c r="D34" s="608"/>
      <c r="E34" s="618"/>
      <c r="F34" s="608"/>
      <c r="G34" s="608"/>
      <c r="H34" s="608"/>
      <c r="I34" s="608"/>
      <c r="J34" s="618"/>
      <c r="K34" s="608"/>
      <c r="L34" s="608"/>
      <c r="M34" s="608"/>
      <c r="N34" s="610"/>
      <c r="O34" s="610"/>
      <c r="P34" s="610"/>
      <c r="Q34" s="610"/>
      <c r="R34" s="611"/>
      <c r="S34" s="612"/>
      <c r="T34" s="612"/>
      <c r="U34" s="612"/>
      <c r="V34" s="612"/>
      <c r="W34" s="612"/>
      <c r="X34" s="612"/>
      <c r="Y34" s="612"/>
      <c r="Z34" s="612"/>
      <c r="AA34" s="612"/>
      <c r="AB34" s="612"/>
      <c r="AC34" s="612"/>
      <c r="AD34" s="612"/>
      <c r="AE34" s="612"/>
      <c r="AF34" s="612"/>
      <c r="AG34" s="612"/>
      <c r="AH34" s="612"/>
      <c r="AI34" s="648"/>
      <c r="AJ34" s="648"/>
      <c r="AK34" s="648"/>
      <c r="AL34" s="612"/>
      <c r="AM34" s="612"/>
      <c r="AN34" s="612"/>
      <c r="AO34" s="612"/>
      <c r="AP34" s="612"/>
      <c r="AQ34" s="612"/>
      <c r="AR34" s="612"/>
      <c r="AS34" s="612"/>
    </row>
    <row r="35" spans="1:45" s="614" customFormat="1" ht="9.6" customHeight="1" x14ac:dyDescent="0.25">
      <c r="A35" s="644"/>
      <c r="B35" s="618"/>
      <c r="C35" s="618"/>
      <c r="D35" s="618"/>
      <c r="E35" s="618"/>
      <c r="F35" s="608"/>
      <c r="G35" s="608"/>
      <c r="H35" s="612"/>
      <c r="I35" s="645"/>
      <c r="J35" s="618"/>
      <c r="K35" s="608"/>
      <c r="L35" s="608"/>
      <c r="M35" s="608"/>
      <c r="N35" s="610"/>
      <c r="O35" s="610"/>
      <c r="P35" s="610"/>
      <c r="Q35" s="610"/>
      <c r="R35" s="611"/>
      <c r="S35" s="612"/>
      <c r="T35" s="612"/>
      <c r="U35" s="612"/>
      <c r="V35" s="612"/>
      <c r="W35" s="612"/>
      <c r="X35" s="612"/>
      <c r="Y35" s="612"/>
      <c r="Z35" s="612"/>
      <c r="AA35" s="612"/>
      <c r="AB35" s="612"/>
      <c r="AC35" s="612"/>
      <c r="AD35" s="612"/>
      <c r="AE35" s="612"/>
      <c r="AF35" s="612"/>
      <c r="AG35" s="612"/>
      <c r="AH35" s="612"/>
      <c r="AI35" s="648"/>
      <c r="AJ35" s="648"/>
      <c r="AK35" s="648"/>
      <c r="AL35" s="612"/>
      <c r="AM35" s="612"/>
      <c r="AN35" s="612"/>
      <c r="AO35" s="612"/>
      <c r="AP35" s="612"/>
      <c r="AQ35" s="612"/>
      <c r="AR35" s="612"/>
      <c r="AS35" s="612"/>
    </row>
    <row r="36" spans="1:45" s="614" customFormat="1" ht="9.6" customHeight="1" x14ac:dyDescent="0.25">
      <c r="A36" s="643"/>
      <c r="B36" s="608"/>
      <c r="C36" s="608"/>
      <c r="D36" s="608"/>
      <c r="E36" s="618"/>
      <c r="F36" s="608"/>
      <c r="G36" s="608"/>
      <c r="H36" s="608"/>
      <c r="I36" s="608"/>
      <c r="J36" s="618"/>
      <c r="K36" s="608"/>
      <c r="L36" s="608"/>
      <c r="M36" s="608"/>
      <c r="N36" s="608"/>
      <c r="O36" s="608"/>
      <c r="P36" s="608"/>
      <c r="Q36" s="610"/>
      <c r="R36" s="611"/>
      <c r="S36" s="612"/>
      <c r="T36" s="612"/>
      <c r="U36" s="612"/>
      <c r="V36" s="612"/>
      <c r="W36" s="612"/>
      <c r="X36" s="612"/>
      <c r="Y36" s="612"/>
      <c r="Z36" s="612"/>
      <c r="AA36" s="612"/>
      <c r="AB36" s="612"/>
      <c r="AC36" s="612"/>
      <c r="AD36" s="612"/>
      <c r="AE36" s="612"/>
      <c r="AF36" s="612"/>
      <c r="AG36" s="612"/>
      <c r="AH36" s="612"/>
      <c r="AI36" s="648"/>
      <c r="AJ36" s="648"/>
      <c r="AK36" s="648"/>
      <c r="AL36" s="612"/>
      <c r="AM36" s="612"/>
      <c r="AN36" s="612"/>
      <c r="AO36" s="612"/>
      <c r="AP36" s="612"/>
      <c r="AQ36" s="612"/>
      <c r="AR36" s="612"/>
      <c r="AS36" s="612"/>
    </row>
    <row r="37" spans="1:45" s="614" customFormat="1" ht="9.6" customHeight="1" x14ac:dyDescent="0.25">
      <c r="A37" s="644"/>
      <c r="B37" s="618"/>
      <c r="C37" s="618"/>
      <c r="D37" s="618"/>
      <c r="E37" s="618"/>
      <c r="F37" s="649"/>
      <c r="G37" s="649"/>
      <c r="H37" s="650"/>
      <c r="I37" s="607"/>
      <c r="J37" s="629"/>
      <c r="K37" s="607"/>
      <c r="L37" s="607"/>
      <c r="M37" s="607"/>
      <c r="N37" s="632"/>
      <c r="O37" s="632"/>
      <c r="P37" s="632"/>
      <c r="Q37" s="610"/>
      <c r="R37" s="611"/>
      <c r="S37" s="612"/>
      <c r="T37" s="612"/>
      <c r="U37" s="612"/>
      <c r="V37" s="612"/>
      <c r="W37" s="612"/>
      <c r="X37" s="612"/>
      <c r="Y37" s="612"/>
      <c r="Z37" s="612"/>
      <c r="AA37" s="612"/>
      <c r="AB37" s="612"/>
      <c r="AC37" s="612"/>
      <c r="AD37" s="612"/>
      <c r="AE37" s="612"/>
      <c r="AF37" s="612"/>
      <c r="AG37" s="612"/>
      <c r="AH37" s="612"/>
      <c r="AI37" s="648"/>
      <c r="AJ37" s="648"/>
      <c r="AK37" s="648"/>
      <c r="AL37" s="612"/>
      <c r="AM37" s="612"/>
      <c r="AN37" s="612"/>
      <c r="AO37" s="612"/>
      <c r="AP37" s="612"/>
      <c r="AQ37" s="612"/>
      <c r="AR37" s="612"/>
      <c r="AS37" s="612"/>
    </row>
    <row r="38" spans="1:45" s="614" customFormat="1" ht="9.6" customHeight="1" x14ac:dyDescent="0.25">
      <c r="A38" s="643"/>
      <c r="B38" s="608"/>
      <c r="C38" s="608"/>
      <c r="D38" s="608"/>
      <c r="E38" s="618"/>
      <c r="F38" s="608"/>
      <c r="G38" s="608"/>
      <c r="H38" s="608"/>
      <c r="I38" s="608"/>
      <c r="J38" s="618"/>
      <c r="K38" s="608"/>
      <c r="L38" s="608"/>
      <c r="M38" s="608"/>
      <c r="N38" s="610"/>
      <c r="O38" s="610"/>
      <c r="P38" s="610"/>
      <c r="Q38" s="610"/>
      <c r="R38" s="611"/>
      <c r="S38" s="612"/>
      <c r="T38" s="612"/>
      <c r="U38" s="612"/>
      <c r="V38" s="612"/>
      <c r="W38" s="612"/>
      <c r="X38" s="612"/>
      <c r="Y38" s="612"/>
      <c r="Z38" s="612"/>
      <c r="AA38" s="612"/>
      <c r="AB38" s="612"/>
      <c r="AC38" s="612"/>
      <c r="AD38" s="612"/>
      <c r="AE38" s="612"/>
      <c r="AF38" s="612"/>
      <c r="AG38" s="612"/>
      <c r="AH38" s="612"/>
      <c r="AI38" s="648"/>
      <c r="AJ38" s="648"/>
      <c r="AK38" s="648"/>
      <c r="AL38" s="612"/>
      <c r="AM38" s="612"/>
      <c r="AN38" s="612"/>
      <c r="AO38" s="612"/>
      <c r="AP38" s="612"/>
      <c r="AQ38" s="612"/>
      <c r="AR38" s="612"/>
      <c r="AS38" s="612"/>
    </row>
    <row r="39" spans="1:45" s="614" customFormat="1" ht="9.6" customHeight="1" x14ac:dyDescent="0.25">
      <c r="A39" s="644"/>
      <c r="B39" s="618"/>
      <c r="C39" s="618"/>
      <c r="D39" s="618"/>
      <c r="E39" s="618"/>
      <c r="F39" s="608"/>
      <c r="G39" s="608"/>
      <c r="H39" s="612"/>
      <c r="I39" s="645"/>
      <c r="J39" s="618"/>
      <c r="K39" s="608"/>
      <c r="L39" s="608"/>
      <c r="M39" s="608"/>
      <c r="N39" s="610"/>
      <c r="O39" s="610"/>
      <c r="P39" s="610"/>
      <c r="Q39" s="610"/>
      <c r="R39" s="611"/>
      <c r="S39" s="612"/>
      <c r="T39" s="612"/>
      <c r="U39" s="612"/>
      <c r="V39" s="612"/>
      <c r="W39" s="612"/>
      <c r="X39" s="612"/>
      <c r="Y39" s="612"/>
      <c r="Z39" s="612"/>
      <c r="AA39" s="612"/>
      <c r="AB39" s="612"/>
      <c r="AC39" s="612"/>
      <c r="AD39" s="612"/>
      <c r="AE39" s="612"/>
      <c r="AF39" s="612"/>
      <c r="AG39" s="612"/>
      <c r="AH39" s="612"/>
      <c r="AI39" s="648"/>
      <c r="AJ39" s="648"/>
      <c r="AK39" s="648"/>
      <c r="AL39" s="612"/>
      <c r="AM39" s="612"/>
      <c r="AN39" s="612"/>
      <c r="AO39" s="612"/>
      <c r="AP39" s="612"/>
      <c r="AQ39" s="612"/>
      <c r="AR39" s="612"/>
      <c r="AS39" s="612"/>
    </row>
    <row r="40" spans="1:45" s="614" customFormat="1" ht="9.6" customHeight="1" x14ac:dyDescent="0.25">
      <c r="A40" s="644"/>
      <c r="B40" s="608"/>
      <c r="C40" s="608"/>
      <c r="D40" s="608"/>
      <c r="E40" s="618"/>
      <c r="F40" s="608"/>
      <c r="G40" s="608"/>
      <c r="H40" s="608"/>
      <c r="I40" s="608"/>
      <c r="J40" s="618"/>
      <c r="K40" s="608"/>
      <c r="L40" s="646"/>
      <c r="M40" s="608"/>
      <c r="N40" s="610"/>
      <c r="O40" s="610"/>
      <c r="P40" s="610"/>
      <c r="Q40" s="610"/>
      <c r="R40" s="611"/>
      <c r="S40" s="612"/>
      <c r="T40" s="612"/>
      <c r="U40" s="612"/>
      <c r="V40" s="612"/>
      <c r="W40" s="612"/>
      <c r="X40" s="612"/>
      <c r="Y40" s="612"/>
      <c r="Z40" s="612"/>
      <c r="AA40" s="612"/>
      <c r="AB40" s="612"/>
      <c r="AC40" s="612"/>
      <c r="AD40" s="612"/>
      <c r="AE40" s="612"/>
      <c r="AF40" s="612"/>
      <c r="AG40" s="612"/>
      <c r="AH40" s="612"/>
      <c r="AI40" s="648"/>
      <c r="AJ40" s="648"/>
      <c r="AK40" s="648"/>
      <c r="AL40" s="612"/>
      <c r="AM40" s="612"/>
      <c r="AN40" s="612"/>
      <c r="AO40" s="612"/>
      <c r="AP40" s="612"/>
      <c r="AQ40" s="612"/>
      <c r="AR40" s="612"/>
      <c r="AS40" s="612"/>
    </row>
    <row r="41" spans="1:45" s="614" customFormat="1" ht="9.6" customHeight="1" x14ac:dyDescent="0.25">
      <c r="A41" s="644"/>
      <c r="B41" s="618"/>
      <c r="C41" s="618"/>
      <c r="D41" s="618"/>
      <c r="E41" s="618"/>
      <c r="F41" s="608"/>
      <c r="G41" s="608"/>
      <c r="H41" s="612"/>
      <c r="I41" s="608"/>
      <c r="J41" s="618"/>
      <c r="K41" s="645"/>
      <c r="L41" s="618"/>
      <c r="M41" s="608"/>
      <c r="N41" s="610"/>
      <c r="O41" s="610"/>
      <c r="P41" s="610"/>
      <c r="Q41" s="610"/>
      <c r="R41" s="611"/>
      <c r="S41" s="612"/>
      <c r="T41" s="612"/>
      <c r="U41" s="612"/>
      <c r="V41" s="612"/>
      <c r="W41" s="612"/>
      <c r="X41" s="612"/>
      <c r="Y41" s="612"/>
      <c r="Z41" s="612"/>
      <c r="AA41" s="612"/>
      <c r="AB41" s="612"/>
      <c r="AC41" s="612"/>
      <c r="AD41" s="612"/>
      <c r="AE41" s="612"/>
      <c r="AF41" s="612"/>
      <c r="AG41" s="612"/>
      <c r="AH41" s="612"/>
      <c r="AI41" s="648"/>
      <c r="AJ41" s="648"/>
      <c r="AK41" s="648"/>
      <c r="AL41" s="612"/>
      <c r="AM41" s="612"/>
      <c r="AN41" s="612"/>
      <c r="AO41" s="612"/>
      <c r="AP41" s="612"/>
      <c r="AQ41" s="612"/>
      <c r="AR41" s="612"/>
      <c r="AS41" s="612"/>
    </row>
    <row r="42" spans="1:45" s="614" customFormat="1" ht="9.6" customHeight="1" x14ac:dyDescent="0.25">
      <c r="A42" s="644"/>
      <c r="B42" s="608"/>
      <c r="C42" s="608"/>
      <c r="D42" s="608"/>
      <c r="E42" s="618"/>
      <c r="F42" s="608"/>
      <c r="G42" s="608"/>
      <c r="H42" s="608"/>
      <c r="I42" s="608"/>
      <c r="J42" s="618"/>
      <c r="K42" s="608"/>
      <c r="L42" s="608"/>
      <c r="M42" s="608"/>
      <c r="N42" s="610"/>
      <c r="O42" s="610"/>
      <c r="P42" s="610"/>
      <c r="Q42" s="610"/>
      <c r="R42" s="611"/>
      <c r="S42" s="647"/>
      <c r="T42" s="612"/>
      <c r="U42" s="612"/>
      <c r="V42" s="612"/>
      <c r="W42" s="612"/>
      <c r="X42" s="612"/>
      <c r="Y42" s="612"/>
      <c r="Z42" s="612"/>
      <c r="AA42" s="612"/>
      <c r="AB42" s="612"/>
      <c r="AC42" s="612"/>
      <c r="AD42" s="612"/>
      <c r="AE42" s="612"/>
      <c r="AF42" s="612"/>
      <c r="AG42" s="612"/>
      <c r="AH42" s="612"/>
      <c r="AI42" s="648"/>
      <c r="AJ42" s="648"/>
      <c r="AK42" s="648"/>
      <c r="AL42" s="612"/>
      <c r="AM42" s="612"/>
      <c r="AN42" s="612"/>
      <c r="AO42" s="612"/>
      <c r="AP42" s="612"/>
      <c r="AQ42" s="612"/>
      <c r="AR42" s="612"/>
      <c r="AS42" s="612"/>
    </row>
    <row r="43" spans="1:45" s="614" customFormat="1" ht="9.6" customHeight="1" x14ac:dyDescent="0.25">
      <c r="A43" s="644"/>
      <c r="B43" s="618"/>
      <c r="C43" s="618"/>
      <c r="D43" s="618"/>
      <c r="E43" s="618"/>
      <c r="F43" s="608"/>
      <c r="G43" s="608"/>
      <c r="H43" s="612"/>
      <c r="I43" s="645"/>
      <c r="J43" s="618"/>
      <c r="K43" s="608"/>
      <c r="L43" s="608"/>
      <c r="M43" s="608"/>
      <c r="N43" s="610"/>
      <c r="O43" s="610"/>
      <c r="P43" s="610"/>
      <c r="Q43" s="610"/>
      <c r="R43" s="611"/>
      <c r="S43" s="612"/>
      <c r="T43" s="612"/>
      <c r="U43" s="612"/>
      <c r="V43" s="612"/>
      <c r="W43" s="612"/>
      <c r="X43" s="612"/>
      <c r="Y43" s="612"/>
      <c r="Z43" s="612"/>
      <c r="AA43" s="612"/>
      <c r="AB43" s="612"/>
      <c r="AC43" s="612"/>
      <c r="AD43" s="612"/>
      <c r="AE43" s="612"/>
      <c r="AF43" s="612"/>
      <c r="AG43" s="612"/>
      <c r="AH43" s="612"/>
      <c r="AI43" s="648"/>
      <c r="AJ43" s="648"/>
      <c r="AK43" s="648"/>
      <c r="AL43" s="612"/>
      <c r="AM43" s="612"/>
      <c r="AN43" s="612"/>
      <c r="AO43" s="612"/>
      <c r="AP43" s="612"/>
      <c r="AQ43" s="612"/>
      <c r="AR43" s="612"/>
      <c r="AS43" s="612"/>
    </row>
    <row r="44" spans="1:45" s="614" customFormat="1" ht="9.6" customHeight="1" x14ac:dyDescent="0.25">
      <c r="A44" s="644"/>
      <c r="B44" s="608"/>
      <c r="C44" s="608"/>
      <c r="D44" s="608"/>
      <c r="E44" s="618"/>
      <c r="F44" s="608"/>
      <c r="G44" s="608"/>
      <c r="H44" s="608"/>
      <c r="I44" s="608"/>
      <c r="J44" s="618"/>
      <c r="K44" s="608"/>
      <c r="L44" s="608"/>
      <c r="M44" s="608"/>
      <c r="N44" s="610"/>
      <c r="O44" s="610"/>
      <c r="P44" s="610"/>
      <c r="Q44" s="610"/>
      <c r="R44" s="611"/>
      <c r="S44" s="612"/>
      <c r="T44" s="612"/>
      <c r="U44" s="612"/>
      <c r="V44" s="612"/>
      <c r="W44" s="612"/>
      <c r="X44" s="612"/>
      <c r="Y44" s="612"/>
      <c r="Z44" s="612"/>
      <c r="AA44" s="612"/>
      <c r="AB44" s="612"/>
      <c r="AC44" s="612"/>
      <c r="AD44" s="612"/>
      <c r="AE44" s="612"/>
      <c r="AF44" s="612"/>
      <c r="AG44" s="612"/>
      <c r="AH44" s="612"/>
      <c r="AI44" s="648"/>
      <c r="AJ44" s="648"/>
      <c r="AK44" s="648"/>
      <c r="AL44" s="612"/>
      <c r="AM44" s="612"/>
      <c r="AN44" s="612"/>
      <c r="AO44" s="612"/>
      <c r="AP44" s="612"/>
      <c r="AQ44" s="612"/>
      <c r="AR44" s="612"/>
      <c r="AS44" s="612"/>
    </row>
    <row r="45" spans="1:45" s="614" customFormat="1" ht="9.6" customHeight="1" x14ac:dyDescent="0.25">
      <c r="A45" s="644"/>
      <c r="B45" s="618"/>
      <c r="C45" s="618"/>
      <c r="D45" s="618"/>
      <c r="E45" s="618"/>
      <c r="F45" s="608"/>
      <c r="G45" s="608"/>
      <c r="H45" s="612"/>
      <c r="I45" s="608"/>
      <c r="J45" s="618"/>
      <c r="K45" s="608"/>
      <c r="L45" s="608"/>
      <c r="M45" s="645"/>
      <c r="N45" s="618"/>
      <c r="O45" s="608"/>
      <c r="P45" s="610"/>
      <c r="Q45" s="610"/>
      <c r="R45" s="611"/>
      <c r="S45" s="612"/>
      <c r="T45" s="612"/>
      <c r="U45" s="612"/>
      <c r="V45" s="612"/>
      <c r="W45" s="612"/>
      <c r="X45" s="612"/>
      <c r="Y45" s="612"/>
      <c r="Z45" s="612"/>
      <c r="AA45" s="612"/>
      <c r="AB45" s="612"/>
      <c r="AC45" s="612"/>
      <c r="AD45" s="612"/>
      <c r="AE45" s="612"/>
      <c r="AF45" s="612"/>
      <c r="AG45" s="612"/>
      <c r="AH45" s="612"/>
      <c r="AI45" s="648"/>
      <c r="AJ45" s="648"/>
      <c r="AK45" s="648"/>
      <c r="AL45" s="612"/>
      <c r="AM45" s="612"/>
      <c r="AN45" s="612"/>
      <c r="AO45" s="612"/>
      <c r="AP45" s="612"/>
      <c r="AQ45" s="612"/>
      <c r="AR45" s="612"/>
      <c r="AS45" s="612"/>
    </row>
    <row r="46" spans="1:45" s="614" customFormat="1" ht="9.6" customHeight="1" x14ac:dyDescent="0.25">
      <c r="A46" s="644"/>
      <c r="B46" s="608"/>
      <c r="C46" s="608"/>
      <c r="D46" s="608"/>
      <c r="E46" s="618"/>
      <c r="F46" s="608"/>
      <c r="G46" s="608"/>
      <c r="H46" s="608"/>
      <c r="I46" s="608"/>
      <c r="J46" s="618"/>
      <c r="K46" s="608"/>
      <c r="L46" s="608"/>
      <c r="M46" s="608"/>
      <c r="N46" s="610"/>
      <c r="O46" s="608"/>
      <c r="P46" s="610"/>
      <c r="Q46" s="610"/>
      <c r="R46" s="611"/>
      <c r="S46" s="612"/>
      <c r="T46" s="612"/>
      <c r="U46" s="612"/>
      <c r="V46" s="612"/>
      <c r="W46" s="612"/>
      <c r="X46" s="612"/>
      <c r="Y46" s="612"/>
      <c r="Z46" s="612"/>
      <c r="AA46" s="612"/>
      <c r="AB46" s="612"/>
      <c r="AC46" s="612"/>
      <c r="AD46" s="612"/>
      <c r="AE46" s="612"/>
      <c r="AF46" s="612"/>
      <c r="AG46" s="612"/>
      <c r="AH46" s="612"/>
      <c r="AI46" s="648"/>
      <c r="AJ46" s="648"/>
      <c r="AK46" s="648"/>
      <c r="AL46" s="612"/>
      <c r="AM46" s="612"/>
      <c r="AN46" s="612"/>
      <c r="AO46" s="612"/>
      <c r="AP46" s="612"/>
      <c r="AQ46" s="612"/>
      <c r="AR46" s="612"/>
      <c r="AS46" s="612"/>
    </row>
    <row r="47" spans="1:45" s="614" customFormat="1" ht="9.6" customHeight="1" x14ac:dyDescent="0.25">
      <c r="A47" s="644"/>
      <c r="B47" s="618"/>
      <c r="C47" s="618"/>
      <c r="D47" s="618"/>
      <c r="E47" s="618"/>
      <c r="F47" s="608"/>
      <c r="G47" s="608"/>
      <c r="H47" s="612"/>
      <c r="I47" s="645"/>
      <c r="J47" s="618"/>
      <c r="K47" s="608"/>
      <c r="L47" s="608"/>
      <c r="M47" s="608"/>
      <c r="N47" s="610"/>
      <c r="O47" s="610"/>
      <c r="P47" s="610"/>
      <c r="Q47" s="610"/>
      <c r="R47" s="611"/>
      <c r="S47" s="612"/>
      <c r="T47" s="612"/>
      <c r="U47" s="612"/>
      <c r="V47" s="612"/>
      <c r="W47" s="612"/>
      <c r="X47" s="612"/>
      <c r="Y47" s="612"/>
      <c r="Z47" s="612"/>
      <c r="AA47" s="612"/>
      <c r="AB47" s="612"/>
      <c r="AC47" s="612"/>
      <c r="AD47" s="612"/>
      <c r="AE47" s="612"/>
      <c r="AF47" s="612"/>
      <c r="AG47" s="612"/>
      <c r="AH47" s="612"/>
      <c r="AI47" s="648"/>
      <c r="AJ47" s="648"/>
      <c r="AK47" s="648"/>
      <c r="AL47" s="612"/>
      <c r="AM47" s="612"/>
      <c r="AN47" s="612"/>
      <c r="AO47" s="612"/>
      <c r="AP47" s="612"/>
      <c r="AQ47" s="612"/>
      <c r="AR47" s="612"/>
      <c r="AS47" s="612"/>
    </row>
    <row r="48" spans="1:45" s="614" customFormat="1" ht="9.6" customHeight="1" x14ac:dyDescent="0.25">
      <c r="A48" s="644"/>
      <c r="B48" s="608"/>
      <c r="C48" s="608"/>
      <c r="D48" s="608"/>
      <c r="E48" s="618"/>
      <c r="F48" s="608"/>
      <c r="G48" s="608"/>
      <c r="H48" s="608"/>
      <c r="I48" s="608"/>
      <c r="J48" s="618"/>
      <c r="K48" s="608"/>
      <c r="L48" s="646"/>
      <c r="M48" s="608"/>
      <c r="N48" s="610"/>
      <c r="O48" s="610"/>
      <c r="P48" s="610"/>
      <c r="Q48" s="610"/>
      <c r="R48" s="611"/>
      <c r="S48" s="612"/>
      <c r="T48" s="612"/>
      <c r="U48" s="612"/>
      <c r="V48" s="612"/>
      <c r="W48" s="612"/>
      <c r="X48" s="612"/>
      <c r="Y48" s="612"/>
      <c r="Z48" s="612"/>
      <c r="AA48" s="612"/>
      <c r="AB48" s="612"/>
      <c r="AC48" s="612"/>
      <c r="AD48" s="612"/>
      <c r="AE48" s="612"/>
      <c r="AF48" s="612"/>
      <c r="AG48" s="612"/>
      <c r="AH48" s="612"/>
      <c r="AI48" s="648"/>
      <c r="AJ48" s="648"/>
      <c r="AK48" s="648"/>
      <c r="AL48" s="612"/>
      <c r="AM48" s="612"/>
      <c r="AN48" s="612"/>
      <c r="AO48" s="612"/>
      <c r="AP48" s="612"/>
      <c r="AQ48" s="612"/>
      <c r="AR48" s="612"/>
      <c r="AS48" s="612"/>
    </row>
    <row r="49" spans="1:45" s="614" customFormat="1" ht="9.6" customHeight="1" x14ac:dyDescent="0.25">
      <c r="A49" s="644"/>
      <c r="B49" s="618"/>
      <c r="C49" s="618"/>
      <c r="D49" s="618"/>
      <c r="E49" s="618"/>
      <c r="F49" s="608"/>
      <c r="G49" s="608"/>
      <c r="H49" s="612"/>
      <c r="I49" s="608"/>
      <c r="J49" s="618"/>
      <c r="K49" s="645"/>
      <c r="L49" s="618"/>
      <c r="M49" s="608"/>
      <c r="N49" s="610"/>
      <c r="O49" s="610"/>
      <c r="P49" s="610"/>
      <c r="Q49" s="610"/>
      <c r="R49" s="611"/>
      <c r="S49" s="612"/>
      <c r="T49" s="612"/>
      <c r="U49" s="612"/>
      <c r="V49" s="612"/>
      <c r="W49" s="612"/>
      <c r="X49" s="612"/>
      <c r="Y49" s="612"/>
      <c r="Z49" s="612"/>
      <c r="AA49" s="612"/>
      <c r="AB49" s="612"/>
      <c r="AC49" s="612"/>
      <c r="AD49" s="612"/>
      <c r="AE49" s="612"/>
      <c r="AF49" s="612"/>
      <c r="AG49" s="612"/>
      <c r="AH49" s="612"/>
      <c r="AI49" s="648"/>
      <c r="AJ49" s="648"/>
      <c r="AK49" s="648"/>
      <c r="AL49" s="612"/>
      <c r="AM49" s="612"/>
      <c r="AN49" s="612"/>
      <c r="AO49" s="612"/>
      <c r="AP49" s="612"/>
      <c r="AQ49" s="612"/>
      <c r="AR49" s="612"/>
      <c r="AS49" s="612"/>
    </row>
    <row r="50" spans="1:45" s="614" customFormat="1" ht="9.6" customHeight="1" x14ac:dyDescent="0.25">
      <c r="A50" s="644"/>
      <c r="B50" s="608"/>
      <c r="C50" s="608"/>
      <c r="D50" s="608"/>
      <c r="E50" s="618"/>
      <c r="F50" s="608"/>
      <c r="G50" s="608"/>
      <c r="H50" s="608"/>
      <c r="I50" s="608"/>
      <c r="J50" s="618"/>
      <c r="K50" s="608"/>
      <c r="L50" s="608"/>
      <c r="M50" s="608"/>
      <c r="N50" s="610"/>
      <c r="O50" s="610"/>
      <c r="P50" s="610"/>
      <c r="Q50" s="610"/>
      <c r="R50" s="611"/>
      <c r="S50" s="612"/>
      <c r="T50" s="612"/>
      <c r="U50" s="612"/>
      <c r="V50" s="612"/>
      <c r="W50" s="612"/>
      <c r="X50" s="612"/>
      <c r="Y50" s="612"/>
      <c r="Z50" s="612"/>
      <c r="AA50" s="612"/>
      <c r="AB50" s="612"/>
      <c r="AC50" s="612"/>
      <c r="AD50" s="612"/>
      <c r="AE50" s="612"/>
      <c r="AF50" s="612"/>
      <c r="AG50" s="612"/>
      <c r="AH50" s="612"/>
      <c r="AI50" s="648"/>
      <c r="AJ50" s="648"/>
      <c r="AK50" s="648"/>
      <c r="AL50" s="612"/>
      <c r="AM50" s="612"/>
      <c r="AN50" s="612"/>
      <c r="AO50" s="612"/>
      <c r="AP50" s="612"/>
      <c r="AQ50" s="612"/>
      <c r="AR50" s="612"/>
      <c r="AS50" s="612"/>
    </row>
    <row r="51" spans="1:45" s="614" customFormat="1" ht="9.6" customHeight="1" x14ac:dyDescent="0.25">
      <c r="A51" s="644"/>
      <c r="B51" s="618"/>
      <c r="C51" s="618"/>
      <c r="D51" s="618"/>
      <c r="E51" s="618"/>
      <c r="F51" s="608"/>
      <c r="G51" s="608"/>
      <c r="H51" s="612"/>
      <c r="I51" s="645"/>
      <c r="J51" s="618"/>
      <c r="K51" s="608"/>
      <c r="L51" s="608"/>
      <c r="M51" s="608"/>
      <c r="N51" s="610"/>
      <c r="O51" s="610"/>
      <c r="P51" s="610"/>
      <c r="Q51" s="610"/>
      <c r="R51" s="611"/>
      <c r="S51" s="612"/>
      <c r="T51" s="612"/>
      <c r="U51" s="612"/>
      <c r="V51" s="612"/>
      <c r="W51" s="612"/>
      <c r="X51" s="612"/>
      <c r="Y51" s="612"/>
      <c r="Z51" s="612"/>
      <c r="AA51" s="612"/>
      <c r="AB51" s="612"/>
      <c r="AC51" s="612"/>
      <c r="AD51" s="612"/>
      <c r="AE51" s="612"/>
      <c r="AF51" s="612"/>
      <c r="AG51" s="612"/>
      <c r="AH51" s="612"/>
      <c r="AI51" s="648"/>
      <c r="AJ51" s="648"/>
      <c r="AK51" s="648"/>
      <c r="AL51" s="612"/>
      <c r="AM51" s="612"/>
      <c r="AN51" s="612"/>
      <c r="AO51" s="612"/>
      <c r="AP51" s="612"/>
      <c r="AQ51" s="612"/>
      <c r="AR51" s="612"/>
      <c r="AS51" s="612"/>
    </row>
    <row r="52" spans="1:45" s="614" customFormat="1" ht="9.6" customHeight="1" x14ac:dyDescent="0.25">
      <c r="A52" s="643"/>
      <c r="B52" s="608"/>
      <c r="C52" s="608"/>
      <c r="D52" s="608"/>
      <c r="E52" s="618"/>
      <c r="F52" s="608"/>
      <c r="G52" s="608"/>
      <c r="H52" s="608"/>
      <c r="I52" s="608"/>
      <c r="J52" s="618"/>
      <c r="K52" s="608"/>
      <c r="L52" s="608"/>
      <c r="M52" s="608"/>
      <c r="N52" s="608"/>
      <c r="O52" s="608"/>
      <c r="P52" s="608"/>
      <c r="Q52" s="610"/>
      <c r="R52" s="611"/>
      <c r="S52" s="612"/>
      <c r="T52" s="612"/>
      <c r="U52" s="612"/>
      <c r="V52" s="612"/>
      <c r="W52" s="612"/>
      <c r="X52" s="612"/>
      <c r="Y52" s="612"/>
      <c r="Z52" s="612"/>
      <c r="AA52" s="612"/>
      <c r="AB52" s="612"/>
      <c r="AC52" s="612"/>
      <c r="AD52" s="612"/>
      <c r="AE52" s="612"/>
      <c r="AF52" s="612"/>
      <c r="AG52" s="612"/>
      <c r="AH52" s="612"/>
      <c r="AI52" s="648"/>
      <c r="AJ52" s="648"/>
      <c r="AK52" s="648"/>
      <c r="AL52" s="612"/>
      <c r="AM52" s="612"/>
      <c r="AN52" s="612"/>
      <c r="AO52" s="612"/>
      <c r="AP52" s="612"/>
      <c r="AQ52" s="612"/>
      <c r="AR52" s="612"/>
      <c r="AS52" s="612"/>
    </row>
    <row r="53" spans="1:45" s="655" customFormat="1" ht="6.75" customHeight="1" x14ac:dyDescent="0.25">
      <c r="A53" s="651"/>
      <c r="B53" s="651"/>
      <c r="C53" s="651"/>
      <c r="D53" s="651"/>
      <c r="E53" s="651"/>
      <c r="F53" s="652"/>
      <c r="G53" s="652"/>
      <c r="H53" s="652"/>
      <c r="I53" s="652"/>
      <c r="J53" s="653"/>
      <c r="K53" s="652"/>
      <c r="L53" s="654"/>
      <c r="M53" s="652"/>
      <c r="N53" s="654"/>
      <c r="O53" s="652"/>
      <c r="P53" s="654"/>
      <c r="Q53" s="652"/>
      <c r="R53" s="654"/>
      <c r="S53" s="648"/>
      <c r="T53" s="648"/>
      <c r="U53" s="648"/>
      <c r="V53" s="648"/>
      <c r="W53" s="648"/>
      <c r="X53" s="648"/>
      <c r="Y53" s="648"/>
      <c r="Z53" s="648"/>
      <c r="AA53" s="648"/>
      <c r="AB53" s="648"/>
      <c r="AC53" s="648"/>
      <c r="AD53" s="648"/>
      <c r="AE53" s="648"/>
      <c r="AF53" s="648"/>
      <c r="AG53" s="648"/>
      <c r="AH53" s="648"/>
      <c r="AI53" s="648"/>
      <c r="AJ53" s="648"/>
      <c r="AK53" s="648"/>
      <c r="AL53" s="648"/>
      <c r="AM53" s="648"/>
      <c r="AN53" s="648"/>
      <c r="AO53" s="648"/>
      <c r="AP53" s="648"/>
      <c r="AQ53" s="648"/>
      <c r="AR53" s="648"/>
      <c r="AS53" s="648"/>
    </row>
    <row r="54" spans="1:45" s="664" customFormat="1" ht="10.5" customHeight="1" x14ac:dyDescent="0.25">
      <c r="A54" s="511" t="s">
        <v>44</v>
      </c>
      <c r="B54" s="512"/>
      <c r="C54" s="512"/>
      <c r="D54" s="513"/>
      <c r="E54" s="656" t="s">
        <v>103</v>
      </c>
      <c r="F54" s="657" t="s">
        <v>104</v>
      </c>
      <c r="G54" s="656"/>
      <c r="H54" s="656"/>
      <c r="I54" s="658"/>
      <c r="J54" s="656" t="s">
        <v>103</v>
      </c>
      <c r="K54" s="657" t="s">
        <v>105</v>
      </c>
      <c r="L54" s="659"/>
      <c r="M54" s="657" t="s">
        <v>106</v>
      </c>
      <c r="N54" s="660"/>
      <c r="O54" s="661" t="s">
        <v>107</v>
      </c>
      <c r="P54" s="661"/>
      <c r="Q54" s="662"/>
      <c r="R54" s="663"/>
      <c r="T54" s="551"/>
      <c r="U54" s="551"/>
      <c r="V54" s="551"/>
      <c r="W54" s="551"/>
      <c r="X54" s="551"/>
      <c r="Y54" s="551"/>
      <c r="Z54" s="551"/>
      <c r="AA54" s="551"/>
      <c r="AB54" s="551"/>
      <c r="AC54" s="551"/>
      <c r="AD54" s="551"/>
      <c r="AE54" s="551"/>
      <c r="AF54" s="551"/>
      <c r="AG54" s="551"/>
      <c r="AH54" s="551"/>
      <c r="AI54" s="665"/>
      <c r="AJ54" s="665"/>
      <c r="AK54" s="665"/>
      <c r="AL54" s="551"/>
      <c r="AM54" s="551"/>
      <c r="AN54" s="551"/>
      <c r="AO54" s="551"/>
      <c r="AP54" s="551"/>
      <c r="AQ54" s="551"/>
      <c r="AR54" s="551"/>
      <c r="AS54" s="551"/>
    </row>
    <row r="55" spans="1:45" s="664" customFormat="1" ht="9" customHeight="1" x14ac:dyDescent="0.25">
      <c r="A55" s="523" t="s">
        <v>108</v>
      </c>
      <c r="B55" s="524"/>
      <c r="C55" s="666"/>
      <c r="D55" s="525"/>
      <c r="E55" s="667">
        <v>1</v>
      </c>
      <c r="F55" s="551" t="e">
        <f>IF(E55&gt;$R$62,0,UPPER(VLOOKUP(E55,#REF!,2)))</f>
        <v>#REF!</v>
      </c>
      <c r="G55" s="667"/>
      <c r="H55" s="551"/>
      <c r="I55" s="544"/>
      <c r="J55" s="668" t="s">
        <v>109</v>
      </c>
      <c r="K55" s="542"/>
      <c r="L55" s="543"/>
      <c r="M55" s="542"/>
      <c r="N55" s="669"/>
      <c r="O55" s="531" t="s">
        <v>110</v>
      </c>
      <c r="P55" s="670"/>
      <c r="Q55" s="670"/>
      <c r="R55" s="669"/>
      <c r="T55" s="551"/>
      <c r="U55" s="551"/>
      <c r="V55" s="551"/>
      <c r="W55" s="551"/>
      <c r="X55" s="551"/>
      <c r="Y55" s="551"/>
      <c r="Z55" s="551"/>
      <c r="AA55" s="551"/>
      <c r="AB55" s="551"/>
      <c r="AC55" s="551"/>
      <c r="AD55" s="551"/>
      <c r="AE55" s="551"/>
      <c r="AF55" s="551"/>
      <c r="AG55" s="551"/>
      <c r="AH55" s="551"/>
      <c r="AI55" s="665"/>
      <c r="AJ55" s="665"/>
      <c r="AK55" s="665"/>
      <c r="AL55" s="551"/>
      <c r="AM55" s="551"/>
      <c r="AN55" s="551"/>
      <c r="AO55" s="551"/>
      <c r="AP55" s="551"/>
      <c r="AQ55" s="551"/>
      <c r="AR55" s="551"/>
      <c r="AS55" s="551"/>
    </row>
    <row r="56" spans="1:45" s="664" customFormat="1" ht="9" customHeight="1" x14ac:dyDescent="0.25">
      <c r="A56" s="536" t="s">
        <v>111</v>
      </c>
      <c r="B56" s="537"/>
      <c r="C56" s="671"/>
      <c r="D56" s="538"/>
      <c r="E56" s="667">
        <v>2</v>
      </c>
      <c r="F56" s="551" t="e">
        <f>IF(E56&gt;$R$62,0,UPPER(VLOOKUP(E56,#REF!,2)))</f>
        <v>#REF!</v>
      </c>
      <c r="G56" s="667"/>
      <c r="H56" s="551"/>
      <c r="I56" s="544"/>
      <c r="J56" s="668" t="s">
        <v>112</v>
      </c>
      <c r="K56" s="542"/>
      <c r="L56" s="543"/>
      <c r="M56" s="542"/>
      <c r="N56" s="669"/>
      <c r="O56" s="567"/>
      <c r="P56" s="569"/>
      <c r="Q56" s="537"/>
      <c r="R56" s="672"/>
      <c r="T56" s="551"/>
      <c r="U56" s="551"/>
      <c r="V56" s="551"/>
      <c r="W56" s="551"/>
      <c r="X56" s="551"/>
      <c r="Y56" s="551"/>
      <c r="Z56" s="551"/>
      <c r="AA56" s="551"/>
      <c r="AB56" s="551"/>
      <c r="AC56" s="551"/>
      <c r="AD56" s="551"/>
      <c r="AE56" s="551"/>
      <c r="AF56" s="551"/>
      <c r="AG56" s="551"/>
      <c r="AH56" s="551"/>
      <c r="AI56" s="665"/>
      <c r="AJ56" s="665"/>
      <c r="AK56" s="665"/>
      <c r="AL56" s="551"/>
      <c r="AM56" s="551"/>
      <c r="AN56" s="551"/>
      <c r="AO56" s="551"/>
      <c r="AP56" s="551"/>
      <c r="AQ56" s="551"/>
      <c r="AR56" s="551"/>
      <c r="AS56" s="551"/>
    </row>
    <row r="57" spans="1:45" s="664" customFormat="1" ht="9" customHeight="1" x14ac:dyDescent="0.25">
      <c r="A57" s="548"/>
      <c r="B57" s="549"/>
      <c r="C57" s="673"/>
      <c r="D57" s="550"/>
      <c r="E57" s="667"/>
      <c r="F57" s="551"/>
      <c r="G57" s="667"/>
      <c r="H57" s="551"/>
      <c r="I57" s="544"/>
      <c r="J57" s="668" t="s">
        <v>113</v>
      </c>
      <c r="K57" s="542"/>
      <c r="L57" s="543"/>
      <c r="M57" s="542"/>
      <c r="N57" s="669"/>
      <c r="O57" s="531" t="s">
        <v>114</v>
      </c>
      <c r="P57" s="670"/>
      <c r="Q57" s="670"/>
      <c r="R57" s="669"/>
      <c r="T57" s="551"/>
      <c r="U57" s="551"/>
      <c r="V57" s="551"/>
      <c r="W57" s="551"/>
      <c r="X57" s="551"/>
      <c r="Y57" s="551"/>
      <c r="Z57" s="551"/>
      <c r="AA57" s="551"/>
      <c r="AB57" s="551"/>
      <c r="AC57" s="551"/>
      <c r="AD57" s="551"/>
      <c r="AE57" s="551"/>
      <c r="AF57" s="551"/>
      <c r="AG57" s="551"/>
      <c r="AH57" s="551"/>
      <c r="AI57" s="665"/>
      <c r="AJ57" s="665"/>
      <c r="AK57" s="665"/>
      <c r="AL57" s="551"/>
      <c r="AM57" s="551"/>
      <c r="AN57" s="551"/>
      <c r="AO57" s="551"/>
      <c r="AP57" s="551"/>
      <c r="AQ57" s="551"/>
      <c r="AR57" s="551"/>
      <c r="AS57" s="551"/>
    </row>
    <row r="58" spans="1:45" s="664" customFormat="1" ht="9" customHeight="1" x14ac:dyDescent="0.25">
      <c r="A58" s="553"/>
      <c r="B58" s="554"/>
      <c r="C58" s="554"/>
      <c r="D58" s="555"/>
      <c r="E58" s="667"/>
      <c r="F58" s="551"/>
      <c r="G58" s="667"/>
      <c r="H58" s="551"/>
      <c r="I58" s="544"/>
      <c r="J58" s="668" t="s">
        <v>115</v>
      </c>
      <c r="K58" s="542"/>
      <c r="L58" s="543"/>
      <c r="M58" s="542"/>
      <c r="N58" s="669"/>
      <c r="O58" s="542"/>
      <c r="P58" s="543"/>
      <c r="Q58" s="542"/>
      <c r="R58" s="669"/>
      <c r="T58" s="551"/>
      <c r="U58" s="551"/>
      <c r="V58" s="551"/>
      <c r="W58" s="551"/>
      <c r="X58" s="551"/>
      <c r="Y58" s="551"/>
      <c r="Z58" s="551"/>
      <c r="AA58" s="551"/>
      <c r="AB58" s="551"/>
      <c r="AC58" s="551"/>
      <c r="AD58" s="551"/>
      <c r="AE58" s="551"/>
      <c r="AF58" s="551"/>
      <c r="AG58" s="551"/>
      <c r="AH58" s="551"/>
      <c r="AI58" s="665"/>
      <c r="AJ58" s="665"/>
      <c r="AK58" s="665"/>
      <c r="AL58" s="551"/>
      <c r="AM58" s="551"/>
      <c r="AN58" s="551"/>
      <c r="AO58" s="551"/>
      <c r="AP58" s="551"/>
      <c r="AQ58" s="551"/>
      <c r="AR58" s="551"/>
      <c r="AS58" s="551"/>
    </row>
    <row r="59" spans="1:45" s="664" customFormat="1" ht="9" customHeight="1" x14ac:dyDescent="0.25">
      <c r="A59" s="557"/>
      <c r="B59" s="558"/>
      <c r="C59" s="558"/>
      <c r="D59" s="559"/>
      <c r="E59" s="667"/>
      <c r="F59" s="551"/>
      <c r="G59" s="667"/>
      <c r="H59" s="551"/>
      <c r="I59" s="544"/>
      <c r="J59" s="668" t="s">
        <v>116</v>
      </c>
      <c r="K59" s="542"/>
      <c r="L59" s="543"/>
      <c r="M59" s="542"/>
      <c r="N59" s="669"/>
      <c r="O59" s="537"/>
      <c r="P59" s="569"/>
      <c r="Q59" s="537"/>
      <c r="R59" s="672"/>
      <c r="T59" s="551"/>
      <c r="U59" s="551"/>
      <c r="V59" s="551"/>
      <c r="W59" s="551"/>
      <c r="X59" s="551"/>
      <c r="Y59" s="551"/>
      <c r="Z59" s="551"/>
      <c r="AA59" s="551"/>
      <c r="AB59" s="551"/>
      <c r="AC59" s="551"/>
      <c r="AD59" s="551"/>
      <c r="AE59" s="551"/>
      <c r="AF59" s="551"/>
      <c r="AG59" s="551"/>
      <c r="AH59" s="551"/>
      <c r="AI59" s="665"/>
      <c r="AJ59" s="665"/>
      <c r="AK59" s="665"/>
      <c r="AL59" s="551"/>
      <c r="AM59" s="551"/>
      <c r="AN59" s="551"/>
      <c r="AO59" s="551"/>
      <c r="AP59" s="551"/>
      <c r="AQ59" s="551"/>
      <c r="AR59" s="551"/>
      <c r="AS59" s="551"/>
    </row>
    <row r="60" spans="1:45" s="664" customFormat="1" ht="9" customHeight="1" x14ac:dyDescent="0.25">
      <c r="A60" s="560"/>
      <c r="B60" s="561"/>
      <c r="C60" s="554"/>
      <c r="D60" s="555"/>
      <c r="E60" s="667"/>
      <c r="F60" s="551"/>
      <c r="G60" s="667"/>
      <c r="H60" s="551"/>
      <c r="I60" s="544"/>
      <c r="J60" s="668" t="s">
        <v>117</v>
      </c>
      <c r="K60" s="542"/>
      <c r="L60" s="543"/>
      <c r="M60" s="542"/>
      <c r="N60" s="669"/>
      <c r="O60" s="531" t="s">
        <v>118</v>
      </c>
      <c r="P60" s="670"/>
      <c r="Q60" s="670"/>
      <c r="R60" s="669"/>
      <c r="T60" s="551"/>
      <c r="U60" s="551"/>
      <c r="V60" s="551"/>
      <c r="W60" s="551"/>
      <c r="X60" s="551"/>
      <c r="Y60" s="551"/>
      <c r="Z60" s="551"/>
      <c r="AA60" s="551"/>
      <c r="AB60" s="551"/>
      <c r="AC60" s="551"/>
      <c r="AD60" s="551"/>
      <c r="AE60" s="551"/>
      <c r="AF60" s="551"/>
      <c r="AG60" s="551"/>
      <c r="AH60" s="551"/>
      <c r="AI60" s="665"/>
      <c r="AJ60" s="665"/>
      <c r="AK60" s="665"/>
      <c r="AL60" s="551"/>
      <c r="AM60" s="551"/>
      <c r="AN60" s="551"/>
      <c r="AO60" s="551"/>
      <c r="AP60" s="551"/>
      <c r="AQ60" s="551"/>
      <c r="AR60" s="551"/>
      <c r="AS60" s="551"/>
    </row>
    <row r="61" spans="1:45" s="664" customFormat="1" ht="9" customHeight="1" x14ac:dyDescent="0.25">
      <c r="A61" s="560"/>
      <c r="B61" s="561"/>
      <c r="C61" s="674"/>
      <c r="D61" s="562"/>
      <c r="E61" s="667"/>
      <c r="F61" s="551"/>
      <c r="G61" s="667"/>
      <c r="H61" s="551"/>
      <c r="I61" s="544"/>
      <c r="J61" s="668" t="s">
        <v>119</v>
      </c>
      <c r="K61" s="542"/>
      <c r="L61" s="543"/>
      <c r="M61" s="542"/>
      <c r="N61" s="669"/>
      <c r="O61" s="542"/>
      <c r="P61" s="543"/>
      <c r="Q61" s="542"/>
      <c r="R61" s="669"/>
      <c r="T61" s="551"/>
      <c r="U61" s="551"/>
      <c r="V61" s="551"/>
      <c r="W61" s="551"/>
      <c r="X61" s="551"/>
      <c r="Y61" s="551"/>
      <c r="Z61" s="551"/>
      <c r="AA61" s="551"/>
      <c r="AB61" s="551"/>
      <c r="AC61" s="551"/>
      <c r="AD61" s="551"/>
      <c r="AE61" s="551"/>
      <c r="AF61" s="551"/>
      <c r="AG61" s="551"/>
      <c r="AH61" s="551"/>
      <c r="AI61" s="665"/>
      <c r="AJ61" s="665"/>
      <c r="AK61" s="665"/>
      <c r="AL61" s="551"/>
      <c r="AM61" s="551"/>
      <c r="AN61" s="551"/>
      <c r="AO61" s="551"/>
      <c r="AP61" s="551"/>
      <c r="AQ61" s="551"/>
      <c r="AR61" s="551"/>
      <c r="AS61" s="551"/>
    </row>
    <row r="62" spans="1:45" s="664" customFormat="1" ht="9" customHeight="1" x14ac:dyDescent="0.25">
      <c r="A62" s="563"/>
      <c r="B62" s="564"/>
      <c r="C62" s="675"/>
      <c r="D62" s="565"/>
      <c r="E62" s="676"/>
      <c r="F62" s="567"/>
      <c r="G62" s="676"/>
      <c r="H62" s="567"/>
      <c r="I62" s="570"/>
      <c r="J62" s="677" t="s">
        <v>120</v>
      </c>
      <c r="K62" s="537"/>
      <c r="L62" s="569"/>
      <c r="M62" s="537"/>
      <c r="N62" s="672"/>
      <c r="O62" s="537" t="str">
        <f>R4</f>
        <v>Kovács Zoltán</v>
      </c>
      <c r="P62" s="569"/>
      <c r="Q62" s="537"/>
      <c r="R62" s="678" t="e">
        <f>MIN(4,#REF!)</f>
        <v>#REF!</v>
      </c>
      <c r="T62" s="551"/>
      <c r="U62" s="551"/>
      <c r="V62" s="551"/>
      <c r="W62" s="551"/>
      <c r="X62" s="551"/>
      <c r="Y62" s="551"/>
      <c r="Z62" s="551"/>
      <c r="AA62" s="551"/>
      <c r="AB62" s="551"/>
      <c r="AC62" s="551"/>
      <c r="AD62" s="551"/>
      <c r="AE62" s="551"/>
      <c r="AF62" s="551"/>
      <c r="AG62" s="551"/>
      <c r="AH62" s="551"/>
      <c r="AI62" s="665"/>
      <c r="AJ62" s="665"/>
      <c r="AK62" s="665"/>
      <c r="AL62" s="551"/>
      <c r="AM62" s="551"/>
      <c r="AN62" s="551"/>
      <c r="AO62" s="551"/>
      <c r="AP62" s="551"/>
      <c r="AQ62" s="551"/>
      <c r="AR62" s="551"/>
      <c r="AS62" s="551"/>
    </row>
    <row r="63" spans="1:45" x14ac:dyDescent="0.25">
      <c r="T63" s="493"/>
      <c r="U63" s="493"/>
      <c r="V63" s="493"/>
      <c r="W63" s="493"/>
      <c r="X63" s="493"/>
      <c r="Y63" s="493"/>
      <c r="Z63" s="493"/>
      <c r="AA63" s="493"/>
      <c r="AB63" s="493"/>
      <c r="AC63" s="493"/>
      <c r="AD63" s="493"/>
      <c r="AE63" s="493"/>
      <c r="AF63" s="493"/>
      <c r="AG63" s="493"/>
      <c r="AH63" s="493"/>
      <c r="AL63" s="493"/>
      <c r="AM63" s="493"/>
      <c r="AN63" s="493"/>
      <c r="AO63" s="493"/>
      <c r="AP63" s="493"/>
      <c r="AQ63" s="493"/>
      <c r="AR63" s="493"/>
      <c r="AS63" s="493"/>
    </row>
    <row r="64" spans="1:45" x14ac:dyDescent="0.25">
      <c r="T64" s="493"/>
      <c r="U64" s="493"/>
      <c r="V64" s="493"/>
      <c r="W64" s="493"/>
      <c r="X64" s="493"/>
      <c r="Y64" s="493"/>
      <c r="Z64" s="493"/>
      <c r="AA64" s="493"/>
      <c r="AB64" s="493"/>
      <c r="AC64" s="493"/>
      <c r="AD64" s="493"/>
      <c r="AE64" s="493"/>
      <c r="AF64" s="493"/>
      <c r="AG64" s="493"/>
      <c r="AH64" s="493"/>
      <c r="AL64" s="493"/>
      <c r="AM64" s="493"/>
      <c r="AN64" s="493"/>
      <c r="AO64" s="493"/>
      <c r="AP64" s="493"/>
      <c r="AQ64" s="493"/>
      <c r="AR64" s="493"/>
      <c r="AS64" s="493"/>
    </row>
    <row r="65" spans="20:45" x14ac:dyDescent="0.25">
      <c r="T65" s="493"/>
      <c r="U65" s="493"/>
      <c r="V65" s="493"/>
      <c r="W65" s="493"/>
      <c r="X65" s="493"/>
      <c r="Y65" s="493"/>
      <c r="Z65" s="493"/>
      <c r="AA65" s="493"/>
      <c r="AB65" s="493"/>
      <c r="AC65" s="493"/>
      <c r="AD65" s="493"/>
      <c r="AE65" s="493"/>
      <c r="AF65" s="493"/>
      <c r="AG65" s="493"/>
      <c r="AH65" s="493"/>
      <c r="AL65" s="493"/>
      <c r="AM65" s="493"/>
      <c r="AN65" s="493"/>
      <c r="AO65" s="493"/>
      <c r="AP65" s="493"/>
      <c r="AQ65" s="493"/>
      <c r="AR65" s="493"/>
      <c r="AS65" s="493"/>
    </row>
    <row r="66" spans="20:45" x14ac:dyDescent="0.25">
      <c r="T66" s="493"/>
      <c r="U66" s="493"/>
      <c r="V66" s="493"/>
      <c r="W66" s="493"/>
      <c r="X66" s="493"/>
      <c r="Y66" s="493"/>
      <c r="Z66" s="493"/>
      <c r="AA66" s="493"/>
      <c r="AB66" s="493"/>
      <c r="AC66" s="493"/>
      <c r="AD66" s="493"/>
      <c r="AE66" s="493"/>
      <c r="AF66" s="493"/>
      <c r="AG66" s="493"/>
      <c r="AH66" s="493"/>
      <c r="AL66" s="493"/>
      <c r="AM66" s="493"/>
      <c r="AN66" s="493"/>
      <c r="AO66" s="493"/>
      <c r="AP66" s="493"/>
      <c r="AQ66" s="493"/>
      <c r="AR66" s="493"/>
      <c r="AS66" s="493"/>
    </row>
    <row r="67" spans="20:45" x14ac:dyDescent="0.25">
      <c r="T67" s="493"/>
      <c r="U67" s="493"/>
      <c r="V67" s="493"/>
      <c r="W67" s="493"/>
      <c r="X67" s="493"/>
      <c r="Y67" s="493"/>
      <c r="Z67" s="493"/>
      <c r="AA67" s="493"/>
      <c r="AB67" s="493"/>
      <c r="AC67" s="493"/>
      <c r="AD67" s="493"/>
      <c r="AE67" s="493"/>
      <c r="AF67" s="493"/>
      <c r="AG67" s="493"/>
      <c r="AH67" s="493"/>
      <c r="AL67" s="493"/>
      <c r="AM67" s="493"/>
      <c r="AN67" s="493"/>
      <c r="AO67" s="493"/>
      <c r="AP67" s="493"/>
      <c r="AQ67" s="493"/>
      <c r="AR67" s="493"/>
      <c r="AS67" s="493"/>
    </row>
    <row r="68" spans="20:45" x14ac:dyDescent="0.25">
      <c r="T68" s="493"/>
      <c r="U68" s="493"/>
      <c r="V68" s="493"/>
      <c r="W68" s="493"/>
      <c r="X68" s="493"/>
      <c r="Y68" s="493"/>
      <c r="Z68" s="493"/>
      <c r="AA68" s="493"/>
      <c r="AB68" s="493"/>
      <c r="AC68" s="493"/>
      <c r="AD68" s="493"/>
      <c r="AE68" s="493"/>
      <c r="AF68" s="493"/>
      <c r="AG68" s="493"/>
      <c r="AH68" s="493"/>
      <c r="AL68" s="493"/>
      <c r="AM68" s="493"/>
      <c r="AN68" s="493"/>
      <c r="AO68" s="493"/>
      <c r="AP68" s="493"/>
      <c r="AQ68" s="493"/>
      <c r="AR68" s="493"/>
      <c r="AS68" s="493"/>
    </row>
    <row r="69" spans="20:45" x14ac:dyDescent="0.25">
      <c r="T69" s="493"/>
      <c r="U69" s="493"/>
      <c r="V69" s="493"/>
      <c r="W69" s="493"/>
      <c r="X69" s="493"/>
      <c r="Y69" s="493"/>
      <c r="Z69" s="493"/>
      <c r="AA69" s="493"/>
      <c r="AB69" s="493"/>
      <c r="AC69" s="493"/>
      <c r="AD69" s="493"/>
      <c r="AE69" s="493"/>
      <c r="AF69" s="493"/>
      <c r="AG69" s="493"/>
      <c r="AH69" s="493"/>
      <c r="AL69" s="493"/>
      <c r="AM69" s="493"/>
      <c r="AN69" s="493"/>
      <c r="AO69" s="493"/>
      <c r="AP69" s="493"/>
      <c r="AQ69" s="493"/>
      <c r="AR69" s="493"/>
      <c r="AS69" s="493"/>
    </row>
    <row r="70" spans="20:45" x14ac:dyDescent="0.25">
      <c r="T70" s="493"/>
      <c r="U70" s="493"/>
      <c r="V70" s="493"/>
      <c r="W70" s="493"/>
      <c r="X70" s="493"/>
      <c r="Y70" s="493"/>
      <c r="Z70" s="493"/>
      <c r="AA70" s="493"/>
      <c r="AB70" s="493"/>
      <c r="AC70" s="493"/>
      <c r="AD70" s="493"/>
      <c r="AE70" s="493"/>
      <c r="AF70" s="493"/>
      <c r="AG70" s="493"/>
      <c r="AH70" s="493"/>
      <c r="AL70" s="493"/>
      <c r="AM70" s="493"/>
      <c r="AN70" s="493"/>
      <c r="AO70" s="493"/>
      <c r="AP70" s="493"/>
      <c r="AQ70" s="493"/>
      <c r="AR70" s="493"/>
      <c r="AS70" s="493"/>
    </row>
    <row r="71" spans="20:45" x14ac:dyDescent="0.25">
      <c r="T71" s="493"/>
      <c r="U71" s="493"/>
      <c r="V71" s="493"/>
      <c r="W71" s="493"/>
      <c r="X71" s="493"/>
      <c r="Y71" s="493"/>
      <c r="Z71" s="493"/>
      <c r="AA71" s="493"/>
      <c r="AB71" s="493"/>
      <c r="AC71" s="493"/>
      <c r="AD71" s="493"/>
      <c r="AE71" s="493"/>
      <c r="AF71" s="493"/>
      <c r="AG71" s="493"/>
      <c r="AH71" s="493"/>
      <c r="AL71" s="493"/>
      <c r="AM71" s="493"/>
      <c r="AN71" s="493"/>
      <c r="AO71" s="493"/>
      <c r="AP71" s="493"/>
      <c r="AQ71" s="493"/>
      <c r="AR71" s="493"/>
      <c r="AS71" s="493"/>
    </row>
    <row r="72" spans="20:45" x14ac:dyDescent="0.25">
      <c r="T72" s="493"/>
      <c r="U72" s="493"/>
      <c r="V72" s="493"/>
      <c r="W72" s="493"/>
      <c r="X72" s="493"/>
      <c r="Y72" s="493"/>
      <c r="Z72" s="493"/>
      <c r="AA72" s="493"/>
      <c r="AB72" s="493"/>
      <c r="AC72" s="493"/>
      <c r="AD72" s="493"/>
      <c r="AE72" s="493"/>
      <c r="AF72" s="493"/>
      <c r="AG72" s="493"/>
      <c r="AH72" s="493"/>
      <c r="AL72" s="493"/>
      <c r="AM72" s="493"/>
      <c r="AN72" s="493"/>
      <c r="AO72" s="493"/>
      <c r="AP72" s="493"/>
      <c r="AQ72" s="493"/>
      <c r="AR72" s="493"/>
      <c r="AS72" s="493"/>
    </row>
    <row r="73" spans="20:45" x14ac:dyDescent="0.25">
      <c r="T73" s="493"/>
      <c r="U73" s="493"/>
      <c r="V73" s="493"/>
      <c r="W73" s="493"/>
      <c r="X73" s="493"/>
      <c r="Y73" s="493"/>
      <c r="Z73" s="493"/>
      <c r="AA73" s="493"/>
      <c r="AB73" s="493"/>
      <c r="AC73" s="493"/>
      <c r="AD73" s="493"/>
      <c r="AE73" s="493"/>
      <c r="AF73" s="493"/>
      <c r="AG73" s="493"/>
      <c r="AH73" s="493"/>
      <c r="AL73" s="493"/>
      <c r="AM73" s="493"/>
      <c r="AN73" s="493"/>
      <c r="AO73" s="493"/>
      <c r="AP73" s="493"/>
      <c r="AQ73" s="493"/>
      <c r="AR73" s="493"/>
      <c r="AS73" s="493"/>
    </row>
    <row r="74" spans="20:45" x14ac:dyDescent="0.25">
      <c r="T74" s="493"/>
      <c r="U74" s="493"/>
      <c r="V74" s="493"/>
      <c r="W74" s="493"/>
      <c r="X74" s="493"/>
      <c r="Y74" s="493"/>
      <c r="Z74" s="493"/>
      <c r="AA74" s="493"/>
      <c r="AB74" s="493"/>
      <c r="AC74" s="493"/>
      <c r="AD74" s="493"/>
      <c r="AE74" s="493"/>
      <c r="AF74" s="493"/>
      <c r="AG74" s="493"/>
      <c r="AH74" s="493"/>
      <c r="AL74" s="493"/>
      <c r="AM74" s="493"/>
      <c r="AN74" s="493"/>
      <c r="AO74" s="493"/>
      <c r="AP74" s="493"/>
      <c r="AQ74" s="493"/>
      <c r="AR74" s="493"/>
      <c r="AS74" s="493"/>
    </row>
    <row r="75" spans="20:45" x14ac:dyDescent="0.25">
      <c r="T75" s="493"/>
      <c r="U75" s="493"/>
      <c r="V75" s="493"/>
      <c r="W75" s="493"/>
      <c r="X75" s="493"/>
      <c r="Y75" s="493"/>
      <c r="Z75" s="493"/>
      <c r="AA75" s="493"/>
      <c r="AB75" s="493"/>
      <c r="AC75" s="493"/>
      <c r="AD75" s="493"/>
      <c r="AE75" s="493"/>
      <c r="AF75" s="493"/>
      <c r="AG75" s="493"/>
      <c r="AH75" s="493"/>
      <c r="AL75" s="493"/>
      <c r="AM75" s="493"/>
      <c r="AN75" s="493"/>
      <c r="AO75" s="493"/>
      <c r="AP75" s="493"/>
      <c r="AQ75" s="493"/>
      <c r="AR75" s="493"/>
      <c r="AS75" s="493"/>
    </row>
    <row r="76" spans="20:45" x14ac:dyDescent="0.25">
      <c r="T76" s="493"/>
      <c r="U76" s="493"/>
      <c r="V76" s="493"/>
      <c r="W76" s="493"/>
      <c r="X76" s="493"/>
      <c r="Y76" s="493"/>
      <c r="Z76" s="493"/>
      <c r="AA76" s="493"/>
      <c r="AB76" s="493"/>
      <c r="AC76" s="493"/>
      <c r="AD76" s="493"/>
      <c r="AE76" s="493"/>
      <c r="AF76" s="493"/>
      <c r="AG76" s="493"/>
      <c r="AH76" s="493"/>
      <c r="AL76" s="493"/>
      <c r="AM76" s="493"/>
      <c r="AN76" s="493"/>
      <c r="AO76" s="493"/>
      <c r="AP76" s="493"/>
      <c r="AQ76" s="493"/>
      <c r="AR76" s="493"/>
      <c r="AS76" s="493"/>
    </row>
    <row r="77" spans="20:45" x14ac:dyDescent="0.25">
      <c r="T77" s="493"/>
      <c r="U77" s="493"/>
      <c r="V77" s="493"/>
      <c r="W77" s="493"/>
      <c r="X77" s="493"/>
      <c r="Y77" s="493"/>
      <c r="Z77" s="493"/>
      <c r="AA77" s="493"/>
      <c r="AB77" s="493"/>
      <c r="AC77" s="493"/>
      <c r="AD77" s="493"/>
      <c r="AE77" s="493"/>
      <c r="AF77" s="493"/>
      <c r="AG77" s="493"/>
      <c r="AH77" s="493"/>
      <c r="AL77" s="493"/>
      <c r="AM77" s="493"/>
      <c r="AN77" s="493"/>
      <c r="AO77" s="493"/>
      <c r="AP77" s="493"/>
      <c r="AQ77" s="493"/>
      <c r="AR77" s="493"/>
      <c r="AS77" s="493"/>
    </row>
    <row r="78" spans="20:45" x14ac:dyDescent="0.25">
      <c r="T78" s="493"/>
      <c r="U78" s="493"/>
      <c r="V78" s="493"/>
      <c r="W78" s="493"/>
      <c r="X78" s="493"/>
      <c r="Y78" s="493"/>
      <c r="Z78" s="493"/>
      <c r="AA78" s="493"/>
      <c r="AB78" s="493"/>
      <c r="AC78" s="493"/>
      <c r="AD78" s="493"/>
      <c r="AE78" s="493"/>
      <c r="AF78" s="493"/>
      <c r="AG78" s="493"/>
      <c r="AH78" s="493"/>
      <c r="AL78" s="493"/>
      <c r="AM78" s="493"/>
      <c r="AN78" s="493"/>
      <c r="AO78" s="493"/>
      <c r="AP78" s="493"/>
      <c r="AQ78" s="493"/>
      <c r="AR78" s="493"/>
      <c r="AS78" s="493"/>
    </row>
    <row r="79" spans="20:45" x14ac:dyDescent="0.25">
      <c r="T79" s="493"/>
      <c r="U79" s="493"/>
      <c r="V79" s="493"/>
      <c r="W79" s="493"/>
      <c r="X79" s="493"/>
      <c r="Y79" s="493"/>
      <c r="Z79" s="493"/>
      <c r="AA79" s="493"/>
      <c r="AB79" s="493"/>
      <c r="AC79" s="493"/>
      <c r="AD79" s="493"/>
      <c r="AE79" s="493"/>
      <c r="AF79" s="493"/>
      <c r="AG79" s="493"/>
      <c r="AH79" s="493"/>
      <c r="AL79" s="493"/>
      <c r="AM79" s="493"/>
      <c r="AN79" s="493"/>
      <c r="AO79" s="493"/>
      <c r="AP79" s="493"/>
      <c r="AQ79" s="493"/>
      <c r="AR79" s="493"/>
      <c r="AS79" s="493"/>
    </row>
    <row r="80" spans="20:45" x14ac:dyDescent="0.25">
      <c r="T80" s="493"/>
      <c r="U80" s="493"/>
      <c r="V80" s="493"/>
      <c r="W80" s="493"/>
      <c r="X80" s="493"/>
      <c r="Y80" s="493"/>
      <c r="Z80" s="493"/>
      <c r="AA80" s="493"/>
      <c r="AB80" s="493"/>
      <c r="AC80" s="493"/>
      <c r="AD80" s="493"/>
      <c r="AE80" s="493"/>
      <c r="AF80" s="493"/>
      <c r="AG80" s="493"/>
      <c r="AH80" s="493"/>
      <c r="AL80" s="493"/>
      <c r="AM80" s="493"/>
      <c r="AN80" s="493"/>
      <c r="AO80" s="493"/>
      <c r="AP80" s="493"/>
      <c r="AQ80" s="493"/>
      <c r="AR80" s="493"/>
      <c r="AS80" s="493"/>
    </row>
    <row r="81" spans="20:45" x14ac:dyDescent="0.25">
      <c r="T81" s="493"/>
      <c r="U81" s="493"/>
      <c r="V81" s="493"/>
      <c r="W81" s="493"/>
      <c r="X81" s="493"/>
      <c r="Y81" s="493"/>
      <c r="Z81" s="493"/>
      <c r="AA81" s="493"/>
      <c r="AB81" s="493"/>
      <c r="AC81" s="493"/>
      <c r="AD81" s="493"/>
      <c r="AE81" s="493"/>
      <c r="AF81" s="493"/>
      <c r="AG81" s="493"/>
      <c r="AH81" s="493"/>
      <c r="AL81" s="493"/>
      <c r="AM81" s="493"/>
      <c r="AN81" s="493"/>
      <c r="AO81" s="493"/>
      <c r="AP81" s="493"/>
      <c r="AQ81" s="493"/>
      <c r="AR81" s="493"/>
      <c r="AS81" s="493"/>
    </row>
    <row r="82" spans="20:45" x14ac:dyDescent="0.25">
      <c r="T82" s="493"/>
      <c r="U82" s="493"/>
      <c r="V82" s="493"/>
      <c r="W82" s="493"/>
      <c r="X82" s="493"/>
      <c r="Y82" s="493"/>
      <c r="Z82" s="493"/>
      <c r="AA82" s="493"/>
      <c r="AB82" s="493"/>
      <c r="AC82" s="493"/>
      <c r="AD82" s="493"/>
      <c r="AE82" s="493"/>
      <c r="AF82" s="493"/>
      <c r="AG82" s="493"/>
      <c r="AH82" s="493"/>
      <c r="AL82" s="493"/>
      <c r="AM82" s="493"/>
      <c r="AN82" s="493"/>
      <c r="AO82" s="493"/>
      <c r="AP82" s="493"/>
      <c r="AQ82" s="493"/>
      <c r="AR82" s="493"/>
      <c r="AS82" s="493"/>
    </row>
    <row r="83" spans="20:45" x14ac:dyDescent="0.25">
      <c r="T83" s="493"/>
      <c r="U83" s="493"/>
      <c r="V83" s="493"/>
      <c r="W83" s="493"/>
      <c r="X83" s="493"/>
      <c r="Y83" s="493"/>
      <c r="Z83" s="493"/>
      <c r="AA83" s="493"/>
      <c r="AB83" s="493"/>
      <c r="AC83" s="493"/>
      <c r="AD83" s="493"/>
      <c r="AE83" s="493"/>
      <c r="AF83" s="493"/>
      <c r="AG83" s="493"/>
      <c r="AH83" s="493"/>
      <c r="AL83" s="493"/>
      <c r="AM83" s="493"/>
      <c r="AN83" s="493"/>
      <c r="AO83" s="493"/>
      <c r="AP83" s="493"/>
      <c r="AQ83" s="493"/>
      <c r="AR83" s="493"/>
      <c r="AS83" s="493"/>
    </row>
    <row r="84" spans="20:45" x14ac:dyDescent="0.25">
      <c r="T84" s="493"/>
      <c r="U84" s="493"/>
      <c r="V84" s="493"/>
      <c r="W84" s="493"/>
      <c r="X84" s="493"/>
      <c r="Y84" s="493"/>
      <c r="Z84" s="493"/>
      <c r="AA84" s="493"/>
      <c r="AB84" s="493"/>
      <c r="AC84" s="493"/>
      <c r="AD84" s="493"/>
      <c r="AE84" s="493"/>
      <c r="AF84" s="493"/>
      <c r="AG84" s="493"/>
      <c r="AH84" s="493"/>
      <c r="AL84" s="493"/>
      <c r="AM84" s="493"/>
      <c r="AN84" s="493"/>
      <c r="AO84" s="493"/>
      <c r="AP84" s="493"/>
      <c r="AQ84" s="493"/>
      <c r="AR84" s="493"/>
      <c r="AS84" s="493"/>
    </row>
    <row r="85" spans="20:45" x14ac:dyDescent="0.25">
      <c r="T85" s="493"/>
      <c r="U85" s="493"/>
      <c r="V85" s="493"/>
      <c r="W85" s="493"/>
      <c r="X85" s="493"/>
      <c r="Y85" s="493"/>
      <c r="Z85" s="493"/>
      <c r="AA85" s="493"/>
      <c r="AB85" s="493"/>
      <c r="AC85" s="493"/>
      <c r="AD85" s="493"/>
      <c r="AE85" s="493"/>
      <c r="AF85" s="493"/>
      <c r="AG85" s="493"/>
      <c r="AH85" s="493"/>
      <c r="AL85" s="493"/>
      <c r="AM85" s="493"/>
      <c r="AN85" s="493"/>
      <c r="AO85" s="493"/>
      <c r="AP85" s="493"/>
      <c r="AQ85" s="493"/>
      <c r="AR85" s="493"/>
      <c r="AS85" s="493"/>
    </row>
    <row r="86" spans="20:45" x14ac:dyDescent="0.25">
      <c r="T86" s="493"/>
      <c r="U86" s="493"/>
      <c r="V86" s="493"/>
      <c r="W86" s="493"/>
      <c r="X86" s="493"/>
      <c r="Y86" s="493"/>
      <c r="Z86" s="493"/>
      <c r="AA86" s="493"/>
      <c r="AB86" s="493"/>
      <c r="AC86" s="493"/>
      <c r="AD86" s="493"/>
      <c r="AE86" s="493"/>
      <c r="AF86" s="493"/>
      <c r="AG86" s="493"/>
      <c r="AH86" s="493"/>
      <c r="AL86" s="493"/>
      <c r="AM86" s="493"/>
      <c r="AN86" s="493"/>
      <c r="AO86" s="493"/>
      <c r="AP86" s="493"/>
      <c r="AQ86" s="493"/>
      <c r="AR86" s="493"/>
      <c r="AS86" s="493"/>
    </row>
    <row r="87" spans="20:45" x14ac:dyDescent="0.25">
      <c r="T87" s="493"/>
      <c r="U87" s="493"/>
      <c r="V87" s="493"/>
      <c r="W87" s="493"/>
      <c r="X87" s="493"/>
      <c r="Y87" s="493"/>
      <c r="Z87" s="493"/>
      <c r="AA87" s="493"/>
      <c r="AB87" s="493"/>
      <c r="AC87" s="493"/>
      <c r="AD87" s="493"/>
      <c r="AE87" s="493"/>
      <c r="AF87" s="493"/>
      <c r="AG87" s="493"/>
      <c r="AH87" s="493"/>
      <c r="AL87" s="493"/>
      <c r="AM87" s="493"/>
      <c r="AN87" s="493"/>
      <c r="AO87" s="493"/>
      <c r="AP87" s="493"/>
      <c r="AQ87" s="493"/>
      <c r="AR87" s="493"/>
      <c r="AS87" s="493"/>
    </row>
    <row r="88" spans="20:45" x14ac:dyDescent="0.25">
      <c r="T88" s="493"/>
      <c r="U88" s="493"/>
      <c r="V88" s="493"/>
      <c r="W88" s="493"/>
      <c r="X88" s="493"/>
      <c r="Y88" s="493"/>
      <c r="Z88" s="493"/>
      <c r="AA88" s="493"/>
      <c r="AB88" s="493"/>
      <c r="AC88" s="493"/>
      <c r="AD88" s="493"/>
      <c r="AE88" s="493"/>
      <c r="AF88" s="493"/>
      <c r="AG88" s="493"/>
      <c r="AH88" s="493"/>
      <c r="AL88" s="493"/>
      <c r="AM88" s="493"/>
      <c r="AN88" s="493"/>
      <c r="AO88" s="493"/>
      <c r="AP88" s="493"/>
      <c r="AQ88" s="493"/>
      <c r="AR88" s="493"/>
      <c r="AS88" s="493"/>
    </row>
    <row r="89" spans="20:45" x14ac:dyDescent="0.25">
      <c r="T89" s="493"/>
      <c r="U89" s="493"/>
      <c r="V89" s="493"/>
      <c r="W89" s="493"/>
      <c r="X89" s="493"/>
      <c r="Y89" s="493"/>
      <c r="Z89" s="493"/>
      <c r="AA89" s="493"/>
      <c r="AB89" s="493"/>
      <c r="AC89" s="493"/>
      <c r="AD89" s="493"/>
      <c r="AE89" s="493"/>
      <c r="AF89" s="493"/>
      <c r="AG89" s="493"/>
      <c r="AH89" s="493"/>
      <c r="AL89" s="493"/>
      <c r="AM89" s="493"/>
      <c r="AN89" s="493"/>
      <c r="AO89" s="493"/>
      <c r="AP89" s="493"/>
      <c r="AQ89" s="493"/>
      <c r="AR89" s="493"/>
      <c r="AS89" s="493"/>
    </row>
    <row r="90" spans="20:45" x14ac:dyDescent="0.25">
      <c r="T90" s="493"/>
      <c r="U90" s="493"/>
      <c r="V90" s="493"/>
      <c r="W90" s="493"/>
      <c r="X90" s="493"/>
      <c r="Y90" s="493"/>
      <c r="Z90" s="493"/>
      <c r="AA90" s="493"/>
      <c r="AB90" s="493"/>
      <c r="AC90" s="493"/>
      <c r="AD90" s="493"/>
      <c r="AE90" s="493"/>
      <c r="AF90" s="493"/>
      <c r="AG90" s="493"/>
      <c r="AH90" s="493"/>
      <c r="AL90" s="493"/>
      <c r="AM90" s="493"/>
      <c r="AN90" s="493"/>
      <c r="AO90" s="493"/>
      <c r="AP90" s="493"/>
      <c r="AQ90" s="493"/>
      <c r="AR90" s="493"/>
      <c r="AS90" s="493"/>
    </row>
    <row r="91" spans="20:45" x14ac:dyDescent="0.25">
      <c r="T91" s="493"/>
      <c r="U91" s="493"/>
      <c r="V91" s="493"/>
      <c r="W91" s="493"/>
      <c r="X91" s="493"/>
      <c r="Y91" s="493"/>
      <c r="Z91" s="493"/>
      <c r="AA91" s="493"/>
      <c r="AB91" s="493"/>
      <c r="AC91" s="493"/>
      <c r="AD91" s="493"/>
      <c r="AE91" s="493"/>
      <c r="AF91" s="493"/>
      <c r="AG91" s="493"/>
      <c r="AH91" s="493"/>
      <c r="AL91" s="493"/>
      <c r="AM91" s="493"/>
      <c r="AN91" s="493"/>
      <c r="AO91" s="493"/>
      <c r="AP91" s="493"/>
      <c r="AQ91" s="493"/>
      <c r="AR91" s="493"/>
      <c r="AS91" s="493"/>
    </row>
    <row r="92" spans="20:45" x14ac:dyDescent="0.25">
      <c r="T92" s="493"/>
      <c r="U92" s="493"/>
      <c r="V92" s="493"/>
      <c r="W92" s="493"/>
      <c r="X92" s="493"/>
      <c r="Y92" s="493"/>
      <c r="Z92" s="493"/>
      <c r="AA92" s="493"/>
      <c r="AB92" s="493"/>
      <c r="AC92" s="493"/>
      <c r="AD92" s="493"/>
      <c r="AE92" s="493"/>
      <c r="AF92" s="493"/>
      <c r="AG92" s="493"/>
      <c r="AH92" s="493"/>
      <c r="AL92" s="493"/>
      <c r="AM92" s="493"/>
      <c r="AN92" s="493"/>
      <c r="AO92" s="493"/>
      <c r="AP92" s="493"/>
      <c r="AQ92" s="493"/>
      <c r="AR92" s="493"/>
      <c r="AS92" s="493"/>
    </row>
    <row r="93" spans="20:45" x14ac:dyDescent="0.25">
      <c r="T93" s="493"/>
      <c r="U93" s="493"/>
      <c r="V93" s="493"/>
      <c r="W93" s="493"/>
      <c r="X93" s="493"/>
      <c r="Y93" s="493"/>
      <c r="Z93" s="493"/>
      <c r="AA93" s="493"/>
      <c r="AB93" s="493"/>
      <c r="AC93" s="493"/>
      <c r="AD93" s="493"/>
      <c r="AE93" s="493"/>
      <c r="AF93" s="493"/>
      <c r="AG93" s="493"/>
      <c r="AH93" s="493"/>
      <c r="AL93" s="493"/>
      <c r="AM93" s="493"/>
      <c r="AN93" s="493"/>
      <c r="AO93" s="493"/>
      <c r="AP93" s="493"/>
      <c r="AQ93" s="493"/>
      <c r="AR93" s="493"/>
      <c r="AS93" s="493"/>
    </row>
    <row r="94" spans="20:45" x14ac:dyDescent="0.25">
      <c r="T94" s="493"/>
      <c r="U94" s="493"/>
      <c r="V94" s="493"/>
      <c r="W94" s="493"/>
      <c r="X94" s="493"/>
      <c r="Y94" s="493"/>
      <c r="Z94" s="493"/>
      <c r="AA94" s="493"/>
      <c r="AB94" s="493"/>
      <c r="AC94" s="493"/>
      <c r="AD94" s="493"/>
      <c r="AE94" s="493"/>
      <c r="AF94" s="493"/>
      <c r="AG94" s="493"/>
      <c r="AH94" s="493"/>
      <c r="AL94" s="493"/>
      <c r="AM94" s="493"/>
      <c r="AN94" s="493"/>
      <c r="AO94" s="493"/>
      <c r="AP94" s="493"/>
      <c r="AQ94" s="493"/>
      <c r="AR94" s="493"/>
      <c r="AS94" s="493"/>
    </row>
    <row r="95" spans="20:45" x14ac:dyDescent="0.25">
      <c r="T95" s="493"/>
      <c r="U95" s="493"/>
      <c r="V95" s="493"/>
      <c r="W95" s="493"/>
      <c r="X95" s="493"/>
      <c r="Y95" s="493"/>
      <c r="Z95" s="493"/>
      <c r="AA95" s="493"/>
      <c r="AB95" s="493"/>
      <c r="AC95" s="493"/>
      <c r="AD95" s="493"/>
      <c r="AE95" s="493"/>
      <c r="AF95" s="493"/>
      <c r="AG95" s="493"/>
      <c r="AH95" s="493"/>
      <c r="AL95" s="493"/>
      <c r="AM95" s="493"/>
      <c r="AN95" s="493"/>
      <c r="AO95" s="493"/>
      <c r="AP95" s="493"/>
      <c r="AQ95" s="493"/>
      <c r="AR95" s="493"/>
      <c r="AS95" s="493"/>
    </row>
    <row r="96" spans="20:45" x14ac:dyDescent="0.25">
      <c r="T96" s="493"/>
      <c r="U96" s="493"/>
      <c r="V96" s="493"/>
      <c r="W96" s="493"/>
      <c r="X96" s="493"/>
      <c r="Y96" s="493"/>
      <c r="Z96" s="493"/>
      <c r="AA96" s="493"/>
      <c r="AB96" s="493"/>
      <c r="AC96" s="493"/>
      <c r="AD96" s="493"/>
      <c r="AE96" s="493"/>
      <c r="AF96" s="493"/>
      <c r="AG96" s="493"/>
      <c r="AH96" s="493"/>
      <c r="AL96" s="493"/>
      <c r="AM96" s="493"/>
      <c r="AN96" s="493"/>
      <c r="AO96" s="493"/>
      <c r="AP96" s="493"/>
      <c r="AQ96" s="493"/>
      <c r="AR96" s="493"/>
      <c r="AS96" s="493"/>
    </row>
    <row r="97" spans="20:45" x14ac:dyDescent="0.25">
      <c r="T97" s="493"/>
      <c r="U97" s="493"/>
      <c r="V97" s="493"/>
      <c r="W97" s="493"/>
      <c r="X97" s="493"/>
      <c r="Y97" s="493"/>
      <c r="Z97" s="493"/>
      <c r="AA97" s="493"/>
      <c r="AB97" s="493"/>
      <c r="AC97" s="493"/>
      <c r="AD97" s="493"/>
      <c r="AE97" s="493"/>
      <c r="AF97" s="493"/>
      <c r="AG97" s="493"/>
      <c r="AH97" s="493"/>
      <c r="AL97" s="493"/>
      <c r="AM97" s="493"/>
      <c r="AN97" s="493"/>
      <c r="AO97" s="493"/>
      <c r="AP97" s="493"/>
      <c r="AQ97" s="493"/>
      <c r="AR97" s="493"/>
      <c r="AS97" s="493"/>
    </row>
    <row r="98" spans="20:45" x14ac:dyDescent="0.25">
      <c r="T98" s="493"/>
      <c r="U98" s="493"/>
      <c r="V98" s="493"/>
      <c r="W98" s="493"/>
      <c r="X98" s="493"/>
      <c r="Y98" s="493"/>
      <c r="Z98" s="493"/>
      <c r="AA98" s="493"/>
      <c r="AB98" s="493"/>
      <c r="AC98" s="493"/>
      <c r="AD98" s="493"/>
      <c r="AE98" s="493"/>
      <c r="AF98" s="493"/>
      <c r="AG98" s="493"/>
      <c r="AH98" s="493"/>
      <c r="AL98" s="493"/>
      <c r="AM98" s="493"/>
      <c r="AN98" s="493"/>
      <c r="AO98" s="493"/>
      <c r="AP98" s="493"/>
      <c r="AQ98" s="493"/>
      <c r="AR98" s="493"/>
      <c r="AS98" s="493"/>
    </row>
    <row r="99" spans="20:45" x14ac:dyDescent="0.25">
      <c r="T99" s="493"/>
      <c r="U99" s="493"/>
      <c r="V99" s="493"/>
      <c r="W99" s="493"/>
      <c r="X99" s="493"/>
      <c r="Y99" s="493"/>
      <c r="Z99" s="493"/>
      <c r="AA99" s="493"/>
      <c r="AB99" s="493"/>
      <c r="AC99" s="493"/>
      <c r="AD99" s="493"/>
      <c r="AE99" s="493"/>
      <c r="AF99" s="493"/>
      <c r="AG99" s="493"/>
      <c r="AH99" s="493"/>
      <c r="AL99" s="493"/>
      <c r="AM99" s="493"/>
      <c r="AN99" s="493"/>
      <c r="AO99" s="493"/>
      <c r="AP99" s="493"/>
      <c r="AQ99" s="493"/>
      <c r="AR99" s="493"/>
      <c r="AS99" s="493"/>
    </row>
    <row r="100" spans="20:45" x14ac:dyDescent="0.25">
      <c r="T100" s="493"/>
      <c r="U100" s="493"/>
      <c r="V100" s="493"/>
      <c r="W100" s="493"/>
      <c r="X100" s="493"/>
      <c r="Y100" s="493"/>
      <c r="Z100" s="493"/>
      <c r="AA100" s="493"/>
      <c r="AB100" s="493"/>
      <c r="AC100" s="493"/>
      <c r="AD100" s="493"/>
      <c r="AE100" s="493"/>
      <c r="AF100" s="493"/>
      <c r="AG100" s="493"/>
      <c r="AH100" s="493"/>
      <c r="AL100" s="493"/>
      <c r="AM100" s="493"/>
      <c r="AN100" s="493"/>
      <c r="AO100" s="493"/>
      <c r="AP100" s="493"/>
      <c r="AQ100" s="493"/>
      <c r="AR100" s="493"/>
      <c r="AS100" s="493"/>
    </row>
    <row r="101" spans="20:45" x14ac:dyDescent="0.25">
      <c r="T101" s="493"/>
      <c r="U101" s="493"/>
      <c r="V101" s="493"/>
      <c r="W101" s="493"/>
      <c r="X101" s="493"/>
      <c r="Y101" s="493"/>
      <c r="Z101" s="493"/>
      <c r="AA101" s="493"/>
      <c r="AB101" s="493"/>
      <c r="AC101" s="493"/>
      <c r="AD101" s="493"/>
      <c r="AE101" s="493"/>
      <c r="AF101" s="493"/>
      <c r="AG101" s="493"/>
      <c r="AH101" s="493"/>
      <c r="AL101" s="493"/>
      <c r="AM101" s="493"/>
      <c r="AN101" s="493"/>
      <c r="AO101" s="493"/>
      <c r="AP101" s="493"/>
      <c r="AQ101" s="493"/>
      <c r="AR101" s="493"/>
      <c r="AS101" s="493"/>
    </row>
    <row r="102" spans="20:45" x14ac:dyDescent="0.25">
      <c r="T102" s="493"/>
      <c r="U102" s="493"/>
      <c r="V102" s="493"/>
      <c r="W102" s="493"/>
      <c r="X102" s="493"/>
      <c r="Y102" s="493"/>
      <c r="Z102" s="493"/>
      <c r="AA102" s="493"/>
      <c r="AB102" s="493"/>
      <c r="AC102" s="493"/>
      <c r="AD102" s="493"/>
      <c r="AE102" s="493"/>
      <c r="AF102" s="493"/>
      <c r="AG102" s="493"/>
      <c r="AH102" s="493"/>
      <c r="AL102" s="493"/>
      <c r="AM102" s="493"/>
      <c r="AN102" s="493"/>
      <c r="AO102" s="493"/>
      <c r="AP102" s="493"/>
      <c r="AQ102" s="493"/>
      <c r="AR102" s="493"/>
      <c r="AS102" s="493"/>
    </row>
    <row r="103" spans="20:45" x14ac:dyDescent="0.25">
      <c r="T103" s="493"/>
      <c r="U103" s="493"/>
      <c r="V103" s="493"/>
      <c r="W103" s="493"/>
      <c r="X103" s="493"/>
      <c r="Y103" s="493"/>
      <c r="Z103" s="493"/>
      <c r="AA103" s="493"/>
      <c r="AB103" s="493"/>
      <c r="AC103" s="493"/>
      <c r="AD103" s="493"/>
      <c r="AE103" s="493"/>
      <c r="AF103" s="493"/>
      <c r="AG103" s="493"/>
      <c r="AH103" s="493"/>
      <c r="AL103" s="493"/>
      <c r="AM103" s="493"/>
      <c r="AN103" s="493"/>
      <c r="AO103" s="493"/>
      <c r="AP103" s="493"/>
      <c r="AQ103" s="493"/>
      <c r="AR103" s="493"/>
      <c r="AS103" s="493"/>
    </row>
    <row r="104" spans="20:45" x14ac:dyDescent="0.25">
      <c r="T104" s="493"/>
      <c r="U104" s="493"/>
      <c r="V104" s="493"/>
      <c r="W104" s="493"/>
      <c r="X104" s="493"/>
      <c r="Y104" s="493"/>
      <c r="Z104" s="493"/>
      <c r="AA104" s="493"/>
      <c r="AB104" s="493"/>
      <c r="AC104" s="493"/>
      <c r="AD104" s="493"/>
      <c r="AE104" s="493"/>
      <c r="AF104" s="493"/>
      <c r="AG104" s="493"/>
      <c r="AH104" s="493"/>
      <c r="AL104" s="493"/>
      <c r="AM104" s="493"/>
      <c r="AN104" s="493"/>
      <c r="AO104" s="493"/>
      <c r="AP104" s="493"/>
      <c r="AQ104" s="493"/>
      <c r="AR104" s="493"/>
      <c r="AS104" s="493"/>
    </row>
    <row r="105" spans="20:45" x14ac:dyDescent="0.25">
      <c r="T105" s="493"/>
      <c r="U105" s="493"/>
      <c r="V105" s="493"/>
      <c r="W105" s="493"/>
      <c r="X105" s="493"/>
      <c r="Y105" s="493"/>
      <c r="Z105" s="493"/>
      <c r="AA105" s="493"/>
      <c r="AB105" s="493"/>
      <c r="AC105" s="493"/>
      <c r="AD105" s="493"/>
      <c r="AE105" s="493"/>
      <c r="AF105" s="493"/>
      <c r="AG105" s="493"/>
      <c r="AH105" s="493"/>
      <c r="AL105" s="493"/>
      <c r="AM105" s="493"/>
      <c r="AN105" s="493"/>
      <c r="AO105" s="493"/>
      <c r="AP105" s="493"/>
      <c r="AQ105" s="493"/>
      <c r="AR105" s="493"/>
      <c r="AS105" s="493"/>
    </row>
    <row r="106" spans="20:45" x14ac:dyDescent="0.25">
      <c r="T106" s="493"/>
      <c r="U106" s="493"/>
      <c r="V106" s="493"/>
      <c r="W106" s="493"/>
      <c r="X106" s="493"/>
      <c r="Y106" s="493"/>
      <c r="Z106" s="493"/>
      <c r="AA106" s="493"/>
      <c r="AB106" s="493"/>
      <c r="AC106" s="493"/>
      <c r="AD106" s="493"/>
      <c r="AE106" s="493"/>
      <c r="AF106" s="493"/>
      <c r="AG106" s="493"/>
      <c r="AH106" s="493"/>
      <c r="AL106" s="493"/>
      <c r="AM106" s="493"/>
      <c r="AN106" s="493"/>
      <c r="AO106" s="493"/>
      <c r="AP106" s="493"/>
      <c r="AQ106" s="493"/>
      <c r="AR106" s="493"/>
      <c r="AS106" s="493"/>
    </row>
    <row r="107" spans="20:45" x14ac:dyDescent="0.25">
      <c r="T107" s="493"/>
      <c r="U107" s="493"/>
      <c r="V107" s="493"/>
      <c r="W107" s="493"/>
      <c r="X107" s="493"/>
      <c r="Y107" s="493"/>
      <c r="Z107" s="493"/>
      <c r="AA107" s="493"/>
      <c r="AB107" s="493"/>
      <c r="AC107" s="493"/>
      <c r="AD107" s="493"/>
      <c r="AE107" s="493"/>
      <c r="AF107" s="493"/>
      <c r="AG107" s="493"/>
      <c r="AH107" s="493"/>
      <c r="AL107" s="493"/>
      <c r="AM107" s="493"/>
      <c r="AN107" s="493"/>
      <c r="AO107" s="493"/>
      <c r="AP107" s="493"/>
      <c r="AQ107" s="493"/>
      <c r="AR107" s="493"/>
      <c r="AS107" s="493"/>
    </row>
    <row r="108" spans="20:45" x14ac:dyDescent="0.25">
      <c r="T108" s="493"/>
      <c r="U108" s="493"/>
      <c r="V108" s="493"/>
      <c r="W108" s="493"/>
      <c r="X108" s="493"/>
      <c r="Y108" s="493"/>
      <c r="Z108" s="493"/>
      <c r="AA108" s="493"/>
      <c r="AB108" s="493"/>
      <c r="AC108" s="493"/>
      <c r="AD108" s="493"/>
      <c r="AE108" s="493"/>
      <c r="AF108" s="493"/>
      <c r="AG108" s="493"/>
      <c r="AH108" s="493"/>
      <c r="AL108" s="493"/>
      <c r="AM108" s="493"/>
      <c r="AN108" s="493"/>
      <c r="AO108" s="493"/>
      <c r="AP108" s="493"/>
      <c r="AQ108" s="493"/>
      <c r="AR108" s="493"/>
      <c r="AS108" s="493"/>
    </row>
    <row r="109" spans="20:45" x14ac:dyDescent="0.25">
      <c r="T109" s="493"/>
      <c r="U109" s="493"/>
      <c r="V109" s="493"/>
      <c r="W109" s="493"/>
      <c r="X109" s="493"/>
      <c r="Y109" s="493"/>
      <c r="Z109" s="493"/>
      <c r="AA109" s="493"/>
      <c r="AB109" s="493"/>
      <c r="AC109" s="493"/>
      <c r="AD109" s="493"/>
      <c r="AE109" s="493"/>
      <c r="AF109" s="493"/>
      <c r="AG109" s="493"/>
      <c r="AH109" s="493"/>
      <c r="AL109" s="493"/>
      <c r="AM109" s="493"/>
      <c r="AN109" s="493"/>
      <c r="AO109" s="493"/>
      <c r="AP109" s="493"/>
      <c r="AQ109" s="493"/>
      <c r="AR109" s="493"/>
      <c r="AS109" s="493"/>
    </row>
    <row r="110" spans="20:45" x14ac:dyDescent="0.25">
      <c r="T110" s="493"/>
      <c r="U110" s="493"/>
      <c r="V110" s="493"/>
      <c r="W110" s="493"/>
      <c r="X110" s="493"/>
      <c r="Y110" s="493"/>
      <c r="Z110" s="493"/>
      <c r="AA110" s="493"/>
      <c r="AB110" s="493"/>
      <c r="AC110" s="493"/>
      <c r="AD110" s="493"/>
      <c r="AE110" s="493"/>
      <c r="AF110" s="493"/>
      <c r="AG110" s="493"/>
      <c r="AH110" s="493"/>
      <c r="AL110" s="493"/>
      <c r="AM110" s="493"/>
      <c r="AN110" s="493"/>
      <c r="AO110" s="493"/>
      <c r="AP110" s="493"/>
      <c r="AQ110" s="493"/>
      <c r="AR110" s="493"/>
      <c r="AS110" s="493"/>
    </row>
    <row r="111" spans="20:45" x14ac:dyDescent="0.25">
      <c r="T111" s="493"/>
      <c r="U111" s="493"/>
      <c r="V111" s="493"/>
      <c r="W111" s="493"/>
      <c r="X111" s="493"/>
      <c r="Y111" s="493"/>
      <c r="Z111" s="493"/>
      <c r="AA111" s="493"/>
      <c r="AB111" s="493"/>
      <c r="AC111" s="493"/>
      <c r="AD111" s="493"/>
      <c r="AE111" s="493"/>
      <c r="AF111" s="493"/>
      <c r="AG111" s="493"/>
      <c r="AH111" s="493"/>
      <c r="AL111" s="493"/>
      <c r="AM111" s="493"/>
      <c r="AN111" s="493"/>
      <c r="AO111" s="493"/>
      <c r="AP111" s="493"/>
      <c r="AQ111" s="493"/>
      <c r="AR111" s="493"/>
      <c r="AS111" s="493"/>
    </row>
    <row r="112" spans="20:45" x14ac:dyDescent="0.25">
      <c r="T112" s="493"/>
      <c r="U112" s="493"/>
      <c r="V112" s="493"/>
      <c r="W112" s="493"/>
      <c r="X112" s="493"/>
      <c r="Y112" s="493"/>
      <c r="Z112" s="493"/>
      <c r="AA112" s="493"/>
      <c r="AB112" s="493"/>
      <c r="AC112" s="493"/>
      <c r="AD112" s="493"/>
      <c r="AE112" s="493"/>
      <c r="AF112" s="493"/>
      <c r="AG112" s="493"/>
      <c r="AH112" s="493"/>
      <c r="AL112" s="493"/>
      <c r="AM112" s="493"/>
      <c r="AN112" s="493"/>
      <c r="AO112" s="493"/>
      <c r="AP112" s="493"/>
      <c r="AQ112" s="493"/>
      <c r="AR112" s="493"/>
      <c r="AS112" s="493"/>
    </row>
    <row r="113" spans="20:45" x14ac:dyDescent="0.25">
      <c r="T113" s="493"/>
      <c r="U113" s="493"/>
      <c r="V113" s="493"/>
      <c r="W113" s="493"/>
      <c r="X113" s="493"/>
      <c r="Y113" s="493"/>
      <c r="Z113" s="493"/>
      <c r="AA113" s="493"/>
      <c r="AB113" s="493"/>
      <c r="AC113" s="493"/>
      <c r="AD113" s="493"/>
      <c r="AE113" s="493"/>
      <c r="AF113" s="493"/>
      <c r="AG113" s="493"/>
      <c r="AH113" s="493"/>
      <c r="AL113" s="493"/>
      <c r="AM113" s="493"/>
      <c r="AN113" s="493"/>
      <c r="AO113" s="493"/>
      <c r="AP113" s="493"/>
      <c r="AQ113" s="493"/>
      <c r="AR113" s="493"/>
      <c r="AS113" s="493"/>
    </row>
    <row r="114" spans="20:45" x14ac:dyDescent="0.25">
      <c r="T114" s="493"/>
      <c r="U114" s="493"/>
      <c r="V114" s="493"/>
      <c r="W114" s="493"/>
      <c r="X114" s="493"/>
      <c r="Y114" s="493"/>
      <c r="Z114" s="493"/>
      <c r="AA114" s="493"/>
      <c r="AB114" s="493"/>
      <c r="AC114" s="493"/>
      <c r="AD114" s="493"/>
      <c r="AE114" s="493"/>
      <c r="AF114" s="493"/>
      <c r="AG114" s="493"/>
      <c r="AH114" s="493"/>
      <c r="AL114" s="493"/>
      <c r="AM114" s="493"/>
      <c r="AN114" s="493"/>
      <c r="AO114" s="493"/>
      <c r="AP114" s="493"/>
      <c r="AQ114" s="493"/>
      <c r="AR114" s="493"/>
      <c r="AS114" s="493"/>
    </row>
    <row r="115" spans="20:45" x14ac:dyDescent="0.25">
      <c r="T115" s="493"/>
      <c r="U115" s="493"/>
      <c r="V115" s="493"/>
      <c r="W115" s="493"/>
      <c r="X115" s="493"/>
      <c r="Y115" s="493"/>
      <c r="Z115" s="493"/>
      <c r="AA115" s="493"/>
      <c r="AB115" s="493"/>
      <c r="AC115" s="493"/>
      <c r="AD115" s="493"/>
      <c r="AE115" s="493"/>
      <c r="AF115" s="493"/>
      <c r="AG115" s="493"/>
      <c r="AH115" s="493"/>
      <c r="AL115" s="493"/>
      <c r="AM115" s="493"/>
      <c r="AN115" s="493"/>
      <c r="AO115" s="493"/>
      <c r="AP115" s="493"/>
      <c r="AQ115" s="493"/>
      <c r="AR115" s="493"/>
      <c r="AS115" s="493"/>
    </row>
    <row r="116" spans="20:45" x14ac:dyDescent="0.25">
      <c r="T116" s="493"/>
      <c r="U116" s="493"/>
      <c r="V116" s="493"/>
      <c r="W116" s="493"/>
      <c r="X116" s="493"/>
      <c r="Y116" s="493"/>
      <c r="Z116" s="493"/>
      <c r="AA116" s="493"/>
      <c r="AB116" s="493"/>
      <c r="AC116" s="493"/>
      <c r="AD116" s="493"/>
      <c r="AE116" s="493"/>
      <c r="AF116" s="493"/>
      <c r="AG116" s="493"/>
      <c r="AH116" s="493"/>
      <c r="AL116" s="493"/>
      <c r="AM116" s="493"/>
      <c r="AN116" s="493"/>
      <c r="AO116" s="493"/>
      <c r="AP116" s="493"/>
      <c r="AQ116" s="493"/>
      <c r="AR116" s="493"/>
      <c r="AS116" s="493"/>
    </row>
    <row r="117" spans="20:45" x14ac:dyDescent="0.25">
      <c r="T117" s="493"/>
      <c r="U117" s="493"/>
      <c r="V117" s="493"/>
      <c r="W117" s="493"/>
      <c r="X117" s="493"/>
      <c r="Y117" s="493"/>
      <c r="Z117" s="493"/>
      <c r="AA117" s="493"/>
      <c r="AB117" s="493"/>
      <c r="AC117" s="493"/>
      <c r="AD117" s="493"/>
      <c r="AE117" s="493"/>
      <c r="AF117" s="493"/>
      <c r="AG117" s="493"/>
      <c r="AH117" s="493"/>
      <c r="AL117" s="493"/>
      <c r="AM117" s="493"/>
      <c r="AN117" s="493"/>
      <c r="AO117" s="493"/>
      <c r="AP117" s="493"/>
      <c r="AQ117" s="493"/>
      <c r="AR117" s="493"/>
      <c r="AS117" s="493"/>
    </row>
    <row r="118" spans="20:45" x14ac:dyDescent="0.25">
      <c r="T118" s="493"/>
      <c r="U118" s="493"/>
      <c r="V118" s="493"/>
      <c r="W118" s="493"/>
      <c r="X118" s="493"/>
      <c r="Y118" s="493"/>
      <c r="Z118" s="493"/>
      <c r="AA118" s="493"/>
      <c r="AB118" s="493"/>
      <c r="AC118" s="493"/>
      <c r="AD118" s="493"/>
      <c r="AE118" s="493"/>
      <c r="AF118" s="493"/>
      <c r="AG118" s="493"/>
      <c r="AH118" s="493"/>
      <c r="AL118" s="493"/>
      <c r="AM118" s="493"/>
      <c r="AN118" s="493"/>
      <c r="AO118" s="493"/>
      <c r="AP118" s="493"/>
      <c r="AQ118" s="493"/>
      <c r="AR118" s="493"/>
      <c r="AS118" s="493"/>
    </row>
    <row r="119" spans="20:45" x14ac:dyDescent="0.25">
      <c r="T119" s="493"/>
      <c r="U119" s="493"/>
      <c r="V119" s="493"/>
      <c r="W119" s="493"/>
      <c r="X119" s="493"/>
      <c r="Y119" s="493"/>
      <c r="Z119" s="493"/>
      <c r="AA119" s="493"/>
      <c r="AB119" s="493"/>
      <c r="AC119" s="493"/>
      <c r="AD119" s="493"/>
      <c r="AE119" s="493"/>
      <c r="AF119" s="493"/>
      <c r="AG119" s="493"/>
      <c r="AH119" s="493"/>
      <c r="AL119" s="493"/>
      <c r="AM119" s="493"/>
      <c r="AN119" s="493"/>
      <c r="AO119" s="493"/>
      <c r="AP119" s="493"/>
      <c r="AQ119" s="493"/>
      <c r="AR119" s="493"/>
      <c r="AS119" s="493"/>
    </row>
    <row r="120" spans="20:45" x14ac:dyDescent="0.25">
      <c r="T120" s="493"/>
      <c r="U120" s="493"/>
      <c r="V120" s="493"/>
      <c r="W120" s="493"/>
      <c r="X120" s="493"/>
      <c r="Y120" s="493"/>
      <c r="Z120" s="493"/>
      <c r="AA120" s="493"/>
      <c r="AB120" s="493"/>
      <c r="AC120" s="493"/>
      <c r="AD120" s="493"/>
      <c r="AE120" s="493"/>
      <c r="AF120" s="493"/>
      <c r="AG120" s="493"/>
      <c r="AH120" s="493"/>
      <c r="AL120" s="493"/>
      <c r="AM120" s="493"/>
      <c r="AN120" s="493"/>
      <c r="AO120" s="493"/>
      <c r="AP120" s="493"/>
      <c r="AQ120" s="493"/>
      <c r="AR120" s="493"/>
      <c r="AS120" s="493"/>
    </row>
    <row r="121" spans="20:45" x14ac:dyDescent="0.25">
      <c r="T121" s="493"/>
      <c r="U121" s="493"/>
      <c r="V121" s="493"/>
      <c r="W121" s="493"/>
      <c r="X121" s="493"/>
      <c r="Y121" s="493"/>
      <c r="Z121" s="493"/>
      <c r="AA121" s="493"/>
      <c r="AB121" s="493"/>
      <c r="AC121" s="493"/>
      <c r="AD121" s="493"/>
      <c r="AE121" s="493"/>
      <c r="AF121" s="493"/>
      <c r="AG121" s="493"/>
      <c r="AH121" s="493"/>
      <c r="AL121" s="493"/>
      <c r="AM121" s="493"/>
      <c r="AN121" s="493"/>
      <c r="AO121" s="493"/>
      <c r="AP121" s="493"/>
      <c r="AQ121" s="493"/>
      <c r="AR121" s="493"/>
      <c r="AS121" s="493"/>
    </row>
    <row r="122" spans="20:45" x14ac:dyDescent="0.25">
      <c r="T122" s="493"/>
      <c r="U122" s="493"/>
      <c r="V122" s="493"/>
      <c r="W122" s="493"/>
      <c r="X122" s="493"/>
      <c r="Y122" s="493"/>
      <c r="Z122" s="493"/>
      <c r="AA122" s="493"/>
      <c r="AB122" s="493"/>
      <c r="AC122" s="493"/>
      <c r="AD122" s="493"/>
      <c r="AE122" s="493"/>
      <c r="AF122" s="493"/>
      <c r="AG122" s="493"/>
      <c r="AH122" s="493"/>
      <c r="AL122" s="493"/>
      <c r="AM122" s="493"/>
      <c r="AN122" s="493"/>
      <c r="AO122" s="493"/>
      <c r="AP122" s="493"/>
      <c r="AQ122" s="493"/>
      <c r="AR122" s="493"/>
      <c r="AS122" s="493"/>
    </row>
    <row r="123" spans="20:45" x14ac:dyDescent="0.25">
      <c r="T123" s="493"/>
      <c r="U123" s="493"/>
      <c r="V123" s="493"/>
      <c r="W123" s="493"/>
      <c r="X123" s="493"/>
      <c r="Y123" s="493"/>
      <c r="Z123" s="493"/>
      <c r="AA123" s="493"/>
      <c r="AB123" s="493"/>
      <c r="AC123" s="493"/>
      <c r="AD123" s="493"/>
      <c r="AE123" s="493"/>
      <c r="AF123" s="493"/>
      <c r="AG123" s="493"/>
      <c r="AH123" s="493"/>
      <c r="AL123" s="493"/>
      <c r="AM123" s="493"/>
      <c r="AN123" s="493"/>
      <c r="AO123" s="493"/>
      <c r="AP123" s="493"/>
      <c r="AQ123" s="493"/>
      <c r="AR123" s="493"/>
      <c r="AS123" s="493"/>
    </row>
    <row r="124" spans="20:45" x14ac:dyDescent="0.25">
      <c r="T124" s="493"/>
      <c r="U124" s="493"/>
      <c r="V124" s="493"/>
      <c r="W124" s="493"/>
      <c r="X124" s="493"/>
      <c r="Y124" s="493"/>
      <c r="Z124" s="493"/>
      <c r="AA124" s="493"/>
      <c r="AB124" s="493"/>
      <c r="AC124" s="493"/>
      <c r="AD124" s="493"/>
      <c r="AE124" s="493"/>
      <c r="AF124" s="493"/>
      <c r="AG124" s="493"/>
      <c r="AH124" s="493"/>
      <c r="AL124" s="493"/>
      <c r="AM124" s="493"/>
      <c r="AN124" s="493"/>
      <c r="AO124" s="493"/>
      <c r="AP124" s="493"/>
      <c r="AQ124" s="493"/>
      <c r="AR124" s="493"/>
      <c r="AS124" s="493"/>
    </row>
    <row r="125" spans="20:45" x14ac:dyDescent="0.25">
      <c r="T125" s="493"/>
      <c r="U125" s="493"/>
      <c r="V125" s="493"/>
      <c r="W125" s="493"/>
      <c r="X125" s="493"/>
      <c r="Y125" s="493"/>
      <c r="Z125" s="493"/>
      <c r="AA125" s="493"/>
      <c r="AB125" s="493"/>
      <c r="AC125" s="493"/>
      <c r="AD125" s="493"/>
      <c r="AE125" s="493"/>
      <c r="AF125" s="493"/>
      <c r="AG125" s="493"/>
      <c r="AH125" s="493"/>
      <c r="AL125" s="493"/>
      <c r="AM125" s="493"/>
      <c r="AN125" s="493"/>
      <c r="AO125" s="493"/>
      <c r="AP125" s="493"/>
      <c r="AQ125" s="493"/>
      <c r="AR125" s="493"/>
      <c r="AS125" s="493"/>
    </row>
    <row r="126" spans="20:45" x14ac:dyDescent="0.25">
      <c r="T126" s="493"/>
      <c r="U126" s="493"/>
      <c r="V126" s="493"/>
      <c r="W126" s="493"/>
      <c r="X126" s="493"/>
      <c r="Y126" s="493"/>
      <c r="Z126" s="493"/>
      <c r="AA126" s="493"/>
      <c r="AB126" s="493"/>
      <c r="AC126" s="493"/>
      <c r="AD126" s="493"/>
      <c r="AE126" s="493"/>
      <c r="AF126" s="493"/>
      <c r="AG126" s="493"/>
      <c r="AH126" s="493"/>
      <c r="AL126" s="493"/>
      <c r="AM126" s="493"/>
      <c r="AN126" s="493"/>
      <c r="AO126" s="493"/>
      <c r="AP126" s="493"/>
      <c r="AQ126" s="493"/>
      <c r="AR126" s="493"/>
      <c r="AS126" s="493"/>
    </row>
    <row r="127" spans="20:45" x14ac:dyDescent="0.25">
      <c r="T127" s="493"/>
      <c r="U127" s="493"/>
      <c r="V127" s="493"/>
      <c r="W127" s="493"/>
      <c r="X127" s="493"/>
      <c r="Y127" s="493"/>
      <c r="Z127" s="493"/>
      <c r="AA127" s="493"/>
      <c r="AB127" s="493"/>
      <c r="AC127" s="493"/>
      <c r="AD127" s="493"/>
      <c r="AE127" s="493"/>
      <c r="AF127" s="493"/>
      <c r="AG127" s="493"/>
      <c r="AH127" s="493"/>
      <c r="AL127" s="493"/>
      <c r="AM127" s="493"/>
      <c r="AN127" s="493"/>
      <c r="AO127" s="493"/>
      <c r="AP127" s="493"/>
      <c r="AQ127" s="493"/>
      <c r="AR127" s="493"/>
      <c r="AS127" s="493"/>
    </row>
    <row r="128" spans="20:45" x14ac:dyDescent="0.25">
      <c r="T128" s="493"/>
      <c r="U128" s="493"/>
      <c r="V128" s="493"/>
      <c r="W128" s="493"/>
      <c r="X128" s="493"/>
      <c r="Y128" s="493"/>
      <c r="Z128" s="493"/>
      <c r="AA128" s="493"/>
      <c r="AB128" s="493"/>
      <c r="AC128" s="493"/>
      <c r="AD128" s="493"/>
      <c r="AE128" s="493"/>
      <c r="AF128" s="493"/>
      <c r="AG128" s="493"/>
      <c r="AH128" s="493"/>
      <c r="AL128" s="493"/>
      <c r="AM128" s="493"/>
      <c r="AN128" s="493"/>
      <c r="AO128" s="493"/>
      <c r="AP128" s="493"/>
      <c r="AQ128" s="493"/>
      <c r="AR128" s="493"/>
      <c r="AS128" s="493"/>
    </row>
    <row r="129" spans="20:45" x14ac:dyDescent="0.25">
      <c r="T129" s="493"/>
      <c r="U129" s="493"/>
      <c r="V129" s="493"/>
      <c r="W129" s="493"/>
      <c r="X129" s="493"/>
      <c r="Y129" s="493"/>
      <c r="Z129" s="493"/>
      <c r="AA129" s="493"/>
      <c r="AB129" s="493"/>
      <c r="AC129" s="493"/>
      <c r="AD129" s="493"/>
      <c r="AE129" s="493"/>
      <c r="AF129" s="493"/>
      <c r="AG129" s="493"/>
      <c r="AH129" s="493"/>
      <c r="AL129" s="493"/>
      <c r="AM129" s="493"/>
      <c r="AN129" s="493"/>
      <c r="AO129" s="493"/>
      <c r="AP129" s="493"/>
      <c r="AQ129" s="493"/>
      <c r="AR129" s="493"/>
      <c r="AS129" s="493"/>
    </row>
    <row r="130" spans="20:45" x14ac:dyDescent="0.25">
      <c r="T130" s="493"/>
      <c r="U130" s="493"/>
      <c r="V130" s="493"/>
      <c r="W130" s="493"/>
      <c r="X130" s="493"/>
      <c r="Y130" s="493"/>
      <c r="Z130" s="493"/>
      <c r="AA130" s="493"/>
      <c r="AB130" s="493"/>
      <c r="AC130" s="493"/>
      <c r="AD130" s="493"/>
      <c r="AE130" s="493"/>
      <c r="AF130" s="493"/>
      <c r="AG130" s="493"/>
      <c r="AH130" s="493"/>
      <c r="AL130" s="493"/>
      <c r="AM130" s="493"/>
      <c r="AN130" s="493"/>
      <c r="AO130" s="493"/>
      <c r="AP130" s="493"/>
      <c r="AQ130" s="493"/>
      <c r="AR130" s="493"/>
      <c r="AS130" s="493"/>
    </row>
    <row r="131" spans="20:45" x14ac:dyDescent="0.25">
      <c r="T131" s="493"/>
      <c r="U131" s="493"/>
      <c r="V131" s="493"/>
      <c r="W131" s="493"/>
      <c r="X131" s="493"/>
      <c r="Y131" s="493"/>
      <c r="Z131" s="493"/>
      <c r="AA131" s="493"/>
      <c r="AB131" s="493"/>
      <c r="AC131" s="493"/>
      <c r="AD131" s="493"/>
      <c r="AE131" s="493"/>
      <c r="AF131" s="493"/>
      <c r="AG131" s="493"/>
      <c r="AH131" s="493"/>
      <c r="AL131" s="493"/>
      <c r="AM131" s="493"/>
      <c r="AN131" s="493"/>
      <c r="AO131" s="493"/>
      <c r="AP131" s="493"/>
      <c r="AQ131" s="493"/>
      <c r="AR131" s="493"/>
      <c r="AS131" s="493"/>
    </row>
    <row r="132" spans="20:45" x14ac:dyDescent="0.25">
      <c r="T132" s="493"/>
      <c r="U132" s="493"/>
      <c r="V132" s="493"/>
      <c r="W132" s="493"/>
      <c r="X132" s="493"/>
      <c r="Y132" s="493"/>
      <c r="Z132" s="493"/>
      <c r="AA132" s="493"/>
      <c r="AB132" s="493"/>
      <c r="AC132" s="493"/>
      <c r="AD132" s="493"/>
      <c r="AE132" s="493"/>
      <c r="AF132" s="493"/>
      <c r="AG132" s="493"/>
      <c r="AH132" s="493"/>
      <c r="AL132" s="493"/>
      <c r="AM132" s="493"/>
      <c r="AN132" s="493"/>
      <c r="AO132" s="493"/>
      <c r="AP132" s="493"/>
      <c r="AQ132" s="493"/>
      <c r="AR132" s="493"/>
      <c r="AS132" s="493"/>
    </row>
    <row r="133" spans="20:45" x14ac:dyDescent="0.25">
      <c r="T133" s="493"/>
      <c r="U133" s="493"/>
      <c r="V133" s="493"/>
      <c r="W133" s="493"/>
      <c r="X133" s="493"/>
      <c r="Y133" s="493"/>
      <c r="Z133" s="493"/>
      <c r="AA133" s="493"/>
      <c r="AB133" s="493"/>
      <c r="AC133" s="493"/>
      <c r="AD133" s="493"/>
      <c r="AE133" s="493"/>
      <c r="AF133" s="493"/>
      <c r="AG133" s="493"/>
      <c r="AH133" s="493"/>
      <c r="AL133" s="493"/>
      <c r="AM133" s="493"/>
      <c r="AN133" s="493"/>
      <c r="AO133" s="493"/>
      <c r="AP133" s="493"/>
      <c r="AQ133" s="493"/>
      <c r="AR133" s="493"/>
      <c r="AS133" s="493"/>
    </row>
    <row r="134" spans="20:45" x14ac:dyDescent="0.25">
      <c r="T134" s="493"/>
      <c r="U134" s="493"/>
      <c r="V134" s="493"/>
      <c r="W134" s="493"/>
      <c r="X134" s="493"/>
      <c r="Y134" s="493"/>
      <c r="Z134" s="493"/>
      <c r="AA134" s="493"/>
      <c r="AB134" s="493"/>
      <c r="AC134" s="493"/>
      <c r="AD134" s="493"/>
      <c r="AE134" s="493"/>
      <c r="AF134" s="493"/>
      <c r="AG134" s="493"/>
      <c r="AH134" s="493"/>
      <c r="AL134" s="493"/>
      <c r="AM134" s="493"/>
      <c r="AN134" s="493"/>
      <c r="AO134" s="493"/>
      <c r="AP134" s="493"/>
      <c r="AQ134" s="493"/>
      <c r="AR134" s="493"/>
      <c r="AS134" s="493"/>
    </row>
    <row r="135" spans="20:45" x14ac:dyDescent="0.25">
      <c r="T135" s="493"/>
      <c r="U135" s="493"/>
      <c r="V135" s="493"/>
      <c r="W135" s="493"/>
      <c r="X135" s="493"/>
      <c r="Y135" s="493"/>
      <c r="Z135" s="493"/>
      <c r="AA135" s="493"/>
      <c r="AB135" s="493"/>
      <c r="AC135" s="493"/>
      <c r="AD135" s="493"/>
      <c r="AE135" s="493"/>
      <c r="AF135" s="493"/>
      <c r="AG135" s="493"/>
      <c r="AH135" s="493"/>
      <c r="AL135" s="493"/>
      <c r="AM135" s="493"/>
      <c r="AN135" s="493"/>
      <c r="AO135" s="493"/>
      <c r="AP135" s="493"/>
      <c r="AQ135" s="493"/>
      <c r="AR135" s="493"/>
      <c r="AS135" s="493"/>
    </row>
    <row r="136" spans="20:45" x14ac:dyDescent="0.25">
      <c r="T136" s="493"/>
      <c r="U136" s="493"/>
      <c r="V136" s="493"/>
      <c r="W136" s="493"/>
      <c r="X136" s="493"/>
      <c r="Y136" s="493"/>
      <c r="Z136" s="493"/>
      <c r="AA136" s="493"/>
      <c r="AB136" s="493"/>
      <c r="AC136" s="493"/>
      <c r="AD136" s="493"/>
      <c r="AE136" s="493"/>
      <c r="AF136" s="493"/>
      <c r="AG136" s="493"/>
      <c r="AH136" s="493"/>
      <c r="AL136" s="493"/>
      <c r="AM136" s="493"/>
      <c r="AN136" s="493"/>
      <c r="AO136" s="493"/>
      <c r="AP136" s="493"/>
      <c r="AQ136" s="493"/>
      <c r="AR136" s="493"/>
      <c r="AS136" s="493"/>
    </row>
    <row r="137" spans="20:45" x14ac:dyDescent="0.25">
      <c r="T137" s="493"/>
      <c r="U137" s="493"/>
      <c r="V137" s="493"/>
      <c r="W137" s="493"/>
      <c r="X137" s="493"/>
      <c r="Y137" s="493"/>
      <c r="Z137" s="493"/>
      <c r="AA137" s="493"/>
      <c r="AB137" s="493"/>
      <c r="AC137" s="493"/>
      <c r="AD137" s="493"/>
      <c r="AE137" s="493"/>
      <c r="AF137" s="493"/>
      <c r="AG137" s="493"/>
      <c r="AH137" s="493"/>
      <c r="AL137" s="493"/>
      <c r="AM137" s="493"/>
      <c r="AN137" s="493"/>
      <c r="AO137" s="493"/>
      <c r="AP137" s="493"/>
      <c r="AQ137" s="493"/>
      <c r="AR137" s="493"/>
      <c r="AS137" s="493"/>
    </row>
    <row r="138" spans="20:45" x14ac:dyDescent="0.25">
      <c r="T138" s="493"/>
      <c r="U138" s="493"/>
      <c r="V138" s="493"/>
      <c r="W138" s="493"/>
      <c r="X138" s="493"/>
      <c r="Y138" s="493"/>
      <c r="Z138" s="493"/>
      <c r="AA138" s="493"/>
      <c r="AB138" s="493"/>
      <c r="AC138" s="493"/>
      <c r="AD138" s="493"/>
      <c r="AE138" s="493"/>
      <c r="AF138" s="493"/>
      <c r="AG138" s="493"/>
      <c r="AH138" s="493"/>
      <c r="AL138" s="493"/>
      <c r="AM138" s="493"/>
      <c r="AN138" s="493"/>
      <c r="AO138" s="493"/>
      <c r="AP138" s="493"/>
      <c r="AQ138" s="493"/>
      <c r="AR138" s="493"/>
      <c r="AS138" s="493"/>
    </row>
    <row r="139" spans="20:45" x14ac:dyDescent="0.25">
      <c r="T139" s="493"/>
      <c r="U139" s="493"/>
      <c r="V139" s="493"/>
      <c r="W139" s="493"/>
      <c r="X139" s="493"/>
      <c r="Y139" s="493"/>
      <c r="Z139" s="493"/>
      <c r="AA139" s="493"/>
      <c r="AB139" s="493"/>
      <c r="AC139" s="493"/>
      <c r="AD139" s="493"/>
      <c r="AE139" s="493"/>
      <c r="AF139" s="493"/>
      <c r="AG139" s="493"/>
      <c r="AH139" s="493"/>
      <c r="AL139" s="493"/>
      <c r="AM139" s="493"/>
      <c r="AN139" s="493"/>
      <c r="AO139" s="493"/>
      <c r="AP139" s="493"/>
      <c r="AQ139" s="493"/>
      <c r="AR139" s="493"/>
      <c r="AS139" s="493"/>
    </row>
    <row r="140" spans="20:45" x14ac:dyDescent="0.25">
      <c r="T140" s="493"/>
      <c r="U140" s="493"/>
      <c r="V140" s="493"/>
      <c r="W140" s="493"/>
      <c r="X140" s="493"/>
      <c r="Y140" s="493"/>
      <c r="Z140" s="493"/>
      <c r="AA140" s="493"/>
      <c r="AB140" s="493"/>
      <c r="AC140" s="493"/>
      <c r="AD140" s="493"/>
      <c r="AE140" s="493"/>
      <c r="AF140" s="493"/>
      <c r="AG140" s="493"/>
      <c r="AH140" s="493"/>
      <c r="AL140" s="493"/>
      <c r="AM140" s="493"/>
      <c r="AN140" s="493"/>
      <c r="AO140" s="493"/>
      <c r="AP140" s="493"/>
      <c r="AQ140" s="493"/>
      <c r="AR140" s="493"/>
      <c r="AS140" s="493"/>
    </row>
  </sheetData>
  <sheetProtection selectLockedCells="1" selectUnlockedCells="1"/>
  <mergeCells count="1">
    <mergeCell ref="A4:C4"/>
  </mergeCells>
  <conditionalFormatting sqref="B22 B24 B26 B28 B30 B32 B34 B36 B38 B40 B42 B44 B46 B48 B50 B52">
    <cfRule type="cellIs" dxfId="115" priority="10" stopIfTrue="1" operator="equal">
      <formula>"QA"</formula>
    </cfRule>
    <cfRule type="cellIs" dxfId="114" priority="11" stopIfTrue="1" operator="equal">
      <formula>"DA"</formula>
    </cfRule>
  </conditionalFormatting>
  <conditionalFormatting sqref="E7 E21">
    <cfRule type="expression" dxfId="113" priority="13" stopIfTrue="1">
      <formula>$E7&lt;5</formula>
    </cfRule>
  </conditionalFormatting>
  <conditionalFormatting sqref="E22 E24 E26 E28 E30 E32 E34 E36 E38 E40 E42 E44 E46 E48 E50 E52">
    <cfRule type="expression" dxfId="112" priority="5" stopIfTrue="1">
      <formula>AND($E22&lt;9,$C22&gt;0)</formula>
    </cfRule>
  </conditionalFormatting>
  <conditionalFormatting sqref="F7 F9 F11 F13 F15 F17 F19">
    <cfRule type="cellIs" dxfId="111" priority="14" stopIfTrue="1" operator="equal">
      <formula>"Bye"</formula>
    </cfRule>
  </conditionalFormatting>
  <conditionalFormatting sqref="F21:F22 F24 F26 F28 F30 F32 F34 F36 F38 F40 F42 F44 F46 F48 F50">
    <cfRule type="cellIs" dxfId="110" priority="6" stopIfTrue="1" operator="equal">
      <formula>"Bye"</formula>
    </cfRule>
  </conditionalFormatting>
  <conditionalFormatting sqref="F22 F24 F26 F28 F30 F32 F34 F36 F38 F40 F42 F44 F46 F48 F50">
    <cfRule type="expression" dxfId="109" priority="7" stopIfTrue="1">
      <formula>AND($E22&lt;9,$C22&gt;0)</formula>
    </cfRule>
  </conditionalFormatting>
  <conditionalFormatting sqref="H7 H9 H11 H13 H15 H17 H19 H21 G22:I22 G24:I24 G26:I26 G28:I28 G30:I30 G32:I32 G34:I34 G36:I36 G38:I38 G40:I40 G42:I42 G44:I44 G46:I46 G48:I48 G50:I50">
    <cfRule type="expression" dxfId="108" priority="1" stopIfTrue="1">
      <formula>AND($E7&lt;9,$C7&gt;0)</formula>
    </cfRule>
  </conditionalFormatting>
  <conditionalFormatting sqref="I8 K10 I12 M14 I16 K18 I20 I23 K25 I27 M29 I31 K33 I35 I39 K41 I43 M45 I47 K49 I51">
    <cfRule type="expression" dxfId="107" priority="2" stopIfTrue="1">
      <formula>AND($O$1="CU",I8="Umpire")</formula>
    </cfRule>
    <cfRule type="expression" dxfId="106" priority="3" stopIfTrue="1">
      <formula>AND($O$1="CU",I8&lt;&gt;"Umpire",J8&lt;&gt;"")</formula>
    </cfRule>
    <cfRule type="expression" dxfId="105" priority="4" stopIfTrue="1">
      <formula>AND($O$1="CU",I8&lt;&gt;"Umpire")</formula>
    </cfRule>
  </conditionalFormatting>
  <conditionalFormatting sqref="J8 L10 J12 N14 J16 L18 J20 R62">
    <cfRule type="expression" dxfId="104" priority="12" stopIfTrue="1">
      <formula>$O$1="CU"</formula>
    </cfRule>
  </conditionalFormatting>
  <conditionalFormatting sqref="K8 M10 K12 O14 K16 M18 K20 K23 M25 K27 O29 K31 M33 K35 K39 M41 K43 O45 K47 M49 K51">
    <cfRule type="expression" dxfId="103" priority="8" stopIfTrue="1">
      <formula>J8="as"</formula>
    </cfRule>
    <cfRule type="expression" dxfId="102" priority="9" stopIfTrue="1">
      <formula>J8="bs"</formula>
    </cfRule>
  </conditionalFormatting>
  <conditionalFormatting sqref="O16">
    <cfRule type="expression" dxfId="101" priority="15" stopIfTrue="1">
      <formula>AND($O$1="CU",O16="Umpire")</formula>
    </cfRule>
    <cfRule type="expression" dxfId="100" priority="16" stopIfTrue="1">
      <formula>AND($O$1="CU",O16&lt;&gt;"Umpire",P16&lt;&gt;"")</formula>
    </cfRule>
    <cfRule type="expression" dxfId="99" priority="17" stopIfTrue="1">
      <formula>AND($O$1="CU",O16&lt;&gt;"Umpire")</formula>
    </cfRule>
  </conditionalFormatting>
  <dataValidations count="1">
    <dataValidation type="list" allowBlank="1" sqref="I8 K10 I12 M14 I16 O16 K18 I20 I23 K25 I27 M29 I31 K33 I35 I39 K41 I43 M45 I47 K49 I51" xr:uid="{54610E7E-B507-4267-B7F9-7EB017C6A8DE}">
      <formula1>$U$7:$U$16</formula1>
      <formula2>0</formula2>
    </dataValidation>
  </dataValidations>
  <printOptions horizontalCentered="1" verticalCentered="1"/>
  <pageMargins left="0" right="0" top="0.98402777777777783" bottom="0.98402777777777783" header="0.51181102362204722" footer="0.51181102362204722"/>
  <pageSetup paperSize="9" scale="95" firstPageNumber="0" orientation="portrait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3729" r:id="rId3" name="Gomb 1">
              <controlPr defaultSize="0" print="0" autoFill="0" autoLine="0" autoPict="0" macro="[0]!Modul1.Jun_Show_CU" altText="Legyen bíró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0" r:id="rId4" name="Gomb 2">
              <controlPr defaultSize="0" print="0" autoFill="0" autoLine="0" autoPict="0" macro="[0]!Modul1.Jun_Hide_CU" altText="Nincs bíró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2ABDF-E732-47C6-871B-0241AFEC25BB}">
  <sheetPr>
    <tabColor indexed="11"/>
  </sheetPr>
  <dimension ref="A1:AK41"/>
  <sheetViews>
    <sheetView showZeros="0" workbookViewId="0">
      <selection activeCell="F21" sqref="F21:G21"/>
    </sheetView>
  </sheetViews>
  <sheetFormatPr defaultRowHeight="13.2" x14ac:dyDescent="0.25"/>
  <cols>
    <col min="1" max="1" width="5.44140625" style="457" customWidth="1"/>
    <col min="2" max="2" width="4.44140625" style="457" customWidth="1"/>
    <col min="3" max="3" width="8.33203125" style="457" customWidth="1"/>
    <col min="4" max="4" width="7.109375" style="457" customWidth="1"/>
    <col min="5" max="5" width="9.33203125" style="457" customWidth="1"/>
    <col min="6" max="6" width="7.109375" style="457" customWidth="1"/>
    <col min="7" max="7" width="9.33203125" style="457" customWidth="1"/>
    <col min="8" max="8" width="7.109375" style="457" customWidth="1"/>
    <col min="9" max="9" width="10.5546875" style="457" customWidth="1"/>
    <col min="10" max="10" width="7.88671875" style="457" customWidth="1"/>
    <col min="11" max="12" width="8.5546875" style="457" customWidth="1"/>
    <col min="13" max="13" width="7.88671875" style="457" customWidth="1"/>
    <col min="14" max="14" width="8.88671875" style="457"/>
    <col min="15" max="15" width="5.109375" style="457" customWidth="1"/>
    <col min="16" max="16" width="11.5546875" style="457" customWidth="1"/>
    <col min="17" max="17" width="9.33203125" style="457" customWidth="1"/>
    <col min="18" max="24" width="8.88671875" style="457"/>
    <col min="25" max="37" width="9" style="457" hidden="1" customWidth="1"/>
    <col min="38" max="16384" width="8.88671875" style="457"/>
  </cols>
  <sheetData>
    <row r="1" spans="1:37" ht="24.6" x14ac:dyDescent="0.25">
      <c r="A1" s="452" t="str">
        <f>[1]Altalanos!$A$6</f>
        <v>Diákolimpia Vármegyei</v>
      </c>
      <c r="B1" s="452"/>
      <c r="C1" s="452"/>
      <c r="D1" s="452"/>
      <c r="E1" s="452"/>
      <c r="F1" s="452"/>
      <c r="G1" s="453"/>
      <c r="H1" s="454" t="s">
        <v>28</v>
      </c>
      <c r="I1" s="455"/>
      <c r="J1" s="456"/>
      <c r="L1" s="458"/>
      <c r="M1" s="459"/>
      <c r="N1" s="460"/>
      <c r="O1" s="460"/>
      <c r="P1" s="460"/>
      <c r="Q1" s="461"/>
      <c r="R1" s="460"/>
      <c r="AB1" s="462" t="str">
        <f>IF(Y5=1,CONCATENATE(VLOOKUP(Y3,AA16:AH27,2)),CONCATENATE(VLOOKUP(Y3,AA2:AK13,2)))</f>
        <v>10</v>
      </c>
      <c r="AC1" s="462" t="str">
        <f>IF(Y5=1,CONCATENATE(VLOOKUP(Y3,AA16:AK27,3)),CONCATENATE(VLOOKUP(Y3,AA2:AK13,3)))</f>
        <v>6</v>
      </c>
      <c r="AD1" s="462" t="str">
        <f>IF(Y5=1,CONCATENATE(VLOOKUP(Y3,AA16:AK27,4)),CONCATENATE(VLOOKUP(Y3,AA2:AK13,4)))</f>
        <v>4</v>
      </c>
      <c r="AE1" s="462" t="str">
        <f>IF(Y5=1,CONCATENATE(VLOOKUP(Y3,AA16:AK27,5)),CONCATENATE(VLOOKUP(Y3,AA2:AK13,5)))</f>
        <v>2</v>
      </c>
      <c r="AF1" s="462" t="str">
        <f>IF(Y5=1,CONCATENATE(VLOOKUP(Y3,AA16:AK27,6)),CONCATENATE(VLOOKUP(Y3,AA2:AK13,6)))</f>
        <v>1</v>
      </c>
      <c r="AG1" s="462" t="str">
        <f>IF(Y5=1,CONCATENATE(VLOOKUP(Y3,AA16:AK27,7)),CONCATENATE(VLOOKUP(Y3,AA2:AK13,7)))</f>
        <v>0</v>
      </c>
      <c r="AH1" s="462" t="str">
        <f>IF(Y5=1,CONCATENATE(VLOOKUP(Y3,AA16:AK27,8)),CONCATENATE(VLOOKUP(Y3,AA2:AK13,8)))</f>
        <v>0</v>
      </c>
      <c r="AI1" s="462" t="str">
        <f>IF(Y5=1,CONCATENATE(VLOOKUP(Y3,AA16:AK27,9)),CONCATENATE(VLOOKUP(Y3,AA2:AK13,9)))</f>
        <v>0</v>
      </c>
      <c r="AJ1" s="462" t="str">
        <f>IF(Y5=1,CONCATENATE(VLOOKUP(Y3,AA16:AK27,10)),CONCATENATE(VLOOKUP(Y3,AA2:AK13,10)))</f>
        <v>0</v>
      </c>
      <c r="AK1" s="462" t="str">
        <f>IF(Y5=1,CONCATENATE(VLOOKUP(Y3,AA16:AK27,11)),CONCATENATE(VLOOKUP(Y3,AA2:AK13,11)))</f>
        <v>0</v>
      </c>
    </row>
    <row r="2" spans="1:37" x14ac:dyDescent="0.25">
      <c r="A2" s="463" t="s">
        <v>29</v>
      </c>
      <c r="B2" s="464"/>
      <c r="C2" s="464"/>
      <c r="D2" s="464"/>
      <c r="E2" s="464">
        <f>[1]Altalanos!$A$8</f>
        <v>0</v>
      </c>
      <c r="F2" s="464"/>
      <c r="G2" s="465"/>
      <c r="H2" s="466"/>
      <c r="I2" s="466"/>
      <c r="J2" s="467"/>
      <c r="K2" s="458"/>
      <c r="L2" s="458"/>
      <c r="M2" s="458"/>
      <c r="N2" s="468"/>
      <c r="O2" s="469"/>
      <c r="P2" s="468"/>
      <c r="Q2" s="469"/>
      <c r="R2" s="468"/>
      <c r="Y2" s="470"/>
      <c r="Z2" s="471"/>
      <c r="AA2" s="471" t="s">
        <v>30</v>
      </c>
      <c r="AB2" s="472">
        <v>150</v>
      </c>
      <c r="AC2" s="472">
        <v>120</v>
      </c>
      <c r="AD2" s="472">
        <v>100</v>
      </c>
      <c r="AE2" s="472">
        <v>80</v>
      </c>
      <c r="AF2" s="472">
        <v>70</v>
      </c>
      <c r="AG2" s="472">
        <v>60</v>
      </c>
      <c r="AH2" s="472">
        <v>55</v>
      </c>
      <c r="AI2" s="472">
        <v>50</v>
      </c>
      <c r="AJ2" s="472">
        <v>45</v>
      </c>
      <c r="AK2" s="472">
        <v>40</v>
      </c>
    </row>
    <row r="3" spans="1:37" x14ac:dyDescent="0.25">
      <c r="A3" s="473" t="s">
        <v>21</v>
      </c>
      <c r="B3" s="473"/>
      <c r="C3" s="473"/>
      <c r="D3" s="473"/>
      <c r="E3" s="473" t="s">
        <v>11</v>
      </c>
      <c r="F3" s="473"/>
      <c r="G3" s="473"/>
      <c r="H3" s="473" t="s">
        <v>31</v>
      </c>
      <c r="I3" s="473"/>
      <c r="J3" s="474"/>
      <c r="K3" s="473"/>
      <c r="L3" s="475" t="s">
        <v>32</v>
      </c>
      <c r="M3" s="473"/>
      <c r="N3" s="476"/>
      <c r="O3" s="477"/>
      <c r="P3" s="476"/>
      <c r="Q3" s="477"/>
      <c r="R3" s="681"/>
      <c r="Y3" s="471" t="str">
        <f>IF(H4="OB","A",IF(H4="IX","W",H4))</f>
        <v>VII. kcs. F18 "A"</v>
      </c>
      <c r="Z3" s="471"/>
      <c r="AA3" s="471" t="s">
        <v>36</v>
      </c>
      <c r="AB3" s="472">
        <v>120</v>
      </c>
      <c r="AC3" s="472">
        <v>90</v>
      </c>
      <c r="AD3" s="472">
        <v>65</v>
      </c>
      <c r="AE3" s="472">
        <v>55</v>
      </c>
      <c r="AF3" s="472">
        <v>50</v>
      </c>
      <c r="AG3" s="472">
        <v>45</v>
      </c>
      <c r="AH3" s="472">
        <v>40</v>
      </c>
      <c r="AI3" s="472">
        <v>35</v>
      </c>
      <c r="AJ3" s="472">
        <v>25</v>
      </c>
      <c r="AK3" s="472">
        <v>20</v>
      </c>
    </row>
    <row r="4" spans="1:37" ht="13.8" thickBot="1" x14ac:dyDescent="0.3">
      <c r="A4" s="479">
        <v>45790</v>
      </c>
      <c r="B4" s="479"/>
      <c r="C4" s="479"/>
      <c r="D4" s="480"/>
      <c r="E4" s="481" t="str">
        <f>[1]Altalanos!$C$10</f>
        <v>Gyula</v>
      </c>
      <c r="F4" s="481"/>
      <c r="G4" s="481"/>
      <c r="H4" s="482" t="s">
        <v>694</v>
      </c>
      <c r="I4" s="481"/>
      <c r="J4" s="483"/>
      <c r="K4" s="482"/>
      <c r="L4" s="484" t="str">
        <f>[1]Altalanos!$E$10</f>
        <v>Kovács Zoltán</v>
      </c>
      <c r="M4" s="482"/>
      <c r="N4" s="485"/>
      <c r="O4" s="486"/>
      <c r="P4" s="478" t="s">
        <v>33</v>
      </c>
      <c r="Q4" s="472" t="s">
        <v>121</v>
      </c>
      <c r="R4" s="472" t="s">
        <v>52</v>
      </c>
      <c r="S4" s="682"/>
      <c r="Y4" s="471"/>
      <c r="Z4" s="471"/>
      <c r="AA4" s="471" t="s">
        <v>41</v>
      </c>
      <c r="AB4" s="472">
        <v>90</v>
      </c>
      <c r="AC4" s="472">
        <v>60</v>
      </c>
      <c r="AD4" s="472">
        <v>45</v>
      </c>
      <c r="AE4" s="472">
        <v>34</v>
      </c>
      <c r="AF4" s="472">
        <v>27</v>
      </c>
      <c r="AG4" s="472">
        <v>22</v>
      </c>
      <c r="AH4" s="472">
        <v>18</v>
      </c>
      <c r="AI4" s="472">
        <v>15</v>
      </c>
      <c r="AJ4" s="472">
        <v>12</v>
      </c>
      <c r="AK4" s="472">
        <v>9</v>
      </c>
    </row>
    <row r="5" spans="1:37" x14ac:dyDescent="0.25">
      <c r="A5" s="489"/>
      <c r="B5" s="489" t="s">
        <v>42</v>
      </c>
      <c r="C5" s="489" t="s">
        <v>43</v>
      </c>
      <c r="D5" s="489" t="s">
        <v>44</v>
      </c>
      <c r="E5" s="489" t="s">
        <v>45</v>
      </c>
      <c r="F5" s="489"/>
      <c r="G5" s="489" t="s">
        <v>25</v>
      </c>
      <c r="H5" s="489"/>
      <c r="I5" s="489" t="s">
        <v>46</v>
      </c>
      <c r="J5" s="489"/>
      <c r="K5" s="490" t="s">
        <v>47</v>
      </c>
      <c r="L5" s="490" t="s">
        <v>48</v>
      </c>
      <c r="M5" s="490" t="s">
        <v>49</v>
      </c>
      <c r="P5" s="487" t="s">
        <v>38</v>
      </c>
      <c r="Q5" s="488" t="s">
        <v>40</v>
      </c>
      <c r="R5" s="488" t="s">
        <v>122</v>
      </c>
      <c r="S5" s="682"/>
      <c r="Y5" s="471">
        <f>IF(OR([1]Altalanos!$A$8="F1",[1]Altalanos!$A$8="F2",[1]Altalanos!$A$8="N1",[1]Altalanos!$A$8="N2"),1,2)</f>
        <v>2</v>
      </c>
      <c r="Z5" s="471"/>
      <c r="AA5" s="471" t="s">
        <v>53</v>
      </c>
      <c r="AB5" s="472">
        <v>60</v>
      </c>
      <c r="AC5" s="472">
        <v>40</v>
      </c>
      <c r="AD5" s="472">
        <v>30</v>
      </c>
      <c r="AE5" s="472">
        <v>20</v>
      </c>
      <c r="AF5" s="472">
        <v>18</v>
      </c>
      <c r="AG5" s="472">
        <v>15</v>
      </c>
      <c r="AH5" s="472">
        <v>12</v>
      </c>
      <c r="AI5" s="472">
        <v>10</v>
      </c>
      <c r="AJ5" s="472">
        <v>8</v>
      </c>
      <c r="AK5" s="472">
        <v>6</v>
      </c>
    </row>
    <row r="6" spans="1:37" x14ac:dyDescent="0.25">
      <c r="A6" s="493"/>
      <c r="B6" s="493"/>
      <c r="C6" s="493"/>
      <c r="D6" s="493"/>
      <c r="E6" s="493"/>
      <c r="F6" s="493"/>
      <c r="G6" s="493"/>
      <c r="H6" s="493"/>
      <c r="I6" s="493"/>
      <c r="J6" s="493"/>
      <c r="K6" s="493"/>
      <c r="L6" s="493"/>
      <c r="M6" s="493"/>
      <c r="P6" s="491" t="s">
        <v>50</v>
      </c>
      <c r="Q6" s="492" t="s">
        <v>123</v>
      </c>
      <c r="R6" s="492" t="s">
        <v>34</v>
      </c>
      <c r="S6" s="682"/>
      <c r="Y6" s="471"/>
      <c r="Z6" s="471"/>
      <c r="AA6" s="471" t="s">
        <v>54</v>
      </c>
      <c r="AB6" s="472">
        <v>40</v>
      </c>
      <c r="AC6" s="472">
        <v>25</v>
      </c>
      <c r="AD6" s="472">
        <v>18</v>
      </c>
      <c r="AE6" s="472">
        <v>13</v>
      </c>
      <c r="AF6" s="472">
        <v>10</v>
      </c>
      <c r="AG6" s="472">
        <v>8</v>
      </c>
      <c r="AH6" s="472">
        <v>6</v>
      </c>
      <c r="AI6" s="472">
        <v>5</v>
      </c>
      <c r="AJ6" s="472">
        <v>4</v>
      </c>
      <c r="AK6" s="472">
        <v>3</v>
      </c>
    </row>
    <row r="7" spans="1:37" x14ac:dyDescent="0.25">
      <c r="A7" s="494" t="s">
        <v>30</v>
      </c>
      <c r="B7" s="495"/>
      <c r="C7" s="683" t="str">
        <f>IF($B7="","",VLOOKUP($B7,#REF!,5))</f>
        <v/>
      </c>
      <c r="D7" s="683" t="str">
        <f>IF($B7="","",VLOOKUP($B7,#REF!,15))</f>
        <v/>
      </c>
      <c r="E7" s="684" t="s">
        <v>695</v>
      </c>
      <c r="F7" s="684"/>
      <c r="G7" s="684" t="s">
        <v>193</v>
      </c>
      <c r="H7" s="684"/>
      <c r="I7" s="685" t="s">
        <v>696</v>
      </c>
      <c r="J7" s="493"/>
      <c r="K7" s="499" t="s">
        <v>616</v>
      </c>
      <c r="L7" s="500" t="e">
        <f>IF(K7="","",CONCATENATE(VLOOKUP($Y$3,$AB$1:$AK$1,K7)," pont"))</f>
        <v>#REF!</v>
      </c>
      <c r="M7" s="501"/>
      <c r="P7" s="478" t="s">
        <v>127</v>
      </c>
      <c r="Q7" s="472" t="s">
        <v>39</v>
      </c>
      <c r="R7" s="472" t="s">
        <v>128</v>
      </c>
      <c r="Y7" s="471"/>
      <c r="Z7" s="471"/>
      <c r="AA7" s="471" t="s">
        <v>60</v>
      </c>
      <c r="AB7" s="472">
        <v>25</v>
      </c>
      <c r="AC7" s="472">
        <v>15</v>
      </c>
      <c r="AD7" s="472">
        <v>13</v>
      </c>
      <c r="AE7" s="472">
        <v>8</v>
      </c>
      <c r="AF7" s="472">
        <v>6</v>
      </c>
      <c r="AG7" s="472">
        <v>4</v>
      </c>
      <c r="AH7" s="472">
        <v>3</v>
      </c>
      <c r="AI7" s="472">
        <v>2</v>
      </c>
      <c r="AJ7" s="472">
        <v>1</v>
      </c>
      <c r="AK7" s="472">
        <v>0</v>
      </c>
    </row>
    <row r="8" spans="1:37" x14ac:dyDescent="0.25">
      <c r="A8" s="494"/>
      <c r="B8" s="502"/>
      <c r="C8" s="686"/>
      <c r="D8" s="686"/>
      <c r="E8" s="686"/>
      <c r="F8" s="686"/>
      <c r="G8" s="686"/>
      <c r="H8" s="686"/>
      <c r="I8" s="686"/>
      <c r="J8" s="493"/>
      <c r="K8" s="494"/>
      <c r="L8" s="494"/>
      <c r="M8" s="503"/>
      <c r="P8" s="487" t="s">
        <v>129</v>
      </c>
      <c r="Q8" s="488" t="s">
        <v>51</v>
      </c>
      <c r="R8" s="488" t="s">
        <v>130</v>
      </c>
      <c r="Y8" s="471"/>
      <c r="Z8" s="471"/>
      <c r="AA8" s="471" t="s">
        <v>63</v>
      </c>
      <c r="AB8" s="472">
        <v>15</v>
      </c>
      <c r="AC8" s="472">
        <v>10</v>
      </c>
      <c r="AD8" s="472">
        <v>7</v>
      </c>
      <c r="AE8" s="472">
        <v>5</v>
      </c>
      <c r="AF8" s="472">
        <v>4</v>
      </c>
      <c r="AG8" s="472">
        <v>3</v>
      </c>
      <c r="AH8" s="472">
        <v>2</v>
      </c>
      <c r="AI8" s="472">
        <v>1</v>
      </c>
      <c r="AJ8" s="472">
        <v>0</v>
      </c>
      <c r="AK8" s="472">
        <v>0</v>
      </c>
    </row>
    <row r="9" spans="1:37" x14ac:dyDescent="0.25">
      <c r="A9" s="494" t="s">
        <v>64</v>
      </c>
      <c r="B9" s="495"/>
      <c r="C9" s="683" t="str">
        <f>IF($B9="","",VLOOKUP($B9,#REF!,5))</f>
        <v/>
      </c>
      <c r="D9" s="683" t="str">
        <f>IF($B9="","",VLOOKUP($B9,#REF!,15))</f>
        <v/>
      </c>
      <c r="E9" s="684" t="s">
        <v>697</v>
      </c>
      <c r="F9" s="684"/>
      <c r="G9" s="684" t="s">
        <v>698</v>
      </c>
      <c r="H9" s="684"/>
      <c r="I9" s="685" t="s">
        <v>696</v>
      </c>
      <c r="J9" s="493"/>
      <c r="K9" s="499" t="s">
        <v>618</v>
      </c>
      <c r="L9" s="500" t="e">
        <f>IF(K9="","",CONCATENATE(VLOOKUP($Y$3,$AB$1:$AK$1,K9)," pont"))</f>
        <v>#REF!</v>
      </c>
      <c r="M9" s="501"/>
      <c r="Y9" s="471"/>
      <c r="Z9" s="471"/>
      <c r="AA9" s="471" t="s">
        <v>70</v>
      </c>
      <c r="AB9" s="472">
        <v>10</v>
      </c>
      <c r="AC9" s="472">
        <v>6</v>
      </c>
      <c r="AD9" s="472">
        <v>4</v>
      </c>
      <c r="AE9" s="472">
        <v>2</v>
      </c>
      <c r="AF9" s="472">
        <v>1</v>
      </c>
      <c r="AG9" s="472">
        <v>0</v>
      </c>
      <c r="AH9" s="472">
        <v>0</v>
      </c>
      <c r="AI9" s="472">
        <v>0</v>
      </c>
      <c r="AJ9" s="472">
        <v>0</v>
      </c>
      <c r="AK9" s="472">
        <v>0</v>
      </c>
    </row>
    <row r="10" spans="1:37" x14ac:dyDescent="0.25">
      <c r="A10" s="494"/>
      <c r="B10" s="502"/>
      <c r="C10" s="686"/>
      <c r="D10" s="686"/>
      <c r="E10" s="686"/>
      <c r="F10" s="686"/>
      <c r="G10" s="686"/>
      <c r="H10" s="686"/>
      <c r="I10" s="686"/>
      <c r="J10" s="493"/>
      <c r="K10" s="494"/>
      <c r="L10" s="494"/>
      <c r="M10" s="503"/>
      <c r="Y10" s="471"/>
      <c r="Z10" s="471"/>
      <c r="AA10" s="471" t="s">
        <v>71</v>
      </c>
      <c r="AB10" s="472">
        <v>6</v>
      </c>
      <c r="AC10" s="472">
        <v>3</v>
      </c>
      <c r="AD10" s="472">
        <v>2</v>
      </c>
      <c r="AE10" s="472">
        <v>1</v>
      </c>
      <c r="AF10" s="472">
        <v>0</v>
      </c>
      <c r="AG10" s="472">
        <v>0</v>
      </c>
      <c r="AH10" s="472">
        <v>0</v>
      </c>
      <c r="AI10" s="472">
        <v>0</v>
      </c>
      <c r="AJ10" s="472">
        <v>0</v>
      </c>
      <c r="AK10" s="472">
        <v>0</v>
      </c>
    </row>
    <row r="11" spans="1:37" x14ac:dyDescent="0.25">
      <c r="A11" s="494" t="s">
        <v>72</v>
      </c>
      <c r="B11" s="495"/>
      <c r="C11" s="683" t="str">
        <f>IF($B11="","",VLOOKUP($B11,#REF!,5))</f>
        <v/>
      </c>
      <c r="D11" s="683" t="str">
        <f>IF($B11="","",VLOOKUP($B11,#REF!,15))</f>
        <v/>
      </c>
      <c r="E11" s="684" t="s">
        <v>699</v>
      </c>
      <c r="F11" s="684"/>
      <c r="G11" s="684" t="s">
        <v>700</v>
      </c>
      <c r="H11" s="684"/>
      <c r="I11" s="685" t="s">
        <v>701</v>
      </c>
      <c r="J11" s="493"/>
      <c r="K11" s="499" t="s">
        <v>617</v>
      </c>
      <c r="L11" s="500" t="e">
        <f>IF(K11="","",CONCATENATE(VLOOKUP($Y$3,$AB$1:$AK$1,K11)," pont"))</f>
        <v>#REF!</v>
      </c>
      <c r="M11" s="501"/>
      <c r="Y11" s="471"/>
      <c r="Z11" s="471"/>
      <c r="AA11" s="471" t="s">
        <v>76</v>
      </c>
      <c r="AB11" s="472">
        <v>3</v>
      </c>
      <c r="AC11" s="472">
        <v>2</v>
      </c>
      <c r="AD11" s="472">
        <v>1</v>
      </c>
      <c r="AE11" s="472">
        <v>0</v>
      </c>
      <c r="AF11" s="472">
        <v>0</v>
      </c>
      <c r="AG11" s="472">
        <v>0</v>
      </c>
      <c r="AH11" s="472">
        <v>0</v>
      </c>
      <c r="AI11" s="472">
        <v>0</v>
      </c>
      <c r="AJ11" s="472">
        <v>0</v>
      </c>
      <c r="AK11" s="472">
        <v>0</v>
      </c>
    </row>
    <row r="12" spans="1:37" x14ac:dyDescent="0.25">
      <c r="A12" s="494"/>
      <c r="B12" s="502"/>
      <c r="C12" s="686"/>
      <c r="D12" s="686"/>
      <c r="E12" s="686"/>
      <c r="F12" s="686"/>
      <c r="G12" s="686"/>
      <c r="H12" s="686"/>
      <c r="I12" s="686"/>
      <c r="J12" s="493"/>
      <c r="K12" s="493"/>
      <c r="L12" s="493"/>
      <c r="M12" s="503"/>
      <c r="Y12" s="471"/>
      <c r="Z12" s="471"/>
      <c r="AA12" s="471" t="s">
        <v>77</v>
      </c>
      <c r="AB12" s="504">
        <v>0</v>
      </c>
      <c r="AC12" s="504">
        <v>0</v>
      </c>
      <c r="AD12" s="504">
        <v>0</v>
      </c>
      <c r="AE12" s="504">
        <v>0</v>
      </c>
      <c r="AF12" s="504">
        <v>0</v>
      </c>
      <c r="AG12" s="504">
        <v>0</v>
      </c>
      <c r="AH12" s="504">
        <v>0</v>
      </c>
      <c r="AI12" s="504">
        <v>0</v>
      </c>
      <c r="AJ12" s="504">
        <v>0</v>
      </c>
      <c r="AK12" s="504">
        <v>0</v>
      </c>
    </row>
    <row r="13" spans="1:37" x14ac:dyDescent="0.25">
      <c r="A13" s="494" t="s">
        <v>78</v>
      </c>
      <c r="B13" s="495"/>
      <c r="C13" s="683" t="str">
        <f>IF($B13="","",VLOOKUP($B13,#REF!,5))</f>
        <v/>
      </c>
      <c r="D13" s="683" t="str">
        <f>IF($B13="","",VLOOKUP($B13,#REF!,15))</f>
        <v/>
      </c>
      <c r="E13" s="684" t="s">
        <v>702</v>
      </c>
      <c r="F13" s="684"/>
      <c r="G13" s="684" t="s">
        <v>703</v>
      </c>
      <c r="H13" s="684"/>
      <c r="I13" s="685" t="s">
        <v>696</v>
      </c>
      <c r="J13" s="493"/>
      <c r="K13" s="499" t="s">
        <v>625</v>
      </c>
      <c r="L13" s="500" t="e">
        <f>IF(K13="","",CONCATENATE(VLOOKUP($Y$3,$AB$1:$AK$1,K13)," pont"))</f>
        <v>#REF!</v>
      </c>
      <c r="M13" s="501"/>
      <c r="Y13" s="471"/>
      <c r="Z13" s="471"/>
      <c r="AA13" s="471" t="s">
        <v>82</v>
      </c>
      <c r="AB13" s="504">
        <v>0</v>
      </c>
      <c r="AC13" s="504">
        <v>0</v>
      </c>
      <c r="AD13" s="504">
        <v>0</v>
      </c>
      <c r="AE13" s="504">
        <v>0</v>
      </c>
      <c r="AF13" s="504">
        <v>0</v>
      </c>
      <c r="AG13" s="504">
        <v>0</v>
      </c>
      <c r="AH13" s="504">
        <v>0</v>
      </c>
      <c r="AI13" s="504">
        <v>0</v>
      </c>
      <c r="AJ13" s="504">
        <v>0</v>
      </c>
      <c r="AK13" s="504">
        <v>0</v>
      </c>
    </row>
    <row r="14" spans="1:37" x14ac:dyDescent="0.25">
      <c r="A14" s="494"/>
      <c r="B14" s="502"/>
      <c r="C14" s="686"/>
      <c r="D14" s="686"/>
      <c r="E14" s="686"/>
      <c r="F14" s="686"/>
      <c r="G14" s="686"/>
      <c r="H14" s="686"/>
      <c r="I14" s="686"/>
      <c r="J14" s="493"/>
      <c r="K14" s="494"/>
      <c r="L14" s="494"/>
      <c r="M14" s="503"/>
      <c r="Y14" s="471"/>
      <c r="Z14" s="471"/>
      <c r="AA14" s="471"/>
      <c r="AB14" s="471"/>
      <c r="AC14" s="471"/>
      <c r="AD14" s="471"/>
      <c r="AE14" s="471"/>
      <c r="AF14" s="471"/>
      <c r="AG14" s="471"/>
      <c r="AH14" s="471"/>
      <c r="AI14" s="471"/>
      <c r="AJ14" s="471"/>
      <c r="AK14" s="471"/>
    </row>
    <row r="15" spans="1:37" x14ac:dyDescent="0.25">
      <c r="A15" s="494" t="s">
        <v>83</v>
      </c>
      <c r="B15" s="495"/>
      <c r="C15" s="683" t="str">
        <f>IF($B15="","",VLOOKUP($B15,#REF!,5))</f>
        <v/>
      </c>
      <c r="D15" s="683" t="str">
        <f>IF($B15="","",VLOOKUP($B15,#REF!,15))</f>
        <v/>
      </c>
      <c r="E15" s="684" t="s">
        <v>704</v>
      </c>
      <c r="F15" s="684"/>
      <c r="G15" s="684" t="s">
        <v>144</v>
      </c>
      <c r="H15" s="684"/>
      <c r="I15" s="685" t="s">
        <v>67</v>
      </c>
      <c r="J15" s="493"/>
      <c r="K15" s="499" t="s">
        <v>619</v>
      </c>
      <c r="L15" s="500" t="e">
        <f>IF(K15="","",CONCATENATE(VLOOKUP($Y$3,$AB$1:$AK$1,K15)," pont"))</f>
        <v>#REF!</v>
      </c>
      <c r="M15" s="501"/>
      <c r="Y15" s="471"/>
      <c r="Z15" s="471"/>
      <c r="AA15" s="471"/>
      <c r="AB15" s="471"/>
      <c r="AC15" s="471"/>
      <c r="AD15" s="471"/>
      <c r="AE15" s="471"/>
      <c r="AF15" s="471"/>
      <c r="AG15" s="471"/>
      <c r="AH15" s="471"/>
      <c r="AI15" s="471"/>
      <c r="AJ15" s="471"/>
      <c r="AK15" s="471"/>
    </row>
    <row r="16" spans="1:37" x14ac:dyDescent="0.25">
      <c r="A16" s="493"/>
      <c r="B16" s="493"/>
      <c r="C16" s="493"/>
      <c r="D16" s="493"/>
      <c r="E16" s="493"/>
      <c r="F16" s="493"/>
      <c r="G16" s="493"/>
      <c r="H16" s="493"/>
      <c r="I16" s="493"/>
      <c r="J16" s="493"/>
      <c r="K16" s="493"/>
      <c r="L16" s="493"/>
      <c r="M16" s="493"/>
      <c r="Y16" s="471"/>
      <c r="Z16" s="471"/>
      <c r="AA16" s="471" t="s">
        <v>30</v>
      </c>
      <c r="AB16" s="471">
        <v>300</v>
      </c>
      <c r="AC16" s="471">
        <v>250</v>
      </c>
      <c r="AD16" s="471">
        <v>220</v>
      </c>
      <c r="AE16" s="471">
        <v>180</v>
      </c>
      <c r="AF16" s="471">
        <v>160</v>
      </c>
      <c r="AG16" s="471">
        <v>150</v>
      </c>
      <c r="AH16" s="471">
        <v>140</v>
      </c>
      <c r="AI16" s="471">
        <v>130</v>
      </c>
      <c r="AJ16" s="471">
        <v>120</v>
      </c>
      <c r="AK16" s="471">
        <v>110</v>
      </c>
    </row>
    <row r="17" spans="1:37" x14ac:dyDescent="0.25">
      <c r="A17" s="493"/>
      <c r="B17" s="493"/>
      <c r="C17" s="493"/>
      <c r="D17" s="493"/>
      <c r="E17" s="493"/>
      <c r="F17" s="493"/>
      <c r="G17" s="493"/>
      <c r="H17" s="493"/>
      <c r="I17" s="493"/>
      <c r="J17" s="493"/>
      <c r="K17" s="493"/>
      <c r="L17" s="493"/>
      <c r="M17" s="493"/>
      <c r="Y17" s="471"/>
      <c r="Z17" s="471"/>
      <c r="AA17" s="471" t="s">
        <v>36</v>
      </c>
      <c r="AB17" s="471">
        <v>250</v>
      </c>
      <c r="AC17" s="471">
        <v>200</v>
      </c>
      <c r="AD17" s="471">
        <v>160</v>
      </c>
      <c r="AE17" s="471">
        <v>140</v>
      </c>
      <c r="AF17" s="471">
        <v>120</v>
      </c>
      <c r="AG17" s="471">
        <v>110</v>
      </c>
      <c r="AH17" s="471">
        <v>100</v>
      </c>
      <c r="AI17" s="471">
        <v>90</v>
      </c>
      <c r="AJ17" s="471">
        <v>80</v>
      </c>
      <c r="AK17" s="471">
        <v>70</v>
      </c>
    </row>
    <row r="18" spans="1:37" ht="18.75" customHeight="1" x14ac:dyDescent="0.25">
      <c r="A18" s="493"/>
      <c r="B18" s="505"/>
      <c r="C18" s="505"/>
      <c r="D18" s="506" t="str">
        <f>E7</f>
        <v>Alt</v>
      </c>
      <c r="E18" s="506"/>
      <c r="F18" s="506" t="str">
        <f>E9</f>
        <v>Kátay</v>
      </c>
      <c r="G18" s="506"/>
      <c r="H18" s="506" t="str">
        <f>E11</f>
        <v xml:space="preserve">Havas </v>
      </c>
      <c r="I18" s="506"/>
      <c r="J18" s="506" t="str">
        <f>E13</f>
        <v>Dér</v>
      </c>
      <c r="K18" s="506"/>
      <c r="L18" s="506" t="str">
        <f>E15</f>
        <v>Galbács</v>
      </c>
      <c r="M18" s="506"/>
      <c r="Y18" s="471"/>
      <c r="Z18" s="471"/>
      <c r="AA18" s="471" t="s">
        <v>41</v>
      </c>
      <c r="AB18" s="471">
        <v>200</v>
      </c>
      <c r="AC18" s="471">
        <v>150</v>
      </c>
      <c r="AD18" s="471">
        <v>130</v>
      </c>
      <c r="AE18" s="471">
        <v>110</v>
      </c>
      <c r="AF18" s="471">
        <v>95</v>
      </c>
      <c r="AG18" s="471">
        <v>80</v>
      </c>
      <c r="AH18" s="471">
        <v>70</v>
      </c>
      <c r="AI18" s="471">
        <v>60</v>
      </c>
      <c r="AJ18" s="471">
        <v>55</v>
      </c>
      <c r="AK18" s="471">
        <v>50</v>
      </c>
    </row>
    <row r="19" spans="1:37" ht="18.75" customHeight="1" x14ac:dyDescent="0.25">
      <c r="A19" s="507" t="s">
        <v>30</v>
      </c>
      <c r="B19" s="508" t="str">
        <f>E7</f>
        <v>Alt</v>
      </c>
      <c r="C19" s="508"/>
      <c r="D19" s="509"/>
      <c r="E19" s="509"/>
      <c r="F19" s="510" t="s">
        <v>705</v>
      </c>
      <c r="G19" s="510"/>
      <c r="H19" s="510" t="s">
        <v>706</v>
      </c>
      <c r="I19" s="510"/>
      <c r="J19" s="506" t="s">
        <v>605</v>
      </c>
      <c r="K19" s="506"/>
      <c r="L19" s="506" t="s">
        <v>707</v>
      </c>
      <c r="M19" s="506"/>
      <c r="Y19" s="471"/>
      <c r="Z19" s="471"/>
      <c r="AA19" s="471" t="s">
        <v>53</v>
      </c>
      <c r="AB19" s="471">
        <v>150</v>
      </c>
      <c r="AC19" s="471">
        <v>120</v>
      </c>
      <c r="AD19" s="471">
        <v>100</v>
      </c>
      <c r="AE19" s="471">
        <v>80</v>
      </c>
      <c r="AF19" s="471">
        <v>70</v>
      </c>
      <c r="AG19" s="471">
        <v>60</v>
      </c>
      <c r="AH19" s="471">
        <v>55</v>
      </c>
      <c r="AI19" s="471">
        <v>50</v>
      </c>
      <c r="AJ19" s="471">
        <v>45</v>
      </c>
      <c r="AK19" s="471">
        <v>40</v>
      </c>
    </row>
    <row r="20" spans="1:37" ht="18.75" customHeight="1" x14ac:dyDescent="0.25">
      <c r="A20" s="507" t="s">
        <v>64</v>
      </c>
      <c r="B20" s="508" t="str">
        <f>E9</f>
        <v>Kátay</v>
      </c>
      <c r="C20" s="508"/>
      <c r="D20" s="510" t="s">
        <v>708</v>
      </c>
      <c r="E20" s="510"/>
      <c r="F20" s="509"/>
      <c r="G20" s="509"/>
      <c r="H20" s="510" t="s">
        <v>709</v>
      </c>
      <c r="I20" s="510"/>
      <c r="J20" s="510" t="s">
        <v>605</v>
      </c>
      <c r="K20" s="510"/>
      <c r="L20" s="506" t="s">
        <v>710</v>
      </c>
      <c r="M20" s="506"/>
      <c r="Y20" s="471"/>
      <c r="Z20" s="471"/>
      <c r="AA20" s="471" t="s">
        <v>54</v>
      </c>
      <c r="AB20" s="471">
        <v>120</v>
      </c>
      <c r="AC20" s="471">
        <v>90</v>
      </c>
      <c r="AD20" s="471">
        <v>65</v>
      </c>
      <c r="AE20" s="471">
        <v>55</v>
      </c>
      <c r="AF20" s="471">
        <v>50</v>
      </c>
      <c r="AG20" s="471">
        <v>45</v>
      </c>
      <c r="AH20" s="471">
        <v>40</v>
      </c>
      <c r="AI20" s="471">
        <v>35</v>
      </c>
      <c r="AJ20" s="471">
        <v>25</v>
      </c>
      <c r="AK20" s="471">
        <v>20</v>
      </c>
    </row>
    <row r="21" spans="1:37" ht="18.75" customHeight="1" x14ac:dyDescent="0.25">
      <c r="A21" s="507" t="s">
        <v>72</v>
      </c>
      <c r="B21" s="508" t="str">
        <f>E11</f>
        <v xml:space="preserve">Havas </v>
      </c>
      <c r="C21" s="508"/>
      <c r="D21" s="510" t="s">
        <v>711</v>
      </c>
      <c r="E21" s="510"/>
      <c r="F21" s="510" t="s">
        <v>712</v>
      </c>
      <c r="G21" s="510"/>
      <c r="H21" s="509"/>
      <c r="I21" s="509"/>
      <c r="J21" s="510" t="s">
        <v>713</v>
      </c>
      <c r="K21" s="510"/>
      <c r="L21" s="510" t="s">
        <v>714</v>
      </c>
      <c r="M21" s="510"/>
      <c r="Y21" s="471"/>
      <c r="Z21" s="471"/>
      <c r="AA21" s="471" t="s">
        <v>60</v>
      </c>
      <c r="AB21" s="471">
        <v>90</v>
      </c>
      <c r="AC21" s="471">
        <v>60</v>
      </c>
      <c r="AD21" s="471">
        <v>45</v>
      </c>
      <c r="AE21" s="471">
        <v>34</v>
      </c>
      <c r="AF21" s="471">
        <v>27</v>
      </c>
      <c r="AG21" s="471">
        <v>22</v>
      </c>
      <c r="AH21" s="471">
        <v>18</v>
      </c>
      <c r="AI21" s="471">
        <v>15</v>
      </c>
      <c r="AJ21" s="471">
        <v>12</v>
      </c>
      <c r="AK21" s="471">
        <v>9</v>
      </c>
    </row>
    <row r="22" spans="1:37" ht="18.75" customHeight="1" x14ac:dyDescent="0.25">
      <c r="A22" s="507" t="s">
        <v>78</v>
      </c>
      <c r="B22" s="508" t="str">
        <f>E13</f>
        <v>Dér</v>
      </c>
      <c r="C22" s="508"/>
      <c r="D22" s="510" t="s">
        <v>605</v>
      </c>
      <c r="E22" s="510"/>
      <c r="F22" s="510" t="s">
        <v>605</v>
      </c>
      <c r="G22" s="510"/>
      <c r="H22" s="506" t="s">
        <v>715</v>
      </c>
      <c r="I22" s="506"/>
      <c r="J22" s="509"/>
      <c r="K22" s="509"/>
      <c r="L22" s="510" t="s">
        <v>605</v>
      </c>
      <c r="M22" s="510"/>
      <c r="Y22" s="471"/>
      <c r="Z22" s="471"/>
      <c r="AA22" s="471" t="s">
        <v>63</v>
      </c>
      <c r="AB22" s="471">
        <v>60</v>
      </c>
      <c r="AC22" s="471">
        <v>40</v>
      </c>
      <c r="AD22" s="471">
        <v>30</v>
      </c>
      <c r="AE22" s="471">
        <v>20</v>
      </c>
      <c r="AF22" s="471">
        <v>18</v>
      </c>
      <c r="AG22" s="471">
        <v>15</v>
      </c>
      <c r="AH22" s="471">
        <v>12</v>
      </c>
      <c r="AI22" s="471">
        <v>10</v>
      </c>
      <c r="AJ22" s="471">
        <v>8</v>
      </c>
      <c r="AK22" s="471">
        <v>6</v>
      </c>
    </row>
    <row r="23" spans="1:37" ht="18.75" customHeight="1" x14ac:dyDescent="0.25">
      <c r="A23" s="507" t="s">
        <v>83</v>
      </c>
      <c r="B23" s="508" t="str">
        <f>E15</f>
        <v>Galbács</v>
      </c>
      <c r="C23" s="508"/>
      <c r="D23" s="510" t="s">
        <v>716</v>
      </c>
      <c r="E23" s="510"/>
      <c r="F23" s="510" t="s">
        <v>717</v>
      </c>
      <c r="G23" s="510"/>
      <c r="H23" s="506" t="s">
        <v>718</v>
      </c>
      <c r="I23" s="506"/>
      <c r="J23" s="506" t="s">
        <v>605</v>
      </c>
      <c r="K23" s="506"/>
      <c r="L23" s="509"/>
      <c r="M23" s="509"/>
      <c r="Y23" s="471"/>
      <c r="Z23" s="471"/>
      <c r="AA23" s="471" t="s">
        <v>70</v>
      </c>
      <c r="AB23" s="471">
        <v>40</v>
      </c>
      <c r="AC23" s="471">
        <v>25</v>
      </c>
      <c r="AD23" s="471">
        <v>18</v>
      </c>
      <c r="AE23" s="471">
        <v>13</v>
      </c>
      <c r="AF23" s="471">
        <v>8</v>
      </c>
      <c r="AG23" s="471">
        <v>7</v>
      </c>
      <c r="AH23" s="471">
        <v>6</v>
      </c>
      <c r="AI23" s="471">
        <v>5</v>
      </c>
      <c r="AJ23" s="471">
        <v>4</v>
      </c>
      <c r="AK23" s="471">
        <v>3</v>
      </c>
    </row>
    <row r="24" spans="1:37" x14ac:dyDescent="0.25">
      <c r="A24" s="493"/>
      <c r="B24" s="493"/>
      <c r="C24" s="493"/>
      <c r="D24" s="493"/>
      <c r="E24" s="493"/>
      <c r="F24" s="493"/>
      <c r="G24" s="493"/>
      <c r="H24" s="493"/>
      <c r="I24" s="493"/>
      <c r="J24" s="493"/>
      <c r="K24" s="493"/>
      <c r="L24" s="493"/>
      <c r="M24" s="493"/>
      <c r="Y24" s="471"/>
      <c r="Z24" s="471"/>
      <c r="AA24" s="471" t="s">
        <v>71</v>
      </c>
      <c r="AB24" s="471">
        <v>25</v>
      </c>
      <c r="AC24" s="471">
        <v>15</v>
      </c>
      <c r="AD24" s="471">
        <v>13</v>
      </c>
      <c r="AE24" s="471">
        <v>7</v>
      </c>
      <c r="AF24" s="471">
        <v>6</v>
      </c>
      <c r="AG24" s="471">
        <v>5</v>
      </c>
      <c r="AH24" s="471">
        <v>4</v>
      </c>
      <c r="AI24" s="471">
        <v>3</v>
      </c>
      <c r="AJ24" s="471">
        <v>2</v>
      </c>
      <c r="AK24" s="471">
        <v>1</v>
      </c>
    </row>
    <row r="25" spans="1:37" x14ac:dyDescent="0.25">
      <c r="A25" s="493"/>
      <c r="B25" s="493"/>
      <c r="C25" s="493"/>
      <c r="D25" s="493"/>
      <c r="E25" s="493"/>
      <c r="F25" s="493"/>
      <c r="G25" s="493"/>
      <c r="H25" s="493"/>
      <c r="I25" s="493"/>
      <c r="J25" s="493"/>
      <c r="K25" s="493"/>
      <c r="L25" s="493"/>
      <c r="M25" s="493"/>
      <c r="Y25" s="471"/>
      <c r="Z25" s="471"/>
      <c r="AA25" s="471" t="s">
        <v>76</v>
      </c>
      <c r="AB25" s="471">
        <v>15</v>
      </c>
      <c r="AC25" s="471">
        <v>10</v>
      </c>
      <c r="AD25" s="471">
        <v>8</v>
      </c>
      <c r="AE25" s="471">
        <v>4</v>
      </c>
      <c r="AF25" s="471">
        <v>3</v>
      </c>
      <c r="AG25" s="471">
        <v>2</v>
      </c>
      <c r="AH25" s="471">
        <v>1</v>
      </c>
      <c r="AI25" s="471">
        <v>0</v>
      </c>
      <c r="AJ25" s="471">
        <v>0</v>
      </c>
      <c r="AK25" s="471">
        <v>0</v>
      </c>
    </row>
    <row r="26" spans="1:37" x14ac:dyDescent="0.25">
      <c r="A26" s="493"/>
      <c r="B26" s="493"/>
      <c r="C26" s="493"/>
      <c r="D26" s="493"/>
      <c r="E26" s="493"/>
      <c r="F26" s="493"/>
      <c r="G26" s="493"/>
      <c r="H26" s="493"/>
      <c r="I26" s="493"/>
      <c r="J26" s="493"/>
      <c r="K26" s="493"/>
      <c r="L26" s="493"/>
      <c r="M26" s="493"/>
      <c r="Y26" s="471"/>
      <c r="Z26" s="471"/>
      <c r="AA26" s="471" t="s">
        <v>77</v>
      </c>
      <c r="AB26" s="471">
        <v>10</v>
      </c>
      <c r="AC26" s="471">
        <v>6</v>
      </c>
      <c r="AD26" s="471">
        <v>4</v>
      </c>
      <c r="AE26" s="471">
        <v>2</v>
      </c>
      <c r="AF26" s="471">
        <v>1</v>
      </c>
      <c r="AG26" s="471">
        <v>0</v>
      </c>
      <c r="AH26" s="471">
        <v>0</v>
      </c>
      <c r="AI26" s="471">
        <v>0</v>
      </c>
      <c r="AJ26" s="471">
        <v>0</v>
      </c>
      <c r="AK26" s="471">
        <v>0</v>
      </c>
    </row>
    <row r="27" spans="1:37" x14ac:dyDescent="0.25">
      <c r="A27" s="493"/>
      <c r="B27" s="493"/>
      <c r="C27" s="493"/>
      <c r="D27" s="493"/>
      <c r="E27" s="493"/>
      <c r="F27" s="493"/>
      <c r="G27" s="493"/>
      <c r="H27" s="493"/>
      <c r="I27" s="493"/>
      <c r="J27" s="493"/>
      <c r="K27" s="493"/>
      <c r="L27" s="493"/>
      <c r="M27" s="493"/>
      <c r="Y27" s="471"/>
      <c r="Z27" s="471"/>
      <c r="AA27" s="471" t="s">
        <v>82</v>
      </c>
      <c r="AB27" s="471">
        <v>3</v>
      </c>
      <c r="AC27" s="471">
        <v>2</v>
      </c>
      <c r="AD27" s="471">
        <v>1</v>
      </c>
      <c r="AE27" s="471">
        <v>0</v>
      </c>
      <c r="AF27" s="471">
        <v>0</v>
      </c>
      <c r="AG27" s="471">
        <v>0</v>
      </c>
      <c r="AH27" s="471">
        <v>0</v>
      </c>
      <c r="AI27" s="471">
        <v>0</v>
      </c>
      <c r="AJ27" s="471">
        <v>0</v>
      </c>
      <c r="AK27" s="471">
        <v>0</v>
      </c>
    </row>
    <row r="28" spans="1:37" x14ac:dyDescent="0.25">
      <c r="A28" s="493"/>
      <c r="B28" s="493"/>
      <c r="C28" s="493"/>
      <c r="D28" s="493"/>
      <c r="E28" s="493"/>
      <c r="F28" s="493"/>
      <c r="G28" s="493"/>
      <c r="H28" s="493"/>
      <c r="I28" s="493"/>
      <c r="J28" s="493"/>
      <c r="K28" s="493"/>
      <c r="L28" s="493"/>
      <c r="M28" s="493"/>
    </row>
    <row r="29" spans="1:37" x14ac:dyDescent="0.25">
      <c r="A29" s="493"/>
      <c r="B29" s="493"/>
      <c r="C29" s="493"/>
      <c r="D29" s="493"/>
      <c r="E29" s="493"/>
      <c r="F29" s="493"/>
      <c r="G29" s="493"/>
      <c r="H29" s="493"/>
      <c r="I29" s="493"/>
      <c r="J29" s="493"/>
      <c r="K29" s="493"/>
      <c r="L29" s="493"/>
      <c r="M29" s="493"/>
    </row>
    <row r="30" spans="1:37" x14ac:dyDescent="0.25">
      <c r="A30" s="493"/>
      <c r="B30" s="493"/>
      <c r="C30" s="493"/>
      <c r="D30" s="493"/>
      <c r="E30" s="493"/>
      <c r="F30" s="493"/>
      <c r="G30" s="493"/>
      <c r="H30" s="493"/>
      <c r="I30" s="493"/>
      <c r="J30" s="493"/>
      <c r="K30" s="493"/>
      <c r="L30" s="493"/>
      <c r="M30" s="493"/>
    </row>
    <row r="31" spans="1:37" x14ac:dyDescent="0.25">
      <c r="A31" s="493"/>
      <c r="B31" s="493"/>
      <c r="C31" s="493"/>
      <c r="D31" s="493"/>
      <c r="E31" s="493"/>
      <c r="F31" s="493"/>
      <c r="G31" s="493"/>
      <c r="H31" s="493"/>
      <c r="I31" s="493"/>
      <c r="J31" s="493"/>
      <c r="K31" s="493"/>
      <c r="L31" s="493"/>
      <c r="M31" s="493"/>
    </row>
    <row r="32" spans="1:37" x14ac:dyDescent="0.25">
      <c r="A32" s="493"/>
      <c r="B32" s="493"/>
      <c r="C32" s="493"/>
      <c r="D32" s="493"/>
      <c r="E32" s="493"/>
      <c r="F32" s="493"/>
      <c r="G32" s="493"/>
      <c r="H32" s="493"/>
      <c r="I32" s="493"/>
      <c r="J32" s="493"/>
      <c r="K32" s="493"/>
      <c r="L32" s="498"/>
      <c r="M32" s="493"/>
    </row>
    <row r="33" spans="1:18" x14ac:dyDescent="0.25">
      <c r="A33" s="511" t="s">
        <v>44</v>
      </c>
      <c r="B33" s="512"/>
      <c r="C33" s="513"/>
      <c r="D33" s="514" t="s">
        <v>103</v>
      </c>
      <c r="E33" s="515" t="s">
        <v>104</v>
      </c>
      <c r="F33" s="516"/>
      <c r="G33" s="514" t="s">
        <v>103</v>
      </c>
      <c r="H33" s="515" t="s">
        <v>105</v>
      </c>
      <c r="I33" s="517"/>
      <c r="J33" s="515" t="s">
        <v>106</v>
      </c>
      <c r="K33" s="518" t="s">
        <v>107</v>
      </c>
      <c r="L33" s="489"/>
      <c r="M33" s="516"/>
      <c r="P33" s="521"/>
      <c r="Q33" s="521"/>
      <c r="R33" s="522"/>
    </row>
    <row r="34" spans="1:18" x14ac:dyDescent="0.25">
      <c r="A34" s="523" t="s">
        <v>108</v>
      </c>
      <c r="B34" s="524"/>
      <c r="C34" s="525"/>
      <c r="D34" s="526"/>
      <c r="E34" s="527"/>
      <c r="F34" s="527"/>
      <c r="G34" s="528" t="s">
        <v>109</v>
      </c>
      <c r="H34" s="524"/>
      <c r="I34" s="529"/>
      <c r="J34" s="530"/>
      <c r="K34" s="531" t="s">
        <v>110</v>
      </c>
      <c r="L34" s="532"/>
      <c r="M34" s="552"/>
      <c r="P34" s="534"/>
      <c r="Q34" s="534"/>
      <c r="R34" s="535"/>
    </row>
    <row r="35" spans="1:18" x14ac:dyDescent="0.25">
      <c r="A35" s="536" t="s">
        <v>111</v>
      </c>
      <c r="B35" s="537"/>
      <c r="C35" s="538"/>
      <c r="D35" s="539"/>
      <c r="E35" s="540"/>
      <c r="F35" s="540"/>
      <c r="G35" s="541" t="s">
        <v>112</v>
      </c>
      <c r="H35" s="542"/>
      <c r="I35" s="543"/>
      <c r="J35" s="544"/>
      <c r="K35" s="545"/>
      <c r="L35" s="498"/>
      <c r="M35" s="546"/>
      <c r="P35" s="535"/>
      <c r="Q35" s="547"/>
      <c r="R35" s="535"/>
    </row>
    <row r="36" spans="1:18" x14ac:dyDescent="0.25">
      <c r="A36" s="548"/>
      <c r="B36" s="549"/>
      <c r="C36" s="550"/>
      <c r="D36" s="539"/>
      <c r="E36" s="551"/>
      <c r="F36" s="493"/>
      <c r="G36" s="541" t="s">
        <v>113</v>
      </c>
      <c r="H36" s="542"/>
      <c r="I36" s="543"/>
      <c r="J36" s="544"/>
      <c r="K36" s="531" t="s">
        <v>114</v>
      </c>
      <c r="L36" s="532"/>
      <c r="M36" s="552"/>
      <c r="P36" s="534"/>
      <c r="Q36" s="534"/>
      <c r="R36" s="535"/>
    </row>
    <row r="37" spans="1:18" x14ac:dyDescent="0.25">
      <c r="A37" s="553"/>
      <c r="B37" s="554"/>
      <c r="C37" s="555"/>
      <c r="D37" s="539"/>
      <c r="E37" s="551"/>
      <c r="F37" s="493"/>
      <c r="G37" s="541" t="s">
        <v>115</v>
      </c>
      <c r="H37" s="542"/>
      <c r="I37" s="543"/>
      <c r="J37" s="544"/>
      <c r="K37" s="556"/>
      <c r="L37" s="493"/>
      <c r="M37" s="533"/>
      <c r="P37" s="535"/>
      <c r="Q37" s="547"/>
      <c r="R37" s="535"/>
    </row>
    <row r="38" spans="1:18" x14ac:dyDescent="0.25">
      <c r="A38" s="557"/>
      <c r="B38" s="558"/>
      <c r="C38" s="559"/>
      <c r="D38" s="539"/>
      <c r="E38" s="551"/>
      <c r="F38" s="493"/>
      <c r="G38" s="541" t="s">
        <v>116</v>
      </c>
      <c r="H38" s="542"/>
      <c r="I38" s="543"/>
      <c r="J38" s="544"/>
      <c r="K38" s="536"/>
      <c r="L38" s="498"/>
      <c r="M38" s="546"/>
      <c r="P38" s="535"/>
      <c r="Q38" s="547"/>
      <c r="R38" s="535"/>
    </row>
    <row r="39" spans="1:18" x14ac:dyDescent="0.25">
      <c r="A39" s="560"/>
      <c r="B39" s="561"/>
      <c r="C39" s="555"/>
      <c r="D39" s="539"/>
      <c r="E39" s="551"/>
      <c r="F39" s="493"/>
      <c r="G39" s="541" t="s">
        <v>117</v>
      </c>
      <c r="H39" s="542"/>
      <c r="I39" s="543"/>
      <c r="J39" s="544"/>
      <c r="K39" s="531" t="s">
        <v>118</v>
      </c>
      <c r="L39" s="532"/>
      <c r="M39" s="552"/>
      <c r="P39" s="534"/>
      <c r="Q39" s="534"/>
      <c r="R39" s="535"/>
    </row>
    <row r="40" spans="1:18" x14ac:dyDescent="0.25">
      <c r="A40" s="560"/>
      <c r="B40" s="561"/>
      <c r="C40" s="562"/>
      <c r="D40" s="539"/>
      <c r="E40" s="551"/>
      <c r="F40" s="493"/>
      <c r="G40" s="541" t="s">
        <v>119</v>
      </c>
      <c r="H40" s="542"/>
      <c r="I40" s="543"/>
      <c r="J40" s="544"/>
      <c r="K40" s="556"/>
      <c r="L40" s="493"/>
      <c r="M40" s="533"/>
      <c r="P40" s="535"/>
      <c r="Q40" s="547"/>
      <c r="R40" s="535"/>
    </row>
    <row r="41" spans="1:18" x14ac:dyDescent="0.25">
      <c r="A41" s="563"/>
      <c r="B41" s="564"/>
      <c r="C41" s="565"/>
      <c r="D41" s="566"/>
      <c r="E41" s="567"/>
      <c r="F41" s="498"/>
      <c r="G41" s="568" t="s">
        <v>120</v>
      </c>
      <c r="H41" s="537"/>
      <c r="I41" s="569"/>
      <c r="J41" s="570"/>
      <c r="K41" s="536" t="str">
        <f>L4</f>
        <v>Kovács Zoltán</v>
      </c>
      <c r="L41" s="498"/>
      <c r="M41" s="546"/>
      <c r="P41" s="535"/>
      <c r="Q41" s="547"/>
      <c r="R41" s="571"/>
    </row>
  </sheetData>
  <sheetProtection selectLockedCells="1" selectUnlockedCells="1"/>
  <mergeCells count="50">
    <mergeCell ref="E34:F34"/>
    <mergeCell ref="E35:F35"/>
    <mergeCell ref="B23:C23"/>
    <mergeCell ref="D23:E23"/>
    <mergeCell ref="F23:G23"/>
    <mergeCell ref="H23:I23"/>
    <mergeCell ref="J23:K23"/>
    <mergeCell ref="L23:M23"/>
    <mergeCell ref="B22:C22"/>
    <mergeCell ref="D22:E22"/>
    <mergeCell ref="F22:G22"/>
    <mergeCell ref="H22:I22"/>
    <mergeCell ref="J22:K22"/>
    <mergeCell ref="L22:M22"/>
    <mergeCell ref="B21:C21"/>
    <mergeCell ref="D21:E21"/>
    <mergeCell ref="F21:G21"/>
    <mergeCell ref="H21:I21"/>
    <mergeCell ref="J21:K21"/>
    <mergeCell ref="L21:M21"/>
    <mergeCell ref="B20:C20"/>
    <mergeCell ref="D20:E20"/>
    <mergeCell ref="F20:G20"/>
    <mergeCell ref="H20:I20"/>
    <mergeCell ref="J20:K20"/>
    <mergeCell ref="L20:M20"/>
    <mergeCell ref="B19:C19"/>
    <mergeCell ref="D19:E19"/>
    <mergeCell ref="F19:G19"/>
    <mergeCell ref="H19:I19"/>
    <mergeCell ref="J19:K19"/>
    <mergeCell ref="L19:M19"/>
    <mergeCell ref="B18:C18"/>
    <mergeCell ref="D18:E18"/>
    <mergeCell ref="F18:G18"/>
    <mergeCell ref="H18:I18"/>
    <mergeCell ref="J18:K18"/>
    <mergeCell ref="L18:M18"/>
    <mergeCell ref="E11:F11"/>
    <mergeCell ref="G11:H11"/>
    <mergeCell ref="E13:F13"/>
    <mergeCell ref="G13:H13"/>
    <mergeCell ref="E15:F15"/>
    <mergeCell ref="G15:H15"/>
    <mergeCell ref="A1:F1"/>
    <mergeCell ref="A4:C4"/>
    <mergeCell ref="E7:F7"/>
    <mergeCell ref="G7:H7"/>
    <mergeCell ref="E9:F9"/>
    <mergeCell ref="G9:H9"/>
  </mergeCells>
  <conditionalFormatting sqref="E7 E9 E11 E13 E15">
    <cfRule type="cellIs" dxfId="98" priority="1" stopIfTrue="1" operator="equal">
      <formula>"Bye"</formula>
    </cfRule>
  </conditionalFormatting>
  <conditionalFormatting sqref="R41">
    <cfRule type="expression" dxfId="97" priority="2" stopIfTrue="1">
      <formula>$O$1="CU"</formula>
    </cfRule>
  </conditionalFormatting>
  <printOptions horizontalCentered="1" verticalCentered="1"/>
  <pageMargins left="0" right="0" top="0.98402777777777783" bottom="0.98402777777777783" header="0.51181102362204722" footer="0.51181102362204722"/>
  <pageSetup paperSize="9" scale="95" firstPageNumber="0" orientation="portrait" horizontalDpi="300" verticalDpi="300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0A000-5806-450D-A444-19DBFAC4D8F6}">
  <sheetPr>
    <tabColor indexed="11"/>
  </sheetPr>
  <dimension ref="A1:AK41"/>
  <sheetViews>
    <sheetView showZeros="0" workbookViewId="0">
      <selection activeCell="F21" sqref="F21:G21"/>
    </sheetView>
  </sheetViews>
  <sheetFormatPr defaultRowHeight="13.2" x14ac:dyDescent="0.25"/>
  <cols>
    <col min="1" max="1" width="5.44140625" style="457" customWidth="1"/>
    <col min="2" max="2" width="4.44140625" style="457" customWidth="1"/>
    <col min="3" max="3" width="8.33203125" style="457" customWidth="1"/>
    <col min="4" max="4" width="7.109375" style="457" customWidth="1"/>
    <col min="5" max="5" width="9.33203125" style="457" customWidth="1"/>
    <col min="6" max="6" width="7.109375" style="457" customWidth="1"/>
    <col min="7" max="7" width="9.33203125" style="457" customWidth="1"/>
    <col min="8" max="8" width="7.109375" style="457" customWidth="1"/>
    <col min="9" max="9" width="10.5546875" style="457" customWidth="1"/>
    <col min="10" max="10" width="7.88671875" style="457" customWidth="1"/>
    <col min="11" max="12" width="8.5546875" style="457" customWidth="1"/>
    <col min="13" max="13" width="7.88671875" style="457" customWidth="1"/>
    <col min="14" max="14" width="8.88671875" style="457"/>
    <col min="15" max="15" width="5.109375" style="457" customWidth="1"/>
    <col min="16" max="16" width="11.5546875" style="457" customWidth="1"/>
    <col min="17" max="17" width="9.33203125" style="457" customWidth="1"/>
    <col min="18" max="24" width="8.88671875" style="457"/>
    <col min="25" max="37" width="9" style="457" hidden="1" customWidth="1"/>
    <col min="38" max="16384" width="8.88671875" style="457"/>
  </cols>
  <sheetData>
    <row r="1" spans="1:37" ht="24.6" x14ac:dyDescent="0.25">
      <c r="A1" s="452" t="str">
        <f>[1]Altalanos!$A$6</f>
        <v>Diákolimpia Vármegyei</v>
      </c>
      <c r="B1" s="452"/>
      <c r="C1" s="452"/>
      <c r="D1" s="452"/>
      <c r="E1" s="452"/>
      <c r="F1" s="452"/>
      <c r="G1" s="453"/>
      <c r="H1" s="454" t="s">
        <v>28</v>
      </c>
      <c r="I1" s="455"/>
      <c r="J1" s="456"/>
      <c r="L1" s="458"/>
      <c r="M1" s="459"/>
      <c r="N1" s="460"/>
      <c r="O1" s="460"/>
      <c r="P1" s="460"/>
      <c r="Q1" s="461"/>
      <c r="R1" s="460"/>
      <c r="AB1" s="462" t="str">
        <f>IF(Y5=1,CONCATENATE(VLOOKUP(Y3,AA16:AH27,2)),CONCATENATE(VLOOKUP(Y3,AA2:AK13,2)))</f>
        <v>6</v>
      </c>
      <c r="AC1" s="462" t="str">
        <f>IF(Y5=1,CONCATENATE(VLOOKUP(Y3,AA16:AK27,3)),CONCATENATE(VLOOKUP(Y3,AA2:AK13,3)))</f>
        <v>3</v>
      </c>
      <c r="AD1" s="462" t="str">
        <f>IF(Y5=1,CONCATENATE(VLOOKUP(Y3,AA16:AK27,4)),CONCATENATE(VLOOKUP(Y3,AA2:AK13,4)))</f>
        <v>2</v>
      </c>
      <c r="AE1" s="462" t="str">
        <f>IF(Y5=1,CONCATENATE(VLOOKUP(Y3,AA16:AK27,5)),CONCATENATE(VLOOKUP(Y3,AA2:AK13,5)))</f>
        <v>1</v>
      </c>
      <c r="AF1" s="462" t="str">
        <f>IF(Y5=1,CONCATENATE(VLOOKUP(Y3,AA16:AK27,6)),CONCATENATE(VLOOKUP(Y3,AA2:AK13,6)))</f>
        <v>0</v>
      </c>
      <c r="AG1" s="462" t="str">
        <f>IF(Y5=1,CONCATENATE(VLOOKUP(Y3,AA16:AK27,7)),CONCATENATE(VLOOKUP(Y3,AA2:AK13,7)))</f>
        <v>0</v>
      </c>
      <c r="AH1" s="462" t="str">
        <f>IF(Y5=1,CONCATENATE(VLOOKUP(Y3,AA16:AK27,8)),CONCATENATE(VLOOKUP(Y3,AA2:AK13,8)))</f>
        <v>0</v>
      </c>
      <c r="AI1" s="462" t="str">
        <f>IF(Y5=1,CONCATENATE(VLOOKUP(Y3,AA16:AK27,9)),CONCATENATE(VLOOKUP(Y3,AA2:AK13,9)))</f>
        <v>0</v>
      </c>
      <c r="AJ1" s="462" t="str">
        <f>IF(Y5=1,CONCATENATE(VLOOKUP(Y3,AA16:AK27,10)),CONCATENATE(VLOOKUP(Y3,AA2:AK13,10)))</f>
        <v>0</v>
      </c>
      <c r="AK1" s="462" t="str">
        <f>IF(Y5=1,CONCATENATE(VLOOKUP(Y3,AA16:AK27,11)),CONCATENATE(VLOOKUP(Y3,AA2:AK13,11)))</f>
        <v>0</v>
      </c>
    </row>
    <row r="2" spans="1:37" x14ac:dyDescent="0.25">
      <c r="A2" s="463" t="s">
        <v>29</v>
      </c>
      <c r="B2" s="464"/>
      <c r="C2" s="464"/>
      <c r="D2" s="464"/>
      <c r="E2" s="572">
        <f>[1]Altalanos!$B$8</f>
        <v>0</v>
      </c>
      <c r="F2" s="464"/>
      <c r="G2" s="465"/>
      <c r="H2" s="466"/>
      <c r="I2" s="466"/>
      <c r="J2" s="467"/>
      <c r="K2" s="458"/>
      <c r="L2" s="458"/>
      <c r="M2" s="458"/>
      <c r="N2" s="468"/>
      <c r="O2" s="469"/>
      <c r="P2" s="468"/>
      <c r="Q2" s="469"/>
      <c r="R2" s="468"/>
      <c r="Y2" s="470"/>
      <c r="Z2" s="471"/>
      <c r="AA2" s="471" t="s">
        <v>30</v>
      </c>
      <c r="AB2" s="472">
        <v>150</v>
      </c>
      <c r="AC2" s="472">
        <v>120</v>
      </c>
      <c r="AD2" s="472">
        <v>100</v>
      </c>
      <c r="AE2" s="472">
        <v>80</v>
      </c>
      <c r="AF2" s="472">
        <v>70</v>
      </c>
      <c r="AG2" s="472">
        <v>60</v>
      </c>
      <c r="AH2" s="472">
        <v>55</v>
      </c>
      <c r="AI2" s="472">
        <v>50</v>
      </c>
      <c r="AJ2" s="472">
        <v>45</v>
      </c>
      <c r="AK2" s="472">
        <v>40</v>
      </c>
    </row>
    <row r="3" spans="1:37" x14ac:dyDescent="0.25">
      <c r="A3" s="473" t="s">
        <v>21</v>
      </c>
      <c r="B3" s="473"/>
      <c r="C3" s="473"/>
      <c r="D3" s="473"/>
      <c r="E3" s="473" t="s">
        <v>11</v>
      </c>
      <c r="F3" s="473"/>
      <c r="G3" s="473"/>
      <c r="H3" s="473" t="s">
        <v>31</v>
      </c>
      <c r="I3" s="473"/>
      <c r="J3" s="474"/>
      <c r="K3" s="473"/>
      <c r="L3" s="475" t="s">
        <v>32</v>
      </c>
      <c r="M3" s="473"/>
      <c r="N3" s="476"/>
      <c r="O3" s="477"/>
      <c r="P3" s="476"/>
      <c r="Q3" s="477"/>
      <c r="R3" s="681"/>
      <c r="Y3" s="471" t="str">
        <f>IF(H4="OB","A",IF(H4="IX","W",H4))</f>
        <v>VIII.kcs. F18+"A"</v>
      </c>
      <c r="Z3" s="471"/>
      <c r="AA3" s="471" t="s">
        <v>36</v>
      </c>
      <c r="AB3" s="472">
        <v>120</v>
      </c>
      <c r="AC3" s="472">
        <v>90</v>
      </c>
      <c r="AD3" s="472">
        <v>65</v>
      </c>
      <c r="AE3" s="472">
        <v>55</v>
      </c>
      <c r="AF3" s="472">
        <v>50</v>
      </c>
      <c r="AG3" s="472">
        <v>45</v>
      </c>
      <c r="AH3" s="472">
        <v>40</v>
      </c>
      <c r="AI3" s="472">
        <v>35</v>
      </c>
      <c r="AJ3" s="472">
        <v>25</v>
      </c>
      <c r="AK3" s="472">
        <v>20</v>
      </c>
    </row>
    <row r="4" spans="1:37" ht="13.8" thickBot="1" x14ac:dyDescent="0.3">
      <c r="A4" s="479">
        <f>[1]Altalanos!$A$10</f>
        <v>45789</v>
      </c>
      <c r="B4" s="479"/>
      <c r="C4" s="479"/>
      <c r="D4" s="480"/>
      <c r="E4" s="481" t="str">
        <f>[1]Altalanos!$C$10</f>
        <v>Gyula</v>
      </c>
      <c r="F4" s="481"/>
      <c r="G4" s="481"/>
      <c r="H4" s="482" t="s">
        <v>719</v>
      </c>
      <c r="I4" s="481"/>
      <c r="J4" s="483"/>
      <c r="K4" s="482"/>
      <c r="L4" s="484" t="str">
        <f>[1]Altalanos!$E$10</f>
        <v>Kovács Zoltán</v>
      </c>
      <c r="M4" s="482"/>
      <c r="N4" s="485"/>
      <c r="O4" s="486"/>
      <c r="P4" s="478" t="s">
        <v>33</v>
      </c>
      <c r="Q4" s="472" t="s">
        <v>121</v>
      </c>
      <c r="R4" s="472" t="s">
        <v>52</v>
      </c>
      <c r="S4" s="682"/>
      <c r="Y4" s="471"/>
      <c r="Z4" s="471"/>
      <c r="AA4" s="471" t="s">
        <v>41</v>
      </c>
      <c r="AB4" s="472">
        <v>90</v>
      </c>
      <c r="AC4" s="472">
        <v>60</v>
      </c>
      <c r="AD4" s="472">
        <v>45</v>
      </c>
      <c r="AE4" s="472">
        <v>34</v>
      </c>
      <c r="AF4" s="472">
        <v>27</v>
      </c>
      <c r="AG4" s="472">
        <v>22</v>
      </c>
      <c r="AH4" s="472">
        <v>18</v>
      </c>
      <c r="AI4" s="472">
        <v>15</v>
      </c>
      <c r="AJ4" s="472">
        <v>12</v>
      </c>
      <c r="AK4" s="472">
        <v>9</v>
      </c>
    </row>
    <row r="5" spans="1:37" x14ac:dyDescent="0.25">
      <c r="A5" s="489"/>
      <c r="B5" s="489" t="s">
        <v>42</v>
      </c>
      <c r="C5" s="489" t="s">
        <v>43</v>
      </c>
      <c r="D5" s="489" t="s">
        <v>44</v>
      </c>
      <c r="E5" s="489" t="s">
        <v>45</v>
      </c>
      <c r="F5" s="489"/>
      <c r="G5" s="489" t="s">
        <v>25</v>
      </c>
      <c r="H5" s="489"/>
      <c r="I5" s="489" t="s">
        <v>46</v>
      </c>
      <c r="J5" s="489"/>
      <c r="K5" s="490" t="s">
        <v>47</v>
      </c>
      <c r="L5" s="490" t="s">
        <v>48</v>
      </c>
      <c r="M5" s="490" t="s">
        <v>49</v>
      </c>
      <c r="P5" s="487" t="s">
        <v>38</v>
      </c>
      <c r="Q5" s="488" t="s">
        <v>40</v>
      </c>
      <c r="R5" s="488" t="s">
        <v>122</v>
      </c>
      <c r="S5" s="682"/>
      <c r="Y5" s="471">
        <f>IF(OR([1]Altalanos!$A$8="F1",[1]Altalanos!$A$8="F2",[1]Altalanos!$A$8="N1",[1]Altalanos!$A$8="N2"),1,2)</f>
        <v>2</v>
      </c>
      <c r="Z5" s="471"/>
      <c r="AA5" s="471" t="s">
        <v>53</v>
      </c>
      <c r="AB5" s="472">
        <v>60</v>
      </c>
      <c r="AC5" s="472">
        <v>40</v>
      </c>
      <c r="AD5" s="472">
        <v>30</v>
      </c>
      <c r="AE5" s="472">
        <v>20</v>
      </c>
      <c r="AF5" s="472">
        <v>18</v>
      </c>
      <c r="AG5" s="472">
        <v>15</v>
      </c>
      <c r="AH5" s="472">
        <v>12</v>
      </c>
      <c r="AI5" s="472">
        <v>10</v>
      </c>
      <c r="AJ5" s="472">
        <v>8</v>
      </c>
      <c r="AK5" s="472">
        <v>6</v>
      </c>
    </row>
    <row r="6" spans="1:37" x14ac:dyDescent="0.25">
      <c r="A6" s="493"/>
      <c r="B6" s="493"/>
      <c r="C6" s="493"/>
      <c r="D6" s="493"/>
      <c r="E6" s="493"/>
      <c r="F6" s="493"/>
      <c r="G6" s="493"/>
      <c r="H6" s="493"/>
      <c r="I6" s="493"/>
      <c r="J6" s="493"/>
      <c r="K6" s="493"/>
      <c r="L6" s="493"/>
      <c r="M6" s="493"/>
      <c r="P6" s="491" t="s">
        <v>50</v>
      </c>
      <c r="Q6" s="492" t="s">
        <v>123</v>
      </c>
      <c r="R6" s="492" t="s">
        <v>34</v>
      </c>
      <c r="S6" s="682"/>
      <c r="Y6" s="471"/>
      <c r="Z6" s="471"/>
      <c r="AA6" s="471" t="s">
        <v>54</v>
      </c>
      <c r="AB6" s="472">
        <v>40</v>
      </c>
      <c r="AC6" s="472">
        <v>25</v>
      </c>
      <c r="AD6" s="472">
        <v>18</v>
      </c>
      <c r="AE6" s="472">
        <v>13</v>
      </c>
      <c r="AF6" s="472">
        <v>10</v>
      </c>
      <c r="AG6" s="472">
        <v>8</v>
      </c>
      <c r="AH6" s="472">
        <v>6</v>
      </c>
      <c r="AI6" s="472">
        <v>5</v>
      </c>
      <c r="AJ6" s="472">
        <v>4</v>
      </c>
      <c r="AK6" s="472">
        <v>3</v>
      </c>
    </row>
    <row r="7" spans="1:37" x14ac:dyDescent="0.25">
      <c r="A7" s="494" t="s">
        <v>30</v>
      </c>
      <c r="B7" s="495"/>
      <c r="C7" s="683" t="str">
        <f>IF($B7="","",VLOOKUP($B7,#REF!,5))</f>
        <v/>
      </c>
      <c r="D7" s="683">
        <v>107</v>
      </c>
      <c r="E7" s="684" t="s">
        <v>720</v>
      </c>
      <c r="F7" s="684"/>
      <c r="G7" s="684" t="s">
        <v>193</v>
      </c>
      <c r="H7" s="684"/>
      <c r="I7" s="685" t="s">
        <v>721</v>
      </c>
      <c r="J7" s="493"/>
      <c r="K7" s="499" t="s">
        <v>617</v>
      </c>
      <c r="L7" s="500" t="e">
        <f>IF(K7="","",CONCATENATE(VLOOKUP($Y$3,$AB$1:$AK$1,K7)," pont"))</f>
        <v>#REF!</v>
      </c>
      <c r="M7" s="501"/>
      <c r="P7" s="478" t="s">
        <v>127</v>
      </c>
      <c r="Q7" s="472" t="s">
        <v>39</v>
      </c>
      <c r="R7" s="472" t="s">
        <v>128</v>
      </c>
      <c r="Y7" s="471"/>
      <c r="Z7" s="471"/>
      <c r="AA7" s="471" t="s">
        <v>60</v>
      </c>
      <c r="AB7" s="472">
        <v>25</v>
      </c>
      <c r="AC7" s="472">
        <v>15</v>
      </c>
      <c r="AD7" s="472">
        <v>13</v>
      </c>
      <c r="AE7" s="472">
        <v>8</v>
      </c>
      <c r="AF7" s="472">
        <v>6</v>
      </c>
      <c r="AG7" s="472">
        <v>4</v>
      </c>
      <c r="AH7" s="472">
        <v>3</v>
      </c>
      <c r="AI7" s="472">
        <v>2</v>
      </c>
      <c r="AJ7" s="472">
        <v>1</v>
      </c>
      <c r="AK7" s="472">
        <v>0</v>
      </c>
    </row>
    <row r="8" spans="1:37" x14ac:dyDescent="0.25">
      <c r="A8" s="494"/>
      <c r="B8" s="502"/>
      <c r="C8" s="686"/>
      <c r="D8" s="686"/>
      <c r="E8" s="686"/>
      <c r="F8" s="686"/>
      <c r="G8" s="686"/>
      <c r="H8" s="686"/>
      <c r="I8" s="686"/>
      <c r="J8" s="493"/>
      <c r="K8" s="494"/>
      <c r="L8" s="494"/>
      <c r="M8" s="503"/>
      <c r="P8" s="487" t="s">
        <v>129</v>
      </c>
      <c r="Q8" s="488" t="s">
        <v>51</v>
      </c>
      <c r="R8" s="488" t="s">
        <v>130</v>
      </c>
      <c r="Y8" s="471"/>
      <c r="Z8" s="471"/>
      <c r="AA8" s="471" t="s">
        <v>63</v>
      </c>
      <c r="AB8" s="472">
        <v>15</v>
      </c>
      <c r="AC8" s="472">
        <v>10</v>
      </c>
      <c r="AD8" s="472">
        <v>7</v>
      </c>
      <c r="AE8" s="472">
        <v>5</v>
      </c>
      <c r="AF8" s="472">
        <v>4</v>
      </c>
      <c r="AG8" s="472">
        <v>3</v>
      </c>
      <c r="AH8" s="472">
        <v>2</v>
      </c>
      <c r="AI8" s="472">
        <v>1</v>
      </c>
      <c r="AJ8" s="472">
        <v>0</v>
      </c>
      <c r="AK8" s="472">
        <v>0</v>
      </c>
    </row>
    <row r="9" spans="1:37" x14ac:dyDescent="0.25">
      <c r="A9" s="494" t="s">
        <v>64</v>
      </c>
      <c r="B9" s="495"/>
      <c r="C9" s="683" t="str">
        <f>IF($B9="","",VLOOKUP($B9,#REF!,5))</f>
        <v/>
      </c>
      <c r="D9" s="683">
        <v>132</v>
      </c>
      <c r="E9" s="684" t="s">
        <v>722</v>
      </c>
      <c r="F9" s="684"/>
      <c r="G9" s="684" t="s">
        <v>666</v>
      </c>
      <c r="H9" s="684"/>
      <c r="I9" s="685" t="s">
        <v>723</v>
      </c>
      <c r="J9" s="493"/>
      <c r="K9" s="499" t="s">
        <v>616</v>
      </c>
      <c r="L9" s="500" t="e">
        <f>IF(K9="","",CONCATENATE(VLOOKUP($Y$3,$AB$1:$AK$1,K9)," pont"))</f>
        <v>#REF!</v>
      </c>
      <c r="M9" s="501"/>
      <c r="Y9" s="471"/>
      <c r="Z9" s="471"/>
      <c r="AA9" s="471" t="s">
        <v>70</v>
      </c>
      <c r="AB9" s="472">
        <v>10</v>
      </c>
      <c r="AC9" s="472">
        <v>6</v>
      </c>
      <c r="AD9" s="472">
        <v>4</v>
      </c>
      <c r="AE9" s="472">
        <v>2</v>
      </c>
      <c r="AF9" s="472">
        <v>1</v>
      </c>
      <c r="AG9" s="472">
        <v>0</v>
      </c>
      <c r="AH9" s="472">
        <v>0</v>
      </c>
      <c r="AI9" s="472">
        <v>0</v>
      </c>
      <c r="AJ9" s="472">
        <v>0</v>
      </c>
      <c r="AK9" s="472">
        <v>0</v>
      </c>
    </row>
    <row r="10" spans="1:37" x14ac:dyDescent="0.25">
      <c r="A10" s="494"/>
      <c r="B10" s="502"/>
      <c r="C10" s="686"/>
      <c r="D10" s="686"/>
      <c r="E10" s="686"/>
      <c r="F10" s="686"/>
      <c r="G10" s="686"/>
      <c r="H10" s="686"/>
      <c r="I10" s="686"/>
      <c r="J10" s="493"/>
      <c r="K10" s="494"/>
      <c r="L10" s="494"/>
      <c r="M10" s="503"/>
      <c r="Y10" s="471"/>
      <c r="Z10" s="471"/>
      <c r="AA10" s="471" t="s">
        <v>71</v>
      </c>
      <c r="AB10" s="472">
        <v>6</v>
      </c>
      <c r="AC10" s="472">
        <v>3</v>
      </c>
      <c r="AD10" s="472">
        <v>2</v>
      </c>
      <c r="AE10" s="472">
        <v>1</v>
      </c>
      <c r="AF10" s="472">
        <v>0</v>
      </c>
      <c r="AG10" s="472">
        <v>0</v>
      </c>
      <c r="AH10" s="472">
        <v>0</v>
      </c>
      <c r="AI10" s="472">
        <v>0</v>
      </c>
      <c r="AJ10" s="472">
        <v>0</v>
      </c>
      <c r="AK10" s="472">
        <v>0</v>
      </c>
    </row>
    <row r="11" spans="1:37" x14ac:dyDescent="0.25">
      <c r="A11" s="494" t="s">
        <v>72</v>
      </c>
      <c r="B11" s="495"/>
      <c r="C11" s="683" t="str">
        <f>IF($B11="","",VLOOKUP($B11,#REF!,5))</f>
        <v/>
      </c>
      <c r="D11" s="683">
        <v>458</v>
      </c>
      <c r="E11" s="684" t="s">
        <v>144</v>
      </c>
      <c r="F11" s="684"/>
      <c r="G11" s="684" t="s">
        <v>724</v>
      </c>
      <c r="H11" s="684"/>
      <c r="I11" s="685" t="s">
        <v>696</v>
      </c>
      <c r="J11" s="493"/>
      <c r="K11" s="499" t="s">
        <v>619</v>
      </c>
      <c r="L11" s="500" t="e">
        <f>IF(K11="","",CONCATENATE(VLOOKUP($Y$3,$AB$1:$AK$1,K11)," pont"))</f>
        <v>#REF!</v>
      </c>
      <c r="M11" s="501"/>
      <c r="Y11" s="471"/>
      <c r="Z11" s="471"/>
      <c r="AA11" s="471" t="s">
        <v>76</v>
      </c>
      <c r="AB11" s="472">
        <v>3</v>
      </c>
      <c r="AC11" s="472">
        <v>2</v>
      </c>
      <c r="AD11" s="472">
        <v>1</v>
      </c>
      <c r="AE11" s="472">
        <v>0</v>
      </c>
      <c r="AF11" s="472">
        <v>0</v>
      </c>
      <c r="AG11" s="472">
        <v>0</v>
      </c>
      <c r="AH11" s="472">
        <v>0</v>
      </c>
      <c r="AI11" s="472">
        <v>0</v>
      </c>
      <c r="AJ11" s="472">
        <v>0</v>
      </c>
      <c r="AK11" s="472">
        <v>0</v>
      </c>
    </row>
    <row r="12" spans="1:37" x14ac:dyDescent="0.25">
      <c r="A12" s="494"/>
      <c r="B12" s="502"/>
      <c r="C12" s="686"/>
      <c r="D12" s="686"/>
      <c r="E12" s="686"/>
      <c r="F12" s="686"/>
      <c r="G12" s="686"/>
      <c r="H12" s="686"/>
      <c r="I12" s="686"/>
      <c r="J12" s="493"/>
      <c r="K12" s="493"/>
      <c r="L12" s="493"/>
      <c r="M12" s="503"/>
      <c r="Y12" s="471"/>
      <c r="Z12" s="471"/>
      <c r="AA12" s="471" t="s">
        <v>77</v>
      </c>
      <c r="AB12" s="504">
        <v>0</v>
      </c>
      <c r="AC12" s="504">
        <v>0</v>
      </c>
      <c r="AD12" s="504">
        <v>0</v>
      </c>
      <c r="AE12" s="504">
        <v>0</v>
      </c>
      <c r="AF12" s="504">
        <v>0</v>
      </c>
      <c r="AG12" s="504">
        <v>0</v>
      </c>
      <c r="AH12" s="504">
        <v>0</v>
      </c>
      <c r="AI12" s="504">
        <v>0</v>
      </c>
      <c r="AJ12" s="504">
        <v>0</v>
      </c>
      <c r="AK12" s="504">
        <v>0</v>
      </c>
    </row>
    <row r="13" spans="1:37" x14ac:dyDescent="0.25">
      <c r="A13" s="494" t="s">
        <v>78</v>
      </c>
      <c r="B13" s="495"/>
      <c r="C13" s="683" t="str">
        <f>IF($B13="","",VLOOKUP($B13,#REF!,5))</f>
        <v/>
      </c>
      <c r="D13" s="683">
        <v>814</v>
      </c>
      <c r="E13" s="684" t="s">
        <v>96</v>
      </c>
      <c r="F13" s="684"/>
      <c r="G13" s="684" t="s">
        <v>703</v>
      </c>
      <c r="H13" s="684"/>
      <c r="I13" s="685" t="s">
        <v>675</v>
      </c>
      <c r="J13" s="493"/>
      <c r="K13" s="499" t="s">
        <v>618</v>
      </c>
      <c r="L13" s="500" t="e">
        <f>IF(K13="","",CONCATENATE(VLOOKUP($Y$3,$AB$1:$AK$1,K13)," pont"))</f>
        <v>#REF!</v>
      </c>
      <c r="M13" s="501"/>
      <c r="Y13" s="471"/>
      <c r="Z13" s="471"/>
      <c r="AA13" s="471" t="s">
        <v>82</v>
      </c>
      <c r="AB13" s="504">
        <v>0</v>
      </c>
      <c r="AC13" s="504">
        <v>0</v>
      </c>
      <c r="AD13" s="504">
        <v>0</v>
      </c>
      <c r="AE13" s="504">
        <v>0</v>
      </c>
      <c r="AF13" s="504">
        <v>0</v>
      </c>
      <c r="AG13" s="504">
        <v>0</v>
      </c>
      <c r="AH13" s="504">
        <v>0</v>
      </c>
      <c r="AI13" s="504">
        <v>0</v>
      </c>
      <c r="AJ13" s="504">
        <v>0</v>
      </c>
      <c r="AK13" s="504">
        <v>0</v>
      </c>
    </row>
    <row r="14" spans="1:37" x14ac:dyDescent="0.25">
      <c r="A14" s="494"/>
      <c r="B14" s="502"/>
      <c r="C14" s="686"/>
      <c r="D14" s="686"/>
      <c r="E14" s="686"/>
      <c r="F14" s="686"/>
      <c r="G14" s="686"/>
      <c r="H14" s="686"/>
      <c r="I14" s="686"/>
      <c r="J14" s="493"/>
      <c r="K14" s="494"/>
      <c r="L14" s="494"/>
      <c r="M14" s="503"/>
      <c r="Y14" s="471"/>
      <c r="Z14" s="471"/>
      <c r="AA14" s="471"/>
      <c r="AB14" s="471"/>
      <c r="AC14" s="471"/>
      <c r="AD14" s="471"/>
      <c r="AE14" s="471"/>
      <c r="AF14" s="471"/>
      <c r="AG14" s="471"/>
      <c r="AH14" s="471"/>
      <c r="AI14" s="471"/>
      <c r="AJ14" s="471"/>
      <c r="AK14" s="471"/>
    </row>
    <row r="15" spans="1:37" x14ac:dyDescent="0.25">
      <c r="A15" s="494" t="s">
        <v>83</v>
      </c>
      <c r="B15" s="495"/>
      <c r="C15" s="683" t="str">
        <f>IF($B15="","",VLOOKUP($B15,#REF!,5))</f>
        <v/>
      </c>
      <c r="D15" s="683">
        <v>843</v>
      </c>
      <c r="E15" s="684" t="s">
        <v>683</v>
      </c>
      <c r="F15" s="684"/>
      <c r="G15" s="684" t="s">
        <v>724</v>
      </c>
      <c r="H15" s="684"/>
      <c r="I15" s="685" t="s">
        <v>685</v>
      </c>
      <c r="J15" s="493"/>
      <c r="K15" s="499" t="s">
        <v>625</v>
      </c>
      <c r="L15" s="500" t="e">
        <f>IF(K15="","",CONCATENATE(VLOOKUP($Y$3,$AB$1:$AK$1,K15)," pont"))</f>
        <v>#REF!</v>
      </c>
      <c r="M15" s="501"/>
      <c r="Y15" s="471"/>
      <c r="Z15" s="471"/>
      <c r="AA15" s="471"/>
      <c r="AB15" s="471"/>
      <c r="AC15" s="471"/>
      <c r="AD15" s="471"/>
      <c r="AE15" s="471"/>
      <c r="AF15" s="471"/>
      <c r="AG15" s="471"/>
      <c r="AH15" s="471"/>
      <c r="AI15" s="471"/>
      <c r="AJ15" s="471"/>
      <c r="AK15" s="471"/>
    </row>
    <row r="16" spans="1:37" x14ac:dyDescent="0.25">
      <c r="A16" s="493"/>
      <c r="B16" s="493"/>
      <c r="C16" s="493"/>
      <c r="D16" s="493"/>
      <c r="E16" s="493"/>
      <c r="F16" s="493"/>
      <c r="G16" s="493"/>
      <c r="H16" s="493"/>
      <c r="I16" s="493"/>
      <c r="J16" s="493"/>
      <c r="K16" s="493"/>
      <c r="L16" s="493"/>
      <c r="M16" s="493"/>
      <c r="Y16" s="471"/>
      <c r="Z16" s="471"/>
      <c r="AA16" s="471" t="s">
        <v>30</v>
      </c>
      <c r="AB16" s="471">
        <v>300</v>
      </c>
      <c r="AC16" s="471">
        <v>250</v>
      </c>
      <c r="AD16" s="471">
        <v>220</v>
      </c>
      <c r="AE16" s="471">
        <v>180</v>
      </c>
      <c r="AF16" s="471">
        <v>160</v>
      </c>
      <c r="AG16" s="471">
        <v>150</v>
      </c>
      <c r="AH16" s="471">
        <v>140</v>
      </c>
      <c r="AI16" s="471">
        <v>130</v>
      </c>
      <c r="AJ16" s="471">
        <v>120</v>
      </c>
      <c r="AK16" s="471">
        <v>110</v>
      </c>
    </row>
    <row r="17" spans="1:37" x14ac:dyDescent="0.25">
      <c r="A17" s="493"/>
      <c r="B17" s="493"/>
      <c r="C17" s="493"/>
      <c r="D17" s="493"/>
      <c r="E17" s="493"/>
      <c r="F17" s="493"/>
      <c r="G17" s="493"/>
      <c r="H17" s="493"/>
      <c r="I17" s="493"/>
      <c r="J17" s="493"/>
      <c r="K17" s="493"/>
      <c r="L17" s="493"/>
      <c r="M17" s="493"/>
      <c r="Y17" s="471"/>
      <c r="Z17" s="471"/>
      <c r="AA17" s="471" t="s">
        <v>36</v>
      </c>
      <c r="AB17" s="471">
        <v>250</v>
      </c>
      <c r="AC17" s="471">
        <v>200</v>
      </c>
      <c r="AD17" s="471">
        <v>160</v>
      </c>
      <c r="AE17" s="471">
        <v>140</v>
      </c>
      <c r="AF17" s="471">
        <v>120</v>
      </c>
      <c r="AG17" s="471">
        <v>110</v>
      </c>
      <c r="AH17" s="471">
        <v>100</v>
      </c>
      <c r="AI17" s="471">
        <v>90</v>
      </c>
      <c r="AJ17" s="471">
        <v>80</v>
      </c>
      <c r="AK17" s="471">
        <v>70</v>
      </c>
    </row>
    <row r="18" spans="1:37" ht="18.75" customHeight="1" x14ac:dyDescent="0.25">
      <c r="A18" s="493"/>
      <c r="B18" s="505"/>
      <c r="C18" s="505"/>
      <c r="D18" s="506" t="str">
        <f>E7</f>
        <v>Fejes</v>
      </c>
      <c r="E18" s="506"/>
      <c r="F18" s="506" t="str">
        <f>E9</f>
        <v>Kutasi</v>
      </c>
      <c r="G18" s="506"/>
      <c r="H18" s="506" t="str">
        <f>E11</f>
        <v>Mihály</v>
      </c>
      <c r="I18" s="506"/>
      <c r="J18" s="506" t="str">
        <f>E13</f>
        <v>Albert</v>
      </c>
      <c r="K18" s="506"/>
      <c r="L18" s="506" t="str">
        <f>E15</f>
        <v>Kovács</v>
      </c>
      <c r="M18" s="506"/>
      <c r="Y18" s="471"/>
      <c r="Z18" s="471"/>
      <c r="AA18" s="471" t="s">
        <v>41</v>
      </c>
      <c r="AB18" s="471">
        <v>200</v>
      </c>
      <c r="AC18" s="471">
        <v>150</v>
      </c>
      <c r="AD18" s="471">
        <v>130</v>
      </c>
      <c r="AE18" s="471">
        <v>110</v>
      </c>
      <c r="AF18" s="471">
        <v>95</v>
      </c>
      <c r="AG18" s="471">
        <v>80</v>
      </c>
      <c r="AH18" s="471">
        <v>70</v>
      </c>
      <c r="AI18" s="471">
        <v>60</v>
      </c>
      <c r="AJ18" s="471">
        <v>55</v>
      </c>
      <c r="AK18" s="471">
        <v>50</v>
      </c>
    </row>
    <row r="19" spans="1:37" ht="18.75" customHeight="1" x14ac:dyDescent="0.25">
      <c r="A19" s="507" t="s">
        <v>30</v>
      </c>
      <c r="B19" s="508" t="str">
        <f>E7</f>
        <v>Fejes</v>
      </c>
      <c r="C19" s="508"/>
      <c r="D19" s="509"/>
      <c r="E19" s="509"/>
      <c r="F19" s="510" t="s">
        <v>714</v>
      </c>
      <c r="G19" s="510"/>
      <c r="H19" s="510" t="s">
        <v>725</v>
      </c>
      <c r="I19" s="510"/>
      <c r="J19" s="506" t="s">
        <v>726</v>
      </c>
      <c r="K19" s="506"/>
      <c r="L19" s="506" t="s">
        <v>727</v>
      </c>
      <c r="M19" s="506"/>
      <c r="Y19" s="471"/>
      <c r="Z19" s="471"/>
      <c r="AA19" s="471" t="s">
        <v>53</v>
      </c>
      <c r="AB19" s="471">
        <v>150</v>
      </c>
      <c r="AC19" s="471">
        <v>120</v>
      </c>
      <c r="AD19" s="471">
        <v>100</v>
      </c>
      <c r="AE19" s="471">
        <v>80</v>
      </c>
      <c r="AF19" s="471">
        <v>70</v>
      </c>
      <c r="AG19" s="471">
        <v>60</v>
      </c>
      <c r="AH19" s="471">
        <v>55</v>
      </c>
      <c r="AI19" s="471">
        <v>50</v>
      </c>
      <c r="AJ19" s="471">
        <v>45</v>
      </c>
      <c r="AK19" s="471">
        <v>40</v>
      </c>
    </row>
    <row r="20" spans="1:37" ht="18.75" customHeight="1" x14ac:dyDescent="0.25">
      <c r="A20" s="507" t="s">
        <v>64</v>
      </c>
      <c r="B20" s="508" t="str">
        <f>E9</f>
        <v>Kutasi</v>
      </c>
      <c r="C20" s="508"/>
      <c r="D20" s="510" t="s">
        <v>718</v>
      </c>
      <c r="E20" s="510"/>
      <c r="F20" s="509"/>
      <c r="G20" s="509"/>
      <c r="H20" s="510" t="s">
        <v>728</v>
      </c>
      <c r="I20" s="510"/>
      <c r="J20" s="510" t="s">
        <v>713</v>
      </c>
      <c r="K20" s="510"/>
      <c r="L20" s="506" t="s">
        <v>668</v>
      </c>
      <c r="M20" s="506"/>
      <c r="Y20" s="471"/>
      <c r="Z20" s="471"/>
      <c r="AA20" s="471" t="s">
        <v>54</v>
      </c>
      <c r="AB20" s="471">
        <v>120</v>
      </c>
      <c r="AC20" s="471">
        <v>90</v>
      </c>
      <c r="AD20" s="471">
        <v>65</v>
      </c>
      <c r="AE20" s="471">
        <v>55</v>
      </c>
      <c r="AF20" s="471">
        <v>50</v>
      </c>
      <c r="AG20" s="471">
        <v>45</v>
      </c>
      <c r="AH20" s="471">
        <v>40</v>
      </c>
      <c r="AI20" s="471">
        <v>35</v>
      </c>
      <c r="AJ20" s="471">
        <v>25</v>
      </c>
      <c r="AK20" s="471">
        <v>20</v>
      </c>
    </row>
    <row r="21" spans="1:37" ht="18.75" customHeight="1" x14ac:dyDescent="0.25">
      <c r="A21" s="507" t="s">
        <v>72</v>
      </c>
      <c r="B21" s="508" t="str">
        <f>E11</f>
        <v>Mihály</v>
      </c>
      <c r="C21" s="508"/>
      <c r="D21" s="510" t="s">
        <v>729</v>
      </c>
      <c r="E21" s="510"/>
      <c r="F21" s="510" t="s">
        <v>730</v>
      </c>
      <c r="G21" s="510"/>
      <c r="H21" s="509"/>
      <c r="I21" s="509"/>
      <c r="J21" s="510" t="s">
        <v>718</v>
      </c>
      <c r="K21" s="510"/>
      <c r="L21" s="510" t="s">
        <v>731</v>
      </c>
      <c r="M21" s="510"/>
      <c r="Y21" s="471"/>
      <c r="Z21" s="471"/>
      <c r="AA21" s="471" t="s">
        <v>60</v>
      </c>
      <c r="AB21" s="471">
        <v>90</v>
      </c>
      <c r="AC21" s="471">
        <v>60</v>
      </c>
      <c r="AD21" s="471">
        <v>45</v>
      </c>
      <c r="AE21" s="471">
        <v>34</v>
      </c>
      <c r="AF21" s="471">
        <v>27</v>
      </c>
      <c r="AG21" s="471">
        <v>22</v>
      </c>
      <c r="AH21" s="471">
        <v>18</v>
      </c>
      <c r="AI21" s="471">
        <v>15</v>
      </c>
      <c r="AJ21" s="471">
        <v>12</v>
      </c>
      <c r="AK21" s="471">
        <v>9</v>
      </c>
    </row>
    <row r="22" spans="1:37" ht="18.75" customHeight="1" x14ac:dyDescent="0.25">
      <c r="A22" s="507" t="s">
        <v>78</v>
      </c>
      <c r="B22" s="508" t="str">
        <f>E13</f>
        <v>Albert</v>
      </c>
      <c r="C22" s="508"/>
      <c r="D22" s="510" t="s">
        <v>732</v>
      </c>
      <c r="E22" s="510"/>
      <c r="F22" s="510" t="s">
        <v>715</v>
      </c>
      <c r="G22" s="510"/>
      <c r="H22" s="506" t="s">
        <v>733</v>
      </c>
      <c r="I22" s="506"/>
      <c r="J22" s="509"/>
      <c r="K22" s="509"/>
      <c r="L22" s="510" t="s">
        <v>605</v>
      </c>
      <c r="M22" s="510"/>
      <c r="Y22" s="471"/>
      <c r="Z22" s="471"/>
      <c r="AA22" s="471" t="s">
        <v>63</v>
      </c>
      <c r="AB22" s="471">
        <v>60</v>
      </c>
      <c r="AC22" s="471">
        <v>40</v>
      </c>
      <c r="AD22" s="471">
        <v>30</v>
      </c>
      <c r="AE22" s="471">
        <v>20</v>
      </c>
      <c r="AF22" s="471">
        <v>18</v>
      </c>
      <c r="AG22" s="471">
        <v>15</v>
      </c>
      <c r="AH22" s="471">
        <v>12</v>
      </c>
      <c r="AI22" s="471">
        <v>10</v>
      </c>
      <c r="AJ22" s="471">
        <v>8</v>
      </c>
      <c r="AK22" s="471">
        <v>6</v>
      </c>
    </row>
    <row r="23" spans="1:37" ht="18.75" customHeight="1" x14ac:dyDescent="0.25">
      <c r="A23" s="507" t="s">
        <v>83</v>
      </c>
      <c r="B23" s="508" t="str">
        <f>E15</f>
        <v>Kovács</v>
      </c>
      <c r="C23" s="508"/>
      <c r="D23" s="510" t="s">
        <v>734</v>
      </c>
      <c r="E23" s="510"/>
      <c r="F23" s="510" t="s">
        <v>734</v>
      </c>
      <c r="G23" s="510"/>
      <c r="H23" s="506" t="s">
        <v>735</v>
      </c>
      <c r="I23" s="506"/>
      <c r="J23" s="506" t="s">
        <v>605</v>
      </c>
      <c r="K23" s="506"/>
      <c r="L23" s="509"/>
      <c r="M23" s="509"/>
      <c r="Y23" s="471"/>
      <c r="Z23" s="471"/>
      <c r="AA23" s="471" t="s">
        <v>70</v>
      </c>
      <c r="AB23" s="471">
        <v>40</v>
      </c>
      <c r="AC23" s="471">
        <v>25</v>
      </c>
      <c r="AD23" s="471">
        <v>18</v>
      </c>
      <c r="AE23" s="471">
        <v>13</v>
      </c>
      <c r="AF23" s="471">
        <v>8</v>
      </c>
      <c r="AG23" s="471">
        <v>7</v>
      </c>
      <c r="AH23" s="471">
        <v>6</v>
      </c>
      <c r="AI23" s="471">
        <v>5</v>
      </c>
      <c r="AJ23" s="471">
        <v>4</v>
      </c>
      <c r="AK23" s="471">
        <v>3</v>
      </c>
    </row>
    <row r="24" spans="1:37" x14ac:dyDescent="0.25">
      <c r="A24" s="493"/>
      <c r="B24" s="493"/>
      <c r="C24" s="493"/>
      <c r="D24" s="493"/>
      <c r="E24" s="493"/>
      <c r="F24" s="493"/>
      <c r="G24" s="493"/>
      <c r="H24" s="493"/>
      <c r="I24" s="493"/>
      <c r="J24" s="493"/>
      <c r="K24" s="493"/>
      <c r="L24" s="493"/>
      <c r="M24" s="493"/>
      <c r="Y24" s="471"/>
      <c r="Z24" s="471"/>
      <c r="AA24" s="471" t="s">
        <v>71</v>
      </c>
      <c r="AB24" s="471">
        <v>25</v>
      </c>
      <c r="AC24" s="471">
        <v>15</v>
      </c>
      <c r="AD24" s="471">
        <v>13</v>
      </c>
      <c r="AE24" s="471">
        <v>7</v>
      </c>
      <c r="AF24" s="471">
        <v>6</v>
      </c>
      <c r="AG24" s="471">
        <v>5</v>
      </c>
      <c r="AH24" s="471">
        <v>4</v>
      </c>
      <c r="AI24" s="471">
        <v>3</v>
      </c>
      <c r="AJ24" s="471">
        <v>2</v>
      </c>
      <c r="AK24" s="471">
        <v>1</v>
      </c>
    </row>
    <row r="25" spans="1:37" x14ac:dyDescent="0.25">
      <c r="A25" s="493"/>
      <c r="B25" s="493"/>
      <c r="C25" s="493"/>
      <c r="D25" s="493"/>
      <c r="E25" s="493"/>
      <c r="F25" s="493"/>
      <c r="G25" s="493"/>
      <c r="H25" s="493"/>
      <c r="I25" s="493"/>
      <c r="J25" s="493"/>
      <c r="K25" s="493"/>
      <c r="L25" s="493"/>
      <c r="M25" s="493"/>
      <c r="Y25" s="471"/>
      <c r="Z25" s="471"/>
      <c r="AA25" s="471" t="s">
        <v>76</v>
      </c>
      <c r="AB25" s="471">
        <v>15</v>
      </c>
      <c r="AC25" s="471">
        <v>10</v>
      </c>
      <c r="AD25" s="471">
        <v>8</v>
      </c>
      <c r="AE25" s="471">
        <v>4</v>
      </c>
      <c r="AF25" s="471">
        <v>3</v>
      </c>
      <c r="AG25" s="471">
        <v>2</v>
      </c>
      <c r="AH25" s="471">
        <v>1</v>
      </c>
      <c r="AI25" s="471">
        <v>0</v>
      </c>
      <c r="AJ25" s="471">
        <v>0</v>
      </c>
      <c r="AK25" s="471">
        <v>0</v>
      </c>
    </row>
    <row r="26" spans="1:37" x14ac:dyDescent="0.25">
      <c r="A26" s="493"/>
      <c r="B26" s="493"/>
      <c r="C26" s="493"/>
      <c r="D26" s="493"/>
      <c r="E26" s="493"/>
      <c r="F26" s="493"/>
      <c r="G26" s="493"/>
      <c r="H26" s="493"/>
      <c r="I26" s="493"/>
      <c r="J26" s="493"/>
      <c r="K26" s="493"/>
      <c r="L26" s="493"/>
      <c r="M26" s="493"/>
      <c r="Y26" s="471"/>
      <c r="Z26" s="471"/>
      <c r="AA26" s="471" t="s">
        <v>77</v>
      </c>
      <c r="AB26" s="471">
        <v>10</v>
      </c>
      <c r="AC26" s="471">
        <v>6</v>
      </c>
      <c r="AD26" s="471">
        <v>4</v>
      </c>
      <c r="AE26" s="471">
        <v>2</v>
      </c>
      <c r="AF26" s="471">
        <v>1</v>
      </c>
      <c r="AG26" s="471">
        <v>0</v>
      </c>
      <c r="AH26" s="471">
        <v>0</v>
      </c>
      <c r="AI26" s="471">
        <v>0</v>
      </c>
      <c r="AJ26" s="471">
        <v>0</v>
      </c>
      <c r="AK26" s="471">
        <v>0</v>
      </c>
    </row>
    <row r="27" spans="1:37" x14ac:dyDescent="0.25">
      <c r="A27" s="493"/>
      <c r="B27" s="493"/>
      <c r="C27" s="493"/>
      <c r="D27" s="493"/>
      <c r="E27" s="493"/>
      <c r="F27" s="493"/>
      <c r="G27" s="493"/>
      <c r="H27" s="493"/>
      <c r="I27" s="493"/>
      <c r="J27" s="493"/>
      <c r="K27" s="493"/>
      <c r="L27" s="493"/>
      <c r="M27" s="493"/>
      <c r="Y27" s="471"/>
      <c r="Z27" s="471"/>
      <c r="AA27" s="471" t="s">
        <v>82</v>
      </c>
      <c r="AB27" s="471">
        <v>3</v>
      </c>
      <c r="AC27" s="471">
        <v>2</v>
      </c>
      <c r="AD27" s="471">
        <v>1</v>
      </c>
      <c r="AE27" s="471">
        <v>0</v>
      </c>
      <c r="AF27" s="471">
        <v>0</v>
      </c>
      <c r="AG27" s="471">
        <v>0</v>
      </c>
      <c r="AH27" s="471">
        <v>0</v>
      </c>
      <c r="AI27" s="471">
        <v>0</v>
      </c>
      <c r="AJ27" s="471">
        <v>0</v>
      </c>
      <c r="AK27" s="471">
        <v>0</v>
      </c>
    </row>
    <row r="28" spans="1:37" x14ac:dyDescent="0.25">
      <c r="A28" s="493"/>
      <c r="B28" s="493"/>
      <c r="C28" s="493"/>
      <c r="D28" s="493"/>
      <c r="E28" s="493"/>
      <c r="F28" s="493"/>
      <c r="G28" s="493"/>
      <c r="H28" s="493"/>
      <c r="I28" s="493"/>
      <c r="J28" s="493"/>
      <c r="K28" s="493"/>
      <c r="L28" s="493"/>
      <c r="M28" s="493"/>
    </row>
    <row r="29" spans="1:37" x14ac:dyDescent="0.25">
      <c r="A29" s="493"/>
      <c r="B29" s="493"/>
      <c r="C29" s="493"/>
      <c r="D29" s="493"/>
      <c r="E29" s="493"/>
      <c r="F29" s="493"/>
      <c r="G29" s="493"/>
      <c r="H29" s="493"/>
      <c r="I29" s="493"/>
      <c r="J29" s="493"/>
      <c r="K29" s="493"/>
      <c r="L29" s="493"/>
      <c r="M29" s="493"/>
    </row>
    <row r="30" spans="1:37" x14ac:dyDescent="0.25">
      <c r="A30" s="493"/>
      <c r="B30" s="493"/>
      <c r="C30" s="493"/>
      <c r="D30" s="493"/>
      <c r="E30" s="493"/>
      <c r="F30" s="493"/>
      <c r="G30" s="493"/>
      <c r="H30" s="493"/>
      <c r="I30" s="493"/>
      <c r="J30" s="493"/>
      <c r="K30" s="493"/>
      <c r="L30" s="493"/>
      <c r="M30" s="493"/>
    </row>
    <row r="31" spans="1:37" x14ac:dyDescent="0.25">
      <c r="A31" s="493"/>
      <c r="B31" s="493"/>
      <c r="C31" s="493"/>
      <c r="D31" s="493"/>
      <c r="E31" s="493"/>
      <c r="F31" s="493"/>
      <c r="G31" s="493"/>
      <c r="H31" s="493"/>
      <c r="I31" s="493"/>
      <c r="J31" s="493"/>
      <c r="K31" s="493"/>
      <c r="L31" s="493"/>
      <c r="M31" s="493"/>
    </row>
    <row r="32" spans="1:37" x14ac:dyDescent="0.25">
      <c r="A32" s="493"/>
      <c r="B32" s="493"/>
      <c r="C32" s="493"/>
      <c r="D32" s="493"/>
      <c r="E32" s="493"/>
      <c r="F32" s="493"/>
      <c r="G32" s="493"/>
      <c r="H32" s="493"/>
      <c r="I32" s="493"/>
      <c r="J32" s="493"/>
      <c r="K32" s="493"/>
      <c r="L32" s="498"/>
      <c r="M32" s="493"/>
    </row>
    <row r="33" spans="1:18" x14ac:dyDescent="0.25">
      <c r="A33" s="511" t="s">
        <v>44</v>
      </c>
      <c r="B33" s="512"/>
      <c r="C33" s="513"/>
      <c r="D33" s="514" t="s">
        <v>103</v>
      </c>
      <c r="E33" s="515" t="s">
        <v>104</v>
      </c>
      <c r="F33" s="516"/>
      <c r="G33" s="514" t="s">
        <v>103</v>
      </c>
      <c r="H33" s="515" t="s">
        <v>105</v>
      </c>
      <c r="I33" s="517"/>
      <c r="J33" s="515" t="s">
        <v>106</v>
      </c>
      <c r="K33" s="518" t="s">
        <v>107</v>
      </c>
      <c r="L33" s="489"/>
      <c r="M33" s="516"/>
      <c r="P33" s="521"/>
      <c r="Q33" s="521"/>
      <c r="R33" s="522"/>
    </row>
    <row r="34" spans="1:18" x14ac:dyDescent="0.25">
      <c r="A34" s="523" t="s">
        <v>108</v>
      </c>
      <c r="B34" s="524"/>
      <c r="C34" s="525"/>
      <c r="D34" s="526"/>
      <c r="E34" s="527"/>
      <c r="F34" s="527"/>
      <c r="G34" s="528" t="s">
        <v>109</v>
      </c>
      <c r="H34" s="524"/>
      <c r="I34" s="529"/>
      <c r="J34" s="530"/>
      <c r="K34" s="531" t="s">
        <v>110</v>
      </c>
      <c r="L34" s="532"/>
      <c r="M34" s="552"/>
      <c r="P34" s="534"/>
      <c r="Q34" s="534"/>
      <c r="R34" s="535"/>
    </row>
    <row r="35" spans="1:18" x14ac:dyDescent="0.25">
      <c r="A35" s="536" t="s">
        <v>111</v>
      </c>
      <c r="B35" s="537"/>
      <c r="C35" s="538"/>
      <c r="D35" s="539"/>
      <c r="E35" s="540"/>
      <c r="F35" s="540"/>
      <c r="G35" s="541" t="s">
        <v>112</v>
      </c>
      <c r="H35" s="542"/>
      <c r="I35" s="543"/>
      <c r="J35" s="544"/>
      <c r="K35" s="545"/>
      <c r="L35" s="498"/>
      <c r="M35" s="546"/>
      <c r="P35" s="535"/>
      <c r="Q35" s="547"/>
      <c r="R35" s="535"/>
    </row>
    <row r="36" spans="1:18" x14ac:dyDescent="0.25">
      <c r="A36" s="548"/>
      <c r="B36" s="549"/>
      <c r="C36" s="550"/>
      <c r="D36" s="539"/>
      <c r="E36" s="551"/>
      <c r="F36" s="493"/>
      <c r="G36" s="541" t="s">
        <v>113</v>
      </c>
      <c r="H36" s="542"/>
      <c r="I36" s="543"/>
      <c r="J36" s="544"/>
      <c r="K36" s="531" t="s">
        <v>114</v>
      </c>
      <c r="L36" s="532"/>
      <c r="M36" s="552"/>
      <c r="P36" s="534"/>
      <c r="Q36" s="534"/>
      <c r="R36" s="535"/>
    </row>
    <row r="37" spans="1:18" x14ac:dyDescent="0.25">
      <c r="A37" s="553"/>
      <c r="B37" s="554"/>
      <c r="C37" s="555"/>
      <c r="D37" s="539"/>
      <c r="E37" s="551"/>
      <c r="F37" s="493"/>
      <c r="G37" s="541" t="s">
        <v>115</v>
      </c>
      <c r="H37" s="542"/>
      <c r="I37" s="543"/>
      <c r="J37" s="544"/>
      <c r="K37" s="556"/>
      <c r="L37" s="493"/>
      <c r="M37" s="533"/>
      <c r="P37" s="535"/>
      <c r="Q37" s="547"/>
      <c r="R37" s="535"/>
    </row>
    <row r="38" spans="1:18" x14ac:dyDescent="0.25">
      <c r="A38" s="557"/>
      <c r="B38" s="558"/>
      <c r="C38" s="559"/>
      <c r="D38" s="539"/>
      <c r="E38" s="551"/>
      <c r="F38" s="493"/>
      <c r="G38" s="541" t="s">
        <v>116</v>
      </c>
      <c r="H38" s="542"/>
      <c r="I38" s="543"/>
      <c r="J38" s="544"/>
      <c r="K38" s="536"/>
      <c r="L38" s="498"/>
      <c r="M38" s="546"/>
      <c r="P38" s="535"/>
      <c r="Q38" s="547"/>
      <c r="R38" s="535"/>
    </row>
    <row r="39" spans="1:18" x14ac:dyDescent="0.25">
      <c r="A39" s="560"/>
      <c r="B39" s="561"/>
      <c r="C39" s="555"/>
      <c r="D39" s="539"/>
      <c r="E39" s="551"/>
      <c r="F39" s="493"/>
      <c r="G39" s="541" t="s">
        <v>117</v>
      </c>
      <c r="H39" s="542"/>
      <c r="I39" s="543"/>
      <c r="J39" s="544"/>
      <c r="K39" s="531" t="s">
        <v>118</v>
      </c>
      <c r="L39" s="532"/>
      <c r="M39" s="552"/>
      <c r="P39" s="534"/>
      <c r="Q39" s="534"/>
      <c r="R39" s="535"/>
    </row>
    <row r="40" spans="1:18" x14ac:dyDescent="0.25">
      <c r="A40" s="560"/>
      <c r="B40" s="561"/>
      <c r="C40" s="562"/>
      <c r="D40" s="539"/>
      <c r="E40" s="551"/>
      <c r="F40" s="493"/>
      <c r="G40" s="541" t="s">
        <v>119</v>
      </c>
      <c r="H40" s="542"/>
      <c r="I40" s="543"/>
      <c r="J40" s="544"/>
      <c r="K40" s="556"/>
      <c r="L40" s="493"/>
      <c r="M40" s="533"/>
      <c r="P40" s="535"/>
      <c r="Q40" s="547"/>
      <c r="R40" s="535"/>
    </row>
    <row r="41" spans="1:18" x14ac:dyDescent="0.25">
      <c r="A41" s="563"/>
      <c r="B41" s="564"/>
      <c r="C41" s="565"/>
      <c r="D41" s="566"/>
      <c r="E41" s="567"/>
      <c r="F41" s="498"/>
      <c r="G41" s="568" t="s">
        <v>120</v>
      </c>
      <c r="H41" s="537"/>
      <c r="I41" s="569"/>
      <c r="J41" s="570"/>
      <c r="K41" s="536" t="str">
        <f>L4</f>
        <v>Kovács Zoltán</v>
      </c>
      <c r="L41" s="498"/>
      <c r="M41" s="546"/>
      <c r="P41" s="535"/>
      <c r="Q41" s="547"/>
      <c r="R41" s="571"/>
    </row>
  </sheetData>
  <sheetProtection selectLockedCells="1" selectUnlockedCells="1"/>
  <mergeCells count="50">
    <mergeCell ref="E34:F34"/>
    <mergeCell ref="E35:F35"/>
    <mergeCell ref="B23:C23"/>
    <mergeCell ref="D23:E23"/>
    <mergeCell ref="F23:G23"/>
    <mergeCell ref="H23:I23"/>
    <mergeCell ref="J23:K23"/>
    <mergeCell ref="L23:M23"/>
    <mergeCell ref="B22:C22"/>
    <mergeCell ref="D22:E22"/>
    <mergeCell ref="F22:G22"/>
    <mergeCell ref="H22:I22"/>
    <mergeCell ref="J22:K22"/>
    <mergeCell ref="L22:M22"/>
    <mergeCell ref="B21:C21"/>
    <mergeCell ref="D21:E21"/>
    <mergeCell ref="F21:G21"/>
    <mergeCell ref="H21:I21"/>
    <mergeCell ref="J21:K21"/>
    <mergeCell ref="L21:M21"/>
    <mergeCell ref="B20:C20"/>
    <mergeCell ref="D20:E20"/>
    <mergeCell ref="F20:G20"/>
    <mergeCell ref="H20:I20"/>
    <mergeCell ref="J20:K20"/>
    <mergeCell ref="L20:M20"/>
    <mergeCell ref="B19:C19"/>
    <mergeCell ref="D19:E19"/>
    <mergeCell ref="F19:G19"/>
    <mergeCell ref="H19:I19"/>
    <mergeCell ref="J19:K19"/>
    <mergeCell ref="L19:M19"/>
    <mergeCell ref="B18:C18"/>
    <mergeCell ref="D18:E18"/>
    <mergeCell ref="F18:G18"/>
    <mergeCell ref="H18:I18"/>
    <mergeCell ref="J18:K18"/>
    <mergeCell ref="L18:M18"/>
    <mergeCell ref="E11:F11"/>
    <mergeCell ref="G11:H11"/>
    <mergeCell ref="E13:F13"/>
    <mergeCell ref="G13:H13"/>
    <mergeCell ref="E15:F15"/>
    <mergeCell ref="G15:H15"/>
    <mergeCell ref="A1:F1"/>
    <mergeCell ref="A4:C4"/>
    <mergeCell ref="E7:F7"/>
    <mergeCell ref="G7:H7"/>
    <mergeCell ref="E9:F9"/>
    <mergeCell ref="G9:H9"/>
  </mergeCells>
  <conditionalFormatting sqref="E7 E9 E11 E13 E15">
    <cfRule type="cellIs" dxfId="96" priority="1" stopIfTrue="1" operator="equal">
      <formula>"Bye"</formula>
    </cfRule>
  </conditionalFormatting>
  <conditionalFormatting sqref="R41">
    <cfRule type="expression" dxfId="95" priority="2" stopIfTrue="1">
      <formula>$O$1="CU"</formula>
    </cfRule>
  </conditionalFormatting>
  <printOptions horizontalCentered="1" verticalCentered="1"/>
  <pageMargins left="0" right="0" top="0.98402777777777783" bottom="0.98402777777777783" header="0.51181102362204722" footer="0.51181102362204722"/>
  <pageSetup paperSize="9" scale="95" firstPageNumber="0" orientation="portrait" horizontalDpi="300" verticalDpi="30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2C7A6-B3D8-43A9-B1EF-D429D6C07E31}">
  <sheetPr>
    <tabColor indexed="11"/>
    <pageSetUpPr fitToPage="1"/>
  </sheetPr>
  <dimension ref="A1:AK57"/>
  <sheetViews>
    <sheetView showGridLines="0" showZeros="0" topLeftCell="A6" workbookViewId="0">
      <selection activeCell="F21" sqref="F21:G21"/>
    </sheetView>
  </sheetViews>
  <sheetFormatPr defaultRowHeight="13.2" x14ac:dyDescent="0.25"/>
  <cols>
    <col min="1" max="2" width="3.33203125" style="457" customWidth="1"/>
    <col min="3" max="3" width="4.6640625" style="457" customWidth="1"/>
    <col min="4" max="4" width="7" style="457" customWidth="1"/>
    <col min="5" max="5" width="4.33203125" style="457" customWidth="1"/>
    <col min="6" max="6" width="12.6640625" style="457" customWidth="1"/>
    <col min="7" max="7" width="2.6640625" style="457" customWidth="1"/>
    <col min="8" max="8" width="7.6640625" style="457" customWidth="1"/>
    <col min="9" max="9" width="5.88671875" style="457" customWidth="1"/>
    <col min="10" max="10" width="1.6640625" style="679" customWidth="1"/>
    <col min="11" max="11" width="10.6640625" style="457" customWidth="1"/>
    <col min="12" max="12" width="1.6640625" style="679" customWidth="1"/>
    <col min="13" max="13" width="10.6640625" style="457" customWidth="1"/>
    <col min="14" max="14" width="1.6640625" style="680" customWidth="1"/>
    <col min="15" max="15" width="10.6640625" style="457" customWidth="1"/>
    <col min="16" max="16" width="1.6640625" style="679" customWidth="1"/>
    <col min="17" max="17" width="10.6640625" style="457" customWidth="1"/>
    <col min="18" max="18" width="1.6640625" style="680" customWidth="1"/>
    <col min="19" max="19" width="9.109375" style="457" hidden="1" customWidth="1"/>
    <col min="20" max="20" width="8.6640625" style="457" customWidth="1"/>
    <col min="21" max="21" width="9.109375" style="457" hidden="1" customWidth="1"/>
    <col min="22" max="24" width="8.88671875" style="457"/>
    <col min="25" max="34" width="9.109375" style="457" hidden="1" customWidth="1"/>
    <col min="35" max="37" width="9.109375" style="457" customWidth="1"/>
    <col min="38" max="16384" width="8.88671875" style="457"/>
  </cols>
  <sheetData>
    <row r="1" spans="1:37" s="574" customFormat="1" ht="21.75" customHeight="1" x14ac:dyDescent="0.25">
      <c r="A1" s="687" t="str">
        <f>[1]Altalanos!$A$6</f>
        <v>Diákolimpia Vármegyei</v>
      </c>
      <c r="B1" s="687"/>
      <c r="C1" s="461"/>
      <c r="D1" s="461"/>
      <c r="E1" s="461"/>
      <c r="F1" s="461"/>
      <c r="G1" s="461"/>
      <c r="H1" s="687"/>
      <c r="I1" s="688"/>
      <c r="J1" s="460"/>
      <c r="K1" s="689" t="s">
        <v>28</v>
      </c>
      <c r="L1" s="690"/>
      <c r="M1" s="691"/>
      <c r="N1" s="460"/>
      <c r="O1" s="460" t="s">
        <v>276</v>
      </c>
      <c r="P1" s="460"/>
      <c r="Q1" s="461"/>
      <c r="R1" s="460"/>
      <c r="Y1" s="575"/>
      <c r="Z1" s="575"/>
      <c r="AA1" s="575"/>
      <c r="AB1" s="462" t="str">
        <f>IF($Y$5=1,CONCATENATE(VLOOKUP($Y$3,$AA$2:$AH$14,2)),CONCATENATE(VLOOKUP($Y$3,$AA$16:$AH$25,2)))</f>
        <v>40</v>
      </c>
      <c r="AC1" s="462" t="str">
        <f>IF($Y$5=1,CONCATENATE(VLOOKUP($Y$3,$AA$2:$AH$14,3)),CONCATENATE(VLOOKUP($Y$3,$AA$16:$AH$25,3)))</f>
        <v>25</v>
      </c>
      <c r="AD1" s="462" t="str">
        <f>IF($Y$5=1,CONCATENATE(VLOOKUP($Y$3,$AA$2:$AH$14,4)),CONCATENATE(VLOOKUP($Y$3,$AA$16:$AH$25,4)))</f>
        <v>15</v>
      </c>
      <c r="AE1" s="462" t="str">
        <f>IF($Y$5=1,CONCATENATE(VLOOKUP($Y$3,$AA$2:$AH$14,5)),CONCATENATE(VLOOKUP($Y$3,$AA$16:$AH$25,5)))</f>
        <v>8</v>
      </c>
      <c r="AF1" s="462" t="str">
        <f>IF($Y$5=1,CONCATENATE(VLOOKUP($Y$3,$AA$2:$AH$14,6)),CONCATENATE(VLOOKUP($Y$3,$AA$16:$AH$25,6)))</f>
        <v>4</v>
      </c>
      <c r="AG1" s="462" t="str">
        <f>IF($Y$5=1,CONCATENATE(VLOOKUP($Y$3,$AA$2:$AH$14,7)),CONCATENATE(VLOOKUP($Y$3,$AA$16:$AH$25,7)))</f>
        <v>2</v>
      </c>
      <c r="AH1" s="462" t="str">
        <f>IF($Y$5=1,CONCATENATE(VLOOKUP($Y$3,$AA$2:$AH$14,8)),CONCATENATE(VLOOKUP($Y$3,$AA$16:$AH$25,8)))</f>
        <v>1</v>
      </c>
    </row>
    <row r="2" spans="1:37" s="577" customFormat="1" x14ac:dyDescent="0.25">
      <c r="A2" s="692" t="s">
        <v>29</v>
      </c>
      <c r="B2" s="693"/>
      <c r="C2" s="693"/>
      <c r="D2" s="693"/>
      <c r="E2" s="694">
        <f>[1]Altalanos!$C$8</f>
        <v>0</v>
      </c>
      <c r="F2" s="693"/>
      <c r="G2" s="695"/>
      <c r="H2" s="469"/>
      <c r="I2" s="469"/>
      <c r="J2" s="468"/>
      <c r="K2" s="690"/>
      <c r="L2" s="690"/>
      <c r="M2" s="690"/>
      <c r="N2" s="468"/>
      <c r="O2" s="469"/>
      <c r="P2" s="468"/>
      <c r="Q2" s="469"/>
      <c r="R2" s="468"/>
      <c r="Y2" s="470"/>
      <c r="Z2" s="471"/>
      <c r="AA2" s="471" t="s">
        <v>30</v>
      </c>
      <c r="AB2" s="472">
        <v>300</v>
      </c>
      <c r="AC2" s="472">
        <v>250</v>
      </c>
      <c r="AD2" s="472">
        <v>200</v>
      </c>
      <c r="AE2" s="472">
        <v>150</v>
      </c>
      <c r="AF2" s="472">
        <v>120</v>
      </c>
      <c r="AG2" s="472">
        <v>90</v>
      </c>
      <c r="AH2" s="472">
        <v>40</v>
      </c>
      <c r="AI2" s="457"/>
      <c r="AJ2" s="457"/>
      <c r="AK2" s="457"/>
    </row>
    <row r="3" spans="1:37" s="580" customFormat="1" ht="11.25" customHeight="1" x14ac:dyDescent="0.25">
      <c r="A3" s="473" t="s">
        <v>21</v>
      </c>
      <c r="B3" s="473"/>
      <c r="C3" s="473"/>
      <c r="D3" s="473"/>
      <c r="E3" s="473"/>
      <c r="F3" s="473"/>
      <c r="G3" s="473" t="s">
        <v>11</v>
      </c>
      <c r="H3" s="473"/>
      <c r="I3" s="473"/>
      <c r="J3" s="474"/>
      <c r="K3" s="473" t="s">
        <v>31</v>
      </c>
      <c r="L3" s="474"/>
      <c r="M3" s="473"/>
      <c r="N3" s="474"/>
      <c r="O3" s="473"/>
      <c r="P3" s="474"/>
      <c r="Q3" s="473"/>
      <c r="R3" s="475" t="s">
        <v>32</v>
      </c>
      <c r="Y3" s="471" t="str">
        <f>IF(K4="OB","A",IF(K4="IX","W",IF(K4="","",K4)))</f>
        <v>IV.kcs. F12 "B"</v>
      </c>
      <c r="Z3" s="471"/>
      <c r="AA3" s="471" t="s">
        <v>64</v>
      </c>
      <c r="AB3" s="472">
        <v>280</v>
      </c>
      <c r="AC3" s="472">
        <v>230</v>
      </c>
      <c r="AD3" s="472">
        <v>180</v>
      </c>
      <c r="AE3" s="472">
        <v>140</v>
      </c>
      <c r="AF3" s="472">
        <v>80</v>
      </c>
      <c r="AG3" s="472">
        <v>0</v>
      </c>
      <c r="AH3" s="472">
        <v>0</v>
      </c>
      <c r="AI3" s="457"/>
      <c r="AJ3" s="457"/>
      <c r="AK3" s="457"/>
    </row>
    <row r="4" spans="1:37" s="584" customFormat="1" ht="11.25" customHeight="1" thickBot="1" x14ac:dyDescent="0.3">
      <c r="A4" s="696">
        <f>[1]Altalanos!$A$10</f>
        <v>45789</v>
      </c>
      <c r="B4" s="696"/>
      <c r="C4" s="696"/>
      <c r="D4" s="697"/>
      <c r="E4" s="698"/>
      <c r="F4" s="698"/>
      <c r="G4" s="698" t="str">
        <f>[1]Altalanos!$C$10</f>
        <v>Gyula</v>
      </c>
      <c r="H4" s="699"/>
      <c r="I4" s="698"/>
      <c r="J4" s="700"/>
      <c r="K4" s="701" t="s">
        <v>736</v>
      </c>
      <c r="L4" s="700"/>
      <c r="M4" s="702"/>
      <c r="N4" s="700"/>
      <c r="O4" s="698"/>
      <c r="P4" s="700"/>
      <c r="Q4" s="698"/>
      <c r="R4" s="703" t="str">
        <f>[1]Altalanos!$E$10</f>
        <v>Kovács Zoltán</v>
      </c>
      <c r="Y4" s="471"/>
      <c r="Z4" s="471"/>
      <c r="AA4" s="471" t="s">
        <v>36</v>
      </c>
      <c r="AB4" s="472">
        <v>250</v>
      </c>
      <c r="AC4" s="472">
        <v>200</v>
      </c>
      <c r="AD4" s="472">
        <v>150</v>
      </c>
      <c r="AE4" s="472">
        <v>120</v>
      </c>
      <c r="AF4" s="472">
        <v>90</v>
      </c>
      <c r="AG4" s="472">
        <v>60</v>
      </c>
      <c r="AH4" s="472">
        <v>25</v>
      </c>
      <c r="AI4" s="457"/>
      <c r="AJ4" s="457"/>
      <c r="AK4" s="457"/>
    </row>
    <row r="5" spans="1:37" s="580" customFormat="1" x14ac:dyDescent="0.25">
      <c r="A5" s="554"/>
      <c r="B5" s="586" t="s">
        <v>173</v>
      </c>
      <c r="C5" s="587" t="s">
        <v>44</v>
      </c>
      <c r="D5" s="586" t="s">
        <v>174</v>
      </c>
      <c r="E5" s="586" t="s">
        <v>175</v>
      </c>
      <c r="F5" s="588" t="s">
        <v>24</v>
      </c>
      <c r="G5" s="588" t="s">
        <v>25</v>
      </c>
      <c r="H5" s="588"/>
      <c r="I5" s="588" t="s">
        <v>46</v>
      </c>
      <c r="J5" s="588"/>
      <c r="K5" s="586" t="s">
        <v>176</v>
      </c>
      <c r="L5" s="589"/>
      <c r="M5" s="586" t="s">
        <v>277</v>
      </c>
      <c r="N5" s="589"/>
      <c r="O5" s="586" t="s">
        <v>98</v>
      </c>
      <c r="P5" s="589"/>
      <c r="Q5" s="586" t="s">
        <v>177</v>
      </c>
      <c r="R5" s="590"/>
      <c r="Y5" s="471">
        <f>IF(OR([1]Altalanos!$A$8="F1",[1]Altalanos!$A$8="F2",[1]Altalanos!$A$8="N1",[1]Altalanos!$A$8="N2"),1,2)</f>
        <v>2</v>
      </c>
      <c r="Z5" s="471"/>
      <c r="AA5" s="471" t="s">
        <v>41</v>
      </c>
      <c r="AB5" s="472">
        <v>200</v>
      </c>
      <c r="AC5" s="472">
        <v>150</v>
      </c>
      <c r="AD5" s="472">
        <v>120</v>
      </c>
      <c r="AE5" s="472">
        <v>90</v>
      </c>
      <c r="AF5" s="472">
        <v>60</v>
      </c>
      <c r="AG5" s="472">
        <v>40</v>
      </c>
      <c r="AH5" s="472">
        <v>15</v>
      </c>
      <c r="AI5" s="457"/>
      <c r="AJ5" s="457"/>
      <c r="AK5" s="457"/>
    </row>
    <row r="6" spans="1:37" s="597" customFormat="1" ht="11.1" customHeight="1" thickBot="1" x14ac:dyDescent="0.3">
      <c r="A6" s="704"/>
      <c r="B6" s="592"/>
      <c r="C6" s="592"/>
      <c r="D6" s="592"/>
      <c r="E6" s="592"/>
      <c r="F6" s="591" t="str">
        <f>IF(Y3="","",CONCATENATE(AH1," / ",VLOOKUP(Y3,AB1:AH1,5)," pont"))</f>
        <v>1 / 4 pont</v>
      </c>
      <c r="G6" s="593"/>
      <c r="H6" s="594"/>
      <c r="I6" s="593"/>
      <c r="J6" s="595"/>
      <c r="K6" s="592" t="str">
        <f>IF(Y3="","",CONCATENATE(VLOOKUP(Y3,AB1:AH1,4)," pont"))</f>
        <v>8 pont</v>
      </c>
      <c r="L6" s="595"/>
      <c r="M6" s="592" t="str">
        <f>IF(Y3="","",CONCATENATE(VLOOKUP(Y3,AB1:AH1,3)," pont"))</f>
        <v>15 pont</v>
      </c>
      <c r="N6" s="595"/>
      <c r="O6" s="592" t="str">
        <f>IF(Y3="","",CONCATENATE(VLOOKUP(Y3,AB1:AH1,2)," pont"))</f>
        <v>25 pont</v>
      </c>
      <c r="P6" s="595"/>
      <c r="Q6" s="592" t="str">
        <f>IF(Y3="","",CONCATENATE(VLOOKUP(Y3,AB1:AH1,1)," pont"))</f>
        <v>40 pont</v>
      </c>
      <c r="R6" s="596"/>
      <c r="Y6" s="599"/>
      <c r="Z6" s="599"/>
      <c r="AA6" s="599" t="s">
        <v>53</v>
      </c>
      <c r="AB6" s="600">
        <v>150</v>
      </c>
      <c r="AC6" s="600">
        <v>120</v>
      </c>
      <c r="AD6" s="600">
        <v>90</v>
      </c>
      <c r="AE6" s="600">
        <v>60</v>
      </c>
      <c r="AF6" s="600">
        <v>40</v>
      </c>
      <c r="AG6" s="600">
        <v>25</v>
      </c>
      <c r="AH6" s="600">
        <v>10</v>
      </c>
      <c r="AI6" s="705"/>
      <c r="AJ6" s="705"/>
      <c r="AK6" s="705"/>
    </row>
    <row r="7" spans="1:37" s="614" customFormat="1" ht="12.9" customHeight="1" x14ac:dyDescent="0.25">
      <c r="A7" s="602">
        <v>1</v>
      </c>
      <c r="B7" s="706" t="str">
        <f>IF($E7="","",VLOOKUP($E7,#REF!,14))</f>
        <v/>
      </c>
      <c r="C7" s="707" t="str">
        <f>IF($E7="","",VLOOKUP($E7,#REF!,15))</f>
        <v/>
      </c>
      <c r="D7" s="707" t="str">
        <f>IF($E7="","",VLOOKUP($E7,#REF!,5))</f>
        <v/>
      </c>
      <c r="E7" s="708"/>
      <c r="F7" s="709" t="s">
        <v>737</v>
      </c>
      <c r="G7" s="709" t="s">
        <v>213</v>
      </c>
      <c r="H7" s="709"/>
      <c r="I7" s="709" t="s">
        <v>90</v>
      </c>
      <c r="J7" s="710"/>
      <c r="K7" s="711"/>
      <c r="L7" s="711"/>
      <c r="M7" s="711"/>
      <c r="N7" s="711"/>
      <c r="O7" s="608"/>
      <c r="P7" s="609"/>
      <c r="Q7" s="610"/>
      <c r="R7" s="611"/>
      <c r="S7" s="612"/>
      <c r="U7" s="712" t="str">
        <f>[1]Birók!P21</f>
        <v>Bíró</v>
      </c>
      <c r="Y7" s="471"/>
      <c r="Z7" s="471"/>
      <c r="AA7" s="471" t="s">
        <v>54</v>
      </c>
      <c r="AB7" s="472">
        <v>120</v>
      </c>
      <c r="AC7" s="472">
        <v>90</v>
      </c>
      <c r="AD7" s="472">
        <v>60</v>
      </c>
      <c r="AE7" s="472">
        <v>40</v>
      </c>
      <c r="AF7" s="472">
        <v>25</v>
      </c>
      <c r="AG7" s="472">
        <v>10</v>
      </c>
      <c r="AH7" s="472">
        <v>5</v>
      </c>
      <c r="AI7" s="457"/>
      <c r="AJ7" s="457"/>
      <c r="AK7" s="457"/>
    </row>
    <row r="8" spans="1:37" s="614" customFormat="1" ht="12.9" customHeight="1" x14ac:dyDescent="0.25">
      <c r="A8" s="615"/>
      <c r="B8" s="713"/>
      <c r="C8" s="714"/>
      <c r="D8" s="714"/>
      <c r="E8" s="715"/>
      <c r="F8" s="716"/>
      <c r="G8" s="716"/>
      <c r="H8" s="717"/>
      <c r="I8" s="718" t="s">
        <v>178</v>
      </c>
      <c r="J8" s="622"/>
      <c r="K8" s="719" t="s">
        <v>467</v>
      </c>
      <c r="L8" s="719"/>
      <c r="M8" s="711"/>
      <c r="N8" s="711"/>
      <c r="O8" s="608"/>
      <c r="P8" s="609"/>
      <c r="Q8" s="610"/>
      <c r="R8" s="611"/>
      <c r="S8" s="612"/>
      <c r="U8" s="720" t="str">
        <f>[1]Birók!P22</f>
        <v xml:space="preserve"> </v>
      </c>
      <c r="Y8" s="471"/>
      <c r="Z8" s="471"/>
      <c r="AA8" s="471" t="s">
        <v>60</v>
      </c>
      <c r="AB8" s="472">
        <v>90</v>
      </c>
      <c r="AC8" s="472">
        <v>60</v>
      </c>
      <c r="AD8" s="472">
        <v>40</v>
      </c>
      <c r="AE8" s="472">
        <v>25</v>
      </c>
      <c r="AF8" s="472">
        <v>10</v>
      </c>
      <c r="AG8" s="472">
        <v>5</v>
      </c>
      <c r="AH8" s="472">
        <v>2</v>
      </c>
      <c r="AI8" s="457"/>
      <c r="AJ8" s="457"/>
      <c r="AK8" s="457"/>
    </row>
    <row r="9" spans="1:37" s="614" customFormat="1" ht="12.9" customHeight="1" x14ac:dyDescent="0.25">
      <c r="A9" s="615">
        <v>2</v>
      </c>
      <c r="B9" s="706" t="str">
        <f>IF($E9="","",VLOOKUP($E9,#REF!,14))</f>
        <v/>
      </c>
      <c r="C9" s="707" t="str">
        <f>IF($E9="","",VLOOKUP($E9,#REF!,15))</f>
        <v/>
      </c>
      <c r="D9" s="707" t="str">
        <f>IF($E9="","",VLOOKUP($E9,#REF!,5))</f>
        <v/>
      </c>
      <c r="E9" s="708"/>
      <c r="F9" s="721" t="s">
        <v>649</v>
      </c>
      <c r="G9" s="721" t="str">
        <f>IF($E9="","",VLOOKUP($E9,#REF!,3))</f>
        <v/>
      </c>
      <c r="H9" s="721"/>
      <c r="I9" s="709" t="str">
        <f>IF($E9="","",VLOOKUP($E9,#REF!,4))</f>
        <v/>
      </c>
      <c r="J9" s="722"/>
      <c r="K9" s="711"/>
      <c r="L9" s="723"/>
      <c r="M9" s="711"/>
      <c r="N9" s="711"/>
      <c r="O9" s="608"/>
      <c r="P9" s="609"/>
      <c r="Q9" s="610"/>
      <c r="R9" s="611"/>
      <c r="S9" s="612"/>
      <c r="U9" s="720" t="str">
        <f>[1]Birók!P23</f>
        <v xml:space="preserve"> </v>
      </c>
      <c r="Y9" s="471"/>
      <c r="Z9" s="471"/>
      <c r="AA9" s="471" t="s">
        <v>63</v>
      </c>
      <c r="AB9" s="472">
        <v>60</v>
      </c>
      <c r="AC9" s="472">
        <v>40</v>
      </c>
      <c r="AD9" s="472">
        <v>25</v>
      </c>
      <c r="AE9" s="472">
        <v>10</v>
      </c>
      <c r="AF9" s="472">
        <v>5</v>
      </c>
      <c r="AG9" s="472">
        <v>2</v>
      </c>
      <c r="AH9" s="472">
        <v>1</v>
      </c>
      <c r="AI9" s="457"/>
      <c r="AJ9" s="457"/>
      <c r="AK9" s="457"/>
    </row>
    <row r="10" spans="1:37" s="614" customFormat="1" ht="12.9" customHeight="1" x14ac:dyDescent="0.25">
      <c r="A10" s="615"/>
      <c r="B10" s="713"/>
      <c r="C10" s="714"/>
      <c r="D10" s="714"/>
      <c r="E10" s="724"/>
      <c r="F10" s="716"/>
      <c r="G10" s="716"/>
      <c r="H10" s="717"/>
      <c r="I10" s="711"/>
      <c r="J10" s="725"/>
      <c r="K10" s="726" t="s">
        <v>178</v>
      </c>
      <c r="L10" s="630"/>
      <c r="M10" s="719" t="s">
        <v>737</v>
      </c>
      <c r="N10" s="727"/>
      <c r="O10" s="728"/>
      <c r="P10" s="728"/>
      <c r="Q10" s="610"/>
      <c r="R10" s="611"/>
      <c r="S10" s="612"/>
      <c r="U10" s="720" t="str">
        <f>[1]Birók!P24</f>
        <v xml:space="preserve"> </v>
      </c>
      <c r="Y10" s="471"/>
      <c r="Z10" s="471"/>
      <c r="AA10" s="471" t="s">
        <v>70</v>
      </c>
      <c r="AB10" s="472">
        <v>40</v>
      </c>
      <c r="AC10" s="472">
        <v>25</v>
      </c>
      <c r="AD10" s="472">
        <v>15</v>
      </c>
      <c r="AE10" s="472">
        <v>7</v>
      </c>
      <c r="AF10" s="472">
        <v>4</v>
      </c>
      <c r="AG10" s="472">
        <v>1</v>
      </c>
      <c r="AH10" s="472">
        <v>0</v>
      </c>
      <c r="AI10" s="457"/>
      <c r="AJ10" s="457"/>
      <c r="AK10" s="457"/>
    </row>
    <row r="11" spans="1:37" s="614" customFormat="1" ht="12.9" customHeight="1" x14ac:dyDescent="0.25">
      <c r="A11" s="615">
        <v>3</v>
      </c>
      <c r="B11" s="706" t="str">
        <f>IF($E11="","",VLOOKUP($E11,#REF!,14))</f>
        <v/>
      </c>
      <c r="C11" s="707" t="str">
        <f>IF($E11="","",VLOOKUP($E11,#REF!,15))</f>
        <v/>
      </c>
      <c r="D11" s="707" t="str">
        <f>IF($E11="","",VLOOKUP($E11,#REF!,5))</f>
        <v/>
      </c>
      <c r="E11" s="708"/>
      <c r="F11" s="721" t="str">
        <f>UPPER(IF($E11="","",VLOOKUP($E11,#REF!,2)))</f>
        <v/>
      </c>
      <c r="G11" s="721" t="str">
        <f>IF($E11="","",VLOOKUP($E11,#REF!,3))</f>
        <v/>
      </c>
      <c r="H11" s="721"/>
      <c r="I11" s="721" t="str">
        <f>IF($E11="","",VLOOKUP($E11,#REF!,4))</f>
        <v/>
      </c>
      <c r="J11" s="710"/>
      <c r="K11" s="711"/>
      <c r="L11" s="729"/>
      <c r="M11" s="711" t="s">
        <v>738</v>
      </c>
      <c r="N11" s="730"/>
      <c r="O11" s="728"/>
      <c r="P11" s="728"/>
      <c r="Q11" s="610"/>
      <c r="R11" s="611"/>
      <c r="S11" s="612"/>
      <c r="U11" s="720" t="str">
        <f>[1]Birók!P25</f>
        <v xml:space="preserve"> </v>
      </c>
      <c r="Y11" s="471"/>
      <c r="Z11" s="471"/>
      <c r="AA11" s="471" t="s">
        <v>71</v>
      </c>
      <c r="AB11" s="472">
        <v>25</v>
      </c>
      <c r="AC11" s="472">
        <v>15</v>
      </c>
      <c r="AD11" s="472">
        <v>10</v>
      </c>
      <c r="AE11" s="472">
        <v>6</v>
      </c>
      <c r="AF11" s="472">
        <v>3</v>
      </c>
      <c r="AG11" s="472">
        <v>1</v>
      </c>
      <c r="AH11" s="472">
        <v>0</v>
      </c>
      <c r="AI11" s="457"/>
      <c r="AJ11" s="457"/>
      <c r="AK11" s="457"/>
    </row>
    <row r="12" spans="1:37" s="614" customFormat="1" ht="12.9" customHeight="1" x14ac:dyDescent="0.25">
      <c r="A12" s="615"/>
      <c r="B12" s="713"/>
      <c r="C12" s="714"/>
      <c r="D12" s="714"/>
      <c r="E12" s="724"/>
      <c r="F12" s="716"/>
      <c r="G12" s="716"/>
      <c r="H12" s="717"/>
      <c r="I12" s="718" t="s">
        <v>178</v>
      </c>
      <c r="J12" s="622"/>
      <c r="K12" s="719" t="s">
        <v>739</v>
      </c>
      <c r="L12" s="731"/>
      <c r="M12" s="711"/>
      <c r="N12" s="730"/>
      <c r="O12" s="728"/>
      <c r="P12" s="728"/>
      <c r="Q12" s="610"/>
      <c r="R12" s="611"/>
      <c r="S12" s="612"/>
      <c r="U12" s="720" t="str">
        <f>[1]Birók!P26</f>
        <v xml:space="preserve"> </v>
      </c>
      <c r="Y12" s="471"/>
      <c r="Z12" s="471"/>
      <c r="AA12" s="471" t="s">
        <v>76</v>
      </c>
      <c r="AB12" s="472">
        <v>15</v>
      </c>
      <c r="AC12" s="472">
        <v>10</v>
      </c>
      <c r="AD12" s="472">
        <v>6</v>
      </c>
      <c r="AE12" s="472">
        <v>3</v>
      </c>
      <c r="AF12" s="472">
        <v>1</v>
      </c>
      <c r="AG12" s="472">
        <v>0</v>
      </c>
      <c r="AH12" s="472">
        <v>0</v>
      </c>
      <c r="AI12" s="457"/>
      <c r="AJ12" s="457"/>
      <c r="AK12" s="457"/>
    </row>
    <row r="13" spans="1:37" s="614" customFormat="1" ht="12.9" customHeight="1" x14ac:dyDescent="0.25">
      <c r="A13" s="615">
        <v>4</v>
      </c>
      <c r="B13" s="706" t="str">
        <f>IF($E13="","",VLOOKUP($E13,#REF!,14))</f>
        <v/>
      </c>
      <c r="C13" s="707" t="str">
        <f>IF($E13="","",VLOOKUP($E13,#REF!,15))</f>
        <v/>
      </c>
      <c r="D13" s="707" t="str">
        <f>IF($E13="","",VLOOKUP($E13,#REF!,5))</f>
        <v/>
      </c>
      <c r="E13" s="708"/>
      <c r="F13" s="721" t="s">
        <v>740</v>
      </c>
      <c r="G13" s="721" t="s">
        <v>741</v>
      </c>
      <c r="H13" s="721"/>
      <c r="I13" s="721" t="s">
        <v>67</v>
      </c>
      <c r="J13" s="732"/>
      <c r="K13" s="711"/>
      <c r="L13" s="711"/>
      <c r="M13" s="711"/>
      <c r="N13" s="730"/>
      <c r="O13" s="728"/>
      <c r="P13" s="728"/>
      <c r="Q13" s="610"/>
      <c r="R13" s="611"/>
      <c r="S13" s="612"/>
      <c r="U13" s="720" t="str">
        <f>[1]Birók!P27</f>
        <v xml:space="preserve"> </v>
      </c>
      <c r="Y13" s="471"/>
      <c r="Z13" s="471"/>
      <c r="AA13" s="471" t="s">
        <v>77</v>
      </c>
      <c r="AB13" s="472">
        <v>10</v>
      </c>
      <c r="AC13" s="472">
        <v>6</v>
      </c>
      <c r="AD13" s="472">
        <v>3</v>
      </c>
      <c r="AE13" s="472">
        <v>1</v>
      </c>
      <c r="AF13" s="472">
        <v>0</v>
      </c>
      <c r="AG13" s="472">
        <v>0</v>
      </c>
      <c r="AH13" s="472">
        <v>0</v>
      </c>
      <c r="AI13" s="457"/>
      <c r="AJ13" s="457"/>
      <c r="AK13" s="457"/>
    </row>
    <row r="14" spans="1:37" s="614" customFormat="1" ht="12.9" customHeight="1" x14ac:dyDescent="0.25">
      <c r="A14" s="615"/>
      <c r="B14" s="713"/>
      <c r="C14" s="714"/>
      <c r="D14" s="714"/>
      <c r="E14" s="724"/>
      <c r="F14" s="711"/>
      <c r="G14" s="711"/>
      <c r="H14" s="733"/>
      <c r="I14" s="734"/>
      <c r="J14" s="725"/>
      <c r="K14" s="711"/>
      <c r="L14" s="711"/>
      <c r="M14" s="726" t="s">
        <v>178</v>
      </c>
      <c r="N14" s="630"/>
      <c r="O14" s="719" t="s">
        <v>737</v>
      </c>
      <c r="P14" s="727"/>
      <c r="Q14" s="610"/>
      <c r="R14" s="611"/>
      <c r="S14" s="612"/>
      <c r="U14" s="720" t="str">
        <f>[1]Birók!P28</f>
        <v xml:space="preserve"> </v>
      </c>
      <c r="Y14" s="471"/>
      <c r="Z14" s="471"/>
      <c r="AA14" s="471" t="s">
        <v>82</v>
      </c>
      <c r="AB14" s="472">
        <v>3</v>
      </c>
      <c r="AC14" s="472">
        <v>2</v>
      </c>
      <c r="AD14" s="472">
        <v>1</v>
      </c>
      <c r="AE14" s="472">
        <v>0</v>
      </c>
      <c r="AF14" s="472">
        <v>0</v>
      </c>
      <c r="AG14" s="472">
        <v>0</v>
      </c>
      <c r="AH14" s="472">
        <v>0</v>
      </c>
      <c r="AI14" s="457"/>
      <c r="AJ14" s="457"/>
      <c r="AK14" s="457"/>
    </row>
    <row r="15" spans="1:37" s="614" customFormat="1" ht="12.9" customHeight="1" x14ac:dyDescent="0.25">
      <c r="A15" s="602">
        <v>5</v>
      </c>
      <c r="B15" s="706" t="str">
        <f>IF($E15="","",VLOOKUP($E15,#REF!,14))</f>
        <v/>
      </c>
      <c r="C15" s="707" t="str">
        <f>IF($E15="","",VLOOKUP($E15,#REF!,15))</f>
        <v/>
      </c>
      <c r="D15" s="707"/>
      <c r="E15" s="708"/>
      <c r="F15" s="709" t="s">
        <v>704</v>
      </c>
      <c r="G15" s="709" t="s">
        <v>190</v>
      </c>
      <c r="H15" s="709"/>
      <c r="I15" s="709" t="s">
        <v>97</v>
      </c>
      <c r="J15" s="735"/>
      <c r="K15" s="711"/>
      <c r="L15" s="711"/>
      <c r="M15" s="711"/>
      <c r="N15" s="730"/>
      <c r="O15" s="711" t="s">
        <v>691</v>
      </c>
      <c r="P15" s="730"/>
      <c r="Q15" s="610"/>
      <c r="R15" s="611"/>
      <c r="S15" s="612"/>
      <c r="U15" s="720" t="str">
        <f>[1]Birók!P29</f>
        <v xml:space="preserve"> </v>
      </c>
      <c r="Y15" s="471"/>
      <c r="Z15" s="471"/>
      <c r="AA15" s="471"/>
      <c r="AB15" s="471"/>
      <c r="AC15" s="471"/>
      <c r="AD15" s="471"/>
      <c r="AE15" s="471"/>
      <c r="AF15" s="471"/>
      <c r="AG15" s="471"/>
      <c r="AH15" s="471"/>
      <c r="AI15" s="457"/>
      <c r="AJ15" s="457"/>
      <c r="AK15" s="457"/>
    </row>
    <row r="16" spans="1:37" s="614" customFormat="1" ht="12.9" customHeight="1" thickBot="1" x14ac:dyDescent="0.3">
      <c r="A16" s="615"/>
      <c r="B16" s="713"/>
      <c r="C16" s="714"/>
      <c r="D16" s="714"/>
      <c r="E16" s="724"/>
      <c r="F16" s="716"/>
      <c r="G16" s="716"/>
      <c r="H16" s="717"/>
      <c r="I16" s="718" t="s">
        <v>178</v>
      </c>
      <c r="J16" s="622"/>
      <c r="K16" s="719" t="s">
        <v>704</v>
      </c>
      <c r="L16" s="719"/>
      <c r="M16" s="711"/>
      <c r="N16" s="730"/>
      <c r="O16" s="728"/>
      <c r="P16" s="730"/>
      <c r="Q16" s="610"/>
      <c r="R16" s="611"/>
      <c r="S16" s="612"/>
      <c r="U16" s="736" t="str">
        <f>[1]Birók!P30</f>
        <v>Egyik sem</v>
      </c>
      <c r="Y16" s="471"/>
      <c r="Z16" s="471"/>
      <c r="AA16" s="471" t="s">
        <v>30</v>
      </c>
      <c r="AB16" s="472">
        <v>150</v>
      </c>
      <c r="AC16" s="472">
        <v>120</v>
      </c>
      <c r="AD16" s="472">
        <v>90</v>
      </c>
      <c r="AE16" s="472">
        <v>60</v>
      </c>
      <c r="AF16" s="472">
        <v>40</v>
      </c>
      <c r="AG16" s="472">
        <v>25</v>
      </c>
      <c r="AH16" s="472">
        <v>15</v>
      </c>
      <c r="AI16" s="457"/>
      <c r="AJ16" s="457"/>
      <c r="AK16" s="457"/>
    </row>
    <row r="17" spans="1:37" s="614" customFormat="1" ht="12.9" customHeight="1" x14ac:dyDescent="0.25">
      <c r="A17" s="615">
        <v>6</v>
      </c>
      <c r="B17" s="706" t="str">
        <f>IF($E17="","",VLOOKUP($E17,#REF!,14))</f>
        <v/>
      </c>
      <c r="C17" s="707" t="str">
        <f>IF($E17="","",VLOOKUP($E17,#REF!,15))</f>
        <v/>
      </c>
      <c r="D17" s="707"/>
      <c r="E17" s="708"/>
      <c r="F17" s="721" t="s">
        <v>742</v>
      </c>
      <c r="G17" s="721" t="s">
        <v>703</v>
      </c>
      <c r="H17" s="721"/>
      <c r="I17" s="721" t="s">
        <v>126</v>
      </c>
      <c r="J17" s="722"/>
      <c r="K17" s="711" t="s">
        <v>669</v>
      </c>
      <c r="L17" s="723"/>
      <c r="M17" s="711"/>
      <c r="N17" s="730"/>
      <c r="O17" s="728"/>
      <c r="P17" s="730"/>
      <c r="Q17" s="610"/>
      <c r="R17" s="611"/>
      <c r="S17" s="612"/>
      <c r="Y17" s="471"/>
      <c r="Z17" s="471"/>
      <c r="AA17" s="471" t="s">
        <v>36</v>
      </c>
      <c r="AB17" s="472">
        <v>120</v>
      </c>
      <c r="AC17" s="472">
        <v>90</v>
      </c>
      <c r="AD17" s="472">
        <v>60</v>
      </c>
      <c r="AE17" s="472">
        <v>40</v>
      </c>
      <c r="AF17" s="472">
        <v>25</v>
      </c>
      <c r="AG17" s="472">
        <v>15</v>
      </c>
      <c r="AH17" s="472">
        <v>8</v>
      </c>
      <c r="AI17" s="457"/>
      <c r="AJ17" s="457"/>
      <c r="AK17" s="457"/>
    </row>
    <row r="18" spans="1:37" s="614" customFormat="1" ht="12.9" customHeight="1" x14ac:dyDescent="0.25">
      <c r="A18" s="615"/>
      <c r="B18" s="713"/>
      <c r="C18" s="714"/>
      <c r="D18" s="714"/>
      <c r="E18" s="724"/>
      <c r="F18" s="716"/>
      <c r="G18" s="716"/>
      <c r="H18" s="717"/>
      <c r="I18" s="711"/>
      <c r="J18" s="725"/>
      <c r="K18" s="726" t="s">
        <v>178</v>
      </c>
      <c r="L18" s="630"/>
      <c r="M18" s="719" t="s">
        <v>743</v>
      </c>
      <c r="N18" s="737"/>
      <c r="O18" s="728"/>
      <c r="P18" s="730"/>
      <c r="Q18" s="610"/>
      <c r="R18" s="611"/>
      <c r="S18" s="612"/>
      <c r="Y18" s="471"/>
      <c r="Z18" s="471"/>
      <c r="AA18" s="471" t="s">
        <v>41</v>
      </c>
      <c r="AB18" s="472">
        <v>90</v>
      </c>
      <c r="AC18" s="472">
        <v>60</v>
      </c>
      <c r="AD18" s="472">
        <v>40</v>
      </c>
      <c r="AE18" s="472">
        <v>25</v>
      </c>
      <c r="AF18" s="472">
        <v>15</v>
      </c>
      <c r="AG18" s="472">
        <v>8</v>
      </c>
      <c r="AH18" s="472">
        <v>4</v>
      </c>
      <c r="AI18" s="457"/>
      <c r="AJ18" s="457"/>
      <c r="AK18" s="457"/>
    </row>
    <row r="19" spans="1:37" s="614" customFormat="1" ht="12.9" customHeight="1" x14ac:dyDescent="0.25">
      <c r="A19" s="615">
        <v>7</v>
      </c>
      <c r="B19" s="706" t="str">
        <f>IF($E19="","",VLOOKUP($E19,#REF!,14))</f>
        <v/>
      </c>
      <c r="C19" s="707" t="str">
        <f>IF($E19="","",VLOOKUP($E19,#REF!,15))</f>
        <v/>
      </c>
      <c r="D19" s="707" t="str">
        <f>IF($E19="","",VLOOKUP($E19,#REF!,5))</f>
        <v/>
      </c>
      <c r="E19" s="708"/>
      <c r="F19" s="721" t="s">
        <v>743</v>
      </c>
      <c r="G19" s="721" t="s">
        <v>198</v>
      </c>
      <c r="H19" s="721"/>
      <c r="I19" s="721" t="s">
        <v>205</v>
      </c>
      <c r="J19" s="710"/>
      <c r="K19" s="711"/>
      <c r="L19" s="729"/>
      <c r="M19" s="711" t="s">
        <v>668</v>
      </c>
      <c r="N19" s="728"/>
      <c r="O19" s="728"/>
      <c r="P19" s="730"/>
      <c r="Q19" s="610"/>
      <c r="R19" s="611"/>
      <c r="S19" s="612"/>
      <c r="Y19" s="471"/>
      <c r="Z19" s="471"/>
      <c r="AA19" s="471" t="s">
        <v>53</v>
      </c>
      <c r="AB19" s="472">
        <v>60</v>
      </c>
      <c r="AC19" s="472">
        <v>40</v>
      </c>
      <c r="AD19" s="472">
        <v>25</v>
      </c>
      <c r="AE19" s="472">
        <v>15</v>
      </c>
      <c r="AF19" s="472">
        <v>8</v>
      </c>
      <c r="AG19" s="472">
        <v>4</v>
      </c>
      <c r="AH19" s="472">
        <v>2</v>
      </c>
      <c r="AI19" s="457"/>
      <c r="AJ19" s="457"/>
      <c r="AK19" s="457"/>
    </row>
    <row r="20" spans="1:37" s="614" customFormat="1" ht="12.9" customHeight="1" x14ac:dyDescent="0.25">
      <c r="A20" s="615"/>
      <c r="B20" s="713"/>
      <c r="C20" s="714"/>
      <c r="D20" s="714"/>
      <c r="E20" s="715"/>
      <c r="F20" s="716"/>
      <c r="G20" s="716"/>
      <c r="H20" s="717"/>
      <c r="I20" s="718" t="s">
        <v>178</v>
      </c>
      <c r="J20" s="622"/>
      <c r="K20" s="719" t="s">
        <v>471</v>
      </c>
      <c r="L20" s="731"/>
      <c r="M20" s="711"/>
      <c r="N20" s="728"/>
      <c r="O20" s="728"/>
      <c r="P20" s="730"/>
      <c r="Q20" s="610"/>
      <c r="R20" s="611"/>
      <c r="S20" s="612"/>
      <c r="Y20" s="471"/>
      <c r="Z20" s="471"/>
      <c r="AA20" s="471" t="s">
        <v>54</v>
      </c>
      <c r="AB20" s="472">
        <v>40</v>
      </c>
      <c r="AC20" s="472">
        <v>25</v>
      </c>
      <c r="AD20" s="472">
        <v>15</v>
      </c>
      <c r="AE20" s="472">
        <v>8</v>
      </c>
      <c r="AF20" s="472">
        <v>4</v>
      </c>
      <c r="AG20" s="472">
        <v>2</v>
      </c>
      <c r="AH20" s="472">
        <v>1</v>
      </c>
      <c r="AI20" s="457"/>
      <c r="AJ20" s="457"/>
      <c r="AK20" s="457"/>
    </row>
    <row r="21" spans="1:37" s="614" customFormat="1" ht="12.9" customHeight="1" x14ac:dyDescent="0.25">
      <c r="A21" s="615">
        <v>8</v>
      </c>
      <c r="B21" s="706" t="str">
        <f>IF($E21="","",VLOOKUP($E21,#REF!,14))</f>
        <v/>
      </c>
      <c r="C21" s="707" t="str">
        <f>IF($E21="","",VLOOKUP($E21,#REF!,15))</f>
        <v/>
      </c>
      <c r="D21" s="707" t="str">
        <f>IF($E21="","",VLOOKUP($E21,#REF!,5))</f>
        <v/>
      </c>
      <c r="E21" s="708"/>
      <c r="F21" s="721" t="s">
        <v>649</v>
      </c>
      <c r="G21" s="721" t="str">
        <f>IF($E21="","",VLOOKUP($E21,#REF!,3))</f>
        <v/>
      </c>
      <c r="H21" s="721"/>
      <c r="I21" s="721" t="str">
        <f>IF($E21="","",VLOOKUP($E21,#REF!,4))</f>
        <v/>
      </c>
      <c r="J21" s="732"/>
      <c r="K21" s="711"/>
      <c r="L21" s="711"/>
      <c r="M21" s="711"/>
      <c r="N21" s="728"/>
      <c r="O21" s="728"/>
      <c r="P21" s="730"/>
      <c r="Q21" s="610"/>
      <c r="R21" s="611"/>
      <c r="S21" s="612"/>
      <c r="Y21" s="471"/>
      <c r="Z21" s="471"/>
      <c r="AA21" s="471" t="s">
        <v>60</v>
      </c>
      <c r="AB21" s="472">
        <v>25</v>
      </c>
      <c r="AC21" s="472">
        <v>15</v>
      </c>
      <c r="AD21" s="472">
        <v>10</v>
      </c>
      <c r="AE21" s="472">
        <v>6</v>
      </c>
      <c r="AF21" s="472">
        <v>3</v>
      </c>
      <c r="AG21" s="472">
        <v>1</v>
      </c>
      <c r="AH21" s="472">
        <v>0</v>
      </c>
      <c r="AI21" s="457"/>
      <c r="AJ21" s="457"/>
      <c r="AK21" s="457"/>
    </row>
    <row r="22" spans="1:37" s="614" customFormat="1" ht="12.9" customHeight="1" x14ac:dyDescent="0.25">
      <c r="A22" s="615"/>
      <c r="B22" s="713"/>
      <c r="C22" s="714"/>
      <c r="D22" s="714"/>
      <c r="E22" s="715"/>
      <c r="F22" s="734"/>
      <c r="G22" s="734"/>
      <c r="H22" s="738"/>
      <c r="I22" s="734"/>
      <c r="J22" s="725"/>
      <c r="K22" s="711"/>
      <c r="L22" s="711"/>
      <c r="M22" s="711"/>
      <c r="N22" s="728"/>
      <c r="O22" s="726" t="s">
        <v>178</v>
      </c>
      <c r="P22" s="630"/>
      <c r="Q22" s="719" t="s">
        <v>737</v>
      </c>
      <c r="R22" s="727"/>
      <c r="S22" s="612"/>
      <c r="Y22" s="471"/>
      <c r="Z22" s="471"/>
      <c r="AA22" s="471" t="s">
        <v>63</v>
      </c>
      <c r="AB22" s="472">
        <v>15</v>
      </c>
      <c r="AC22" s="472">
        <v>10</v>
      </c>
      <c r="AD22" s="472">
        <v>6</v>
      </c>
      <c r="AE22" s="472">
        <v>3</v>
      </c>
      <c r="AF22" s="472">
        <v>1</v>
      </c>
      <c r="AG22" s="472">
        <v>0</v>
      </c>
      <c r="AH22" s="472">
        <v>0</v>
      </c>
      <c r="AI22" s="457"/>
      <c r="AJ22" s="457"/>
      <c r="AK22" s="457"/>
    </row>
    <row r="23" spans="1:37" s="614" customFormat="1" ht="12.9" customHeight="1" x14ac:dyDescent="0.25">
      <c r="A23" s="615">
        <v>9</v>
      </c>
      <c r="B23" s="706" t="str">
        <f>IF($E23="","",VLOOKUP($E23,#REF!,14))</f>
        <v/>
      </c>
      <c r="C23" s="707" t="str">
        <f>IF($E23="","",VLOOKUP($E23,#REF!,15))</f>
        <v/>
      </c>
      <c r="D23" s="707" t="str">
        <f>IF($E23="","",VLOOKUP($E23,#REF!,5))</f>
        <v/>
      </c>
      <c r="E23" s="708"/>
      <c r="F23" s="721" t="s">
        <v>744</v>
      </c>
      <c r="G23" s="721" t="s">
        <v>745</v>
      </c>
      <c r="H23" s="721"/>
      <c r="I23" s="721" t="s">
        <v>685</v>
      </c>
      <c r="J23" s="710"/>
      <c r="K23" s="711"/>
      <c r="L23" s="711"/>
      <c r="M23" s="711"/>
      <c r="N23" s="728"/>
      <c r="O23" s="711"/>
      <c r="P23" s="730"/>
      <c r="Q23" s="711" t="s">
        <v>669</v>
      </c>
      <c r="R23" s="728"/>
      <c r="S23" s="612"/>
      <c r="Y23" s="471"/>
      <c r="Z23" s="471"/>
      <c r="AA23" s="471" t="s">
        <v>70</v>
      </c>
      <c r="AB23" s="472">
        <v>10</v>
      </c>
      <c r="AC23" s="472">
        <v>6</v>
      </c>
      <c r="AD23" s="472">
        <v>3</v>
      </c>
      <c r="AE23" s="472">
        <v>1</v>
      </c>
      <c r="AF23" s="472">
        <v>0</v>
      </c>
      <c r="AG23" s="472">
        <v>0</v>
      </c>
      <c r="AH23" s="472">
        <v>0</v>
      </c>
      <c r="AI23" s="457"/>
      <c r="AJ23" s="457"/>
      <c r="AK23" s="457"/>
    </row>
    <row r="24" spans="1:37" s="614" customFormat="1" ht="12.9" customHeight="1" x14ac:dyDescent="0.25">
      <c r="A24" s="615"/>
      <c r="B24" s="713"/>
      <c r="C24" s="714"/>
      <c r="D24" s="714"/>
      <c r="E24" s="715"/>
      <c r="F24" s="716"/>
      <c r="G24" s="716"/>
      <c r="H24" s="717"/>
      <c r="I24" s="718" t="s">
        <v>178</v>
      </c>
      <c r="J24" s="622"/>
      <c r="K24" s="719" t="s">
        <v>746</v>
      </c>
      <c r="L24" s="719"/>
      <c r="M24" s="711"/>
      <c r="N24" s="728"/>
      <c r="O24" s="728"/>
      <c r="P24" s="730"/>
      <c r="Q24" s="610"/>
      <c r="R24" s="611"/>
      <c r="S24" s="612"/>
      <c r="Y24" s="471"/>
      <c r="Z24" s="471"/>
      <c r="AA24" s="471" t="s">
        <v>71</v>
      </c>
      <c r="AB24" s="472">
        <v>6</v>
      </c>
      <c r="AC24" s="472">
        <v>3</v>
      </c>
      <c r="AD24" s="472">
        <v>1</v>
      </c>
      <c r="AE24" s="472">
        <v>0</v>
      </c>
      <c r="AF24" s="472">
        <v>0</v>
      </c>
      <c r="AG24" s="472">
        <v>0</v>
      </c>
      <c r="AH24" s="472">
        <v>0</v>
      </c>
      <c r="AI24" s="457"/>
      <c r="AJ24" s="457"/>
      <c r="AK24" s="457"/>
    </row>
    <row r="25" spans="1:37" s="614" customFormat="1" ht="12.9" customHeight="1" x14ac:dyDescent="0.25">
      <c r="A25" s="615">
        <v>10</v>
      </c>
      <c r="B25" s="706" t="str">
        <f>IF($E25="","",VLOOKUP($E25,#REF!,14))</f>
        <v/>
      </c>
      <c r="C25" s="707" t="str">
        <f>IF($E25="","",VLOOKUP($E25,#REF!,15))</f>
        <v/>
      </c>
      <c r="D25" s="707" t="str">
        <f>IF($E25="","",VLOOKUP($E25,#REF!,5))</f>
        <v/>
      </c>
      <c r="E25" s="708"/>
      <c r="F25" s="721" t="s">
        <v>649</v>
      </c>
      <c r="G25" s="721" t="str">
        <f>IF($E25="","",VLOOKUP($E25,#REF!,3))</f>
        <v/>
      </c>
      <c r="H25" s="721"/>
      <c r="I25" s="721" t="str">
        <f>IF($E25="","",VLOOKUP($E25,#REF!,4))</f>
        <v/>
      </c>
      <c r="J25" s="722"/>
      <c r="K25" s="711"/>
      <c r="L25" s="723"/>
      <c r="M25" s="711"/>
      <c r="N25" s="728"/>
      <c r="O25" s="728"/>
      <c r="P25" s="730"/>
      <c r="Q25" s="610"/>
      <c r="R25" s="611"/>
      <c r="S25" s="612"/>
      <c r="Y25" s="471"/>
      <c r="Z25" s="471"/>
      <c r="AA25" s="471" t="s">
        <v>76</v>
      </c>
      <c r="AB25" s="472">
        <v>3</v>
      </c>
      <c r="AC25" s="472">
        <v>2</v>
      </c>
      <c r="AD25" s="472">
        <v>1</v>
      </c>
      <c r="AE25" s="472">
        <v>0</v>
      </c>
      <c r="AF25" s="472">
        <v>0</v>
      </c>
      <c r="AG25" s="472">
        <v>0</v>
      </c>
      <c r="AH25" s="472">
        <v>0</v>
      </c>
      <c r="AI25" s="457"/>
      <c r="AJ25" s="457"/>
      <c r="AK25" s="457"/>
    </row>
    <row r="26" spans="1:37" s="614" customFormat="1" ht="12.9" customHeight="1" x14ac:dyDescent="0.25">
      <c r="A26" s="615"/>
      <c r="B26" s="713"/>
      <c r="C26" s="714"/>
      <c r="D26" s="714"/>
      <c r="E26" s="724"/>
      <c r="F26" s="716"/>
      <c r="G26" s="716"/>
      <c r="H26" s="717"/>
      <c r="I26" s="711"/>
      <c r="J26" s="725"/>
      <c r="K26" s="726" t="s">
        <v>178</v>
      </c>
      <c r="L26" s="630"/>
      <c r="M26" s="719" t="s">
        <v>744</v>
      </c>
      <c r="N26" s="727"/>
      <c r="O26" s="728"/>
      <c r="P26" s="730"/>
      <c r="Q26" s="610"/>
      <c r="R26" s="611"/>
      <c r="S26" s="612"/>
      <c r="Y26" s="457"/>
      <c r="Z26" s="457"/>
      <c r="AA26" s="457"/>
      <c r="AB26" s="457"/>
      <c r="AC26" s="457"/>
      <c r="AD26" s="457"/>
      <c r="AE26" s="457"/>
      <c r="AF26" s="457"/>
      <c r="AG26" s="457"/>
      <c r="AH26" s="457"/>
      <c r="AI26" s="457"/>
      <c r="AJ26" s="457"/>
      <c r="AK26" s="457"/>
    </row>
    <row r="27" spans="1:37" s="614" customFormat="1" ht="12.9" customHeight="1" x14ac:dyDescent="0.25">
      <c r="A27" s="615">
        <v>11</v>
      </c>
      <c r="B27" s="706" t="str">
        <f>IF($E27="","",VLOOKUP($E27,#REF!,14))</f>
        <v/>
      </c>
      <c r="C27" s="707"/>
      <c r="D27" s="707" t="str">
        <f>IF($E27="","",VLOOKUP($E27,#REF!,5))</f>
        <v/>
      </c>
      <c r="E27" s="708"/>
      <c r="F27" s="721" t="s">
        <v>747</v>
      </c>
      <c r="G27" s="721" t="str">
        <f>IF($E27="","",VLOOKUP($E27,#REF!,3))</f>
        <v/>
      </c>
      <c r="H27" s="721" t="s">
        <v>748</v>
      </c>
      <c r="I27" s="721" t="s">
        <v>90</v>
      </c>
      <c r="J27" s="710"/>
      <c r="K27" s="711"/>
      <c r="L27" s="729"/>
      <c r="M27" s="711" t="s">
        <v>669</v>
      </c>
      <c r="N27" s="730"/>
      <c r="O27" s="728"/>
      <c r="P27" s="730"/>
      <c r="Q27" s="610"/>
      <c r="R27" s="611"/>
      <c r="S27" s="612"/>
      <c r="Y27" s="457"/>
      <c r="Z27" s="457"/>
      <c r="AA27" s="457"/>
      <c r="AB27" s="457"/>
      <c r="AC27" s="457"/>
      <c r="AD27" s="457"/>
      <c r="AE27" s="457"/>
      <c r="AF27" s="457"/>
      <c r="AG27" s="457"/>
      <c r="AH27" s="457"/>
      <c r="AI27" s="457"/>
      <c r="AJ27" s="457"/>
      <c r="AK27" s="457"/>
    </row>
    <row r="28" spans="1:37" s="614" customFormat="1" ht="12.9" customHeight="1" x14ac:dyDescent="0.25">
      <c r="A28" s="641"/>
      <c r="B28" s="713"/>
      <c r="C28" s="714"/>
      <c r="D28" s="714"/>
      <c r="E28" s="724"/>
      <c r="F28" s="716"/>
      <c r="G28" s="716"/>
      <c r="H28" s="717"/>
      <c r="I28" s="718" t="s">
        <v>178</v>
      </c>
      <c r="J28" s="622"/>
      <c r="K28" s="719" t="s">
        <v>55</v>
      </c>
      <c r="L28" s="731"/>
      <c r="M28" s="711"/>
      <c r="N28" s="730"/>
      <c r="O28" s="728"/>
      <c r="P28" s="730"/>
      <c r="Q28" s="610"/>
      <c r="R28" s="611"/>
      <c r="S28" s="612"/>
    </row>
    <row r="29" spans="1:37" s="614" customFormat="1" ht="12.9" customHeight="1" x14ac:dyDescent="0.25">
      <c r="A29" s="602">
        <v>12</v>
      </c>
      <c r="B29" s="706" t="str">
        <f>IF($E29="","",VLOOKUP($E29,#REF!,14))</f>
        <v/>
      </c>
      <c r="C29" s="707"/>
      <c r="D29" s="707" t="str">
        <f>IF($E29="","",VLOOKUP($E29,#REF!,5))</f>
        <v/>
      </c>
      <c r="E29" s="708"/>
      <c r="F29" s="709" t="s">
        <v>55</v>
      </c>
      <c r="G29" s="709" t="str">
        <f>IF($E29="","",VLOOKUP($E29,#REF!,3))</f>
        <v/>
      </c>
      <c r="H29" s="709" t="s">
        <v>724</v>
      </c>
      <c r="I29" s="709" t="s">
        <v>136</v>
      </c>
      <c r="J29" s="732"/>
      <c r="K29" s="711" t="s">
        <v>749</v>
      </c>
      <c r="L29" s="711"/>
      <c r="M29" s="711"/>
      <c r="N29" s="730"/>
      <c r="O29" s="728"/>
      <c r="P29" s="730"/>
      <c r="Q29" s="610"/>
      <c r="R29" s="611"/>
      <c r="S29" s="612"/>
    </row>
    <row r="30" spans="1:37" s="614" customFormat="1" ht="12.9" customHeight="1" x14ac:dyDescent="0.25">
      <c r="A30" s="615"/>
      <c r="B30" s="713"/>
      <c r="C30" s="714"/>
      <c r="D30" s="714"/>
      <c r="E30" s="724"/>
      <c r="F30" s="711"/>
      <c r="G30" s="711"/>
      <c r="H30" s="733"/>
      <c r="I30" s="734"/>
      <c r="J30" s="725"/>
      <c r="K30" s="711"/>
      <c r="L30" s="711"/>
      <c r="M30" s="726" t="s">
        <v>178</v>
      </c>
      <c r="N30" s="630"/>
      <c r="O30" s="719" t="s">
        <v>744</v>
      </c>
      <c r="P30" s="737"/>
      <c r="Q30" s="610"/>
      <c r="R30" s="611"/>
      <c r="S30" s="612"/>
    </row>
    <row r="31" spans="1:37" s="614" customFormat="1" ht="12.9" customHeight="1" x14ac:dyDescent="0.25">
      <c r="A31" s="615">
        <v>13</v>
      </c>
      <c r="B31" s="706" t="str">
        <f>IF($E31="","",VLOOKUP($E31,#REF!,14))</f>
        <v/>
      </c>
      <c r="C31" s="707" t="str">
        <f>IF($E31="","",VLOOKUP($E31,#REF!,15))</f>
        <v/>
      </c>
      <c r="D31" s="707" t="str">
        <f>IF($E31="","",VLOOKUP($E31,#REF!,5))</f>
        <v/>
      </c>
      <c r="E31" s="708"/>
      <c r="F31" s="721" t="s">
        <v>750</v>
      </c>
      <c r="G31" s="721" t="s">
        <v>56</v>
      </c>
      <c r="H31" s="721"/>
      <c r="I31" s="721" t="s">
        <v>751</v>
      </c>
      <c r="J31" s="735"/>
      <c r="K31" s="711"/>
      <c r="L31" s="711"/>
      <c r="M31" s="711"/>
      <c r="N31" s="730"/>
      <c r="O31" s="711" t="s">
        <v>752</v>
      </c>
      <c r="P31" s="728"/>
      <c r="Q31" s="610"/>
      <c r="R31" s="611"/>
      <c r="S31" s="612"/>
    </row>
    <row r="32" spans="1:37" s="614" customFormat="1" ht="12.9" customHeight="1" x14ac:dyDescent="0.25">
      <c r="A32" s="615"/>
      <c r="B32" s="713"/>
      <c r="C32" s="714"/>
      <c r="D32" s="714"/>
      <c r="E32" s="724"/>
      <c r="F32" s="716"/>
      <c r="G32" s="716"/>
      <c r="H32" s="717"/>
      <c r="I32" s="726" t="s">
        <v>178</v>
      </c>
      <c r="J32" s="622"/>
      <c r="K32" s="719" t="s">
        <v>470</v>
      </c>
      <c r="L32" s="719"/>
      <c r="M32" s="711"/>
      <c r="N32" s="730"/>
      <c r="O32" s="728"/>
      <c r="P32" s="728"/>
      <c r="Q32" s="610"/>
      <c r="R32" s="611"/>
      <c r="S32" s="612"/>
    </row>
    <row r="33" spans="1:19" s="614" customFormat="1" ht="12.9" customHeight="1" x14ac:dyDescent="0.25">
      <c r="A33" s="615">
        <v>14</v>
      </c>
      <c r="B33" s="706" t="str">
        <f>IF($E33="","",VLOOKUP($E33,#REF!,14))</f>
        <v/>
      </c>
      <c r="C33" s="707" t="str">
        <f>IF($E33="","",VLOOKUP($E33,#REF!,15))</f>
        <v/>
      </c>
      <c r="D33" s="707" t="str">
        <f>IF($E33="","",VLOOKUP($E33,#REF!,5))</f>
        <v/>
      </c>
      <c r="E33" s="708"/>
      <c r="F33" s="721" t="str">
        <f>UPPER(IF($E33="","",VLOOKUP($E33,#REF!,2)))</f>
        <v/>
      </c>
      <c r="G33" s="721" t="str">
        <f>IF($E33="","",VLOOKUP($E33,#REF!,3))</f>
        <v/>
      </c>
      <c r="H33" s="721"/>
      <c r="I33" s="721" t="str">
        <f>IF($E33="","",VLOOKUP($E33,#REF!,4))</f>
        <v/>
      </c>
      <c r="J33" s="722"/>
      <c r="K33" s="711"/>
      <c r="L33" s="723"/>
      <c r="M33" s="711"/>
      <c r="N33" s="730"/>
      <c r="O33" s="728"/>
      <c r="P33" s="728"/>
      <c r="Q33" s="610"/>
      <c r="R33" s="611"/>
      <c r="S33" s="612"/>
    </row>
    <row r="34" spans="1:19" s="614" customFormat="1" ht="12.9" customHeight="1" x14ac:dyDescent="0.25">
      <c r="A34" s="615"/>
      <c r="B34" s="713"/>
      <c r="C34" s="714"/>
      <c r="D34" s="714"/>
      <c r="E34" s="724"/>
      <c r="F34" s="716"/>
      <c r="G34" s="716"/>
      <c r="H34" s="717"/>
      <c r="I34" s="711"/>
      <c r="J34" s="725"/>
      <c r="K34" s="726" t="s">
        <v>178</v>
      </c>
      <c r="L34" s="630"/>
      <c r="M34" s="719" t="s">
        <v>750</v>
      </c>
      <c r="N34" s="737"/>
      <c r="O34" s="728"/>
      <c r="P34" s="728"/>
      <c r="Q34" s="610"/>
      <c r="R34" s="611"/>
      <c r="S34" s="612"/>
    </row>
    <row r="35" spans="1:19" s="614" customFormat="1" ht="12.9" customHeight="1" x14ac:dyDescent="0.25">
      <c r="A35" s="615">
        <v>15</v>
      </c>
      <c r="B35" s="706" t="str">
        <f>IF($E35="","",VLOOKUP($E35,#REF!,14))</f>
        <v/>
      </c>
      <c r="C35" s="707" t="str">
        <f>IF($E35="","",VLOOKUP($E35,#REF!,15))</f>
        <v/>
      </c>
      <c r="D35" s="707" t="str">
        <f>IF($E35="","",VLOOKUP($E35,#REF!,5))</f>
        <v/>
      </c>
      <c r="E35" s="708"/>
      <c r="F35" s="721" t="s">
        <v>649</v>
      </c>
      <c r="G35" s="721" t="str">
        <f>IF($E35="","",VLOOKUP($E35,#REF!,3))</f>
        <v/>
      </c>
      <c r="H35" s="721"/>
      <c r="I35" s="721" t="str">
        <f>IF($E35="","",VLOOKUP($E35,#REF!,4))</f>
        <v/>
      </c>
      <c r="J35" s="710"/>
      <c r="K35" s="711"/>
      <c r="L35" s="729"/>
      <c r="M35" s="711" t="s">
        <v>753</v>
      </c>
      <c r="N35" s="728"/>
      <c r="O35" s="728"/>
      <c r="P35" s="728"/>
      <c r="Q35" s="610"/>
      <c r="R35" s="611"/>
      <c r="S35" s="612"/>
    </row>
    <row r="36" spans="1:19" s="614" customFormat="1" ht="12.9" customHeight="1" x14ac:dyDescent="0.25">
      <c r="A36" s="615"/>
      <c r="B36" s="713"/>
      <c r="C36" s="714"/>
      <c r="D36" s="714"/>
      <c r="E36" s="715"/>
      <c r="F36" s="716"/>
      <c r="G36" s="716"/>
      <c r="H36" s="717"/>
      <c r="I36" s="726" t="s">
        <v>178</v>
      </c>
      <c r="J36" s="622"/>
      <c r="K36" s="719" t="s">
        <v>464</v>
      </c>
      <c r="L36" s="731"/>
      <c r="M36" s="711"/>
      <c r="N36" s="728"/>
      <c r="O36" s="728"/>
      <c r="P36" s="728"/>
      <c r="Q36" s="610"/>
      <c r="R36" s="611"/>
      <c r="S36" s="612"/>
    </row>
    <row r="37" spans="1:19" s="614" customFormat="1" ht="12.9" customHeight="1" x14ac:dyDescent="0.25">
      <c r="A37" s="602">
        <v>16</v>
      </c>
      <c r="B37" s="706" t="str">
        <f>IF($E37="","",VLOOKUP($E37,#REF!,14))</f>
        <v/>
      </c>
      <c r="C37" s="707" t="str">
        <f>IF($E37="","",VLOOKUP($E37,#REF!,15))</f>
        <v/>
      </c>
      <c r="D37" s="707" t="str">
        <f>IF($E37="","",VLOOKUP($E37,#REF!,5))</f>
        <v/>
      </c>
      <c r="E37" s="708"/>
      <c r="F37" s="709" t="s">
        <v>754</v>
      </c>
      <c r="G37" s="709" t="s">
        <v>666</v>
      </c>
      <c r="H37" s="721"/>
      <c r="I37" s="709" t="s">
        <v>145</v>
      </c>
      <c r="J37" s="732"/>
      <c r="K37" s="711"/>
      <c r="L37" s="711"/>
      <c r="M37" s="711"/>
      <c r="N37" s="728"/>
      <c r="O37" s="728"/>
      <c r="P37" s="728"/>
      <c r="Q37" s="610"/>
      <c r="R37" s="611"/>
      <c r="S37" s="612"/>
    </row>
    <row r="38" spans="1:19" s="614" customFormat="1" ht="9.6" customHeight="1" x14ac:dyDescent="0.25">
      <c r="A38" s="739"/>
      <c r="B38" s="715"/>
      <c r="C38" s="715"/>
      <c r="D38" s="715"/>
      <c r="E38" s="715"/>
      <c r="F38" s="734"/>
      <c r="G38" s="734"/>
      <c r="H38" s="738"/>
      <c r="I38" s="711"/>
      <c r="J38" s="725"/>
      <c r="K38" s="711"/>
      <c r="L38" s="711"/>
      <c r="M38" s="711"/>
      <c r="N38" s="728"/>
      <c r="O38" s="728"/>
      <c r="P38" s="728"/>
      <c r="Q38" s="610"/>
      <c r="R38" s="611"/>
      <c r="S38" s="612"/>
    </row>
    <row r="39" spans="1:19" s="614" customFormat="1" ht="9.6" customHeight="1" x14ac:dyDescent="0.25">
      <c r="A39" s="740"/>
      <c r="B39" s="741"/>
      <c r="C39" s="741"/>
      <c r="D39" s="741"/>
      <c r="E39" s="715"/>
      <c r="F39" s="741"/>
      <c r="G39" s="741"/>
      <c r="H39" s="741"/>
      <c r="I39" s="741"/>
      <c r="J39" s="715"/>
      <c r="K39" s="741"/>
      <c r="L39" s="741"/>
      <c r="M39" s="741"/>
      <c r="N39" s="742"/>
      <c r="O39" s="742"/>
      <c r="P39" s="742"/>
      <c r="Q39" s="610"/>
      <c r="R39" s="611"/>
      <c r="S39" s="612"/>
    </row>
    <row r="40" spans="1:19" s="614" customFormat="1" ht="9.6" customHeight="1" x14ac:dyDescent="0.25">
      <c r="A40" s="739"/>
      <c r="B40" s="715"/>
      <c r="C40" s="715"/>
      <c r="D40" s="715"/>
      <c r="E40" s="715"/>
      <c r="F40" s="741"/>
      <c r="G40" s="741"/>
      <c r="I40" s="741"/>
      <c r="J40" s="715"/>
      <c r="K40" s="741"/>
      <c r="L40" s="741"/>
      <c r="M40" s="743"/>
      <c r="N40" s="715"/>
      <c r="O40" s="741"/>
      <c r="P40" s="742"/>
      <c r="Q40" s="610"/>
      <c r="R40" s="611"/>
      <c r="S40" s="612"/>
    </row>
    <row r="41" spans="1:19" s="614" customFormat="1" ht="9.6" customHeight="1" x14ac:dyDescent="0.25">
      <c r="A41" s="739"/>
      <c r="B41" s="741"/>
      <c r="C41" s="741"/>
      <c r="D41" s="741"/>
      <c r="E41" s="715"/>
      <c r="F41" s="741"/>
      <c r="G41" s="741"/>
      <c r="H41" s="741"/>
      <c r="I41" s="741"/>
      <c r="J41" s="715"/>
      <c r="K41" s="741"/>
      <c r="L41" s="741"/>
      <c r="M41" s="741"/>
      <c r="N41" s="742"/>
      <c r="O41" s="741"/>
      <c r="P41" s="742"/>
      <c r="Q41" s="610"/>
      <c r="R41" s="611"/>
      <c r="S41" s="612"/>
    </row>
    <row r="42" spans="1:19" s="614" customFormat="1" ht="9.6" customHeight="1" x14ac:dyDescent="0.25">
      <c r="A42" s="739"/>
      <c r="B42" s="715"/>
      <c r="C42" s="715"/>
      <c r="D42" s="715"/>
      <c r="E42" s="715"/>
      <c r="F42" s="741"/>
      <c r="G42" s="741"/>
      <c r="I42" s="743"/>
      <c r="J42" s="715"/>
      <c r="K42" s="741"/>
      <c r="L42" s="741"/>
      <c r="M42" s="741"/>
      <c r="N42" s="742"/>
      <c r="O42" s="742"/>
      <c r="P42" s="742"/>
      <c r="Q42" s="610"/>
      <c r="R42" s="611"/>
      <c r="S42" s="612"/>
    </row>
    <row r="43" spans="1:19" s="614" customFormat="1" ht="9.6" customHeight="1" x14ac:dyDescent="0.25">
      <c r="A43" s="739"/>
      <c r="B43" s="741"/>
      <c r="C43" s="741"/>
      <c r="D43" s="741"/>
      <c r="E43" s="715"/>
      <c r="F43" s="741"/>
      <c r="G43" s="741"/>
      <c r="H43" s="741"/>
      <c r="I43" s="741"/>
      <c r="J43" s="715"/>
      <c r="K43" s="741"/>
      <c r="L43" s="744"/>
      <c r="M43" s="741"/>
      <c r="N43" s="742"/>
      <c r="O43" s="742"/>
      <c r="P43" s="742"/>
      <c r="Q43" s="610"/>
      <c r="R43" s="611"/>
      <c r="S43" s="612"/>
    </row>
    <row r="44" spans="1:19" s="614" customFormat="1" ht="9.6" customHeight="1" x14ac:dyDescent="0.25">
      <c r="A44" s="739"/>
      <c r="B44" s="715"/>
      <c r="C44" s="715"/>
      <c r="D44" s="715"/>
      <c r="E44" s="715"/>
      <c r="F44" s="741"/>
      <c r="G44" s="741"/>
      <c r="I44" s="741"/>
      <c r="J44" s="715"/>
      <c r="K44" s="743"/>
      <c r="L44" s="715"/>
      <c r="M44" s="741"/>
      <c r="N44" s="742"/>
      <c r="O44" s="742"/>
      <c r="P44" s="742"/>
      <c r="Q44" s="610"/>
      <c r="R44" s="611"/>
      <c r="S44" s="612"/>
    </row>
    <row r="45" spans="1:19" s="614" customFormat="1" ht="9.6" customHeight="1" x14ac:dyDescent="0.25">
      <c r="A45" s="739"/>
      <c r="B45" s="741"/>
      <c r="C45" s="741"/>
      <c r="D45" s="741"/>
      <c r="E45" s="715"/>
      <c r="F45" s="741"/>
      <c r="G45" s="741"/>
      <c r="H45" s="741"/>
      <c r="I45" s="741"/>
      <c r="J45" s="715"/>
      <c r="K45" s="741"/>
      <c r="L45" s="741"/>
      <c r="M45" s="741"/>
      <c r="N45" s="742"/>
      <c r="O45" s="742"/>
      <c r="P45" s="742"/>
      <c r="Q45" s="610"/>
      <c r="R45" s="611"/>
      <c r="S45" s="612"/>
    </row>
    <row r="46" spans="1:19" s="614" customFormat="1" ht="9.6" customHeight="1" x14ac:dyDescent="0.25">
      <c r="A46" s="739"/>
      <c r="B46" s="715"/>
      <c r="C46" s="715"/>
      <c r="D46" s="715"/>
      <c r="E46" s="715"/>
      <c r="F46" s="741"/>
      <c r="G46" s="741"/>
      <c r="I46" s="743"/>
      <c r="J46" s="715"/>
      <c r="K46" s="741"/>
      <c r="L46" s="741"/>
      <c r="M46" s="741"/>
      <c r="N46" s="742"/>
      <c r="O46" s="742"/>
      <c r="P46" s="742"/>
      <c r="Q46" s="610"/>
      <c r="R46" s="611"/>
      <c r="S46" s="612"/>
    </row>
    <row r="47" spans="1:19" s="614" customFormat="1" ht="9.6" customHeight="1" x14ac:dyDescent="0.25">
      <c r="A47" s="740"/>
      <c r="B47" s="741"/>
      <c r="C47" s="741"/>
      <c r="D47" s="741"/>
      <c r="E47" s="715"/>
      <c r="F47" s="741"/>
      <c r="G47" s="741"/>
      <c r="H47" s="741"/>
      <c r="I47" s="741"/>
      <c r="J47" s="715"/>
      <c r="K47" s="741"/>
      <c r="L47" s="741"/>
      <c r="M47" s="741"/>
      <c r="N47" s="741"/>
      <c r="O47" s="608"/>
      <c r="P47" s="608"/>
      <c r="Q47" s="610"/>
      <c r="R47" s="611"/>
      <c r="S47" s="612"/>
    </row>
    <row r="48" spans="1:19" s="655" customFormat="1" ht="6.75" customHeight="1" x14ac:dyDescent="0.25">
      <c r="A48" s="651"/>
      <c r="B48" s="651"/>
      <c r="C48" s="651"/>
      <c r="D48" s="651"/>
      <c r="E48" s="651"/>
      <c r="F48" s="745"/>
      <c r="G48" s="745"/>
      <c r="H48" s="745"/>
      <c r="I48" s="745"/>
      <c r="J48" s="653"/>
      <c r="K48" s="652"/>
      <c r="L48" s="654"/>
      <c r="M48" s="652"/>
      <c r="N48" s="654"/>
      <c r="O48" s="652"/>
      <c r="P48" s="654"/>
      <c r="Q48" s="652"/>
      <c r="R48" s="654"/>
      <c r="S48" s="648"/>
    </row>
    <row r="49" spans="1:18" s="664" customFormat="1" ht="10.5" customHeight="1" x14ac:dyDescent="0.25">
      <c r="A49" s="511" t="s">
        <v>44</v>
      </c>
      <c r="B49" s="512"/>
      <c r="C49" s="512"/>
      <c r="D49" s="513"/>
      <c r="E49" s="656" t="s">
        <v>103</v>
      </c>
      <c r="F49" s="657" t="s">
        <v>104</v>
      </c>
      <c r="G49" s="656"/>
      <c r="H49" s="656"/>
      <c r="I49" s="658"/>
      <c r="J49" s="656" t="s">
        <v>103</v>
      </c>
      <c r="K49" s="657" t="s">
        <v>105</v>
      </c>
      <c r="L49" s="659"/>
      <c r="M49" s="657" t="s">
        <v>106</v>
      </c>
      <c r="N49" s="660"/>
      <c r="O49" s="661" t="s">
        <v>107</v>
      </c>
      <c r="P49" s="661"/>
      <c r="Q49" s="662"/>
      <c r="R49" s="663"/>
    </row>
    <row r="50" spans="1:18" s="664" customFormat="1" ht="9" customHeight="1" x14ac:dyDescent="0.25">
      <c r="A50" s="746" t="s">
        <v>108</v>
      </c>
      <c r="B50" s="747"/>
      <c r="C50" s="748"/>
      <c r="D50" s="749"/>
      <c r="E50" s="750">
        <v>1</v>
      </c>
      <c r="F50" s="551" t="e">
        <f>IF(E50&gt;$R$57,0,UPPER(VLOOKUP(E50,#REF!,2)))</f>
        <v>#REF!</v>
      </c>
      <c r="G50" s="667"/>
      <c r="H50" s="551"/>
      <c r="I50" s="544"/>
      <c r="J50" s="751" t="s">
        <v>109</v>
      </c>
      <c r="K50" s="547"/>
      <c r="L50" s="535"/>
      <c r="M50" s="547"/>
      <c r="N50" s="752"/>
      <c r="O50" s="753" t="s">
        <v>110</v>
      </c>
      <c r="P50" s="754"/>
      <c r="Q50" s="754"/>
      <c r="R50" s="755"/>
    </row>
    <row r="51" spans="1:18" s="664" customFormat="1" ht="9" customHeight="1" x14ac:dyDescent="0.25">
      <c r="A51" s="756" t="s">
        <v>111</v>
      </c>
      <c r="B51" s="757"/>
      <c r="C51" s="758"/>
      <c r="D51" s="759"/>
      <c r="E51" s="750">
        <v>2</v>
      </c>
      <c r="F51" s="551" t="e">
        <f>IF(E51&gt;$R$57,0,UPPER(VLOOKUP(E51,#REF!,2)))</f>
        <v>#REF!</v>
      </c>
      <c r="G51" s="667"/>
      <c r="H51" s="551"/>
      <c r="I51" s="544"/>
      <c r="J51" s="751" t="s">
        <v>112</v>
      </c>
      <c r="K51" s="547"/>
      <c r="L51" s="535"/>
      <c r="M51" s="547"/>
      <c r="N51" s="752"/>
      <c r="O51" s="760"/>
      <c r="P51" s="761"/>
      <c r="Q51" s="757"/>
      <c r="R51" s="762"/>
    </row>
    <row r="52" spans="1:18" s="664" customFormat="1" ht="9" customHeight="1" x14ac:dyDescent="0.25">
      <c r="A52" s="548"/>
      <c r="B52" s="549"/>
      <c r="C52" s="673"/>
      <c r="D52" s="550"/>
      <c r="E52" s="750">
        <v>3</v>
      </c>
      <c r="F52" s="551" t="e">
        <f>IF(E52&gt;$R$57,0,UPPER(VLOOKUP(E52,#REF!,2)))</f>
        <v>#REF!</v>
      </c>
      <c r="G52" s="667"/>
      <c r="H52" s="551"/>
      <c r="I52" s="544"/>
      <c r="J52" s="751" t="s">
        <v>113</v>
      </c>
      <c r="K52" s="547"/>
      <c r="L52" s="535"/>
      <c r="M52" s="547"/>
      <c r="N52" s="752"/>
      <c r="O52" s="753" t="s">
        <v>114</v>
      </c>
      <c r="P52" s="754"/>
      <c r="Q52" s="754"/>
      <c r="R52" s="755"/>
    </row>
    <row r="53" spans="1:18" s="664" customFormat="1" ht="9" customHeight="1" x14ac:dyDescent="0.25">
      <c r="A53" s="553"/>
      <c r="B53" s="554"/>
      <c r="C53" s="554"/>
      <c r="D53" s="555"/>
      <c r="E53" s="750">
        <v>4</v>
      </c>
      <c r="F53" s="551" t="e">
        <f>IF(E53&gt;$R$57,0,UPPER(VLOOKUP(E53,#REF!,2)))</f>
        <v>#REF!</v>
      </c>
      <c r="G53" s="667"/>
      <c r="H53" s="551"/>
      <c r="I53" s="544"/>
      <c r="J53" s="751" t="s">
        <v>115</v>
      </c>
      <c r="K53" s="547"/>
      <c r="L53" s="535"/>
      <c r="M53" s="547"/>
      <c r="N53" s="752"/>
      <c r="O53" s="547"/>
      <c r="P53" s="535"/>
      <c r="Q53" s="547"/>
      <c r="R53" s="752"/>
    </row>
    <row r="54" spans="1:18" s="664" customFormat="1" ht="9" customHeight="1" x14ac:dyDescent="0.25">
      <c r="A54" s="557"/>
      <c r="B54" s="558"/>
      <c r="C54" s="558"/>
      <c r="D54" s="559"/>
      <c r="E54" s="750"/>
      <c r="F54" s="551"/>
      <c r="G54" s="667"/>
      <c r="H54" s="551"/>
      <c r="I54" s="544"/>
      <c r="J54" s="751" t="s">
        <v>116</v>
      </c>
      <c r="K54" s="547"/>
      <c r="L54" s="535"/>
      <c r="M54" s="547"/>
      <c r="N54" s="752"/>
      <c r="O54" s="757"/>
      <c r="P54" s="761"/>
      <c r="Q54" s="757"/>
      <c r="R54" s="762"/>
    </row>
    <row r="55" spans="1:18" s="664" customFormat="1" ht="9" customHeight="1" x14ac:dyDescent="0.25">
      <c r="A55" s="560"/>
      <c r="B55" s="561"/>
      <c r="C55" s="554"/>
      <c r="D55" s="555"/>
      <c r="E55" s="750"/>
      <c r="F55" s="551"/>
      <c r="G55" s="667"/>
      <c r="H55" s="551"/>
      <c r="I55" s="544"/>
      <c r="J55" s="751" t="s">
        <v>117</v>
      </c>
      <c r="K55" s="547"/>
      <c r="L55" s="535"/>
      <c r="M55" s="547"/>
      <c r="N55" s="752"/>
      <c r="O55" s="753" t="s">
        <v>118</v>
      </c>
      <c r="P55" s="754"/>
      <c r="Q55" s="754"/>
      <c r="R55" s="755"/>
    </row>
    <row r="56" spans="1:18" s="664" customFormat="1" ht="9" customHeight="1" x14ac:dyDescent="0.25">
      <c r="A56" s="560"/>
      <c r="B56" s="561"/>
      <c r="C56" s="674"/>
      <c r="D56" s="562"/>
      <c r="E56" s="750"/>
      <c r="F56" s="551"/>
      <c r="G56" s="667"/>
      <c r="H56" s="551"/>
      <c r="I56" s="544"/>
      <c r="J56" s="751" t="s">
        <v>119</v>
      </c>
      <c r="K56" s="547"/>
      <c r="L56" s="535"/>
      <c r="M56" s="547"/>
      <c r="N56" s="752"/>
      <c r="O56" s="547"/>
      <c r="P56" s="535"/>
      <c r="Q56" s="547"/>
      <c r="R56" s="752"/>
    </row>
    <row r="57" spans="1:18" s="664" customFormat="1" ht="9" customHeight="1" x14ac:dyDescent="0.25">
      <c r="A57" s="563"/>
      <c r="B57" s="564"/>
      <c r="C57" s="675"/>
      <c r="D57" s="565"/>
      <c r="E57" s="763"/>
      <c r="F57" s="567"/>
      <c r="G57" s="676"/>
      <c r="H57" s="567"/>
      <c r="I57" s="570"/>
      <c r="J57" s="764" t="s">
        <v>120</v>
      </c>
      <c r="K57" s="757"/>
      <c r="L57" s="761"/>
      <c r="M57" s="757"/>
      <c r="N57" s="762"/>
      <c r="O57" s="757" t="str">
        <f>R4</f>
        <v>Kovács Zoltán</v>
      </c>
      <c r="P57" s="761"/>
      <c r="Q57" s="757"/>
      <c r="R57" s="678" t="e">
        <f>MIN(4,#REF!)</f>
        <v>#REF!</v>
      </c>
    </row>
  </sheetData>
  <sheetProtection selectLockedCells="1" selectUnlockedCells="1"/>
  <mergeCells count="1">
    <mergeCell ref="A4:C4"/>
  </mergeCells>
  <conditionalFormatting sqref="B39 B41 B43 B45 B47">
    <cfRule type="cellIs" dxfId="94" priority="10" stopIfTrue="1" operator="equal">
      <formula>"QA"</formula>
    </cfRule>
    <cfRule type="cellIs" dxfId="93" priority="11" stopIfTrue="1" operator="equal">
      <formula>"DA"</formula>
    </cfRule>
  </conditionalFormatting>
  <conditionalFormatting sqref="E7 E9 E11 E13 E15 E17 E19 E21 E23 E25 E27 E29 E31 E33 E35 E37">
    <cfRule type="expression" dxfId="92" priority="13" stopIfTrue="1">
      <formula>$E7&lt;5</formula>
    </cfRule>
  </conditionalFormatting>
  <conditionalFormatting sqref="E39 E41 E43 E45 E47">
    <cfRule type="expression" dxfId="91" priority="5" stopIfTrue="1">
      <formula>AND($E39&lt;9,$C39&gt;0)</formula>
    </cfRule>
  </conditionalFormatting>
  <conditionalFormatting sqref="F7 F9 F11 F13 F15 F17 F19 F21 F23 F25 F27 F29 F31 F33 F35 F37">
    <cfRule type="cellIs" dxfId="90" priority="14" stopIfTrue="1" operator="equal">
      <formula>"Bye"</formula>
    </cfRule>
  </conditionalFormatting>
  <conditionalFormatting sqref="F39 F41 F43 F45 F47">
    <cfRule type="cellIs" dxfId="89" priority="6" stopIfTrue="1" operator="equal">
      <formula>"Bye"</formula>
    </cfRule>
    <cfRule type="expression" dxfId="88" priority="7" stopIfTrue="1">
      <formula>AND($E39&lt;9,$C39&gt;0)</formula>
    </cfRule>
  </conditionalFormatting>
  <conditionalFormatting sqref="H7 H9 H11 H13 H15 H17 H19 H21 H23 H25 H27 H29 H31 H33 H35 H37 G39:I39 G41:I41 G43:I43 G45:I45 G47:I47">
    <cfRule type="expression" dxfId="87" priority="1" stopIfTrue="1">
      <formula>AND($E7&lt;9,$C7&gt;0)</formula>
    </cfRule>
  </conditionalFormatting>
  <conditionalFormatting sqref="I8 K10 I12 M14 I16 K18 I20 O22 I24 K26 I28 M30 I32 K34 I36 M40 I42 K44 I46">
    <cfRule type="expression" dxfId="86" priority="2" stopIfTrue="1">
      <formula>AND($O$1="CU",I8="Umpire")</formula>
    </cfRule>
    <cfRule type="expression" dxfId="85" priority="3" stopIfTrue="1">
      <formula>AND($O$1="CU",I8&lt;&gt;"Umpire",J8&lt;&gt;"")</formula>
    </cfRule>
    <cfRule type="expression" dxfId="84" priority="4" stopIfTrue="1">
      <formula>AND($O$1="CU",I8&lt;&gt;"Umpire")</formula>
    </cfRule>
  </conditionalFormatting>
  <conditionalFormatting sqref="J8 L10 J12 N14 J16 L18 J20 P22 J24 L26 J28 N30 J32 L34 J36 R57">
    <cfRule type="expression" dxfId="83" priority="12" stopIfTrue="1">
      <formula>$O$1="CU"</formula>
    </cfRule>
  </conditionalFormatting>
  <conditionalFormatting sqref="K8 M10 K12 O14 K16 M18 K20 Q22 K24 M26 K28 O30 K32 M34 K36 O40 K42 M44 K46">
    <cfRule type="expression" dxfId="82" priority="8" stopIfTrue="1">
      <formula>J8="as"</formula>
    </cfRule>
    <cfRule type="expression" dxfId="81" priority="9" stopIfTrue="1">
      <formula>J8="bs"</formula>
    </cfRule>
  </conditionalFormatting>
  <dataValidations count="1">
    <dataValidation type="list" allowBlank="1" sqref="I8 K10 I12 M14 I16 K18 I20 O22 I24 K26 I28 M30 I32 K34 I36 M40 I42 K44 I46" xr:uid="{B6F7127E-2BD5-4390-BDC9-F91E225F0A81}">
      <formula1>$U$7:$U$16</formula1>
      <formula2>0</formula2>
    </dataValidation>
  </dataValidations>
  <printOptions horizontalCentered="1"/>
  <pageMargins left="0.35000000000000003" right="0.35000000000000003" top="0.39027777777777778" bottom="0.39027777777777778" header="0.51181102362204722" footer="0.51181102362204722"/>
  <pageSetup paperSize="9" firstPageNumber="0" orientation="portrait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6801" r:id="rId3" name="Gomb 1">
              <controlPr defaultSize="0" print="0" autoFill="0" autoLine="0" autoPict="0" macro="[0]!Modul1.Jun_Show_CU" altText="Legyen bíró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2" r:id="rId4" name="Gomb 2">
              <controlPr defaultSize="0" print="0" autoFill="0" autoLine="0" autoPict="0" macro="[0]!Modul1.Jun_Hide_CU" altText="Nincs bíró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0BCBC-9993-4BAA-AC28-3ECC663BC5C7}">
  <sheetPr>
    <tabColor indexed="11"/>
    <pageSetUpPr fitToPage="1"/>
  </sheetPr>
  <dimension ref="A1:AK57"/>
  <sheetViews>
    <sheetView showGridLines="0" showZeros="0" topLeftCell="A6" workbookViewId="0">
      <selection activeCell="F21" sqref="F21:G21"/>
    </sheetView>
  </sheetViews>
  <sheetFormatPr defaultRowHeight="13.2" x14ac:dyDescent="0.25"/>
  <cols>
    <col min="1" max="2" width="3.33203125" style="457" customWidth="1"/>
    <col min="3" max="3" width="4.6640625" style="457" customWidth="1"/>
    <col min="4" max="4" width="7" style="457" customWidth="1"/>
    <col min="5" max="5" width="4.33203125" style="457" customWidth="1"/>
    <col min="6" max="6" width="12.6640625" style="457" customWidth="1"/>
    <col min="7" max="7" width="2.6640625" style="457" customWidth="1"/>
    <col min="8" max="8" width="7.6640625" style="457" customWidth="1"/>
    <col min="9" max="9" width="5.88671875" style="457" customWidth="1"/>
    <col min="10" max="10" width="1.6640625" style="679" customWidth="1"/>
    <col min="11" max="11" width="10.6640625" style="457" customWidth="1"/>
    <col min="12" max="12" width="1.6640625" style="679" customWidth="1"/>
    <col min="13" max="13" width="10.6640625" style="457" customWidth="1"/>
    <col min="14" max="14" width="1.6640625" style="680" customWidth="1"/>
    <col min="15" max="15" width="10.6640625" style="457" customWidth="1"/>
    <col min="16" max="16" width="1.6640625" style="679" customWidth="1"/>
    <col min="17" max="17" width="10.6640625" style="457" customWidth="1"/>
    <col min="18" max="18" width="1.6640625" style="680" customWidth="1"/>
    <col min="19" max="19" width="9.109375" style="457" hidden="1" customWidth="1"/>
    <col min="20" max="20" width="8.6640625" style="457" customWidth="1"/>
    <col min="21" max="21" width="9.109375" style="457" hidden="1" customWidth="1"/>
    <col min="22" max="24" width="8.88671875" style="457"/>
    <col min="25" max="34" width="9.109375" style="457" hidden="1" customWidth="1"/>
    <col min="35" max="37" width="9.109375" style="457" customWidth="1"/>
    <col min="38" max="16384" width="8.88671875" style="457"/>
  </cols>
  <sheetData>
    <row r="1" spans="1:37" s="574" customFormat="1" ht="21.75" customHeight="1" x14ac:dyDescent="0.25">
      <c r="A1" s="687" t="str">
        <f>[1]Altalanos!$A$6</f>
        <v>Diákolimpia Vármegyei</v>
      </c>
      <c r="B1" s="687"/>
      <c r="C1" s="461"/>
      <c r="D1" s="461"/>
      <c r="E1" s="461"/>
      <c r="F1" s="461"/>
      <c r="G1" s="461"/>
      <c r="H1" s="687"/>
      <c r="I1" s="688"/>
      <c r="J1" s="460"/>
      <c r="K1" s="689" t="s">
        <v>28</v>
      </c>
      <c r="L1" s="690"/>
      <c r="M1" s="691"/>
      <c r="N1" s="460"/>
      <c r="O1" s="460" t="s">
        <v>276</v>
      </c>
      <c r="P1" s="460"/>
      <c r="Q1" s="461"/>
      <c r="R1" s="460"/>
      <c r="Y1" s="575"/>
      <c r="Z1" s="575"/>
      <c r="AA1" s="575"/>
      <c r="AB1" s="462" t="e">
        <f>IF($Y$5=1,CONCATENATE(VLOOKUP($Y$3,$AA$2:$AH$14,2)),CONCATENATE(VLOOKUP($Y$3,$AA$16:$AH$25,2)))</f>
        <v>#N/A</v>
      </c>
      <c r="AC1" s="462" t="e">
        <f>IF($Y$5=1,CONCATENATE(VLOOKUP($Y$3,$AA$2:$AH$14,3)),CONCATENATE(VLOOKUP($Y$3,$AA$16:$AH$25,3)))</f>
        <v>#N/A</v>
      </c>
      <c r="AD1" s="462" t="e">
        <f>IF($Y$5=1,CONCATENATE(VLOOKUP($Y$3,$AA$2:$AH$14,4)),CONCATENATE(VLOOKUP($Y$3,$AA$16:$AH$25,4)))</f>
        <v>#N/A</v>
      </c>
      <c r="AE1" s="462" t="e">
        <f>IF($Y$5=1,CONCATENATE(VLOOKUP($Y$3,$AA$2:$AH$14,5)),CONCATENATE(VLOOKUP($Y$3,$AA$16:$AH$25,5)))</f>
        <v>#N/A</v>
      </c>
      <c r="AF1" s="462" t="e">
        <f>IF($Y$5=1,CONCATENATE(VLOOKUP($Y$3,$AA$2:$AH$14,6)),CONCATENATE(VLOOKUP($Y$3,$AA$16:$AH$25,6)))</f>
        <v>#N/A</v>
      </c>
      <c r="AG1" s="462" t="e">
        <f>IF($Y$5=1,CONCATENATE(VLOOKUP($Y$3,$AA$2:$AH$14,7)),CONCATENATE(VLOOKUP($Y$3,$AA$16:$AH$25,7)))</f>
        <v>#N/A</v>
      </c>
      <c r="AH1" s="462" t="e">
        <f>IF($Y$5=1,CONCATENATE(VLOOKUP($Y$3,$AA$2:$AH$14,8)),CONCATENATE(VLOOKUP($Y$3,$AA$16:$AH$25,8)))</f>
        <v>#N/A</v>
      </c>
    </row>
    <row r="2" spans="1:37" s="577" customFormat="1" x14ac:dyDescent="0.25">
      <c r="A2" s="692" t="s">
        <v>29</v>
      </c>
      <c r="B2" s="693"/>
      <c r="C2" s="693"/>
      <c r="D2" s="693"/>
      <c r="E2" s="765">
        <f>[1]Altalanos!$E$8</f>
        <v>0</v>
      </c>
      <c r="F2" s="693"/>
      <c r="G2" s="695"/>
      <c r="H2" s="469"/>
      <c r="I2" s="469"/>
      <c r="J2" s="468"/>
      <c r="K2" s="690"/>
      <c r="L2" s="690"/>
      <c r="M2" s="690"/>
      <c r="N2" s="468"/>
      <c r="O2" s="469"/>
      <c r="P2" s="468"/>
      <c r="Q2" s="469"/>
      <c r="R2" s="468"/>
      <c r="Y2" s="470"/>
      <c r="Z2" s="471"/>
      <c r="AA2" s="471" t="s">
        <v>30</v>
      </c>
      <c r="AB2" s="472">
        <v>300</v>
      </c>
      <c r="AC2" s="472">
        <v>250</v>
      </c>
      <c r="AD2" s="472">
        <v>200</v>
      </c>
      <c r="AE2" s="472">
        <v>150</v>
      </c>
      <c r="AF2" s="472">
        <v>120</v>
      </c>
      <c r="AG2" s="472">
        <v>90</v>
      </c>
      <c r="AH2" s="472">
        <v>40</v>
      </c>
      <c r="AI2" s="457"/>
      <c r="AJ2" s="457"/>
      <c r="AK2" s="457"/>
    </row>
    <row r="3" spans="1:37" s="580" customFormat="1" ht="11.25" customHeight="1" x14ac:dyDescent="0.25">
      <c r="A3" s="473" t="s">
        <v>21</v>
      </c>
      <c r="B3" s="473"/>
      <c r="C3" s="473"/>
      <c r="D3" s="473"/>
      <c r="E3" s="473"/>
      <c r="F3" s="473"/>
      <c r="G3" s="473" t="s">
        <v>11</v>
      </c>
      <c r="H3" s="473"/>
      <c r="I3" s="473"/>
      <c r="J3" s="474"/>
      <c r="K3" s="473" t="s">
        <v>31</v>
      </c>
      <c r="L3" s="474"/>
      <c r="M3" s="473"/>
      <c r="N3" s="474"/>
      <c r="O3" s="473"/>
      <c r="P3" s="474"/>
      <c r="Q3" s="473"/>
      <c r="R3" s="475" t="s">
        <v>32</v>
      </c>
      <c r="Y3" s="471" t="str">
        <f>IF(K4="OB","A",IF(K4="IX","W",IF(K4="","",K4)))</f>
        <v/>
      </c>
      <c r="Z3" s="471"/>
      <c r="AA3" s="471" t="s">
        <v>64</v>
      </c>
      <c r="AB3" s="472">
        <v>280</v>
      </c>
      <c r="AC3" s="472">
        <v>230</v>
      </c>
      <c r="AD3" s="472">
        <v>180</v>
      </c>
      <c r="AE3" s="472">
        <v>140</v>
      </c>
      <c r="AF3" s="472">
        <v>80</v>
      </c>
      <c r="AG3" s="472">
        <v>0</v>
      </c>
      <c r="AH3" s="472">
        <v>0</v>
      </c>
      <c r="AI3" s="457"/>
      <c r="AJ3" s="457"/>
      <c r="AK3" s="457"/>
    </row>
    <row r="4" spans="1:37" s="584" customFormat="1" ht="11.25" customHeight="1" thickBot="1" x14ac:dyDescent="0.3">
      <c r="A4" s="696">
        <f>[1]Altalanos!$A$10</f>
        <v>45789</v>
      </c>
      <c r="B4" s="696"/>
      <c r="C4" s="696"/>
      <c r="D4" s="697"/>
      <c r="E4" s="698"/>
      <c r="F4" s="698"/>
      <c r="G4" s="698" t="str">
        <f>[1]Altalanos!$C$10</f>
        <v>Gyula</v>
      </c>
      <c r="H4" s="699"/>
      <c r="I4" s="698"/>
      <c r="J4" s="700"/>
      <c r="K4" s="701"/>
      <c r="L4" s="700"/>
      <c r="M4" s="702"/>
      <c r="N4" s="700"/>
      <c r="O4" s="698"/>
      <c r="P4" s="700"/>
      <c r="Q4" s="698"/>
      <c r="R4" s="703" t="str">
        <f>[1]Altalanos!$E$10</f>
        <v>Kovács Zoltán</v>
      </c>
      <c r="Y4" s="471"/>
      <c r="Z4" s="471"/>
      <c r="AA4" s="471" t="s">
        <v>36</v>
      </c>
      <c r="AB4" s="472">
        <v>250</v>
      </c>
      <c r="AC4" s="472">
        <v>200</v>
      </c>
      <c r="AD4" s="472">
        <v>150</v>
      </c>
      <c r="AE4" s="472">
        <v>120</v>
      </c>
      <c r="AF4" s="472">
        <v>90</v>
      </c>
      <c r="AG4" s="472">
        <v>60</v>
      </c>
      <c r="AH4" s="472">
        <v>25</v>
      </c>
      <c r="AI4" s="457"/>
      <c r="AJ4" s="457"/>
      <c r="AK4" s="457"/>
    </row>
    <row r="5" spans="1:37" s="580" customFormat="1" x14ac:dyDescent="0.25">
      <c r="A5" s="554"/>
      <c r="B5" s="586" t="s">
        <v>173</v>
      </c>
      <c r="C5" s="587" t="s">
        <v>44</v>
      </c>
      <c r="D5" s="586" t="s">
        <v>174</v>
      </c>
      <c r="E5" s="586" t="s">
        <v>175</v>
      </c>
      <c r="F5" s="588" t="s">
        <v>24</v>
      </c>
      <c r="G5" s="588" t="s">
        <v>25</v>
      </c>
      <c r="H5" s="588"/>
      <c r="I5" s="588" t="s">
        <v>46</v>
      </c>
      <c r="J5" s="588"/>
      <c r="K5" s="586" t="s">
        <v>176</v>
      </c>
      <c r="L5" s="589"/>
      <c r="M5" s="586" t="s">
        <v>277</v>
      </c>
      <c r="N5" s="589"/>
      <c r="O5" s="586" t="s">
        <v>98</v>
      </c>
      <c r="P5" s="589"/>
      <c r="Q5" s="586" t="s">
        <v>177</v>
      </c>
      <c r="R5" s="590"/>
      <c r="Y5" s="471">
        <f>IF(OR([1]Altalanos!$A$8="F1",[1]Altalanos!$A$8="F2",[1]Altalanos!$A$8="N1",[1]Altalanos!$A$8="N2"),1,2)</f>
        <v>2</v>
      </c>
      <c r="Z5" s="471"/>
      <c r="AA5" s="471" t="s">
        <v>41</v>
      </c>
      <c r="AB5" s="472">
        <v>200</v>
      </c>
      <c r="AC5" s="472">
        <v>150</v>
      </c>
      <c r="AD5" s="472">
        <v>120</v>
      </c>
      <c r="AE5" s="472">
        <v>90</v>
      </c>
      <c r="AF5" s="472">
        <v>60</v>
      </c>
      <c r="AG5" s="472">
        <v>40</v>
      </c>
      <c r="AH5" s="472">
        <v>15</v>
      </c>
      <c r="AI5" s="457"/>
      <c r="AJ5" s="457"/>
      <c r="AK5" s="457"/>
    </row>
    <row r="6" spans="1:37" s="597" customFormat="1" ht="11.1" customHeight="1" thickBot="1" x14ac:dyDescent="0.3">
      <c r="A6" s="704"/>
      <c r="B6" s="592"/>
      <c r="C6" s="592"/>
      <c r="D6" s="592"/>
      <c r="E6" s="592"/>
      <c r="F6" s="591" t="str">
        <f>IF(Y3="","",CONCATENATE(AH1," / ",VLOOKUP(Y3,AB1:AH1,5)," pont"))</f>
        <v/>
      </c>
      <c r="G6" s="593"/>
      <c r="H6" s="594"/>
      <c r="I6" s="593"/>
      <c r="J6" s="595"/>
      <c r="K6" s="592" t="str">
        <f>IF(Y3="","",CONCATENATE(VLOOKUP(Y3,AB1:AH1,4)," pont"))</f>
        <v/>
      </c>
      <c r="L6" s="595"/>
      <c r="M6" s="592" t="str">
        <f>IF(Y3="","",CONCATENATE(VLOOKUP(Y3,AB1:AH1,3)," pont"))</f>
        <v/>
      </c>
      <c r="N6" s="595"/>
      <c r="O6" s="592" t="str">
        <f>IF(Y3="","",CONCATENATE(VLOOKUP(Y3,AB1:AH1,2)," pont"))</f>
        <v/>
      </c>
      <c r="P6" s="595"/>
      <c r="Q6" s="592" t="str">
        <f>IF(Y3="","",CONCATENATE(VLOOKUP(Y3,AB1:AH1,1)," pont"))</f>
        <v/>
      </c>
      <c r="R6" s="596"/>
      <c r="Y6" s="599"/>
      <c r="Z6" s="599"/>
      <c r="AA6" s="599" t="s">
        <v>53</v>
      </c>
      <c r="AB6" s="600">
        <v>150</v>
      </c>
      <c r="AC6" s="600">
        <v>120</v>
      </c>
      <c r="AD6" s="600">
        <v>90</v>
      </c>
      <c r="AE6" s="600">
        <v>60</v>
      </c>
      <c r="AF6" s="600">
        <v>40</v>
      </c>
      <c r="AG6" s="600">
        <v>25</v>
      </c>
      <c r="AH6" s="600">
        <v>10</v>
      </c>
      <c r="AI6" s="705"/>
      <c r="AJ6" s="705"/>
      <c r="AK6" s="705"/>
    </row>
    <row r="7" spans="1:37" s="614" customFormat="1" ht="12.9" customHeight="1" x14ac:dyDescent="0.25">
      <c r="A7" s="602">
        <v>1</v>
      </c>
      <c r="B7" s="706" t="str">
        <f>IF($E7="","",VLOOKUP($E7,'[1]Játék nélkül továbbjutók'!$A$7:$O$22,14))</f>
        <v/>
      </c>
      <c r="C7" s="707" t="str">
        <f>IF($E7="","",VLOOKUP($E7,'[1]Játék nélkül továbbjutók'!$A$7:$O$22,15))</f>
        <v/>
      </c>
      <c r="D7" s="707" t="str">
        <f>IF($E7="","",VLOOKUP($E7,'[1]Játék nélkül továbbjutók'!$A$7:$O$22,5))</f>
        <v/>
      </c>
      <c r="E7" s="708"/>
      <c r="F7" s="709" t="s">
        <v>720</v>
      </c>
      <c r="G7" s="709" t="s">
        <v>724</v>
      </c>
      <c r="H7" s="709"/>
      <c r="I7" s="709" t="s">
        <v>755</v>
      </c>
      <c r="J7" s="710"/>
      <c r="K7" s="711"/>
      <c r="L7" s="711"/>
      <c r="M7" s="711"/>
      <c r="N7" s="711"/>
      <c r="O7" s="608"/>
      <c r="P7" s="609"/>
      <c r="Q7" s="610"/>
      <c r="R7" s="611"/>
      <c r="S7" s="612"/>
      <c r="U7" s="712" t="str">
        <f>[1]Birók!P21</f>
        <v>Bíró</v>
      </c>
      <c r="Y7" s="471"/>
      <c r="Z7" s="471"/>
      <c r="AA7" s="471" t="s">
        <v>54</v>
      </c>
      <c r="AB7" s="472">
        <v>120</v>
      </c>
      <c r="AC7" s="472">
        <v>90</v>
      </c>
      <c r="AD7" s="472">
        <v>60</v>
      </c>
      <c r="AE7" s="472">
        <v>40</v>
      </c>
      <c r="AF7" s="472">
        <v>25</v>
      </c>
      <c r="AG7" s="472">
        <v>10</v>
      </c>
      <c r="AH7" s="472">
        <v>5</v>
      </c>
      <c r="AI7" s="457"/>
      <c r="AJ7" s="457"/>
      <c r="AK7" s="457"/>
    </row>
    <row r="8" spans="1:37" s="614" customFormat="1" ht="12.9" customHeight="1" x14ac:dyDescent="0.25">
      <c r="A8" s="615"/>
      <c r="B8" s="713"/>
      <c r="C8" s="714"/>
      <c r="D8" s="714"/>
      <c r="E8" s="715"/>
      <c r="F8" s="716"/>
      <c r="G8" s="716"/>
      <c r="H8" s="717"/>
      <c r="I8" s="718" t="s">
        <v>178</v>
      </c>
      <c r="J8" s="622"/>
      <c r="K8" s="719" t="s">
        <v>492</v>
      </c>
      <c r="L8" s="719"/>
      <c r="M8" s="711"/>
      <c r="N8" s="711"/>
      <c r="O8" s="608"/>
      <c r="P8" s="609"/>
      <c r="Q8" s="610"/>
      <c r="R8" s="611"/>
      <c r="S8" s="612"/>
      <c r="U8" s="720" t="str">
        <f>[1]Birók!P22</f>
        <v xml:space="preserve"> </v>
      </c>
      <c r="Y8" s="471"/>
      <c r="Z8" s="471"/>
      <c r="AA8" s="471" t="s">
        <v>60</v>
      </c>
      <c r="AB8" s="472">
        <v>90</v>
      </c>
      <c r="AC8" s="472">
        <v>60</v>
      </c>
      <c r="AD8" s="472">
        <v>40</v>
      </c>
      <c r="AE8" s="472">
        <v>25</v>
      </c>
      <c r="AF8" s="472">
        <v>10</v>
      </c>
      <c r="AG8" s="472">
        <v>5</v>
      </c>
      <c r="AH8" s="472">
        <v>2</v>
      </c>
      <c r="AI8" s="457"/>
      <c r="AJ8" s="457"/>
      <c r="AK8" s="457"/>
    </row>
    <row r="9" spans="1:37" s="614" customFormat="1" ht="12.9" customHeight="1" x14ac:dyDescent="0.25">
      <c r="A9" s="615">
        <v>2</v>
      </c>
      <c r="B9" s="706" t="str">
        <f>IF($E9="","",VLOOKUP($E9,'[1]Játék nélkül továbbjutók'!$A$7:$O$22,14))</f>
        <v/>
      </c>
      <c r="C9" s="707" t="str">
        <f>IF($E9="","",VLOOKUP($E9,'[1]Játék nélkül továbbjutók'!$A$7:$O$22,15))</f>
        <v/>
      </c>
      <c r="D9" s="707" t="str">
        <f>IF($E9="","",VLOOKUP($E9,'[1]Játék nélkül továbbjutók'!$A$7:$O$22,5))</f>
        <v/>
      </c>
      <c r="E9" s="708"/>
      <c r="F9" s="721" t="s">
        <v>649</v>
      </c>
      <c r="G9" s="721" t="str">
        <f>IF($E9="","",VLOOKUP($E9,'[1]Játék nélkül továbbjutók'!$A$7:$O$22,3))</f>
        <v/>
      </c>
      <c r="H9" s="721"/>
      <c r="I9" s="709" t="str">
        <f>IF($E9="","",VLOOKUP($E9,'[1]Játék nélkül továbbjutók'!$A$7:$O$22,4))</f>
        <v/>
      </c>
      <c r="J9" s="722"/>
      <c r="K9" s="711"/>
      <c r="L9" s="723"/>
      <c r="M9" s="711"/>
      <c r="N9" s="711"/>
      <c r="O9" s="608"/>
      <c r="P9" s="609"/>
      <c r="Q9" s="610"/>
      <c r="R9" s="611"/>
      <c r="S9" s="612"/>
      <c r="U9" s="720" t="str">
        <f>[1]Birók!P23</f>
        <v xml:space="preserve"> </v>
      </c>
      <c r="Y9" s="471"/>
      <c r="Z9" s="471"/>
      <c r="AA9" s="471" t="s">
        <v>63</v>
      </c>
      <c r="AB9" s="472">
        <v>60</v>
      </c>
      <c r="AC9" s="472">
        <v>40</v>
      </c>
      <c r="AD9" s="472">
        <v>25</v>
      </c>
      <c r="AE9" s="472">
        <v>10</v>
      </c>
      <c r="AF9" s="472">
        <v>5</v>
      </c>
      <c r="AG9" s="472">
        <v>2</v>
      </c>
      <c r="AH9" s="472">
        <v>1</v>
      </c>
      <c r="AI9" s="457"/>
      <c r="AJ9" s="457"/>
      <c r="AK9" s="457"/>
    </row>
    <row r="10" spans="1:37" s="614" customFormat="1" ht="12.9" customHeight="1" x14ac:dyDescent="0.25">
      <c r="A10" s="615"/>
      <c r="B10" s="713"/>
      <c r="C10" s="714"/>
      <c r="D10" s="714"/>
      <c r="E10" s="724"/>
      <c r="F10" s="716"/>
      <c r="G10" s="716"/>
      <c r="H10" s="717"/>
      <c r="I10" s="711"/>
      <c r="J10" s="725"/>
      <c r="K10" s="726" t="s">
        <v>178</v>
      </c>
      <c r="L10" s="630"/>
      <c r="M10" s="719" t="s">
        <v>720</v>
      </c>
      <c r="N10" s="727"/>
      <c r="O10" s="728"/>
      <c r="P10" s="728"/>
      <c r="Q10" s="610"/>
      <c r="R10" s="611"/>
      <c r="S10" s="612"/>
      <c r="U10" s="720" t="str">
        <f>[1]Birók!P24</f>
        <v xml:space="preserve"> </v>
      </c>
      <c r="Y10" s="471"/>
      <c r="Z10" s="471"/>
      <c r="AA10" s="471" t="s">
        <v>70</v>
      </c>
      <c r="AB10" s="472">
        <v>40</v>
      </c>
      <c r="AC10" s="472">
        <v>25</v>
      </c>
      <c r="AD10" s="472">
        <v>15</v>
      </c>
      <c r="AE10" s="472">
        <v>7</v>
      </c>
      <c r="AF10" s="472">
        <v>4</v>
      </c>
      <c r="AG10" s="472">
        <v>1</v>
      </c>
      <c r="AH10" s="472">
        <v>0</v>
      </c>
      <c r="AI10" s="457"/>
      <c r="AJ10" s="457"/>
      <c r="AK10" s="457"/>
    </row>
    <row r="11" spans="1:37" s="614" customFormat="1" ht="12.9" customHeight="1" x14ac:dyDescent="0.25">
      <c r="A11" s="615">
        <v>3</v>
      </c>
      <c r="B11" s="706" t="str">
        <f>IF($E11="","",VLOOKUP($E11,'[1]Játék nélkül továbbjutók'!$A$7:$O$22,14))</f>
        <v/>
      </c>
      <c r="C11" s="707"/>
      <c r="D11" s="707" t="str">
        <f>IF($E11="","",VLOOKUP($E11,'[1]Játék nélkül továbbjutók'!$A$7:$O$22,5))</f>
        <v/>
      </c>
      <c r="E11" s="708"/>
      <c r="F11" s="721" t="s">
        <v>756</v>
      </c>
      <c r="G11" s="721" t="s">
        <v>198</v>
      </c>
      <c r="H11" s="721"/>
      <c r="I11" s="721" t="s">
        <v>661</v>
      </c>
      <c r="J11" s="710"/>
      <c r="K11" s="711"/>
      <c r="L11" s="729"/>
      <c r="M11" s="711" t="s">
        <v>669</v>
      </c>
      <c r="N11" s="730"/>
      <c r="O11" s="728"/>
      <c r="P11" s="728"/>
      <c r="Q11" s="610"/>
      <c r="R11" s="611"/>
      <c r="S11" s="612"/>
      <c r="U11" s="720" t="str">
        <f>[1]Birók!P25</f>
        <v xml:space="preserve"> </v>
      </c>
      <c r="Y11" s="471"/>
      <c r="Z11" s="471"/>
      <c r="AA11" s="471" t="s">
        <v>71</v>
      </c>
      <c r="AB11" s="472">
        <v>25</v>
      </c>
      <c r="AC11" s="472">
        <v>15</v>
      </c>
      <c r="AD11" s="472">
        <v>10</v>
      </c>
      <c r="AE11" s="472">
        <v>6</v>
      </c>
      <c r="AF11" s="472">
        <v>3</v>
      </c>
      <c r="AG11" s="472">
        <v>1</v>
      </c>
      <c r="AH11" s="472">
        <v>0</v>
      </c>
      <c r="AI11" s="457"/>
      <c r="AJ11" s="457"/>
      <c r="AK11" s="457"/>
    </row>
    <row r="12" spans="1:37" s="614" customFormat="1" ht="12.9" customHeight="1" x14ac:dyDescent="0.25">
      <c r="A12" s="615"/>
      <c r="B12" s="713"/>
      <c r="C12" s="714"/>
      <c r="D12" s="714"/>
      <c r="E12" s="724"/>
      <c r="F12" s="716"/>
      <c r="G12" s="716"/>
      <c r="H12" s="717"/>
      <c r="I12" s="718" t="s">
        <v>178</v>
      </c>
      <c r="J12" s="622"/>
      <c r="K12" s="719" t="s">
        <v>756</v>
      </c>
      <c r="L12" s="731"/>
      <c r="M12" s="711"/>
      <c r="N12" s="730"/>
      <c r="O12" s="728"/>
      <c r="P12" s="728"/>
      <c r="Q12" s="610"/>
      <c r="R12" s="611"/>
      <c r="S12" s="612"/>
      <c r="U12" s="720" t="str">
        <f>[1]Birók!P26</f>
        <v xml:space="preserve"> </v>
      </c>
      <c r="Y12" s="471"/>
      <c r="Z12" s="471"/>
      <c r="AA12" s="471" t="s">
        <v>76</v>
      </c>
      <c r="AB12" s="472">
        <v>15</v>
      </c>
      <c r="AC12" s="472">
        <v>10</v>
      </c>
      <c r="AD12" s="472">
        <v>6</v>
      </c>
      <c r="AE12" s="472">
        <v>3</v>
      </c>
      <c r="AF12" s="472">
        <v>1</v>
      </c>
      <c r="AG12" s="472">
        <v>0</v>
      </c>
      <c r="AH12" s="472">
        <v>0</v>
      </c>
      <c r="AI12" s="457"/>
      <c r="AJ12" s="457"/>
      <c r="AK12" s="457"/>
    </row>
    <row r="13" spans="1:37" s="614" customFormat="1" ht="12.9" customHeight="1" x14ac:dyDescent="0.25">
      <c r="A13" s="615">
        <v>4</v>
      </c>
      <c r="B13" s="706" t="str">
        <f>IF($E13="","",VLOOKUP($E13,'[1]Játék nélkül továbbjutók'!$A$7:$O$22,14))</f>
        <v/>
      </c>
      <c r="C13" s="707"/>
      <c r="D13" s="707" t="str">
        <f>IF($E13="","",VLOOKUP($E13,'[1]Játék nélkül továbbjutók'!$A$7:$O$22,5))</f>
        <v/>
      </c>
      <c r="E13" s="708"/>
      <c r="F13" s="721" t="s">
        <v>757</v>
      </c>
      <c r="G13" s="721" t="s">
        <v>703</v>
      </c>
      <c r="H13" s="721"/>
      <c r="I13" s="721" t="s">
        <v>758</v>
      </c>
      <c r="J13" s="732"/>
      <c r="K13" s="711" t="s">
        <v>682</v>
      </c>
      <c r="L13" s="711"/>
      <c r="M13" s="711"/>
      <c r="N13" s="730"/>
      <c r="O13" s="728"/>
      <c r="P13" s="728"/>
      <c r="Q13" s="610"/>
      <c r="R13" s="611"/>
      <c r="S13" s="612"/>
      <c r="U13" s="720" t="str">
        <f>[1]Birók!P27</f>
        <v xml:space="preserve"> </v>
      </c>
      <c r="Y13" s="471"/>
      <c r="Z13" s="471"/>
      <c r="AA13" s="471" t="s">
        <v>77</v>
      </c>
      <c r="AB13" s="472">
        <v>10</v>
      </c>
      <c r="AC13" s="472">
        <v>6</v>
      </c>
      <c r="AD13" s="472">
        <v>3</v>
      </c>
      <c r="AE13" s="472">
        <v>1</v>
      </c>
      <c r="AF13" s="472">
        <v>0</v>
      </c>
      <c r="AG13" s="472">
        <v>0</v>
      </c>
      <c r="AH13" s="472">
        <v>0</v>
      </c>
      <c r="AI13" s="457"/>
      <c r="AJ13" s="457"/>
      <c r="AK13" s="457"/>
    </row>
    <row r="14" spans="1:37" s="614" customFormat="1" ht="12.9" customHeight="1" x14ac:dyDescent="0.25">
      <c r="A14" s="615"/>
      <c r="B14" s="713"/>
      <c r="C14" s="714"/>
      <c r="D14" s="714"/>
      <c r="E14" s="724"/>
      <c r="F14" s="711"/>
      <c r="G14" s="711"/>
      <c r="H14" s="733"/>
      <c r="I14" s="734"/>
      <c r="J14" s="725"/>
      <c r="K14" s="711"/>
      <c r="L14" s="711"/>
      <c r="M14" s="726" t="s">
        <v>178</v>
      </c>
      <c r="N14" s="630"/>
      <c r="O14" s="719" t="s">
        <v>720</v>
      </c>
      <c r="P14" s="727"/>
      <c r="Q14" s="610"/>
      <c r="R14" s="611"/>
      <c r="S14" s="612"/>
      <c r="U14" s="720" t="str">
        <f>[1]Birók!P28</f>
        <v xml:space="preserve"> </v>
      </c>
      <c r="Y14" s="471"/>
      <c r="Z14" s="471"/>
      <c r="AA14" s="471" t="s">
        <v>82</v>
      </c>
      <c r="AB14" s="472">
        <v>3</v>
      </c>
      <c r="AC14" s="472">
        <v>2</v>
      </c>
      <c r="AD14" s="472">
        <v>1</v>
      </c>
      <c r="AE14" s="472">
        <v>0</v>
      </c>
      <c r="AF14" s="472">
        <v>0</v>
      </c>
      <c r="AG14" s="472">
        <v>0</v>
      </c>
      <c r="AH14" s="472">
        <v>0</v>
      </c>
      <c r="AI14" s="457"/>
      <c r="AJ14" s="457"/>
      <c r="AK14" s="457"/>
    </row>
    <row r="15" spans="1:37" s="614" customFormat="1" ht="12.9" customHeight="1" x14ac:dyDescent="0.25">
      <c r="A15" s="602">
        <v>5</v>
      </c>
      <c r="B15" s="706" t="str">
        <f>IF($E15="","",VLOOKUP($E15,'[1]Játék nélkül továbbjutók'!$A$7:$O$22,14))</f>
        <v/>
      </c>
      <c r="C15" s="707"/>
      <c r="D15" s="707" t="str">
        <f>IF($E15="","",VLOOKUP($E15,'[1]Játék nélkül továbbjutók'!$A$7:$O$22,5))</f>
        <v/>
      </c>
      <c r="E15" s="708"/>
      <c r="F15" s="709" t="s">
        <v>663</v>
      </c>
      <c r="G15" s="709" t="s">
        <v>759</v>
      </c>
      <c r="H15" s="709"/>
      <c r="I15" s="709" t="s">
        <v>136</v>
      </c>
      <c r="J15" s="735"/>
      <c r="K15" s="711"/>
      <c r="L15" s="711"/>
      <c r="M15" s="711"/>
      <c r="N15" s="730"/>
      <c r="O15" s="711" t="s">
        <v>669</v>
      </c>
      <c r="P15" s="730"/>
      <c r="Q15" s="610"/>
      <c r="R15" s="611"/>
      <c r="S15" s="612"/>
      <c r="U15" s="720" t="str">
        <f>[1]Birók!P29</f>
        <v xml:space="preserve"> </v>
      </c>
      <c r="Y15" s="471"/>
      <c r="Z15" s="471"/>
      <c r="AA15" s="471"/>
      <c r="AB15" s="471"/>
      <c r="AC15" s="471"/>
      <c r="AD15" s="471"/>
      <c r="AE15" s="471"/>
      <c r="AF15" s="471"/>
      <c r="AG15" s="471"/>
      <c r="AH15" s="471"/>
      <c r="AI15" s="457"/>
      <c r="AJ15" s="457"/>
      <c r="AK15" s="457"/>
    </row>
    <row r="16" spans="1:37" s="614" customFormat="1" ht="12.9" customHeight="1" thickBot="1" x14ac:dyDescent="0.3">
      <c r="A16" s="615"/>
      <c r="B16" s="713"/>
      <c r="C16" s="714"/>
      <c r="D16" s="714"/>
      <c r="E16" s="724"/>
      <c r="F16" s="716"/>
      <c r="G16" s="716"/>
      <c r="H16" s="717"/>
      <c r="I16" s="718" t="s">
        <v>178</v>
      </c>
      <c r="J16" s="622"/>
      <c r="K16" s="719" t="s">
        <v>760</v>
      </c>
      <c r="L16" s="719"/>
      <c r="M16" s="711"/>
      <c r="N16" s="730"/>
      <c r="O16" s="728"/>
      <c r="P16" s="730"/>
      <c r="Q16" s="610"/>
      <c r="R16" s="611"/>
      <c r="S16" s="612"/>
      <c r="U16" s="736" t="str">
        <f>[1]Birók!P30</f>
        <v>Egyik sem</v>
      </c>
      <c r="Y16" s="471"/>
      <c r="Z16" s="471"/>
      <c r="AA16" s="471" t="s">
        <v>30</v>
      </c>
      <c r="AB16" s="472">
        <v>150</v>
      </c>
      <c r="AC16" s="472">
        <v>120</v>
      </c>
      <c r="AD16" s="472">
        <v>90</v>
      </c>
      <c r="AE16" s="472">
        <v>60</v>
      </c>
      <c r="AF16" s="472">
        <v>40</v>
      </c>
      <c r="AG16" s="472">
        <v>25</v>
      </c>
      <c r="AH16" s="472">
        <v>15</v>
      </c>
      <c r="AI16" s="457"/>
      <c r="AJ16" s="457"/>
      <c r="AK16" s="457"/>
    </row>
    <row r="17" spans="1:37" s="614" customFormat="1" ht="12.9" customHeight="1" x14ac:dyDescent="0.25">
      <c r="A17" s="615">
        <v>6</v>
      </c>
      <c r="B17" s="706" t="str">
        <f>IF($E17="","",VLOOKUP($E17,'[1]Játék nélkül továbbjutók'!$A$7:$O$22,14))</f>
        <v/>
      </c>
      <c r="C17" s="707"/>
      <c r="D17" s="707" t="str">
        <f>IF($E17="","",VLOOKUP($E17,'[1]Játék nélkül továbbjutók'!$A$7:$O$22,5))</f>
        <v/>
      </c>
      <c r="E17" s="708"/>
      <c r="F17" s="721" t="s">
        <v>761</v>
      </c>
      <c r="G17" s="721" t="s">
        <v>156</v>
      </c>
      <c r="H17" s="721"/>
      <c r="I17" s="721" t="s">
        <v>762</v>
      </c>
      <c r="J17" s="722"/>
      <c r="K17" s="711" t="s">
        <v>682</v>
      </c>
      <c r="L17" s="723"/>
      <c r="M17" s="711"/>
      <c r="N17" s="730"/>
      <c r="O17" s="728"/>
      <c r="P17" s="730"/>
      <c r="Q17" s="610"/>
      <c r="R17" s="611"/>
      <c r="S17" s="612"/>
      <c r="Y17" s="471"/>
      <c r="Z17" s="471"/>
      <c r="AA17" s="471" t="s">
        <v>36</v>
      </c>
      <c r="AB17" s="472">
        <v>120</v>
      </c>
      <c r="AC17" s="472">
        <v>90</v>
      </c>
      <c r="AD17" s="472">
        <v>60</v>
      </c>
      <c r="AE17" s="472">
        <v>40</v>
      </c>
      <c r="AF17" s="472">
        <v>25</v>
      </c>
      <c r="AG17" s="472">
        <v>15</v>
      </c>
      <c r="AH17" s="472">
        <v>8</v>
      </c>
      <c r="AI17" s="457"/>
      <c r="AJ17" s="457"/>
      <c r="AK17" s="457"/>
    </row>
    <row r="18" spans="1:37" s="614" customFormat="1" ht="12.9" customHeight="1" x14ac:dyDescent="0.25">
      <c r="A18" s="615"/>
      <c r="B18" s="713"/>
      <c r="C18" s="714"/>
      <c r="D18" s="714"/>
      <c r="E18" s="724"/>
      <c r="F18" s="716"/>
      <c r="G18" s="716"/>
      <c r="H18" s="717"/>
      <c r="I18" s="711"/>
      <c r="J18" s="725"/>
      <c r="K18" s="726" t="s">
        <v>178</v>
      </c>
      <c r="L18" s="630"/>
      <c r="M18" s="719" t="s">
        <v>761</v>
      </c>
      <c r="N18" s="737"/>
      <c r="O18" s="728"/>
      <c r="P18" s="730"/>
      <c r="Q18" s="610"/>
      <c r="R18" s="611"/>
      <c r="S18" s="612"/>
      <c r="Y18" s="471"/>
      <c r="Z18" s="471"/>
      <c r="AA18" s="471" t="s">
        <v>41</v>
      </c>
      <c r="AB18" s="472">
        <v>90</v>
      </c>
      <c r="AC18" s="472">
        <v>60</v>
      </c>
      <c r="AD18" s="472">
        <v>40</v>
      </c>
      <c r="AE18" s="472">
        <v>25</v>
      </c>
      <c r="AF18" s="472">
        <v>15</v>
      </c>
      <c r="AG18" s="472">
        <v>8</v>
      </c>
      <c r="AH18" s="472">
        <v>4</v>
      </c>
      <c r="AI18" s="457"/>
      <c r="AJ18" s="457"/>
      <c r="AK18" s="457"/>
    </row>
    <row r="19" spans="1:37" s="614" customFormat="1" ht="12.9" customHeight="1" x14ac:dyDescent="0.25">
      <c r="A19" s="615">
        <v>7</v>
      </c>
      <c r="B19" s="706" t="str">
        <f>IF($E19="","",VLOOKUP($E19,'[1]Játék nélkül továbbjutók'!$A$7:$O$22,14))</f>
        <v/>
      </c>
      <c r="C19" s="707"/>
      <c r="D19" s="707" t="str">
        <f>IF($E19="","",VLOOKUP($E19,'[1]Játék nélkül továbbjutók'!$A$7:$O$22,5))</f>
        <v/>
      </c>
      <c r="E19" s="708"/>
      <c r="F19" s="721" t="s">
        <v>763</v>
      </c>
      <c r="G19" s="721" t="s">
        <v>764</v>
      </c>
      <c r="H19" s="721"/>
      <c r="I19" s="721" t="s">
        <v>133</v>
      </c>
      <c r="J19" s="710"/>
      <c r="K19" s="711"/>
      <c r="L19" s="729"/>
      <c r="M19" s="711" t="s">
        <v>765</v>
      </c>
      <c r="N19" s="728"/>
      <c r="O19" s="728"/>
      <c r="P19" s="730"/>
      <c r="Q19" s="610"/>
      <c r="R19" s="611"/>
      <c r="S19" s="612"/>
      <c r="Y19" s="471"/>
      <c r="Z19" s="471"/>
      <c r="AA19" s="471" t="s">
        <v>53</v>
      </c>
      <c r="AB19" s="472">
        <v>60</v>
      </c>
      <c r="AC19" s="472">
        <v>40</v>
      </c>
      <c r="AD19" s="472">
        <v>25</v>
      </c>
      <c r="AE19" s="472">
        <v>15</v>
      </c>
      <c r="AF19" s="472">
        <v>8</v>
      </c>
      <c r="AG19" s="472">
        <v>4</v>
      </c>
      <c r="AH19" s="472">
        <v>2</v>
      </c>
      <c r="AI19" s="457"/>
      <c r="AJ19" s="457"/>
      <c r="AK19" s="457"/>
    </row>
    <row r="20" spans="1:37" s="614" customFormat="1" ht="12.9" customHeight="1" x14ac:dyDescent="0.25">
      <c r="A20" s="615"/>
      <c r="B20" s="713"/>
      <c r="C20" s="714"/>
      <c r="D20" s="714"/>
      <c r="E20" s="715"/>
      <c r="F20" s="716"/>
      <c r="G20" s="716"/>
      <c r="H20" s="717"/>
      <c r="I20" s="718" t="s">
        <v>178</v>
      </c>
      <c r="J20" s="622"/>
      <c r="K20" s="719" t="s">
        <v>763</v>
      </c>
      <c r="L20" s="731"/>
      <c r="M20" s="711"/>
      <c r="N20" s="728"/>
      <c r="O20" s="728"/>
      <c r="P20" s="730"/>
      <c r="Q20" s="610"/>
      <c r="R20" s="611"/>
      <c r="S20" s="612"/>
      <c r="Y20" s="471"/>
      <c r="Z20" s="471"/>
      <c r="AA20" s="471" t="s">
        <v>54</v>
      </c>
      <c r="AB20" s="472">
        <v>40</v>
      </c>
      <c r="AC20" s="472">
        <v>25</v>
      </c>
      <c r="AD20" s="472">
        <v>15</v>
      </c>
      <c r="AE20" s="472">
        <v>8</v>
      </c>
      <c r="AF20" s="472">
        <v>4</v>
      </c>
      <c r="AG20" s="472">
        <v>2</v>
      </c>
      <c r="AH20" s="472">
        <v>1</v>
      </c>
      <c r="AI20" s="457"/>
      <c r="AJ20" s="457"/>
      <c r="AK20" s="457"/>
    </row>
    <row r="21" spans="1:37" s="614" customFormat="1" ht="12.9" customHeight="1" x14ac:dyDescent="0.25">
      <c r="A21" s="615">
        <v>8</v>
      </c>
      <c r="B21" s="706" t="str">
        <f>IF($E21="","",VLOOKUP($E21,'[1]Játék nélkül továbbjutók'!$A$7:$O$22,14))</f>
        <v/>
      </c>
      <c r="C21" s="707"/>
      <c r="D21" s="707" t="str">
        <f>IF($E21="","",VLOOKUP($E21,'[1]Játék nélkül továbbjutók'!$A$7:$O$22,5))</f>
        <v/>
      </c>
      <c r="E21" s="708"/>
      <c r="F21" s="721" t="s">
        <v>766</v>
      </c>
      <c r="G21" s="721" t="s">
        <v>724</v>
      </c>
      <c r="H21" s="721"/>
      <c r="I21" s="721" t="s">
        <v>136</v>
      </c>
      <c r="J21" s="732"/>
      <c r="K21" s="711" t="s">
        <v>605</v>
      </c>
      <c r="L21" s="711"/>
      <c r="M21" s="711"/>
      <c r="N21" s="728"/>
      <c r="O21" s="728"/>
      <c r="P21" s="730"/>
      <c r="Q21" s="610"/>
      <c r="R21" s="611"/>
      <c r="S21" s="612"/>
      <c r="Y21" s="471"/>
      <c r="Z21" s="471"/>
      <c r="AA21" s="471" t="s">
        <v>60</v>
      </c>
      <c r="AB21" s="472">
        <v>25</v>
      </c>
      <c r="AC21" s="472">
        <v>15</v>
      </c>
      <c r="AD21" s="472">
        <v>10</v>
      </c>
      <c r="AE21" s="472">
        <v>6</v>
      </c>
      <c r="AF21" s="472">
        <v>3</v>
      </c>
      <c r="AG21" s="472">
        <v>1</v>
      </c>
      <c r="AH21" s="472">
        <v>0</v>
      </c>
      <c r="AI21" s="457"/>
      <c r="AJ21" s="457"/>
      <c r="AK21" s="457"/>
    </row>
    <row r="22" spans="1:37" s="614" customFormat="1" ht="12.9" customHeight="1" x14ac:dyDescent="0.25">
      <c r="A22" s="615"/>
      <c r="B22" s="713"/>
      <c r="C22" s="714"/>
      <c r="D22" s="714"/>
      <c r="E22" s="715"/>
      <c r="F22" s="734"/>
      <c r="G22" s="734"/>
      <c r="H22" s="738"/>
      <c r="I22" s="734"/>
      <c r="J22" s="725"/>
      <c r="K22" s="711"/>
      <c r="L22" s="711"/>
      <c r="M22" s="711"/>
      <c r="N22" s="728"/>
      <c r="O22" s="726" t="s">
        <v>178</v>
      </c>
      <c r="P22" s="630"/>
      <c r="Q22" s="719" t="s">
        <v>767</v>
      </c>
      <c r="R22" s="727"/>
      <c r="S22" s="612"/>
      <c r="Y22" s="471"/>
      <c r="Z22" s="471"/>
      <c r="AA22" s="471" t="s">
        <v>63</v>
      </c>
      <c r="AB22" s="472">
        <v>15</v>
      </c>
      <c r="AC22" s="472">
        <v>10</v>
      </c>
      <c r="AD22" s="472">
        <v>6</v>
      </c>
      <c r="AE22" s="472">
        <v>3</v>
      </c>
      <c r="AF22" s="472">
        <v>1</v>
      </c>
      <c r="AG22" s="472">
        <v>0</v>
      </c>
      <c r="AH22" s="472">
        <v>0</v>
      </c>
      <c r="AI22" s="457"/>
      <c r="AJ22" s="457"/>
      <c r="AK22" s="457"/>
    </row>
    <row r="23" spans="1:37" s="614" customFormat="1" ht="12.9" customHeight="1" x14ac:dyDescent="0.25">
      <c r="A23" s="615">
        <v>9</v>
      </c>
      <c r="B23" s="706" t="str">
        <f>IF($E23="","",VLOOKUP($E23,'[1]Játék nélkül továbbjutók'!$A$7:$O$22,14))</f>
        <v/>
      </c>
      <c r="C23" s="707"/>
      <c r="D23" s="707" t="str">
        <f>IF($E23="","",VLOOKUP($E23,'[1]Játék nélkül továbbjutók'!$A$7:$O$22,5))</f>
        <v/>
      </c>
      <c r="E23" s="708"/>
      <c r="F23" s="721" t="s">
        <v>692</v>
      </c>
      <c r="G23" s="721" t="s">
        <v>170</v>
      </c>
      <c r="H23" s="721"/>
      <c r="I23" s="721" t="s">
        <v>755</v>
      </c>
      <c r="J23" s="710"/>
      <c r="K23" s="711"/>
      <c r="L23" s="711"/>
      <c r="M23" s="711"/>
      <c r="N23" s="728"/>
      <c r="O23" s="711"/>
      <c r="P23" s="730"/>
      <c r="Q23" s="711" t="s">
        <v>668</v>
      </c>
      <c r="R23" s="728"/>
      <c r="S23" s="612"/>
      <c r="Y23" s="471"/>
      <c r="Z23" s="471"/>
      <c r="AA23" s="471" t="s">
        <v>70</v>
      </c>
      <c r="AB23" s="472">
        <v>10</v>
      </c>
      <c r="AC23" s="472">
        <v>6</v>
      </c>
      <c r="AD23" s="472">
        <v>3</v>
      </c>
      <c r="AE23" s="472">
        <v>1</v>
      </c>
      <c r="AF23" s="472">
        <v>0</v>
      </c>
      <c r="AG23" s="472">
        <v>0</v>
      </c>
      <c r="AH23" s="472">
        <v>0</v>
      </c>
      <c r="AI23" s="457"/>
      <c r="AJ23" s="457"/>
      <c r="AK23" s="457"/>
    </row>
    <row r="24" spans="1:37" s="614" customFormat="1" ht="12.9" customHeight="1" x14ac:dyDescent="0.25">
      <c r="A24" s="615"/>
      <c r="B24" s="713"/>
      <c r="C24" s="714"/>
      <c r="D24" s="714"/>
      <c r="E24" s="715"/>
      <c r="F24" s="716"/>
      <c r="G24" s="716"/>
      <c r="H24" s="717"/>
      <c r="I24" s="718" t="s">
        <v>178</v>
      </c>
      <c r="J24" s="622"/>
      <c r="K24" s="719" t="s">
        <v>692</v>
      </c>
      <c r="L24" s="719"/>
      <c r="M24" s="711"/>
      <c r="N24" s="728"/>
      <c r="O24" s="728"/>
      <c r="P24" s="730"/>
      <c r="Q24" s="610"/>
      <c r="R24" s="611"/>
      <c r="S24" s="612"/>
      <c r="Y24" s="471"/>
      <c r="Z24" s="471"/>
      <c r="AA24" s="471" t="s">
        <v>71</v>
      </c>
      <c r="AB24" s="472">
        <v>6</v>
      </c>
      <c r="AC24" s="472">
        <v>3</v>
      </c>
      <c r="AD24" s="472">
        <v>1</v>
      </c>
      <c r="AE24" s="472">
        <v>0</v>
      </c>
      <c r="AF24" s="472">
        <v>0</v>
      </c>
      <c r="AG24" s="472">
        <v>0</v>
      </c>
      <c r="AH24" s="472">
        <v>0</v>
      </c>
      <c r="AI24" s="457"/>
      <c r="AJ24" s="457"/>
      <c r="AK24" s="457"/>
    </row>
    <row r="25" spans="1:37" s="614" customFormat="1" ht="12.9" customHeight="1" x14ac:dyDescent="0.25">
      <c r="A25" s="615">
        <v>10</v>
      </c>
      <c r="B25" s="706" t="str">
        <f>IF($E25="","",VLOOKUP($E25,'[1]Játék nélkül továbbjutók'!$A$7:$O$22,14))</f>
        <v/>
      </c>
      <c r="C25" s="707"/>
      <c r="D25" s="707" t="str">
        <f>IF($E25="","",VLOOKUP($E25,'[1]Játék nélkül továbbjutók'!$A$7:$O$22,5))</f>
        <v/>
      </c>
      <c r="E25" s="708"/>
      <c r="F25" s="721" t="s">
        <v>768</v>
      </c>
      <c r="G25" s="721" t="s">
        <v>769</v>
      </c>
      <c r="H25" s="721"/>
      <c r="I25" s="721" t="s">
        <v>661</v>
      </c>
      <c r="J25" s="722"/>
      <c r="K25" s="711" t="s">
        <v>770</v>
      </c>
      <c r="L25" s="723"/>
      <c r="M25" s="711"/>
      <c r="N25" s="728"/>
      <c r="O25" s="728"/>
      <c r="P25" s="730"/>
      <c r="Q25" s="610"/>
      <c r="R25" s="611"/>
      <c r="S25" s="612"/>
      <c r="Y25" s="471"/>
      <c r="Z25" s="471"/>
      <c r="AA25" s="471" t="s">
        <v>76</v>
      </c>
      <c r="AB25" s="472">
        <v>3</v>
      </c>
      <c r="AC25" s="472">
        <v>2</v>
      </c>
      <c r="AD25" s="472">
        <v>1</v>
      </c>
      <c r="AE25" s="472">
        <v>0</v>
      </c>
      <c r="AF25" s="472">
        <v>0</v>
      </c>
      <c r="AG25" s="472">
        <v>0</v>
      </c>
      <c r="AH25" s="472">
        <v>0</v>
      </c>
      <c r="AI25" s="457"/>
      <c r="AJ25" s="457"/>
      <c r="AK25" s="457"/>
    </row>
    <row r="26" spans="1:37" s="614" customFormat="1" ht="12.9" customHeight="1" x14ac:dyDescent="0.25">
      <c r="A26" s="615"/>
      <c r="B26" s="713"/>
      <c r="C26" s="714"/>
      <c r="D26" s="714"/>
      <c r="E26" s="724"/>
      <c r="F26" s="716"/>
      <c r="G26" s="716"/>
      <c r="H26" s="717"/>
      <c r="I26" s="711"/>
      <c r="J26" s="725"/>
      <c r="K26" s="726" t="s">
        <v>178</v>
      </c>
      <c r="L26" s="630"/>
      <c r="M26" s="719" t="s">
        <v>692</v>
      </c>
      <c r="N26" s="727"/>
      <c r="O26" s="728"/>
      <c r="P26" s="730"/>
      <c r="Q26" s="610"/>
      <c r="R26" s="611"/>
      <c r="S26" s="612"/>
      <c r="Y26" s="457"/>
      <c r="Z26" s="457"/>
      <c r="AA26" s="457"/>
      <c r="AB26" s="457"/>
      <c r="AC26" s="457"/>
      <c r="AD26" s="457"/>
      <c r="AE26" s="457"/>
      <c r="AF26" s="457"/>
      <c r="AG26" s="457"/>
      <c r="AH26" s="457"/>
      <c r="AI26" s="457"/>
      <c r="AJ26" s="457"/>
      <c r="AK26" s="457"/>
    </row>
    <row r="27" spans="1:37" s="614" customFormat="1" ht="12.9" customHeight="1" x14ac:dyDescent="0.25">
      <c r="A27" s="615">
        <v>11</v>
      </c>
      <c r="B27" s="706" t="str">
        <f>IF($E27="","",VLOOKUP($E27,'[1]Játék nélkül továbbjutók'!$A$7:$O$22,14))</f>
        <v/>
      </c>
      <c r="C27" s="707"/>
      <c r="D27" s="707" t="str">
        <f>IF($E27="","",VLOOKUP($E27,'[1]Játék nélkül továbbjutók'!$A$7:$O$22,5))</f>
        <v/>
      </c>
      <c r="E27" s="708"/>
      <c r="F27" s="721" t="s">
        <v>771</v>
      </c>
      <c r="G27" s="721" t="s">
        <v>666</v>
      </c>
      <c r="H27" s="721"/>
      <c r="I27" s="721" t="s">
        <v>650</v>
      </c>
      <c r="J27" s="710"/>
      <c r="K27" s="711"/>
      <c r="L27" s="729"/>
      <c r="M27" s="711" t="s">
        <v>669</v>
      </c>
      <c r="N27" s="730"/>
      <c r="O27" s="728"/>
      <c r="P27" s="730"/>
      <c r="Q27" s="610"/>
      <c r="R27" s="611"/>
      <c r="S27" s="612"/>
      <c r="Y27" s="457"/>
      <c r="Z27" s="457"/>
      <c r="AA27" s="457"/>
      <c r="AB27" s="457"/>
      <c r="AC27" s="457"/>
      <c r="AD27" s="457"/>
      <c r="AE27" s="457"/>
      <c r="AF27" s="457"/>
      <c r="AG27" s="457"/>
      <c r="AH27" s="457"/>
      <c r="AI27" s="457"/>
      <c r="AJ27" s="457"/>
      <c r="AK27" s="457"/>
    </row>
    <row r="28" spans="1:37" s="614" customFormat="1" ht="12.9" customHeight="1" x14ac:dyDescent="0.25">
      <c r="A28" s="641"/>
      <c r="B28" s="713"/>
      <c r="C28" s="714"/>
      <c r="D28" s="714"/>
      <c r="E28" s="724"/>
      <c r="F28" s="716"/>
      <c r="G28" s="716"/>
      <c r="H28" s="717"/>
      <c r="I28" s="718" t="s">
        <v>178</v>
      </c>
      <c r="J28" s="622"/>
      <c r="K28" s="719" t="s">
        <v>771</v>
      </c>
      <c r="L28" s="731"/>
      <c r="M28" s="711"/>
      <c r="N28" s="730"/>
      <c r="O28" s="728"/>
      <c r="P28" s="730"/>
      <c r="Q28" s="610"/>
      <c r="R28" s="611"/>
      <c r="S28" s="612"/>
    </row>
    <row r="29" spans="1:37" s="614" customFormat="1" ht="12.9" customHeight="1" x14ac:dyDescent="0.25">
      <c r="A29" s="602">
        <v>12</v>
      </c>
      <c r="B29" s="706" t="str">
        <f>IF($E29="","",VLOOKUP($E29,'[1]Játék nélkül továbbjutók'!$A$7:$O$22,14))</f>
        <v/>
      </c>
      <c r="C29" s="707"/>
      <c r="D29" s="707" t="str">
        <f>IF($E29="","",VLOOKUP($E29,'[1]Játék nélkül továbbjutók'!$A$7:$O$22,5))</f>
        <v/>
      </c>
      <c r="E29" s="708"/>
      <c r="F29" s="709" t="s">
        <v>234</v>
      </c>
      <c r="G29" s="709" t="s">
        <v>193</v>
      </c>
      <c r="H29" s="709"/>
      <c r="I29" s="709" t="s">
        <v>665</v>
      </c>
      <c r="J29" s="732"/>
      <c r="K29" s="711"/>
      <c r="L29" s="711"/>
      <c r="M29" s="711"/>
      <c r="N29" s="730"/>
      <c r="O29" s="728"/>
      <c r="P29" s="730"/>
      <c r="Q29" s="610"/>
      <c r="R29" s="611"/>
      <c r="S29" s="612"/>
    </row>
    <row r="30" spans="1:37" s="614" customFormat="1" ht="12.9" customHeight="1" x14ac:dyDescent="0.25">
      <c r="A30" s="615"/>
      <c r="B30" s="713"/>
      <c r="C30" s="714"/>
      <c r="D30" s="714"/>
      <c r="E30" s="724"/>
      <c r="F30" s="711"/>
      <c r="G30" s="711"/>
      <c r="H30" s="733"/>
      <c r="I30" s="734"/>
      <c r="J30" s="725"/>
      <c r="K30" s="711"/>
      <c r="L30" s="711"/>
      <c r="M30" s="726" t="s">
        <v>178</v>
      </c>
      <c r="N30" s="630"/>
      <c r="O30" s="719" t="s">
        <v>767</v>
      </c>
      <c r="P30" s="737"/>
      <c r="Q30" s="610"/>
      <c r="R30" s="611"/>
      <c r="S30" s="612"/>
    </row>
    <row r="31" spans="1:37" s="614" customFormat="1" ht="12.9" customHeight="1" x14ac:dyDescent="0.25">
      <c r="A31" s="615">
        <v>13</v>
      </c>
      <c r="B31" s="706" t="str">
        <f>IF($E31="","",VLOOKUP($E31,'[1]Játék nélkül továbbjutók'!$A$7:$O$22,14))</f>
        <v/>
      </c>
      <c r="C31" s="707" t="str">
        <f>IF($E31="","",VLOOKUP($E31,'[1]Játék nélkül továbbjutók'!$A$7:$O$22,15))</f>
        <v/>
      </c>
      <c r="D31" s="707" t="str">
        <f>IF($E31="","",VLOOKUP($E31,'[1]Játék nélkül továbbjutók'!$A$7:$O$22,5))</f>
        <v/>
      </c>
      <c r="E31" s="708"/>
      <c r="F31" s="721" t="s">
        <v>772</v>
      </c>
      <c r="G31" s="721" t="s">
        <v>773</v>
      </c>
      <c r="H31" s="721"/>
      <c r="I31" s="721" t="s">
        <v>661</v>
      </c>
      <c r="J31" s="735"/>
      <c r="K31" s="711"/>
      <c r="L31" s="711"/>
      <c r="M31" s="711"/>
      <c r="N31" s="730"/>
      <c r="O31" s="711" t="s">
        <v>669</v>
      </c>
      <c r="P31" s="728"/>
      <c r="Q31" s="610"/>
      <c r="R31" s="611"/>
      <c r="S31" s="612"/>
    </row>
    <row r="32" spans="1:37" s="614" customFormat="1" ht="12.9" customHeight="1" x14ac:dyDescent="0.25">
      <c r="A32" s="615"/>
      <c r="B32" s="713"/>
      <c r="C32" s="714"/>
      <c r="D32" s="714"/>
      <c r="E32" s="724"/>
      <c r="F32" s="716"/>
      <c r="G32" s="716"/>
      <c r="H32" s="717"/>
      <c r="I32" s="726" t="s">
        <v>178</v>
      </c>
      <c r="J32" s="622"/>
      <c r="K32" s="719" t="s">
        <v>501</v>
      </c>
      <c r="L32" s="719"/>
      <c r="M32" s="711"/>
      <c r="N32" s="730"/>
      <c r="O32" s="728"/>
      <c r="P32" s="728"/>
      <c r="Q32" s="610"/>
      <c r="R32" s="611"/>
      <c r="S32" s="612"/>
    </row>
    <row r="33" spans="1:19" s="614" customFormat="1" ht="12.9" customHeight="1" x14ac:dyDescent="0.25">
      <c r="A33" s="615">
        <v>14</v>
      </c>
      <c r="B33" s="706" t="str">
        <f>IF($E33="","",VLOOKUP($E33,'[1]Játék nélkül továbbjutók'!$A$7:$O$22,14))</f>
        <v/>
      </c>
      <c r="C33" s="707" t="str">
        <f>IF($E33="","",VLOOKUP($E33,'[1]Játék nélkül továbbjutók'!$A$7:$O$22,15))</f>
        <v/>
      </c>
      <c r="D33" s="707" t="str">
        <f>IF($E33="","",VLOOKUP($E33,'[1]Játék nélkül továbbjutók'!$A$7:$O$22,5))</f>
        <v/>
      </c>
      <c r="E33" s="708"/>
      <c r="F33" s="721" t="s">
        <v>649</v>
      </c>
      <c r="G33" s="721" t="str">
        <f>IF($E33="","",VLOOKUP($E33,'[1]Játék nélkül továbbjutók'!$A$7:$O$22,3))</f>
        <v/>
      </c>
      <c r="H33" s="721"/>
      <c r="I33" s="721" t="str">
        <f>IF($E33="","",VLOOKUP($E33,'[1]Játék nélkül továbbjutók'!$A$7:$O$22,4))</f>
        <v/>
      </c>
      <c r="J33" s="722"/>
      <c r="K33" s="711"/>
      <c r="L33" s="723"/>
      <c r="M33" s="711"/>
      <c r="N33" s="730"/>
      <c r="O33" s="728"/>
      <c r="P33" s="728"/>
      <c r="Q33" s="610"/>
      <c r="R33" s="611"/>
      <c r="S33" s="612"/>
    </row>
    <row r="34" spans="1:19" s="614" customFormat="1" ht="12.9" customHeight="1" x14ac:dyDescent="0.25">
      <c r="A34" s="615"/>
      <c r="B34" s="713"/>
      <c r="C34" s="714"/>
      <c r="D34" s="714"/>
      <c r="E34" s="724"/>
      <c r="F34" s="716"/>
      <c r="G34" s="716"/>
      <c r="H34" s="717"/>
      <c r="I34" s="711"/>
      <c r="J34" s="725"/>
      <c r="K34" s="726" t="s">
        <v>178</v>
      </c>
      <c r="L34" s="630"/>
      <c r="M34" s="719" t="s">
        <v>767</v>
      </c>
      <c r="N34" s="737"/>
      <c r="O34" s="728"/>
      <c r="P34" s="728"/>
      <c r="Q34" s="610"/>
      <c r="R34" s="611"/>
      <c r="S34" s="612"/>
    </row>
    <row r="35" spans="1:19" s="614" customFormat="1" ht="12.9" customHeight="1" x14ac:dyDescent="0.25">
      <c r="A35" s="615">
        <v>15</v>
      </c>
      <c r="B35" s="706" t="str">
        <f>IF($E35="","",VLOOKUP($E35,'[1]Játék nélkül továbbjutók'!$A$7:$O$22,14))</f>
        <v/>
      </c>
      <c r="C35" s="707" t="str">
        <f>IF($E35="","",VLOOKUP($E35,'[1]Játék nélkül továbbjutók'!$A$7:$O$22,15))</f>
        <v/>
      </c>
      <c r="D35" s="707" t="str">
        <f>IF($E35="","",VLOOKUP($E35,'[1]Játék nélkül továbbjutók'!$A$7:$O$22,5))</f>
        <v/>
      </c>
      <c r="E35" s="708"/>
      <c r="F35" s="721" t="s">
        <v>649</v>
      </c>
      <c r="G35" s="721" t="str">
        <f>IF($E35="","",VLOOKUP($E35,'[1]Játék nélkül továbbjutók'!$A$7:$O$22,3))</f>
        <v/>
      </c>
      <c r="H35" s="721"/>
      <c r="I35" s="721" t="str">
        <f>IF($E35="","",VLOOKUP($E35,'[1]Játék nélkül továbbjutók'!$A$7:$O$22,4))</f>
        <v/>
      </c>
      <c r="J35" s="710"/>
      <c r="K35" s="711"/>
      <c r="L35" s="729"/>
      <c r="M35" s="711" t="s">
        <v>668</v>
      </c>
      <c r="N35" s="728"/>
      <c r="O35" s="728"/>
      <c r="P35" s="728"/>
      <c r="Q35" s="610"/>
      <c r="R35" s="611"/>
      <c r="S35" s="612"/>
    </row>
    <row r="36" spans="1:19" s="614" customFormat="1" ht="12.9" customHeight="1" x14ac:dyDescent="0.25">
      <c r="A36" s="615"/>
      <c r="B36" s="713"/>
      <c r="C36" s="714"/>
      <c r="D36" s="714"/>
      <c r="E36" s="715"/>
      <c r="F36" s="716"/>
      <c r="G36" s="716"/>
      <c r="H36" s="717"/>
      <c r="I36" s="726" t="s">
        <v>178</v>
      </c>
      <c r="J36" s="622"/>
      <c r="K36" s="719" t="s">
        <v>498</v>
      </c>
      <c r="L36" s="731"/>
      <c r="M36" s="711"/>
      <c r="N36" s="728"/>
      <c r="O36" s="728"/>
      <c r="P36" s="728"/>
      <c r="Q36" s="610"/>
      <c r="R36" s="611"/>
      <c r="S36" s="612"/>
    </row>
    <row r="37" spans="1:19" s="614" customFormat="1" ht="12.9" customHeight="1" x14ac:dyDescent="0.25">
      <c r="A37" s="602">
        <v>16</v>
      </c>
      <c r="B37" s="706" t="str">
        <f>IF($E37="","",VLOOKUP($E37,'[1]Játék nélkül továbbjutók'!$A$7:$O$22,14))</f>
        <v/>
      </c>
      <c r="C37" s="707" t="str">
        <f>IF($E37="","",VLOOKUP($E37,'[1]Játék nélkül továbbjutók'!$A$7:$O$22,15))</f>
        <v/>
      </c>
      <c r="D37" s="707" t="str">
        <f>IF($E37="","",VLOOKUP($E37,'[1]Játék nélkül továbbjutók'!$A$7:$O$22,5))</f>
        <v/>
      </c>
      <c r="E37" s="708"/>
      <c r="F37" s="709" t="s">
        <v>767</v>
      </c>
      <c r="G37" s="709" t="s">
        <v>774</v>
      </c>
      <c r="H37" s="721"/>
      <c r="I37" s="709" t="s">
        <v>136</v>
      </c>
      <c r="J37" s="732"/>
      <c r="K37" s="711"/>
      <c r="L37" s="711"/>
      <c r="M37" s="711"/>
      <c r="N37" s="728"/>
      <c r="O37" s="728"/>
      <c r="P37" s="728"/>
      <c r="Q37" s="610"/>
      <c r="R37" s="611"/>
      <c r="S37" s="612"/>
    </row>
    <row r="38" spans="1:19" s="614" customFormat="1" ht="9.6" customHeight="1" x14ac:dyDescent="0.25">
      <c r="A38" s="739"/>
      <c r="B38" s="715"/>
      <c r="C38" s="715"/>
      <c r="D38" s="715"/>
      <c r="E38" s="715"/>
      <c r="F38" s="734"/>
      <c r="G38" s="734"/>
      <c r="H38" s="738"/>
      <c r="I38" s="711"/>
      <c r="J38" s="725"/>
      <c r="K38" s="711"/>
      <c r="L38" s="711"/>
      <c r="M38" s="711"/>
      <c r="N38" s="728"/>
      <c r="O38" s="728"/>
      <c r="P38" s="728"/>
      <c r="Q38" s="610"/>
      <c r="R38" s="611"/>
      <c r="S38" s="612"/>
    </row>
    <row r="39" spans="1:19" s="614" customFormat="1" ht="9.6" customHeight="1" x14ac:dyDescent="0.25">
      <c r="A39" s="740"/>
      <c r="B39" s="741"/>
      <c r="C39" s="741"/>
      <c r="D39" s="741"/>
      <c r="E39" s="715"/>
      <c r="F39" s="741"/>
      <c r="G39" s="741"/>
      <c r="H39" s="741"/>
      <c r="I39" s="741"/>
      <c r="J39" s="715"/>
      <c r="K39" s="741"/>
      <c r="L39" s="741"/>
      <c r="M39" s="741"/>
      <c r="N39" s="742"/>
      <c r="O39" s="742"/>
      <c r="P39" s="742"/>
      <c r="Q39" s="610"/>
      <c r="R39" s="611"/>
      <c r="S39" s="612"/>
    </row>
    <row r="40" spans="1:19" s="614" customFormat="1" ht="9.6" customHeight="1" x14ac:dyDescent="0.25">
      <c r="A40" s="739"/>
      <c r="B40" s="715"/>
      <c r="C40" s="715"/>
      <c r="D40" s="715"/>
      <c r="E40" s="715"/>
      <c r="F40" s="741"/>
      <c r="G40" s="741"/>
      <c r="I40" s="741"/>
      <c r="J40" s="715"/>
      <c r="K40" s="741"/>
      <c r="L40" s="741"/>
      <c r="M40" s="743"/>
      <c r="N40" s="715"/>
      <c r="O40" s="741"/>
      <c r="P40" s="742"/>
      <c r="Q40" s="610"/>
      <c r="R40" s="611"/>
      <c r="S40" s="612"/>
    </row>
    <row r="41" spans="1:19" s="614" customFormat="1" ht="9.6" customHeight="1" x14ac:dyDescent="0.25">
      <c r="A41" s="739"/>
      <c r="B41" s="741"/>
      <c r="C41" s="741"/>
      <c r="D41" s="741"/>
      <c r="E41" s="715"/>
      <c r="F41" s="741"/>
      <c r="G41" s="741"/>
      <c r="H41" s="741"/>
      <c r="I41" s="741"/>
      <c r="J41" s="715"/>
      <c r="K41" s="741"/>
      <c r="L41" s="741"/>
      <c r="M41" s="741"/>
      <c r="N41" s="742"/>
      <c r="O41" s="741"/>
      <c r="P41" s="742"/>
      <c r="Q41" s="610"/>
      <c r="R41" s="611"/>
      <c r="S41" s="612"/>
    </row>
    <row r="42" spans="1:19" s="614" customFormat="1" ht="9.6" customHeight="1" x14ac:dyDescent="0.25">
      <c r="A42" s="739"/>
      <c r="B42" s="715"/>
      <c r="C42" s="715"/>
      <c r="D42" s="715"/>
      <c r="E42" s="715"/>
      <c r="F42" s="741"/>
      <c r="G42" s="741"/>
      <c r="I42" s="743"/>
      <c r="J42" s="715"/>
      <c r="K42" s="741"/>
      <c r="L42" s="741"/>
      <c r="M42" s="741"/>
      <c r="N42" s="742"/>
      <c r="O42" s="742"/>
      <c r="P42" s="742"/>
      <c r="Q42" s="610"/>
      <c r="R42" s="611"/>
      <c r="S42" s="612"/>
    </row>
    <row r="43" spans="1:19" s="614" customFormat="1" ht="9.6" customHeight="1" x14ac:dyDescent="0.25">
      <c r="A43" s="739"/>
      <c r="B43" s="741"/>
      <c r="C43" s="741"/>
      <c r="D43" s="741"/>
      <c r="E43" s="715"/>
      <c r="F43" s="741"/>
      <c r="G43" s="741"/>
      <c r="H43" s="741"/>
      <c r="I43" s="741"/>
      <c r="J43" s="715"/>
      <c r="K43" s="741"/>
      <c r="L43" s="744"/>
      <c r="M43" s="741"/>
      <c r="N43" s="742"/>
      <c r="O43" s="742"/>
      <c r="P43" s="742"/>
      <c r="Q43" s="610"/>
      <c r="R43" s="611"/>
      <c r="S43" s="612"/>
    </row>
    <row r="44" spans="1:19" s="614" customFormat="1" ht="9.6" customHeight="1" x14ac:dyDescent="0.25">
      <c r="A44" s="739"/>
      <c r="B44" s="715"/>
      <c r="C44" s="715"/>
      <c r="D44" s="715"/>
      <c r="E44" s="715"/>
      <c r="F44" s="741"/>
      <c r="G44" s="741"/>
      <c r="I44" s="741"/>
      <c r="J44" s="715"/>
      <c r="K44" s="743"/>
      <c r="L44" s="715"/>
      <c r="M44" s="741"/>
      <c r="N44" s="742"/>
      <c r="O44" s="742"/>
      <c r="P44" s="742"/>
      <c r="Q44" s="610"/>
      <c r="R44" s="611"/>
      <c r="S44" s="612"/>
    </row>
    <row r="45" spans="1:19" s="614" customFormat="1" ht="9.6" customHeight="1" x14ac:dyDescent="0.25">
      <c r="A45" s="739"/>
      <c r="B45" s="741"/>
      <c r="C45" s="741"/>
      <c r="D45" s="741"/>
      <c r="E45" s="715"/>
      <c r="F45" s="741"/>
      <c r="G45" s="741"/>
      <c r="H45" s="741"/>
      <c r="I45" s="741"/>
      <c r="J45" s="715"/>
      <c r="K45" s="741"/>
      <c r="L45" s="741"/>
      <c r="M45" s="741"/>
      <c r="N45" s="742"/>
      <c r="O45" s="742"/>
      <c r="P45" s="742"/>
      <c r="Q45" s="610"/>
      <c r="R45" s="611"/>
      <c r="S45" s="612"/>
    </row>
    <row r="46" spans="1:19" s="614" customFormat="1" ht="9.6" customHeight="1" x14ac:dyDescent="0.25">
      <c r="A46" s="739"/>
      <c r="B46" s="715"/>
      <c r="C46" s="715"/>
      <c r="D46" s="715"/>
      <c r="E46" s="715"/>
      <c r="F46" s="741"/>
      <c r="G46" s="741"/>
      <c r="I46" s="743"/>
      <c r="J46" s="715"/>
      <c r="K46" s="741"/>
      <c r="L46" s="741"/>
      <c r="M46" s="741"/>
      <c r="N46" s="742"/>
      <c r="O46" s="742"/>
      <c r="P46" s="742"/>
      <c r="Q46" s="610"/>
      <c r="R46" s="611"/>
      <c r="S46" s="612"/>
    </row>
    <row r="47" spans="1:19" s="614" customFormat="1" ht="9.6" customHeight="1" x14ac:dyDescent="0.25">
      <c r="A47" s="740"/>
      <c r="B47" s="741"/>
      <c r="C47" s="741"/>
      <c r="D47" s="741"/>
      <c r="E47" s="715"/>
      <c r="F47" s="741"/>
      <c r="G47" s="741"/>
      <c r="H47" s="741"/>
      <c r="I47" s="741"/>
      <c r="J47" s="715"/>
      <c r="K47" s="741"/>
      <c r="L47" s="741"/>
      <c r="M47" s="741"/>
      <c r="N47" s="741"/>
      <c r="O47" s="608"/>
      <c r="P47" s="608"/>
      <c r="Q47" s="610"/>
      <c r="R47" s="611"/>
      <c r="S47" s="612"/>
    </row>
    <row r="48" spans="1:19" s="655" customFormat="1" ht="6.75" customHeight="1" x14ac:dyDescent="0.25">
      <c r="A48" s="651"/>
      <c r="B48" s="651"/>
      <c r="C48" s="651"/>
      <c r="D48" s="651"/>
      <c r="E48" s="651"/>
      <c r="F48" s="745"/>
      <c r="G48" s="745"/>
      <c r="H48" s="745"/>
      <c r="I48" s="745"/>
      <c r="J48" s="653"/>
      <c r="K48" s="652"/>
      <c r="L48" s="654"/>
      <c r="M48" s="652"/>
      <c r="N48" s="654"/>
      <c r="O48" s="652"/>
      <c r="P48" s="654"/>
      <c r="Q48" s="652"/>
      <c r="R48" s="654"/>
      <c r="S48" s="648"/>
    </row>
    <row r="49" spans="1:18" s="664" customFormat="1" ht="10.5" customHeight="1" x14ac:dyDescent="0.25">
      <c r="A49" s="511" t="s">
        <v>44</v>
      </c>
      <c r="B49" s="512"/>
      <c r="C49" s="512"/>
      <c r="D49" s="513"/>
      <c r="E49" s="656" t="s">
        <v>103</v>
      </c>
      <c r="F49" s="657" t="s">
        <v>104</v>
      </c>
      <c r="G49" s="656"/>
      <c r="H49" s="656"/>
      <c r="I49" s="658"/>
      <c r="J49" s="656" t="s">
        <v>103</v>
      </c>
      <c r="K49" s="657" t="s">
        <v>105</v>
      </c>
      <c r="L49" s="659"/>
      <c r="M49" s="657" t="s">
        <v>106</v>
      </c>
      <c r="N49" s="660"/>
      <c r="O49" s="661" t="s">
        <v>107</v>
      </c>
      <c r="P49" s="661"/>
      <c r="Q49" s="662"/>
      <c r="R49" s="663"/>
    </row>
    <row r="50" spans="1:18" s="664" customFormat="1" ht="9" customHeight="1" x14ac:dyDescent="0.25">
      <c r="A50" s="746" t="s">
        <v>108</v>
      </c>
      <c r="B50" s="747"/>
      <c r="C50" s="748"/>
      <c r="D50" s="749"/>
      <c r="E50" s="750">
        <v>1</v>
      </c>
      <c r="F50" s="551" t="str">
        <f>IF(E50&gt;$R$57,0,UPPER(VLOOKUP(E50,'[1]Játék nélkül továbbjutók'!$A$7:$Q$134,2)))</f>
        <v>ZENDEHDEL-MOGHADDAM</v>
      </c>
      <c r="G50" s="667"/>
      <c r="H50" s="551"/>
      <c r="I50" s="544"/>
      <c r="J50" s="751" t="s">
        <v>109</v>
      </c>
      <c r="K50" s="547"/>
      <c r="L50" s="535"/>
      <c r="M50" s="547"/>
      <c r="N50" s="752"/>
      <c r="O50" s="753" t="s">
        <v>110</v>
      </c>
      <c r="P50" s="754"/>
      <c r="Q50" s="754"/>
      <c r="R50" s="755"/>
    </row>
    <row r="51" spans="1:18" s="664" customFormat="1" ht="9" customHeight="1" x14ac:dyDescent="0.25">
      <c r="A51" s="756" t="s">
        <v>111</v>
      </c>
      <c r="B51" s="757"/>
      <c r="C51" s="758"/>
      <c r="D51" s="759"/>
      <c r="E51" s="750">
        <v>2</v>
      </c>
      <c r="F51" s="551" t="str">
        <f>IF(E51&gt;$R$57,0,UPPER(VLOOKUP(E51,'[1]Játék nélkül továbbjutók'!$A$7:$Q$134,2)))</f>
        <v xml:space="preserve">HARTMANN </v>
      </c>
      <c r="G51" s="667"/>
      <c r="H51" s="551"/>
      <c r="I51" s="544"/>
      <c r="J51" s="751" t="s">
        <v>112</v>
      </c>
      <c r="K51" s="547"/>
      <c r="L51" s="535"/>
      <c r="M51" s="547"/>
      <c r="N51" s="752"/>
      <c r="O51" s="760"/>
      <c r="P51" s="761"/>
      <c r="Q51" s="757"/>
      <c r="R51" s="762"/>
    </row>
    <row r="52" spans="1:18" s="664" customFormat="1" ht="9" customHeight="1" x14ac:dyDescent="0.25">
      <c r="A52" s="548"/>
      <c r="B52" s="549"/>
      <c r="C52" s="673"/>
      <c r="D52" s="550"/>
      <c r="E52" s="750">
        <v>3</v>
      </c>
      <c r="F52" s="551" t="str">
        <f>IF(E52&gt;$R$57,0,UPPER(VLOOKUP(E52,'[1]Játék nélkül továbbjutók'!$A$7:$Q$134,2)))</f>
        <v>KOVÁCS</v>
      </c>
      <c r="G52" s="667"/>
      <c r="H52" s="551"/>
      <c r="I52" s="544"/>
      <c r="J52" s="751" t="s">
        <v>113</v>
      </c>
      <c r="K52" s="547"/>
      <c r="L52" s="535"/>
      <c r="M52" s="547"/>
      <c r="N52" s="752"/>
      <c r="O52" s="753" t="s">
        <v>114</v>
      </c>
      <c r="P52" s="754"/>
      <c r="Q52" s="754"/>
      <c r="R52" s="755"/>
    </row>
    <row r="53" spans="1:18" s="664" customFormat="1" ht="9" customHeight="1" x14ac:dyDescent="0.25">
      <c r="A53" s="553"/>
      <c r="B53" s="554"/>
      <c r="C53" s="554"/>
      <c r="D53" s="555"/>
      <c r="E53" s="750">
        <v>4</v>
      </c>
      <c r="F53" s="551" t="str">
        <f>IF(E53&gt;$R$57,0,UPPER(VLOOKUP(E53,'[1]Játék nélkül továbbjutók'!$A$7:$Q$134,2)))</f>
        <v/>
      </c>
      <c r="G53" s="667"/>
      <c r="H53" s="551"/>
      <c r="I53" s="544"/>
      <c r="J53" s="751" t="s">
        <v>115</v>
      </c>
      <c r="K53" s="547"/>
      <c r="L53" s="535"/>
      <c r="M53" s="547"/>
      <c r="N53" s="752"/>
      <c r="O53" s="547"/>
      <c r="P53" s="535"/>
      <c r="Q53" s="547"/>
      <c r="R53" s="752"/>
    </row>
    <row r="54" spans="1:18" s="664" customFormat="1" ht="9" customHeight="1" x14ac:dyDescent="0.25">
      <c r="A54" s="557"/>
      <c r="B54" s="558"/>
      <c r="C54" s="558"/>
      <c r="D54" s="559"/>
      <c r="E54" s="750"/>
      <c r="F54" s="551"/>
      <c r="G54" s="667"/>
      <c r="H54" s="551"/>
      <c r="I54" s="544"/>
      <c r="J54" s="751" t="s">
        <v>116</v>
      </c>
      <c r="K54" s="547"/>
      <c r="L54" s="535"/>
      <c r="M54" s="547"/>
      <c r="N54" s="752"/>
      <c r="O54" s="757"/>
      <c r="P54" s="761"/>
      <c r="Q54" s="757"/>
      <c r="R54" s="762"/>
    </row>
    <row r="55" spans="1:18" s="664" customFormat="1" ht="9" customHeight="1" x14ac:dyDescent="0.25">
      <c r="A55" s="560"/>
      <c r="B55" s="561"/>
      <c r="C55" s="554"/>
      <c r="D55" s="555"/>
      <c r="E55" s="750"/>
      <c r="F55" s="551"/>
      <c r="G55" s="667"/>
      <c r="H55" s="551"/>
      <c r="I55" s="544"/>
      <c r="J55" s="751" t="s">
        <v>117</v>
      </c>
      <c r="K55" s="547"/>
      <c r="L55" s="535"/>
      <c r="M55" s="547"/>
      <c r="N55" s="752"/>
      <c r="O55" s="753" t="s">
        <v>118</v>
      </c>
      <c r="P55" s="754"/>
      <c r="Q55" s="754"/>
      <c r="R55" s="755"/>
    </row>
    <row r="56" spans="1:18" s="664" customFormat="1" ht="9" customHeight="1" x14ac:dyDescent="0.25">
      <c r="A56" s="560"/>
      <c r="B56" s="561"/>
      <c r="C56" s="674"/>
      <c r="D56" s="562"/>
      <c r="E56" s="750"/>
      <c r="F56" s="551"/>
      <c r="G56" s="667"/>
      <c r="H56" s="551"/>
      <c r="I56" s="544"/>
      <c r="J56" s="751" t="s">
        <v>119</v>
      </c>
      <c r="K56" s="547"/>
      <c r="L56" s="535"/>
      <c r="M56" s="547"/>
      <c r="N56" s="752"/>
      <c r="O56" s="547"/>
      <c r="P56" s="535"/>
      <c r="Q56" s="547"/>
      <c r="R56" s="752"/>
    </row>
    <row r="57" spans="1:18" s="664" customFormat="1" ht="9" customHeight="1" x14ac:dyDescent="0.25">
      <c r="A57" s="563"/>
      <c r="B57" s="564"/>
      <c r="C57" s="675"/>
      <c r="D57" s="565"/>
      <c r="E57" s="763"/>
      <c r="F57" s="567"/>
      <c r="G57" s="676"/>
      <c r="H57" s="567"/>
      <c r="I57" s="570"/>
      <c r="J57" s="764" t="s">
        <v>120</v>
      </c>
      <c r="K57" s="757"/>
      <c r="L57" s="761"/>
      <c r="M57" s="757"/>
      <c r="N57" s="762"/>
      <c r="O57" s="757" t="str">
        <f>R4</f>
        <v>Kovács Zoltán</v>
      </c>
      <c r="P57" s="761"/>
      <c r="Q57" s="757"/>
      <c r="R57" s="678">
        <f>MIN(4,'[1]Játék nélkül továbbjutók'!Q5)</f>
        <v>4</v>
      </c>
    </row>
  </sheetData>
  <sheetProtection selectLockedCells="1" selectUnlockedCells="1"/>
  <mergeCells count="1">
    <mergeCell ref="A4:C4"/>
  </mergeCells>
  <conditionalFormatting sqref="B39 B41 B43 B45 B47">
    <cfRule type="cellIs" dxfId="80" priority="10" stopIfTrue="1" operator="equal">
      <formula>"QA"</formula>
    </cfRule>
    <cfRule type="cellIs" dxfId="79" priority="11" stopIfTrue="1" operator="equal">
      <formula>"DA"</formula>
    </cfRule>
  </conditionalFormatting>
  <conditionalFormatting sqref="E7 E9 E11 E13 E15 E17 E19 E21 E23 E25 E27 E29 E31 E33 E35 E37">
    <cfRule type="expression" dxfId="78" priority="13" stopIfTrue="1">
      <formula>$E7&lt;5</formula>
    </cfRule>
  </conditionalFormatting>
  <conditionalFormatting sqref="E39 E41 E43 E45 E47">
    <cfRule type="expression" dxfId="77" priority="5" stopIfTrue="1">
      <formula>AND($E39&lt;9,$C39&gt;0)</formula>
    </cfRule>
  </conditionalFormatting>
  <conditionalFormatting sqref="F7 F9 F11 F13 F15 F17 F19 F21 F23 F25 F27 F29 F31 F33 F35 F37">
    <cfRule type="cellIs" dxfId="76" priority="14" stopIfTrue="1" operator="equal">
      <formula>"Bye"</formula>
    </cfRule>
  </conditionalFormatting>
  <conditionalFormatting sqref="F39 F41 F43 F45 F47">
    <cfRule type="cellIs" dxfId="75" priority="6" stopIfTrue="1" operator="equal">
      <formula>"Bye"</formula>
    </cfRule>
    <cfRule type="expression" dxfId="74" priority="7" stopIfTrue="1">
      <formula>AND($E39&lt;9,$C39&gt;0)</formula>
    </cfRule>
  </conditionalFormatting>
  <conditionalFormatting sqref="H7 H9 H11 H13 H15 H17 H19 H21 H23 H25 H27 H29 H31 H33 H35 H37 G39:I39 G41:I41 G43:I43 G45:I45 G47:I47">
    <cfRule type="expression" dxfId="73" priority="1" stopIfTrue="1">
      <formula>AND($E7&lt;9,$C7&gt;0)</formula>
    </cfRule>
  </conditionalFormatting>
  <conditionalFormatting sqref="I8 K10 I12 M14 I16 K18 I20 O22 I24 K26 I28 M30 I32 K34 I36 M40 I42 K44 I46">
    <cfRule type="expression" dxfId="72" priority="2" stopIfTrue="1">
      <formula>AND($O$1="CU",I8="Umpire")</formula>
    </cfRule>
    <cfRule type="expression" dxfId="71" priority="3" stopIfTrue="1">
      <formula>AND($O$1="CU",I8&lt;&gt;"Umpire",J8&lt;&gt;"")</formula>
    </cfRule>
    <cfRule type="expression" dxfId="70" priority="4" stopIfTrue="1">
      <formula>AND($O$1="CU",I8&lt;&gt;"Umpire")</formula>
    </cfRule>
  </conditionalFormatting>
  <conditionalFormatting sqref="J8 L10 J12 N14 J16 L18 J20 P22 J24 L26 J28 N30 J32 L34 J36 R57">
    <cfRule type="expression" dxfId="69" priority="12" stopIfTrue="1">
      <formula>$O$1="CU"</formula>
    </cfRule>
  </conditionalFormatting>
  <conditionalFormatting sqref="K8 M10 K12 O14 K16 M18 K20 Q22 K24 M26 K28 O30 K32 M34 K36 O40 K42 M44 K46">
    <cfRule type="expression" dxfId="68" priority="8" stopIfTrue="1">
      <formula>J8="as"</formula>
    </cfRule>
    <cfRule type="expression" dxfId="67" priority="9" stopIfTrue="1">
      <formula>J8="bs"</formula>
    </cfRule>
  </conditionalFormatting>
  <dataValidations count="1">
    <dataValidation type="list" allowBlank="1" sqref="I8 K10 I12 M14 I16 K18 I20 O22 I24 K26 I28 M30 I32 K34 I36 M40 I42 K44 I46" xr:uid="{BE60751B-A7CD-49C5-851C-F05BF4DD93BE}">
      <formula1>$U$7:$U$16</formula1>
      <formula2>0</formula2>
    </dataValidation>
  </dataValidations>
  <printOptions horizontalCentered="1"/>
  <pageMargins left="0.35000000000000003" right="0.35000000000000003" top="0.39027777777777778" bottom="0.39027777777777778" header="0.51181102362204722" footer="0.51181102362204722"/>
  <pageSetup paperSize="9" firstPageNumber="0" orientation="portrait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7825" r:id="rId3" name="Gomb 1">
              <controlPr defaultSize="0" print="0" autoFill="0" autoLine="0" autoPict="0" macro="[0]!Modul1.Jun_Show_CU" altText="Legyen bíró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6" r:id="rId4" name="Gomb 2">
              <controlPr defaultSize="0" print="0" autoFill="0" autoLine="0" autoPict="0" macro="[0]!Modul1.Jun_Hide_CU" altText="Nincs bíró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41E28-27F4-47AD-BC5E-80EE293E1E76}">
  <sheetPr>
    <tabColor indexed="11"/>
    <pageSetUpPr fitToPage="1"/>
  </sheetPr>
  <dimension ref="A1:AK57"/>
  <sheetViews>
    <sheetView showGridLines="0" showZeros="0" topLeftCell="A5" workbookViewId="0">
      <selection activeCell="F21" sqref="F21:G21"/>
    </sheetView>
  </sheetViews>
  <sheetFormatPr defaultRowHeight="13.2" x14ac:dyDescent="0.25"/>
  <cols>
    <col min="1" max="2" width="3.33203125" style="457" customWidth="1"/>
    <col min="3" max="3" width="4.6640625" style="457" customWidth="1"/>
    <col min="4" max="4" width="6.6640625" style="457" customWidth="1"/>
    <col min="5" max="5" width="4.33203125" style="457" customWidth="1"/>
    <col min="6" max="6" width="12.6640625" style="457" customWidth="1"/>
    <col min="7" max="7" width="2.6640625" style="457" customWidth="1"/>
    <col min="8" max="8" width="7.6640625" style="457" customWidth="1"/>
    <col min="9" max="9" width="5.88671875" style="457" customWidth="1"/>
    <col min="10" max="10" width="1.6640625" style="679" customWidth="1"/>
    <col min="11" max="11" width="10.6640625" style="457" customWidth="1"/>
    <col min="12" max="12" width="1.6640625" style="679" customWidth="1"/>
    <col min="13" max="13" width="10.6640625" style="457" customWidth="1"/>
    <col min="14" max="14" width="1.6640625" style="680" customWidth="1"/>
    <col min="15" max="15" width="10.6640625" style="457" customWidth="1"/>
    <col min="16" max="16" width="1.6640625" style="679" customWidth="1"/>
    <col min="17" max="17" width="10.6640625" style="457" customWidth="1"/>
    <col min="18" max="18" width="1.6640625" style="680" customWidth="1"/>
    <col min="19" max="19" width="9.109375" style="457" hidden="1" customWidth="1"/>
    <col min="20" max="20" width="8.6640625" style="457" customWidth="1"/>
    <col min="21" max="21" width="9.109375" style="457" hidden="1" customWidth="1"/>
    <col min="22" max="24" width="8.88671875" style="457"/>
    <col min="25" max="34" width="9.109375" style="457" hidden="1" customWidth="1"/>
    <col min="35" max="37" width="9.109375" style="457" customWidth="1"/>
    <col min="38" max="16384" width="8.88671875" style="457"/>
  </cols>
  <sheetData>
    <row r="1" spans="1:37" s="574" customFormat="1" ht="21.75" customHeight="1" x14ac:dyDescent="0.25">
      <c r="A1" s="687" t="str">
        <f>[1]Altalanos!$A$6</f>
        <v>Diákolimpia Vármegyei</v>
      </c>
      <c r="B1" s="687"/>
      <c r="C1" s="461"/>
      <c r="D1" s="461"/>
      <c r="E1" s="461"/>
      <c r="F1" s="461"/>
      <c r="G1" s="461"/>
      <c r="H1" s="687"/>
      <c r="I1" s="688"/>
      <c r="J1" s="460"/>
      <c r="K1" s="689" t="s">
        <v>28</v>
      </c>
      <c r="L1" s="690"/>
      <c r="M1" s="691"/>
      <c r="N1" s="460"/>
      <c r="O1" s="460" t="s">
        <v>276</v>
      </c>
      <c r="P1" s="460"/>
      <c r="Q1" s="461"/>
      <c r="R1" s="460"/>
      <c r="Y1" s="575"/>
      <c r="Z1" s="575"/>
      <c r="AA1" s="575"/>
      <c r="AB1" s="462" t="str">
        <f>IF($Y$5=1,CONCATENATE(VLOOKUP($Y$3,$AA$2:$AH$14,2)),CONCATENATE(VLOOKUP($Y$3,$AA$16:$AH$25,2)))</f>
        <v>15</v>
      </c>
      <c r="AC1" s="462" t="str">
        <f>IF($Y$5=1,CONCATENATE(VLOOKUP($Y$3,$AA$2:$AH$14,3)),CONCATENATE(VLOOKUP($Y$3,$AA$16:$AH$25,3)))</f>
        <v>10</v>
      </c>
      <c r="AD1" s="462" t="str">
        <f>IF($Y$5=1,CONCATENATE(VLOOKUP($Y$3,$AA$2:$AH$14,4)),CONCATENATE(VLOOKUP($Y$3,$AA$16:$AH$25,4)))</f>
        <v>6</v>
      </c>
      <c r="AE1" s="462" t="str">
        <f>IF($Y$5=1,CONCATENATE(VLOOKUP($Y$3,$AA$2:$AH$14,5)),CONCATENATE(VLOOKUP($Y$3,$AA$16:$AH$25,5)))</f>
        <v>3</v>
      </c>
      <c r="AF1" s="462" t="str">
        <f>IF($Y$5=1,CONCATENATE(VLOOKUP($Y$3,$AA$2:$AH$14,6)),CONCATENATE(VLOOKUP($Y$3,$AA$16:$AH$25,6)))</f>
        <v>1</v>
      </c>
      <c r="AG1" s="462" t="str">
        <f>IF($Y$5=1,CONCATENATE(VLOOKUP($Y$3,$AA$2:$AH$14,7)),CONCATENATE(VLOOKUP($Y$3,$AA$16:$AH$25,7)))</f>
        <v>0</v>
      </c>
      <c r="AH1" s="462" t="str">
        <f>IF($Y$5=1,CONCATENATE(VLOOKUP($Y$3,$AA$2:$AH$14,8)),CONCATENATE(VLOOKUP($Y$3,$AA$16:$AH$25,8)))</f>
        <v>0</v>
      </c>
    </row>
    <row r="2" spans="1:37" s="577" customFormat="1" x14ac:dyDescent="0.25">
      <c r="A2" s="692" t="s">
        <v>29</v>
      </c>
      <c r="B2" s="693"/>
      <c r="C2" s="693"/>
      <c r="D2" s="693"/>
      <c r="E2" s="694">
        <f>[1]Altalanos!$B$8</f>
        <v>0</v>
      </c>
      <c r="F2" s="693"/>
      <c r="G2" s="695"/>
      <c r="H2" s="469"/>
      <c r="I2" s="469"/>
      <c r="J2" s="468"/>
      <c r="K2" s="690"/>
      <c r="L2" s="690"/>
      <c r="M2" s="690"/>
      <c r="N2" s="468"/>
      <c r="O2" s="469"/>
      <c r="P2" s="468"/>
      <c r="Q2" s="469"/>
      <c r="R2" s="468"/>
      <c r="Y2" s="470"/>
      <c r="Z2" s="471"/>
      <c r="AA2" s="471" t="s">
        <v>30</v>
      </c>
      <c r="AB2" s="472">
        <v>300</v>
      </c>
      <c r="AC2" s="472">
        <v>250</v>
      </c>
      <c r="AD2" s="472">
        <v>200</v>
      </c>
      <c r="AE2" s="472">
        <v>150</v>
      </c>
      <c r="AF2" s="472">
        <v>120</v>
      </c>
      <c r="AG2" s="472">
        <v>90</v>
      </c>
      <c r="AH2" s="472">
        <v>40</v>
      </c>
      <c r="AI2" s="457"/>
      <c r="AJ2" s="457"/>
      <c r="AK2" s="457"/>
    </row>
    <row r="3" spans="1:37" s="580" customFormat="1" ht="11.25" customHeight="1" x14ac:dyDescent="0.25">
      <c r="A3" s="473" t="s">
        <v>21</v>
      </c>
      <c r="B3" s="473"/>
      <c r="C3" s="473"/>
      <c r="D3" s="473"/>
      <c r="E3" s="473"/>
      <c r="F3" s="473"/>
      <c r="G3" s="473" t="s">
        <v>11</v>
      </c>
      <c r="H3" s="473"/>
      <c r="I3" s="473"/>
      <c r="J3" s="474"/>
      <c r="K3" s="473" t="s">
        <v>31</v>
      </c>
      <c r="L3" s="474"/>
      <c r="M3" s="473"/>
      <c r="N3" s="474"/>
      <c r="O3" s="473"/>
      <c r="P3" s="474"/>
      <c r="Q3" s="473"/>
      <c r="R3" s="475" t="s">
        <v>32</v>
      </c>
      <c r="Y3" s="471" t="str">
        <f>IF(K4="OB","A",IF(K4="IX","W",IF(K4="","",K4)))</f>
        <v>VI.kcs. F16 "B"</v>
      </c>
      <c r="Z3" s="471"/>
      <c r="AA3" s="471" t="s">
        <v>64</v>
      </c>
      <c r="AB3" s="472">
        <v>280</v>
      </c>
      <c r="AC3" s="472">
        <v>230</v>
      </c>
      <c r="AD3" s="472">
        <v>180</v>
      </c>
      <c r="AE3" s="472">
        <v>140</v>
      </c>
      <c r="AF3" s="472">
        <v>80</v>
      </c>
      <c r="AG3" s="472">
        <v>0</v>
      </c>
      <c r="AH3" s="472">
        <v>0</v>
      </c>
      <c r="AI3" s="457"/>
      <c r="AJ3" s="457"/>
      <c r="AK3" s="457"/>
    </row>
    <row r="4" spans="1:37" s="584" customFormat="1" ht="11.25" customHeight="1" thickBot="1" x14ac:dyDescent="0.3">
      <c r="A4" s="696">
        <f>[1]Altalanos!$A$10</f>
        <v>45789</v>
      </c>
      <c r="B4" s="696"/>
      <c r="C4" s="696"/>
      <c r="D4" s="697"/>
      <c r="E4" s="698"/>
      <c r="F4" s="698"/>
      <c r="G4" s="698" t="str">
        <f>[1]Altalanos!$C$10</f>
        <v>Gyula</v>
      </c>
      <c r="H4" s="699"/>
      <c r="I4" s="698"/>
      <c r="J4" s="700"/>
      <c r="K4" s="701" t="s">
        <v>775</v>
      </c>
      <c r="L4" s="700"/>
      <c r="M4" s="702"/>
      <c r="N4" s="700"/>
      <c r="O4" s="698"/>
      <c r="P4" s="700"/>
      <c r="Q4" s="698"/>
      <c r="R4" s="703" t="str">
        <f>[1]Altalanos!$E$10</f>
        <v>Kovács Zoltán</v>
      </c>
      <c r="Y4" s="471"/>
      <c r="Z4" s="471"/>
      <c r="AA4" s="471" t="s">
        <v>36</v>
      </c>
      <c r="AB4" s="472">
        <v>250</v>
      </c>
      <c r="AC4" s="472">
        <v>200</v>
      </c>
      <c r="AD4" s="472">
        <v>150</v>
      </c>
      <c r="AE4" s="472">
        <v>120</v>
      </c>
      <c r="AF4" s="472">
        <v>90</v>
      </c>
      <c r="AG4" s="472">
        <v>60</v>
      </c>
      <c r="AH4" s="472">
        <v>25</v>
      </c>
      <c r="AI4" s="457"/>
      <c r="AJ4" s="457"/>
      <c r="AK4" s="457"/>
    </row>
    <row r="5" spans="1:37" s="580" customFormat="1" x14ac:dyDescent="0.25">
      <c r="A5" s="554"/>
      <c r="B5" s="586" t="s">
        <v>173</v>
      </c>
      <c r="C5" s="587" t="s">
        <v>44</v>
      </c>
      <c r="D5" s="586" t="s">
        <v>174</v>
      </c>
      <c r="E5" s="586" t="s">
        <v>175</v>
      </c>
      <c r="F5" s="588" t="s">
        <v>24</v>
      </c>
      <c r="G5" s="588" t="s">
        <v>25</v>
      </c>
      <c r="H5" s="588"/>
      <c r="I5" s="588" t="s">
        <v>46</v>
      </c>
      <c r="J5" s="588"/>
      <c r="K5" s="586" t="s">
        <v>176</v>
      </c>
      <c r="L5" s="589"/>
      <c r="M5" s="586" t="s">
        <v>277</v>
      </c>
      <c r="N5" s="589"/>
      <c r="O5" s="586" t="s">
        <v>98</v>
      </c>
      <c r="P5" s="589"/>
      <c r="Q5" s="586" t="s">
        <v>177</v>
      </c>
      <c r="R5" s="590"/>
      <c r="Y5" s="471">
        <f>IF(OR([1]Altalanos!$A$8="F1",[1]Altalanos!$A$8="F2",[1]Altalanos!$A$8="N1",[1]Altalanos!$A$8="N2"),1,2)</f>
        <v>2</v>
      </c>
      <c r="Z5" s="471"/>
      <c r="AA5" s="471" t="s">
        <v>41</v>
      </c>
      <c r="AB5" s="472">
        <v>200</v>
      </c>
      <c r="AC5" s="472">
        <v>150</v>
      </c>
      <c r="AD5" s="472">
        <v>120</v>
      </c>
      <c r="AE5" s="472">
        <v>90</v>
      </c>
      <c r="AF5" s="472">
        <v>60</v>
      </c>
      <c r="AG5" s="472">
        <v>40</v>
      </c>
      <c r="AH5" s="472">
        <v>15</v>
      </c>
      <c r="AI5" s="457"/>
      <c r="AJ5" s="457"/>
      <c r="AK5" s="457"/>
    </row>
    <row r="6" spans="1:37" s="597" customFormat="1" ht="11.1" customHeight="1" thickBot="1" x14ac:dyDescent="0.3">
      <c r="A6" s="704"/>
      <c r="B6" s="592"/>
      <c r="C6" s="592"/>
      <c r="D6" s="592"/>
      <c r="E6" s="592"/>
      <c r="F6" s="591" t="str">
        <f>IF(Y3="","",CONCATENATE(AH1," / ",VLOOKUP(Y3,AB1:AH1,5)," pont"))</f>
        <v>0 / 1 pont</v>
      </c>
      <c r="G6" s="593"/>
      <c r="H6" s="594"/>
      <c r="I6" s="593"/>
      <c r="J6" s="595"/>
      <c r="K6" s="592" t="str">
        <f>IF(Y3="","",CONCATENATE(VLOOKUP(Y3,AB1:AH1,4)," pont"))</f>
        <v>3 pont</v>
      </c>
      <c r="L6" s="595"/>
      <c r="M6" s="592" t="str">
        <f>IF(Y3="","",CONCATENATE(VLOOKUP(Y3,AB1:AH1,3)," pont"))</f>
        <v>6 pont</v>
      </c>
      <c r="N6" s="595"/>
      <c r="O6" s="592" t="str">
        <f>IF(Y3="","",CONCATENATE(VLOOKUP(Y3,AB1:AH1,2)," pont"))</f>
        <v>10 pont</v>
      </c>
      <c r="P6" s="595"/>
      <c r="Q6" s="592" t="str">
        <f>IF(Y3="","",CONCATENATE(VLOOKUP(Y3,AB1:AH1,1)," pont"))</f>
        <v>15 pont</v>
      </c>
      <c r="R6" s="596"/>
      <c r="Y6" s="599"/>
      <c r="Z6" s="599"/>
      <c r="AA6" s="599" t="s">
        <v>53</v>
      </c>
      <c r="AB6" s="600">
        <v>150</v>
      </c>
      <c r="AC6" s="600">
        <v>120</v>
      </c>
      <c r="AD6" s="600">
        <v>90</v>
      </c>
      <c r="AE6" s="600">
        <v>60</v>
      </c>
      <c r="AF6" s="600">
        <v>40</v>
      </c>
      <c r="AG6" s="600">
        <v>25</v>
      </c>
      <c r="AH6" s="600">
        <v>10</v>
      </c>
      <c r="AI6" s="705"/>
      <c r="AJ6" s="705"/>
      <c r="AK6" s="705"/>
    </row>
    <row r="7" spans="1:37" s="614" customFormat="1" ht="12.9" customHeight="1" x14ac:dyDescent="0.25">
      <c r="A7" s="602">
        <v>1</v>
      </c>
      <c r="B7" s="706" t="str">
        <f>IF($E7="","",VLOOKUP($E7,#REF!,14))</f>
        <v/>
      </c>
      <c r="C7" s="707" t="str">
        <f>IF($E7="","",VLOOKUP($E7,#REF!,15))</f>
        <v/>
      </c>
      <c r="D7" s="707" t="str">
        <f>IF($E7="","",VLOOKUP($E7,#REF!,5))</f>
        <v/>
      </c>
      <c r="E7" s="708"/>
      <c r="F7" s="709" t="s">
        <v>776</v>
      </c>
      <c r="G7" s="709" t="s">
        <v>170</v>
      </c>
      <c r="H7" s="709"/>
      <c r="I7" s="709" t="s">
        <v>57</v>
      </c>
      <c r="J7" s="710"/>
      <c r="K7" s="711"/>
      <c r="L7" s="711"/>
      <c r="M7" s="711"/>
      <c r="N7" s="711"/>
      <c r="O7" s="608"/>
      <c r="P7" s="609"/>
      <c r="Q7" s="610"/>
      <c r="R7" s="611"/>
      <c r="S7" s="612"/>
      <c r="U7" s="712" t="str">
        <f>[1]Birók!P21</f>
        <v>Bíró</v>
      </c>
      <c r="Y7" s="471"/>
      <c r="Z7" s="471"/>
      <c r="AA7" s="471" t="s">
        <v>54</v>
      </c>
      <c r="AB7" s="472">
        <v>120</v>
      </c>
      <c r="AC7" s="472">
        <v>90</v>
      </c>
      <c r="AD7" s="472">
        <v>60</v>
      </c>
      <c r="AE7" s="472">
        <v>40</v>
      </c>
      <c r="AF7" s="472">
        <v>25</v>
      </c>
      <c r="AG7" s="472">
        <v>10</v>
      </c>
      <c r="AH7" s="472">
        <v>5</v>
      </c>
      <c r="AI7" s="457"/>
      <c r="AJ7" s="457"/>
      <c r="AK7" s="457"/>
    </row>
    <row r="8" spans="1:37" s="614" customFormat="1" ht="12.9" customHeight="1" x14ac:dyDescent="0.25">
      <c r="A8" s="615"/>
      <c r="B8" s="713"/>
      <c r="C8" s="714"/>
      <c r="D8" s="714"/>
      <c r="E8" s="715"/>
      <c r="F8" s="716"/>
      <c r="G8" s="716"/>
      <c r="H8" s="717"/>
      <c r="I8" s="718" t="s">
        <v>178</v>
      </c>
      <c r="J8" s="622"/>
      <c r="K8" s="719" t="s">
        <v>541</v>
      </c>
      <c r="L8" s="719"/>
      <c r="M8" s="711"/>
      <c r="N8" s="711"/>
      <c r="O8" s="608"/>
      <c r="P8" s="609"/>
      <c r="Q8" s="610"/>
      <c r="R8" s="611"/>
      <c r="S8" s="612"/>
      <c r="U8" s="720" t="str">
        <f>[1]Birók!P22</f>
        <v xml:space="preserve"> </v>
      </c>
      <c r="Y8" s="471"/>
      <c r="Z8" s="471"/>
      <c r="AA8" s="471" t="s">
        <v>60</v>
      </c>
      <c r="AB8" s="472">
        <v>90</v>
      </c>
      <c r="AC8" s="472">
        <v>60</v>
      </c>
      <c r="AD8" s="472">
        <v>40</v>
      </c>
      <c r="AE8" s="472">
        <v>25</v>
      </c>
      <c r="AF8" s="472">
        <v>10</v>
      </c>
      <c r="AG8" s="472">
        <v>5</v>
      </c>
      <c r="AH8" s="472">
        <v>2</v>
      </c>
      <c r="AI8" s="457"/>
      <c r="AJ8" s="457"/>
      <c r="AK8" s="457"/>
    </row>
    <row r="9" spans="1:37" s="614" customFormat="1" ht="12.9" customHeight="1" x14ac:dyDescent="0.25">
      <c r="A9" s="615">
        <v>2</v>
      </c>
      <c r="B9" s="706" t="str">
        <f>IF($E9="","",VLOOKUP($E9,#REF!,14))</f>
        <v/>
      </c>
      <c r="C9" s="707" t="str">
        <f>IF($E9="","",VLOOKUP($E9,#REF!,15))</f>
        <v/>
      </c>
      <c r="D9" s="707" t="str">
        <f>IF($E9="","",VLOOKUP($E9,#REF!,5))</f>
        <v/>
      </c>
      <c r="E9" s="708"/>
      <c r="F9" s="721" t="s">
        <v>649</v>
      </c>
      <c r="G9" s="721" t="str">
        <f>IF($E9="","",VLOOKUP($E9,#REF!,3))</f>
        <v/>
      </c>
      <c r="H9" s="721"/>
      <c r="I9" s="709" t="str">
        <f>IF($E9="","",VLOOKUP($E9,#REF!,4))</f>
        <v/>
      </c>
      <c r="J9" s="722"/>
      <c r="K9" s="711"/>
      <c r="L9" s="723"/>
      <c r="M9" s="711"/>
      <c r="N9" s="711"/>
      <c r="O9" s="608"/>
      <c r="P9" s="609"/>
      <c r="Q9" s="610"/>
      <c r="R9" s="611"/>
      <c r="S9" s="612"/>
      <c r="U9" s="720" t="str">
        <f>[1]Birók!P23</f>
        <v xml:space="preserve"> </v>
      </c>
      <c r="Y9" s="471"/>
      <c r="Z9" s="471"/>
      <c r="AA9" s="471" t="s">
        <v>63</v>
      </c>
      <c r="AB9" s="472">
        <v>60</v>
      </c>
      <c r="AC9" s="472">
        <v>40</v>
      </c>
      <c r="AD9" s="472">
        <v>25</v>
      </c>
      <c r="AE9" s="472">
        <v>10</v>
      </c>
      <c r="AF9" s="472">
        <v>5</v>
      </c>
      <c r="AG9" s="472">
        <v>2</v>
      </c>
      <c r="AH9" s="472">
        <v>1</v>
      </c>
      <c r="AI9" s="457"/>
      <c r="AJ9" s="457"/>
      <c r="AK9" s="457"/>
    </row>
    <row r="10" spans="1:37" s="614" customFormat="1" ht="12.9" customHeight="1" x14ac:dyDescent="0.25">
      <c r="A10" s="615"/>
      <c r="B10" s="713"/>
      <c r="C10" s="714"/>
      <c r="D10" s="714"/>
      <c r="E10" s="724"/>
      <c r="F10" s="716"/>
      <c r="G10" s="716"/>
      <c r="H10" s="717"/>
      <c r="I10" s="711"/>
      <c r="J10" s="725"/>
      <c r="K10" s="726" t="s">
        <v>178</v>
      </c>
      <c r="L10" s="630"/>
      <c r="M10" s="719" t="s">
        <v>663</v>
      </c>
      <c r="N10" s="727"/>
      <c r="O10" s="728"/>
      <c r="P10" s="728"/>
      <c r="Q10" s="610"/>
      <c r="R10" s="611"/>
      <c r="S10" s="612"/>
      <c r="U10" s="720" t="str">
        <f>[1]Birók!P24</f>
        <v xml:space="preserve"> </v>
      </c>
      <c r="Y10" s="471"/>
      <c r="Z10" s="471"/>
      <c r="AA10" s="471" t="s">
        <v>70</v>
      </c>
      <c r="AB10" s="472">
        <v>40</v>
      </c>
      <c r="AC10" s="472">
        <v>25</v>
      </c>
      <c r="AD10" s="472">
        <v>15</v>
      </c>
      <c r="AE10" s="472">
        <v>7</v>
      </c>
      <c r="AF10" s="472">
        <v>4</v>
      </c>
      <c r="AG10" s="472">
        <v>1</v>
      </c>
      <c r="AH10" s="472">
        <v>0</v>
      </c>
      <c r="AI10" s="457"/>
      <c r="AJ10" s="457"/>
      <c r="AK10" s="457"/>
    </row>
    <row r="11" spans="1:37" s="614" customFormat="1" ht="12.9" customHeight="1" x14ac:dyDescent="0.25">
      <c r="A11" s="615">
        <v>3</v>
      </c>
      <c r="B11" s="706" t="str">
        <f>IF($E11="","",VLOOKUP($E11,#REF!,14))</f>
        <v/>
      </c>
      <c r="C11" s="707"/>
      <c r="D11" s="707" t="str">
        <f>IF($E11="","",VLOOKUP($E11,#REF!,5))</f>
        <v/>
      </c>
      <c r="E11" s="708"/>
      <c r="F11" s="721" t="s">
        <v>777</v>
      </c>
      <c r="G11" s="721" t="s">
        <v>778</v>
      </c>
      <c r="H11" s="721"/>
      <c r="I11" s="721" t="s">
        <v>136</v>
      </c>
      <c r="J11" s="710"/>
      <c r="K11" s="711"/>
      <c r="L11" s="729"/>
      <c r="M11" s="711" t="s">
        <v>779</v>
      </c>
      <c r="N11" s="730"/>
      <c r="O11" s="728"/>
      <c r="P11" s="728"/>
      <c r="Q11" s="610"/>
      <c r="R11" s="611"/>
      <c r="S11" s="612"/>
      <c r="U11" s="720" t="str">
        <f>[1]Birók!P25</f>
        <v xml:space="preserve"> </v>
      </c>
      <c r="Y11" s="471"/>
      <c r="Z11" s="471"/>
      <c r="AA11" s="471" t="s">
        <v>71</v>
      </c>
      <c r="AB11" s="472">
        <v>25</v>
      </c>
      <c r="AC11" s="472">
        <v>15</v>
      </c>
      <c r="AD11" s="472">
        <v>10</v>
      </c>
      <c r="AE11" s="472">
        <v>6</v>
      </c>
      <c r="AF11" s="472">
        <v>3</v>
      </c>
      <c r="AG11" s="472">
        <v>1</v>
      </c>
      <c r="AH11" s="472">
        <v>0</v>
      </c>
      <c r="AI11" s="457"/>
      <c r="AJ11" s="457"/>
      <c r="AK11" s="457"/>
    </row>
    <row r="12" spans="1:37" s="614" customFormat="1" ht="12.9" customHeight="1" x14ac:dyDescent="0.25">
      <c r="A12" s="615"/>
      <c r="B12" s="713"/>
      <c r="C12" s="714"/>
      <c r="D12" s="714"/>
      <c r="E12" s="724"/>
      <c r="F12" s="716"/>
      <c r="G12" s="716"/>
      <c r="H12" s="717"/>
      <c r="I12" s="718" t="s">
        <v>178</v>
      </c>
      <c r="J12" s="622"/>
      <c r="K12" s="719" t="s">
        <v>663</v>
      </c>
      <c r="L12" s="731"/>
      <c r="M12" s="711"/>
      <c r="N12" s="730"/>
      <c r="O12" s="728"/>
      <c r="P12" s="728"/>
      <c r="Q12" s="610"/>
      <c r="R12" s="611"/>
      <c r="S12" s="612"/>
      <c r="U12" s="720" t="str">
        <f>[1]Birók!P26</f>
        <v xml:space="preserve"> </v>
      </c>
      <c r="Y12" s="471"/>
      <c r="Z12" s="471"/>
      <c r="AA12" s="471" t="s">
        <v>76</v>
      </c>
      <c r="AB12" s="472">
        <v>15</v>
      </c>
      <c r="AC12" s="472">
        <v>10</v>
      </c>
      <c r="AD12" s="472">
        <v>6</v>
      </c>
      <c r="AE12" s="472">
        <v>3</v>
      </c>
      <c r="AF12" s="472">
        <v>1</v>
      </c>
      <c r="AG12" s="472">
        <v>0</v>
      </c>
      <c r="AH12" s="472">
        <v>0</v>
      </c>
      <c r="AI12" s="457"/>
      <c r="AJ12" s="457"/>
      <c r="AK12" s="457"/>
    </row>
    <row r="13" spans="1:37" s="614" customFormat="1" ht="12.9" customHeight="1" x14ac:dyDescent="0.25">
      <c r="A13" s="615">
        <v>4</v>
      </c>
      <c r="B13" s="706" t="str">
        <f>IF($E13="","",VLOOKUP($E13,#REF!,14))</f>
        <v/>
      </c>
      <c r="C13" s="707"/>
      <c r="D13" s="707" t="str">
        <f>IF($E13="","",VLOOKUP($E13,#REF!,5))</f>
        <v/>
      </c>
      <c r="E13" s="708"/>
      <c r="F13" s="721" t="s">
        <v>663</v>
      </c>
      <c r="G13" s="721" t="s">
        <v>193</v>
      </c>
      <c r="H13" s="721"/>
      <c r="I13" s="721" t="s">
        <v>538</v>
      </c>
      <c r="J13" s="732"/>
      <c r="K13" s="711" t="s">
        <v>780</v>
      </c>
      <c r="L13" s="711"/>
      <c r="M13" s="711"/>
      <c r="N13" s="730"/>
      <c r="O13" s="728"/>
      <c r="P13" s="728"/>
      <c r="Q13" s="610"/>
      <c r="R13" s="611"/>
      <c r="S13" s="612"/>
      <c r="U13" s="720" t="str">
        <f>[1]Birók!P27</f>
        <v xml:space="preserve"> </v>
      </c>
      <c r="Y13" s="471"/>
      <c r="Z13" s="471"/>
      <c r="AA13" s="471" t="s">
        <v>77</v>
      </c>
      <c r="AB13" s="472">
        <v>10</v>
      </c>
      <c r="AC13" s="472">
        <v>6</v>
      </c>
      <c r="AD13" s="472">
        <v>3</v>
      </c>
      <c r="AE13" s="472">
        <v>1</v>
      </c>
      <c r="AF13" s="472">
        <v>0</v>
      </c>
      <c r="AG13" s="472">
        <v>0</v>
      </c>
      <c r="AH13" s="472">
        <v>0</v>
      </c>
      <c r="AI13" s="457"/>
      <c r="AJ13" s="457"/>
      <c r="AK13" s="457"/>
    </row>
    <row r="14" spans="1:37" s="614" customFormat="1" ht="12.9" customHeight="1" x14ac:dyDescent="0.25">
      <c r="A14" s="615"/>
      <c r="B14" s="713"/>
      <c r="C14" s="714"/>
      <c r="D14" s="714"/>
      <c r="E14" s="724"/>
      <c r="F14" s="711"/>
      <c r="G14" s="711"/>
      <c r="H14" s="733"/>
      <c r="I14" s="734"/>
      <c r="J14" s="725"/>
      <c r="K14" s="711"/>
      <c r="L14" s="711"/>
      <c r="M14" s="726" t="s">
        <v>178</v>
      </c>
      <c r="N14" s="630"/>
      <c r="O14" s="719" t="s">
        <v>781</v>
      </c>
      <c r="P14" s="727"/>
      <c r="Q14" s="610"/>
      <c r="R14" s="611"/>
      <c r="S14" s="612"/>
      <c r="U14" s="720" t="str">
        <f>[1]Birók!P28</f>
        <v xml:space="preserve"> </v>
      </c>
      <c r="Y14" s="471"/>
      <c r="Z14" s="471"/>
      <c r="AA14" s="471" t="s">
        <v>82</v>
      </c>
      <c r="AB14" s="472">
        <v>3</v>
      </c>
      <c r="AC14" s="472">
        <v>2</v>
      </c>
      <c r="AD14" s="472">
        <v>1</v>
      </c>
      <c r="AE14" s="472">
        <v>0</v>
      </c>
      <c r="AF14" s="472">
        <v>0</v>
      </c>
      <c r="AG14" s="472">
        <v>0</v>
      </c>
      <c r="AH14" s="472">
        <v>0</v>
      </c>
      <c r="AI14" s="457"/>
      <c r="AJ14" s="457"/>
      <c r="AK14" s="457"/>
    </row>
    <row r="15" spans="1:37" s="614" customFormat="1" ht="12.9" customHeight="1" x14ac:dyDescent="0.25">
      <c r="A15" s="602">
        <v>5</v>
      </c>
      <c r="B15" s="706" t="str">
        <f>IF($E15="","",VLOOKUP($E15,#REF!,14))</f>
        <v/>
      </c>
      <c r="C15" s="707"/>
      <c r="D15" s="707" t="str">
        <f>IF($E15="","",VLOOKUP($E15,#REF!,5))</f>
        <v/>
      </c>
      <c r="E15" s="708"/>
      <c r="F15" s="709" t="s">
        <v>781</v>
      </c>
      <c r="G15" s="709" t="s">
        <v>156</v>
      </c>
      <c r="H15" s="709"/>
      <c r="I15" s="709" t="s">
        <v>133</v>
      </c>
      <c r="J15" s="735"/>
      <c r="K15" s="711"/>
      <c r="L15" s="711"/>
      <c r="M15" s="711"/>
      <c r="N15" s="730"/>
      <c r="O15" s="711" t="s">
        <v>782</v>
      </c>
      <c r="P15" s="730"/>
      <c r="Q15" s="610"/>
      <c r="R15" s="611"/>
      <c r="S15" s="612"/>
      <c r="U15" s="720" t="str">
        <f>[1]Birók!P29</f>
        <v xml:space="preserve"> </v>
      </c>
      <c r="Y15" s="471"/>
      <c r="Z15" s="471"/>
      <c r="AA15" s="471"/>
      <c r="AB15" s="471"/>
      <c r="AC15" s="471"/>
      <c r="AD15" s="471"/>
      <c r="AE15" s="471"/>
      <c r="AF15" s="471"/>
      <c r="AG15" s="471"/>
      <c r="AH15" s="471"/>
      <c r="AI15" s="457"/>
      <c r="AJ15" s="457"/>
      <c r="AK15" s="457"/>
    </row>
    <row r="16" spans="1:37" s="614" customFormat="1" ht="12.9" customHeight="1" thickBot="1" x14ac:dyDescent="0.3">
      <c r="A16" s="615"/>
      <c r="B16" s="713"/>
      <c r="C16" s="714"/>
      <c r="D16" s="714"/>
      <c r="E16" s="724"/>
      <c r="F16" s="716"/>
      <c r="G16" s="716"/>
      <c r="H16" s="717"/>
      <c r="I16" s="718" t="s">
        <v>178</v>
      </c>
      <c r="J16" s="622"/>
      <c r="K16" s="719" t="s">
        <v>781</v>
      </c>
      <c r="L16" s="719"/>
      <c r="M16" s="711"/>
      <c r="N16" s="730"/>
      <c r="O16" s="728"/>
      <c r="P16" s="730"/>
      <c r="Q16" s="610"/>
      <c r="R16" s="611"/>
      <c r="S16" s="612"/>
      <c r="U16" s="736" t="str">
        <f>[1]Birók!P30</f>
        <v>Egyik sem</v>
      </c>
      <c r="Y16" s="471"/>
      <c r="Z16" s="471"/>
      <c r="AA16" s="471" t="s">
        <v>30</v>
      </c>
      <c r="AB16" s="472">
        <v>150</v>
      </c>
      <c r="AC16" s="472">
        <v>120</v>
      </c>
      <c r="AD16" s="472">
        <v>90</v>
      </c>
      <c r="AE16" s="472">
        <v>60</v>
      </c>
      <c r="AF16" s="472">
        <v>40</v>
      </c>
      <c r="AG16" s="472">
        <v>25</v>
      </c>
      <c r="AH16" s="472">
        <v>15</v>
      </c>
      <c r="AI16" s="457"/>
      <c r="AJ16" s="457"/>
      <c r="AK16" s="457"/>
    </row>
    <row r="17" spans="1:37" s="614" customFormat="1" ht="12.9" customHeight="1" x14ac:dyDescent="0.25">
      <c r="A17" s="615">
        <v>6</v>
      </c>
      <c r="B17" s="706" t="str">
        <f>IF($E17="","",VLOOKUP($E17,#REF!,14))</f>
        <v/>
      </c>
      <c r="C17" s="707"/>
      <c r="D17" s="707" t="str">
        <f>IF($E17="","",VLOOKUP($E17,#REF!,5))</f>
        <v/>
      </c>
      <c r="E17" s="708"/>
      <c r="F17" s="721" t="s">
        <v>232</v>
      </c>
      <c r="G17" s="721" t="s">
        <v>272</v>
      </c>
      <c r="H17" s="721"/>
      <c r="I17" s="721" t="s">
        <v>90</v>
      </c>
      <c r="J17" s="722"/>
      <c r="K17" s="711" t="s">
        <v>668</v>
      </c>
      <c r="L17" s="723"/>
      <c r="M17" s="711"/>
      <c r="N17" s="730"/>
      <c r="O17" s="728"/>
      <c r="P17" s="730"/>
      <c r="Q17" s="610"/>
      <c r="R17" s="611"/>
      <c r="S17" s="612"/>
      <c r="Y17" s="471"/>
      <c r="Z17" s="471"/>
      <c r="AA17" s="471" t="s">
        <v>36</v>
      </c>
      <c r="AB17" s="472">
        <v>120</v>
      </c>
      <c r="AC17" s="472">
        <v>90</v>
      </c>
      <c r="AD17" s="472">
        <v>60</v>
      </c>
      <c r="AE17" s="472">
        <v>40</v>
      </c>
      <c r="AF17" s="472">
        <v>25</v>
      </c>
      <c r="AG17" s="472">
        <v>15</v>
      </c>
      <c r="AH17" s="472">
        <v>8</v>
      </c>
      <c r="AI17" s="457"/>
      <c r="AJ17" s="457"/>
      <c r="AK17" s="457"/>
    </row>
    <row r="18" spans="1:37" s="614" customFormat="1" ht="12.9" customHeight="1" x14ac:dyDescent="0.25">
      <c r="A18" s="615"/>
      <c r="B18" s="713"/>
      <c r="C18" s="714"/>
      <c r="D18" s="714"/>
      <c r="E18" s="724"/>
      <c r="F18" s="716"/>
      <c r="G18" s="716"/>
      <c r="H18" s="717"/>
      <c r="I18" s="711"/>
      <c r="J18" s="725"/>
      <c r="K18" s="726" t="s">
        <v>178</v>
      </c>
      <c r="L18" s="630"/>
      <c r="M18" s="719" t="s">
        <v>781</v>
      </c>
      <c r="N18" s="737"/>
      <c r="O18" s="728"/>
      <c r="P18" s="730"/>
      <c r="Q18" s="610"/>
      <c r="R18" s="611"/>
      <c r="S18" s="612"/>
      <c r="Y18" s="471"/>
      <c r="Z18" s="471"/>
      <c r="AA18" s="471" t="s">
        <v>41</v>
      </c>
      <c r="AB18" s="472">
        <v>90</v>
      </c>
      <c r="AC18" s="472">
        <v>60</v>
      </c>
      <c r="AD18" s="472">
        <v>40</v>
      </c>
      <c r="AE18" s="472">
        <v>25</v>
      </c>
      <c r="AF18" s="472">
        <v>15</v>
      </c>
      <c r="AG18" s="472">
        <v>8</v>
      </c>
      <c r="AH18" s="472">
        <v>4</v>
      </c>
      <c r="AI18" s="457"/>
      <c r="AJ18" s="457"/>
      <c r="AK18" s="457"/>
    </row>
    <row r="19" spans="1:37" s="614" customFormat="1" ht="12.9" customHeight="1" x14ac:dyDescent="0.25">
      <c r="A19" s="615">
        <v>7</v>
      </c>
      <c r="B19" s="706" t="str">
        <f>IF($E19="","",VLOOKUP($E19,#REF!,14))</f>
        <v/>
      </c>
      <c r="C19" s="707" t="str">
        <f>IF($E19="","",VLOOKUP($E19,#REF!,15))</f>
        <v/>
      </c>
      <c r="D19" s="707" t="str">
        <f>IF($E19="","",VLOOKUP($E19,#REF!,5))</f>
        <v/>
      </c>
      <c r="E19" s="708"/>
      <c r="F19" s="721" t="s">
        <v>649</v>
      </c>
      <c r="G19" s="721" t="str">
        <f>IF($E19="","",VLOOKUP($E19,#REF!,3))</f>
        <v/>
      </c>
      <c r="H19" s="721"/>
      <c r="I19" s="721" t="str">
        <f>IF($E19="","",VLOOKUP($E19,#REF!,4))</f>
        <v/>
      </c>
      <c r="J19" s="710"/>
      <c r="K19" s="711"/>
      <c r="L19" s="729"/>
      <c r="M19" s="711" t="s">
        <v>687</v>
      </c>
      <c r="N19" s="728"/>
      <c r="O19" s="728"/>
      <c r="P19" s="730"/>
      <c r="Q19" s="610"/>
      <c r="R19" s="611"/>
      <c r="S19" s="612"/>
      <c r="Y19" s="471"/>
      <c r="Z19" s="471"/>
      <c r="AA19" s="471" t="s">
        <v>53</v>
      </c>
      <c r="AB19" s="472">
        <v>60</v>
      </c>
      <c r="AC19" s="472">
        <v>40</v>
      </c>
      <c r="AD19" s="472">
        <v>25</v>
      </c>
      <c r="AE19" s="472">
        <v>15</v>
      </c>
      <c r="AF19" s="472">
        <v>8</v>
      </c>
      <c r="AG19" s="472">
        <v>4</v>
      </c>
      <c r="AH19" s="472">
        <v>2</v>
      </c>
      <c r="AI19" s="457"/>
      <c r="AJ19" s="457"/>
      <c r="AK19" s="457"/>
    </row>
    <row r="20" spans="1:37" s="614" customFormat="1" ht="12.9" customHeight="1" x14ac:dyDescent="0.25">
      <c r="A20" s="615"/>
      <c r="B20" s="713"/>
      <c r="C20" s="714"/>
      <c r="D20" s="714"/>
      <c r="E20" s="715"/>
      <c r="F20" s="716"/>
      <c r="G20" s="716"/>
      <c r="H20" s="717"/>
      <c r="I20" s="718" t="s">
        <v>178</v>
      </c>
      <c r="J20" s="622"/>
      <c r="K20" s="719" t="s">
        <v>534</v>
      </c>
      <c r="L20" s="731"/>
      <c r="M20" s="711"/>
      <c r="N20" s="728"/>
      <c r="O20" s="728"/>
      <c r="P20" s="730"/>
      <c r="Q20" s="610"/>
      <c r="R20" s="611"/>
      <c r="S20" s="612"/>
      <c r="Y20" s="471"/>
      <c r="Z20" s="471"/>
      <c r="AA20" s="471" t="s">
        <v>54</v>
      </c>
      <c r="AB20" s="472">
        <v>40</v>
      </c>
      <c r="AC20" s="472">
        <v>25</v>
      </c>
      <c r="AD20" s="472">
        <v>15</v>
      </c>
      <c r="AE20" s="472">
        <v>8</v>
      </c>
      <c r="AF20" s="472">
        <v>4</v>
      </c>
      <c r="AG20" s="472">
        <v>2</v>
      </c>
      <c r="AH20" s="472">
        <v>1</v>
      </c>
      <c r="AI20" s="457"/>
      <c r="AJ20" s="457"/>
      <c r="AK20" s="457"/>
    </row>
    <row r="21" spans="1:37" s="614" customFormat="1" ht="12.9" customHeight="1" x14ac:dyDescent="0.25">
      <c r="A21" s="615">
        <v>8</v>
      </c>
      <c r="B21" s="706" t="str">
        <f>IF($E21="","",VLOOKUP($E21,#REF!,14))</f>
        <v/>
      </c>
      <c r="C21" s="707" t="str">
        <f>IF($E21="","",VLOOKUP($E21,#REF!,15))</f>
        <v/>
      </c>
      <c r="D21" s="707" t="str">
        <f>IF($E21="","",VLOOKUP($E21,#REF!,5))</f>
        <v/>
      </c>
      <c r="E21" s="708"/>
      <c r="F21" s="721" t="s">
        <v>783</v>
      </c>
      <c r="G21" s="721" t="s">
        <v>89</v>
      </c>
      <c r="H21" s="721"/>
      <c r="I21" s="721" t="s">
        <v>784</v>
      </c>
      <c r="J21" s="732"/>
      <c r="K21" s="711"/>
      <c r="L21" s="711"/>
      <c r="M21" s="711"/>
      <c r="N21" s="728"/>
      <c r="O21" s="728"/>
      <c r="P21" s="730"/>
      <c r="Q21" s="610"/>
      <c r="R21" s="611"/>
      <c r="S21" s="612"/>
      <c r="Y21" s="471"/>
      <c r="Z21" s="471"/>
      <c r="AA21" s="471" t="s">
        <v>60</v>
      </c>
      <c r="AB21" s="472">
        <v>25</v>
      </c>
      <c r="AC21" s="472">
        <v>15</v>
      </c>
      <c r="AD21" s="472">
        <v>10</v>
      </c>
      <c r="AE21" s="472">
        <v>6</v>
      </c>
      <c r="AF21" s="472">
        <v>3</v>
      </c>
      <c r="AG21" s="472">
        <v>1</v>
      </c>
      <c r="AH21" s="472">
        <v>0</v>
      </c>
      <c r="AI21" s="457"/>
      <c r="AJ21" s="457"/>
      <c r="AK21" s="457"/>
    </row>
    <row r="22" spans="1:37" s="614" customFormat="1" ht="12.9" customHeight="1" x14ac:dyDescent="0.25">
      <c r="A22" s="615"/>
      <c r="B22" s="713"/>
      <c r="C22" s="714"/>
      <c r="D22" s="714"/>
      <c r="E22" s="715"/>
      <c r="F22" s="734"/>
      <c r="G22" s="734"/>
      <c r="H22" s="738"/>
      <c r="I22" s="734"/>
      <c r="J22" s="725"/>
      <c r="K22" s="711"/>
      <c r="L22" s="711"/>
      <c r="M22" s="711"/>
      <c r="N22" s="728"/>
      <c r="O22" s="726" t="s">
        <v>178</v>
      </c>
      <c r="P22" s="630"/>
      <c r="Q22" s="719" t="s">
        <v>785</v>
      </c>
      <c r="R22" s="727"/>
      <c r="S22" s="612"/>
      <c r="Y22" s="471"/>
      <c r="Z22" s="471"/>
      <c r="AA22" s="471" t="s">
        <v>63</v>
      </c>
      <c r="AB22" s="472">
        <v>15</v>
      </c>
      <c r="AC22" s="472">
        <v>10</v>
      </c>
      <c r="AD22" s="472">
        <v>6</v>
      </c>
      <c r="AE22" s="472">
        <v>3</v>
      </c>
      <c r="AF22" s="472">
        <v>1</v>
      </c>
      <c r="AG22" s="472">
        <v>0</v>
      </c>
      <c r="AH22" s="472">
        <v>0</v>
      </c>
      <c r="AI22" s="457"/>
      <c r="AJ22" s="457"/>
      <c r="AK22" s="457"/>
    </row>
    <row r="23" spans="1:37" s="614" customFormat="1" ht="12.9" customHeight="1" x14ac:dyDescent="0.25">
      <c r="A23" s="615">
        <v>9</v>
      </c>
      <c r="B23" s="706" t="str">
        <f>IF($E23="","",VLOOKUP($E23,#REF!,14))</f>
        <v/>
      </c>
      <c r="C23" s="707" t="str">
        <f>IF($E23="","",VLOOKUP($E23,#REF!,15))</f>
        <v/>
      </c>
      <c r="D23" s="707" t="str">
        <f>IF($E23="","",VLOOKUP($E23,#REF!,5))</f>
        <v/>
      </c>
      <c r="E23" s="708"/>
      <c r="F23" s="721" t="s">
        <v>786</v>
      </c>
      <c r="G23" s="721" t="s">
        <v>193</v>
      </c>
      <c r="H23" s="721"/>
      <c r="I23" s="721" t="s">
        <v>701</v>
      </c>
      <c r="J23" s="710"/>
      <c r="K23" s="711"/>
      <c r="L23" s="711"/>
      <c r="M23" s="711"/>
      <c r="N23" s="728"/>
      <c r="O23" s="711"/>
      <c r="P23" s="730"/>
      <c r="Q23" s="711" t="s">
        <v>669</v>
      </c>
      <c r="R23" s="728"/>
      <c r="S23" s="612"/>
      <c r="Y23" s="471"/>
      <c r="Z23" s="471"/>
      <c r="AA23" s="471" t="s">
        <v>70</v>
      </c>
      <c r="AB23" s="472">
        <v>10</v>
      </c>
      <c r="AC23" s="472">
        <v>6</v>
      </c>
      <c r="AD23" s="472">
        <v>3</v>
      </c>
      <c r="AE23" s="472">
        <v>1</v>
      </c>
      <c r="AF23" s="472">
        <v>0</v>
      </c>
      <c r="AG23" s="472">
        <v>0</v>
      </c>
      <c r="AH23" s="472">
        <v>0</v>
      </c>
      <c r="AI23" s="457"/>
      <c r="AJ23" s="457"/>
      <c r="AK23" s="457"/>
    </row>
    <row r="24" spans="1:37" s="614" customFormat="1" ht="12.9" customHeight="1" x14ac:dyDescent="0.25">
      <c r="A24" s="615"/>
      <c r="B24" s="713"/>
      <c r="C24" s="714"/>
      <c r="D24" s="714"/>
      <c r="E24" s="715"/>
      <c r="F24" s="716"/>
      <c r="G24" s="716"/>
      <c r="H24" s="717"/>
      <c r="I24" s="718" t="s">
        <v>178</v>
      </c>
      <c r="J24" s="622"/>
      <c r="K24" s="719" t="s">
        <v>787</v>
      </c>
      <c r="L24" s="719"/>
      <c r="M24" s="711"/>
      <c r="N24" s="728"/>
      <c r="O24" s="728"/>
      <c r="P24" s="730"/>
      <c r="Q24" s="610"/>
      <c r="R24" s="611"/>
      <c r="S24" s="612"/>
      <c r="Y24" s="471"/>
      <c r="Z24" s="471"/>
      <c r="AA24" s="471" t="s">
        <v>71</v>
      </c>
      <c r="AB24" s="472">
        <v>6</v>
      </c>
      <c r="AC24" s="472">
        <v>3</v>
      </c>
      <c r="AD24" s="472">
        <v>1</v>
      </c>
      <c r="AE24" s="472">
        <v>0</v>
      </c>
      <c r="AF24" s="472">
        <v>0</v>
      </c>
      <c r="AG24" s="472">
        <v>0</v>
      </c>
      <c r="AH24" s="472">
        <v>0</v>
      </c>
      <c r="AI24" s="457"/>
      <c r="AJ24" s="457"/>
      <c r="AK24" s="457"/>
    </row>
    <row r="25" spans="1:37" s="614" customFormat="1" ht="12.9" customHeight="1" x14ac:dyDescent="0.25">
      <c r="A25" s="615">
        <v>10</v>
      </c>
      <c r="B25" s="706" t="str">
        <f>IF($E25="","",VLOOKUP($E25,#REF!,14))</f>
        <v/>
      </c>
      <c r="C25" s="707" t="str">
        <f>IF($E25="","",VLOOKUP($E25,#REF!,15))</f>
        <v/>
      </c>
      <c r="D25" s="707" t="str">
        <f>IF($E25="","",VLOOKUP($E25,#REF!,5))</f>
        <v/>
      </c>
      <c r="E25" s="708"/>
      <c r="F25" s="721" t="str">
        <f>UPPER(IF($E25="","",VLOOKUP($E25,#REF!,2)))</f>
        <v/>
      </c>
      <c r="G25" s="721" t="str">
        <f>IF($E25="","",VLOOKUP($E25,#REF!,3))</f>
        <v/>
      </c>
      <c r="H25" s="721"/>
      <c r="I25" s="721" t="str">
        <f>IF($E25="","",VLOOKUP($E25,#REF!,4))</f>
        <v/>
      </c>
      <c r="J25" s="722"/>
      <c r="K25" s="711"/>
      <c r="L25" s="723"/>
      <c r="M25" s="711"/>
      <c r="N25" s="728"/>
      <c r="O25" s="728"/>
      <c r="P25" s="730"/>
      <c r="Q25" s="610"/>
      <c r="R25" s="611"/>
      <c r="S25" s="612"/>
      <c r="Y25" s="471"/>
      <c r="Z25" s="471"/>
      <c r="AA25" s="471" t="s">
        <v>76</v>
      </c>
      <c r="AB25" s="472">
        <v>3</v>
      </c>
      <c r="AC25" s="472">
        <v>2</v>
      </c>
      <c r="AD25" s="472">
        <v>1</v>
      </c>
      <c r="AE25" s="472">
        <v>0</v>
      </c>
      <c r="AF25" s="472">
        <v>0</v>
      </c>
      <c r="AG25" s="472">
        <v>0</v>
      </c>
      <c r="AH25" s="472">
        <v>0</v>
      </c>
      <c r="AI25" s="457"/>
      <c r="AJ25" s="457"/>
      <c r="AK25" s="457"/>
    </row>
    <row r="26" spans="1:37" s="614" customFormat="1" ht="12.9" customHeight="1" x14ac:dyDescent="0.25">
      <c r="A26" s="615"/>
      <c r="B26" s="713"/>
      <c r="C26" s="714"/>
      <c r="D26" s="714"/>
      <c r="E26" s="724"/>
      <c r="F26" s="716"/>
      <c r="G26" s="716"/>
      <c r="H26" s="717"/>
      <c r="I26" s="711"/>
      <c r="J26" s="725"/>
      <c r="K26" s="726" t="s">
        <v>178</v>
      </c>
      <c r="L26" s="630"/>
      <c r="M26" s="719" t="s">
        <v>788</v>
      </c>
      <c r="N26" s="727"/>
      <c r="O26" s="728"/>
      <c r="P26" s="730"/>
      <c r="Q26" s="610"/>
      <c r="R26" s="611"/>
      <c r="S26" s="612"/>
      <c r="Y26" s="457"/>
      <c r="Z26" s="457"/>
      <c r="AA26" s="457"/>
      <c r="AB26" s="457"/>
      <c r="AC26" s="457"/>
      <c r="AD26" s="457"/>
      <c r="AE26" s="457"/>
      <c r="AF26" s="457"/>
      <c r="AG26" s="457"/>
      <c r="AH26" s="457"/>
      <c r="AI26" s="457"/>
      <c r="AJ26" s="457"/>
      <c r="AK26" s="457"/>
    </row>
    <row r="27" spans="1:37" s="614" customFormat="1" ht="12.9" customHeight="1" x14ac:dyDescent="0.25">
      <c r="A27" s="615">
        <v>11</v>
      </c>
      <c r="B27" s="706" t="str">
        <f>IF($E27="","",VLOOKUP($E27,#REF!,14))</f>
        <v/>
      </c>
      <c r="C27" s="707"/>
      <c r="D27" s="707" t="str">
        <f>IF($E27="","",VLOOKUP($E27,#REF!,5))</f>
        <v/>
      </c>
      <c r="E27" s="708"/>
      <c r="F27" s="721" t="s">
        <v>789</v>
      </c>
      <c r="G27" s="721" t="s">
        <v>790</v>
      </c>
      <c r="H27" s="721"/>
      <c r="I27" s="721" t="s">
        <v>191</v>
      </c>
      <c r="J27" s="710"/>
      <c r="K27" s="711"/>
      <c r="L27" s="729"/>
      <c r="M27" s="711" t="s">
        <v>669</v>
      </c>
      <c r="N27" s="730"/>
      <c r="O27" s="728"/>
      <c r="P27" s="730"/>
      <c r="Q27" s="610"/>
      <c r="R27" s="611"/>
      <c r="S27" s="612"/>
      <c r="Y27" s="457"/>
      <c r="Z27" s="457"/>
      <c r="AA27" s="457"/>
      <c r="AB27" s="457"/>
      <c r="AC27" s="457"/>
      <c r="AD27" s="457"/>
      <c r="AE27" s="457"/>
      <c r="AF27" s="457"/>
      <c r="AG27" s="457"/>
      <c r="AH27" s="457"/>
      <c r="AI27" s="457"/>
      <c r="AJ27" s="457"/>
      <c r="AK27" s="457"/>
    </row>
    <row r="28" spans="1:37" s="614" customFormat="1" ht="12.9" customHeight="1" x14ac:dyDescent="0.25">
      <c r="A28" s="641"/>
      <c r="B28" s="713"/>
      <c r="C28" s="714"/>
      <c r="D28" s="714"/>
      <c r="E28" s="724"/>
      <c r="F28" s="716"/>
      <c r="G28" s="716"/>
      <c r="H28" s="717"/>
      <c r="I28" s="718" t="s">
        <v>178</v>
      </c>
      <c r="J28" s="622"/>
      <c r="K28" s="719" t="s">
        <v>788</v>
      </c>
      <c r="L28" s="731"/>
      <c r="M28" s="711"/>
      <c r="N28" s="730"/>
      <c r="O28" s="728"/>
      <c r="P28" s="730"/>
      <c r="Q28" s="610"/>
      <c r="R28" s="611"/>
      <c r="S28" s="612"/>
    </row>
    <row r="29" spans="1:37" s="614" customFormat="1" ht="12.9" customHeight="1" x14ac:dyDescent="0.25">
      <c r="A29" s="602">
        <v>12</v>
      </c>
      <c r="B29" s="706" t="str">
        <f>IF($E29="","",VLOOKUP($E29,#REF!,14))</f>
        <v/>
      </c>
      <c r="C29" s="707"/>
      <c r="D29" s="707" t="str">
        <f>IF($E29="","",VLOOKUP($E29,#REF!,5))</f>
        <v/>
      </c>
      <c r="E29" s="708"/>
      <c r="F29" s="709" t="s">
        <v>788</v>
      </c>
      <c r="G29" s="709" t="s">
        <v>703</v>
      </c>
      <c r="H29" s="709"/>
      <c r="I29" s="709" t="s">
        <v>86</v>
      </c>
      <c r="J29" s="732"/>
      <c r="K29" s="711" t="s">
        <v>791</v>
      </c>
      <c r="L29" s="711"/>
      <c r="M29" s="711"/>
      <c r="N29" s="730"/>
      <c r="O29" s="728"/>
      <c r="P29" s="730"/>
      <c r="Q29" s="610"/>
      <c r="R29" s="611"/>
      <c r="S29" s="612"/>
    </row>
    <row r="30" spans="1:37" s="614" customFormat="1" ht="12.9" customHeight="1" x14ac:dyDescent="0.25">
      <c r="A30" s="615"/>
      <c r="B30" s="713"/>
      <c r="C30" s="714"/>
      <c r="D30" s="714"/>
      <c r="E30" s="724"/>
      <c r="F30" s="711"/>
      <c r="G30" s="711"/>
      <c r="H30" s="733"/>
      <c r="I30" s="734"/>
      <c r="J30" s="725"/>
      <c r="K30" s="711"/>
      <c r="L30" s="711"/>
      <c r="M30" s="726" t="s">
        <v>178</v>
      </c>
      <c r="N30" s="630"/>
      <c r="O30" s="719" t="s">
        <v>785</v>
      </c>
      <c r="P30" s="737"/>
      <c r="Q30" s="610"/>
      <c r="R30" s="611"/>
      <c r="S30" s="612"/>
    </row>
    <row r="31" spans="1:37" s="614" customFormat="1" ht="12.9" customHeight="1" x14ac:dyDescent="0.25">
      <c r="A31" s="615">
        <v>13</v>
      </c>
      <c r="B31" s="706" t="str">
        <f>IF($E31="","",VLOOKUP($E31,#REF!,14))</f>
        <v/>
      </c>
      <c r="C31" s="707"/>
      <c r="D31" s="707" t="str">
        <f>IF($E31="","",VLOOKUP($E31,#REF!,5))</f>
        <v/>
      </c>
      <c r="E31" s="708"/>
      <c r="F31" s="721" t="s">
        <v>785</v>
      </c>
      <c r="G31" s="721" t="s">
        <v>666</v>
      </c>
      <c r="H31" s="721"/>
      <c r="I31" s="721" t="s">
        <v>792</v>
      </c>
      <c r="J31" s="735"/>
      <c r="K31" s="711"/>
      <c r="L31" s="711"/>
      <c r="M31" s="711"/>
      <c r="N31" s="730"/>
      <c r="O31" s="711" t="s">
        <v>691</v>
      </c>
      <c r="P31" s="728"/>
      <c r="Q31" s="610"/>
      <c r="R31" s="611"/>
      <c r="S31" s="612"/>
    </row>
    <row r="32" spans="1:37" s="614" customFormat="1" ht="12.9" customHeight="1" x14ac:dyDescent="0.25">
      <c r="A32" s="615"/>
      <c r="B32" s="713"/>
      <c r="C32" s="714"/>
      <c r="D32" s="714"/>
      <c r="E32" s="724"/>
      <c r="F32" s="716"/>
      <c r="G32" s="716"/>
      <c r="H32" s="717"/>
      <c r="I32" s="726" t="s">
        <v>178</v>
      </c>
      <c r="J32" s="622"/>
      <c r="K32" s="719" t="s">
        <v>785</v>
      </c>
      <c r="L32" s="719"/>
      <c r="M32" s="711"/>
      <c r="N32" s="730"/>
      <c r="O32" s="728"/>
      <c r="P32" s="728"/>
      <c r="Q32" s="610"/>
      <c r="R32" s="611"/>
      <c r="S32" s="612"/>
    </row>
    <row r="33" spans="1:19" s="614" customFormat="1" ht="12.9" customHeight="1" x14ac:dyDescent="0.25">
      <c r="A33" s="615">
        <v>14</v>
      </c>
      <c r="B33" s="706" t="str">
        <f>IF($E33="","",VLOOKUP($E33,#REF!,14))</f>
        <v/>
      </c>
      <c r="C33" s="707"/>
      <c r="D33" s="707" t="str">
        <f>IF($E33="","",VLOOKUP($E33,#REF!,5))</f>
        <v/>
      </c>
      <c r="E33" s="708"/>
      <c r="F33" s="721" t="s">
        <v>793</v>
      </c>
      <c r="G33" s="721" t="str">
        <f>IF($E33="","",VLOOKUP($E33,#REF!,3))</f>
        <v/>
      </c>
      <c r="H33" s="721" t="s">
        <v>210</v>
      </c>
      <c r="I33" s="721" t="s">
        <v>723</v>
      </c>
      <c r="J33" s="722"/>
      <c r="K33" s="711" t="s">
        <v>682</v>
      </c>
      <c r="L33" s="723"/>
      <c r="M33" s="711"/>
      <c r="N33" s="730"/>
      <c r="O33" s="728"/>
      <c r="P33" s="728"/>
      <c r="Q33" s="610"/>
      <c r="R33" s="611"/>
      <c r="S33" s="612"/>
    </row>
    <row r="34" spans="1:19" s="614" customFormat="1" ht="12.9" customHeight="1" x14ac:dyDescent="0.25">
      <c r="A34" s="615"/>
      <c r="B34" s="713"/>
      <c r="C34" s="714" t="s">
        <v>794</v>
      </c>
      <c r="D34" s="714"/>
      <c r="E34" s="724"/>
      <c r="F34" s="716"/>
      <c r="G34" s="716"/>
      <c r="H34" s="717"/>
      <c r="I34" s="711"/>
      <c r="J34" s="725"/>
      <c r="K34" s="726" t="s">
        <v>178</v>
      </c>
      <c r="L34" s="630"/>
      <c r="M34" s="719" t="s">
        <v>785</v>
      </c>
      <c r="N34" s="737"/>
      <c r="O34" s="728"/>
      <c r="P34" s="728"/>
      <c r="Q34" s="610"/>
      <c r="R34" s="611"/>
      <c r="S34" s="612"/>
    </row>
    <row r="35" spans="1:19" s="614" customFormat="1" ht="12.9" customHeight="1" x14ac:dyDescent="0.25">
      <c r="A35" s="615">
        <v>15</v>
      </c>
      <c r="B35" s="706" t="str">
        <f>IF($E35="","",VLOOKUP($E35,#REF!,14))</f>
        <v/>
      </c>
      <c r="C35" s="707" t="str">
        <f>IF($E35="","",VLOOKUP($E35,#REF!,15))</f>
        <v/>
      </c>
      <c r="D35" s="707" t="str">
        <f>IF($E35="","",VLOOKUP($E35,#REF!,5))</f>
        <v/>
      </c>
      <c r="E35" s="708"/>
      <c r="F35" s="721" t="s">
        <v>649</v>
      </c>
      <c r="G35" s="721" t="str">
        <f>IF($E35="","",VLOOKUP($E35,#REF!,3))</f>
        <v/>
      </c>
      <c r="H35" s="721"/>
      <c r="I35" s="721" t="str">
        <f>IF($E35="","",VLOOKUP($E35,#REF!,4))</f>
        <v/>
      </c>
      <c r="J35" s="710"/>
      <c r="K35" s="711"/>
      <c r="L35" s="729"/>
      <c r="M35" s="711" t="s">
        <v>791</v>
      </c>
      <c r="N35" s="728"/>
      <c r="O35" s="728"/>
      <c r="P35" s="728"/>
      <c r="Q35" s="610"/>
      <c r="R35" s="611"/>
      <c r="S35" s="612"/>
    </row>
    <row r="36" spans="1:19" s="614" customFormat="1" ht="12.9" customHeight="1" x14ac:dyDescent="0.25">
      <c r="A36" s="615"/>
      <c r="B36" s="713"/>
      <c r="C36" s="714"/>
      <c r="D36" s="714"/>
      <c r="E36" s="715"/>
      <c r="F36" s="716"/>
      <c r="G36" s="716"/>
      <c r="H36" s="717"/>
      <c r="I36" s="726" t="s">
        <v>178</v>
      </c>
      <c r="J36" s="622"/>
      <c r="K36" s="719" t="s">
        <v>524</v>
      </c>
      <c r="L36" s="731"/>
      <c r="M36" s="711"/>
      <c r="N36" s="728"/>
      <c r="O36" s="728"/>
      <c r="P36" s="728"/>
      <c r="Q36" s="610"/>
      <c r="R36" s="611"/>
      <c r="S36" s="612"/>
    </row>
    <row r="37" spans="1:19" s="614" customFormat="1" ht="12.9" customHeight="1" x14ac:dyDescent="0.25">
      <c r="A37" s="602">
        <v>16</v>
      </c>
      <c r="B37" s="706" t="str">
        <f>IF($E37="","",VLOOKUP($E37,#REF!,14))</f>
        <v/>
      </c>
      <c r="C37" s="707" t="str">
        <f>IF($E37="","",VLOOKUP($E37,#REF!,15))</f>
        <v/>
      </c>
      <c r="D37" s="707" t="str">
        <f>IF($E37="","",VLOOKUP($E37,#REF!,5))</f>
        <v/>
      </c>
      <c r="E37" s="708"/>
      <c r="F37" s="709" t="s">
        <v>767</v>
      </c>
      <c r="G37" s="709" t="str">
        <f>IF($E37="","",VLOOKUP($E37,#REF!,3))</f>
        <v/>
      </c>
      <c r="H37" s="721" t="s">
        <v>56</v>
      </c>
      <c r="I37" s="709" t="s">
        <v>675</v>
      </c>
      <c r="J37" s="732"/>
      <c r="K37" s="711"/>
      <c r="L37" s="711"/>
      <c r="M37" s="711"/>
      <c r="N37" s="728"/>
      <c r="O37" s="728"/>
      <c r="P37" s="728"/>
      <c r="Q37" s="610"/>
      <c r="R37" s="611"/>
      <c r="S37" s="612"/>
    </row>
    <row r="38" spans="1:19" s="614" customFormat="1" ht="9.6" customHeight="1" x14ac:dyDescent="0.25">
      <c r="A38" s="739"/>
      <c r="B38" s="715"/>
      <c r="C38" s="715"/>
      <c r="D38" s="715"/>
      <c r="E38" s="715"/>
      <c r="F38" s="734"/>
      <c r="G38" s="734"/>
      <c r="H38" s="738"/>
      <c r="I38" s="711"/>
      <c r="J38" s="725"/>
      <c r="K38" s="711"/>
      <c r="L38" s="711"/>
      <c r="M38" s="711"/>
      <c r="N38" s="728"/>
      <c r="O38" s="728"/>
      <c r="P38" s="728"/>
      <c r="Q38" s="610"/>
      <c r="R38" s="611"/>
      <c r="S38" s="612"/>
    </row>
    <row r="39" spans="1:19" s="614" customFormat="1" ht="9.6" customHeight="1" x14ac:dyDescent="0.25">
      <c r="A39" s="740"/>
      <c r="B39" s="741"/>
      <c r="C39" s="741"/>
      <c r="D39" s="741"/>
      <c r="E39" s="715"/>
      <c r="F39" s="741"/>
      <c r="G39" s="741"/>
      <c r="H39" s="741"/>
      <c r="I39" s="741"/>
      <c r="J39" s="715"/>
      <c r="K39" s="741"/>
      <c r="L39" s="741"/>
      <c r="M39" s="741"/>
      <c r="N39" s="742"/>
      <c r="O39" s="742"/>
      <c r="P39" s="742"/>
      <c r="Q39" s="610"/>
      <c r="R39" s="611"/>
      <c r="S39" s="612"/>
    </row>
    <row r="40" spans="1:19" s="614" customFormat="1" ht="9.6" customHeight="1" x14ac:dyDescent="0.25">
      <c r="A40" s="739"/>
      <c r="B40" s="715"/>
      <c r="C40" s="715"/>
      <c r="D40" s="715"/>
      <c r="E40" s="715"/>
      <c r="F40" s="741"/>
      <c r="G40" s="741"/>
      <c r="I40" s="741"/>
      <c r="J40" s="715"/>
      <c r="K40" s="741"/>
      <c r="L40" s="741"/>
      <c r="M40" s="743"/>
      <c r="N40" s="715"/>
      <c r="O40" s="741"/>
      <c r="P40" s="742"/>
      <c r="Q40" s="610"/>
      <c r="R40" s="611"/>
      <c r="S40" s="612"/>
    </row>
    <row r="41" spans="1:19" s="614" customFormat="1" ht="9.6" customHeight="1" x14ac:dyDescent="0.25">
      <c r="A41" s="739"/>
      <c r="B41" s="741"/>
      <c r="C41" s="741"/>
      <c r="D41" s="741"/>
      <c r="E41" s="715"/>
      <c r="F41" s="741"/>
      <c r="G41" s="741"/>
      <c r="H41" s="741"/>
      <c r="I41" s="741"/>
      <c r="J41" s="715"/>
      <c r="K41" s="741"/>
      <c r="L41" s="741"/>
      <c r="M41" s="741"/>
      <c r="N41" s="742"/>
      <c r="O41" s="741"/>
      <c r="P41" s="742"/>
      <c r="Q41" s="610"/>
      <c r="R41" s="611"/>
      <c r="S41" s="612"/>
    </row>
    <row r="42" spans="1:19" s="614" customFormat="1" ht="9.6" customHeight="1" x14ac:dyDescent="0.25">
      <c r="A42" s="739"/>
      <c r="B42" s="715"/>
      <c r="C42" s="715"/>
      <c r="D42" s="715"/>
      <c r="E42" s="715"/>
      <c r="F42" s="741"/>
      <c r="G42" s="741"/>
      <c r="I42" s="743"/>
      <c r="J42" s="715"/>
      <c r="K42" s="741"/>
      <c r="L42" s="741"/>
      <c r="M42" s="741"/>
      <c r="N42" s="742"/>
      <c r="O42" s="742"/>
      <c r="P42" s="742"/>
      <c r="Q42" s="610"/>
      <c r="R42" s="611"/>
      <c r="S42" s="612"/>
    </row>
    <row r="43" spans="1:19" s="614" customFormat="1" ht="9.6" customHeight="1" x14ac:dyDescent="0.25">
      <c r="A43" s="739"/>
      <c r="B43" s="741"/>
      <c r="C43" s="741"/>
      <c r="D43" s="741"/>
      <c r="E43" s="715"/>
      <c r="F43" s="741"/>
      <c r="G43" s="741"/>
      <c r="H43" s="741"/>
      <c r="I43" s="741"/>
      <c r="J43" s="715"/>
      <c r="K43" s="741"/>
      <c r="L43" s="744"/>
      <c r="M43" s="741"/>
      <c r="N43" s="742"/>
      <c r="O43" s="742"/>
      <c r="P43" s="742"/>
      <c r="Q43" s="610"/>
      <c r="R43" s="611"/>
      <c r="S43" s="612"/>
    </row>
    <row r="44" spans="1:19" s="614" customFormat="1" ht="9.6" customHeight="1" x14ac:dyDescent="0.25">
      <c r="A44" s="739"/>
      <c r="B44" s="715"/>
      <c r="C44" s="715"/>
      <c r="D44" s="715"/>
      <c r="E44" s="715"/>
      <c r="F44" s="741"/>
      <c r="G44" s="741"/>
      <c r="I44" s="741"/>
      <c r="J44" s="715"/>
      <c r="K44" s="743"/>
      <c r="L44" s="715"/>
      <c r="M44" s="741"/>
      <c r="N44" s="742"/>
      <c r="O44" s="742"/>
      <c r="P44" s="742"/>
      <c r="Q44" s="610"/>
      <c r="R44" s="611"/>
      <c r="S44" s="612"/>
    </row>
    <row r="45" spans="1:19" s="614" customFormat="1" ht="9.6" customHeight="1" x14ac:dyDescent="0.25">
      <c r="A45" s="739"/>
      <c r="B45" s="741"/>
      <c r="C45" s="741"/>
      <c r="D45" s="741"/>
      <c r="E45" s="715"/>
      <c r="F45" s="741"/>
      <c r="G45" s="741"/>
      <c r="H45" s="741"/>
      <c r="I45" s="741"/>
      <c r="J45" s="715"/>
      <c r="K45" s="741"/>
      <c r="L45" s="741"/>
      <c r="M45" s="741"/>
      <c r="N45" s="742"/>
      <c r="O45" s="742"/>
      <c r="P45" s="742"/>
      <c r="Q45" s="610"/>
      <c r="R45" s="611"/>
      <c r="S45" s="612"/>
    </row>
    <row r="46" spans="1:19" s="614" customFormat="1" ht="9.6" customHeight="1" x14ac:dyDescent="0.25">
      <c r="A46" s="739"/>
      <c r="B46" s="715"/>
      <c r="C46" s="715"/>
      <c r="D46" s="715"/>
      <c r="E46" s="715"/>
      <c r="F46" s="741"/>
      <c r="G46" s="741"/>
      <c r="I46" s="743"/>
      <c r="J46" s="715"/>
      <c r="K46" s="741"/>
      <c r="L46" s="741"/>
      <c r="M46" s="741"/>
      <c r="N46" s="742"/>
      <c r="O46" s="742"/>
      <c r="P46" s="742"/>
      <c r="Q46" s="610"/>
      <c r="R46" s="611"/>
      <c r="S46" s="612"/>
    </row>
    <row r="47" spans="1:19" s="614" customFormat="1" ht="9.6" customHeight="1" x14ac:dyDescent="0.25">
      <c r="A47" s="740"/>
      <c r="B47" s="741"/>
      <c r="C47" s="741"/>
      <c r="D47" s="741"/>
      <c r="E47" s="715"/>
      <c r="F47" s="741"/>
      <c r="G47" s="741"/>
      <c r="H47" s="741"/>
      <c r="I47" s="741"/>
      <c r="J47" s="715"/>
      <c r="K47" s="741"/>
      <c r="L47" s="741"/>
      <c r="M47" s="741"/>
      <c r="N47" s="741"/>
      <c r="O47" s="608"/>
      <c r="P47" s="608"/>
      <c r="Q47" s="610"/>
      <c r="R47" s="611"/>
      <c r="S47" s="612"/>
    </row>
    <row r="48" spans="1:19" s="655" customFormat="1" ht="6.75" customHeight="1" x14ac:dyDescent="0.25">
      <c r="A48" s="651"/>
      <c r="B48" s="651"/>
      <c r="C48" s="651"/>
      <c r="D48" s="651"/>
      <c r="E48" s="651"/>
      <c r="F48" s="745"/>
      <c r="G48" s="745"/>
      <c r="H48" s="745"/>
      <c r="I48" s="745"/>
      <c r="J48" s="653"/>
      <c r="K48" s="652"/>
      <c r="L48" s="654"/>
      <c r="M48" s="652"/>
      <c r="N48" s="654"/>
      <c r="O48" s="652"/>
      <c r="P48" s="654"/>
      <c r="Q48" s="652"/>
      <c r="R48" s="654"/>
      <c r="S48" s="648"/>
    </row>
    <row r="49" spans="1:18" s="664" customFormat="1" ht="10.5" customHeight="1" x14ac:dyDescent="0.25">
      <c r="A49" s="511" t="s">
        <v>44</v>
      </c>
      <c r="B49" s="512"/>
      <c r="C49" s="512"/>
      <c r="D49" s="513"/>
      <c r="E49" s="656" t="s">
        <v>103</v>
      </c>
      <c r="F49" s="657" t="s">
        <v>104</v>
      </c>
      <c r="G49" s="656"/>
      <c r="H49" s="656"/>
      <c r="I49" s="658"/>
      <c r="J49" s="656" t="s">
        <v>103</v>
      </c>
      <c r="K49" s="657" t="s">
        <v>105</v>
      </c>
      <c r="L49" s="659"/>
      <c r="M49" s="657" t="s">
        <v>106</v>
      </c>
      <c r="N49" s="660"/>
      <c r="O49" s="661" t="s">
        <v>107</v>
      </c>
      <c r="P49" s="661"/>
      <c r="Q49" s="662"/>
      <c r="R49" s="663"/>
    </row>
    <row r="50" spans="1:18" s="664" customFormat="1" ht="9" customHeight="1" x14ac:dyDescent="0.25">
      <c r="A50" s="746" t="s">
        <v>108</v>
      </c>
      <c r="B50" s="747"/>
      <c r="C50" s="748"/>
      <c r="D50" s="749"/>
      <c r="E50" s="750">
        <v>1</v>
      </c>
      <c r="F50" s="551" t="e">
        <f>IF(E50&gt;$R$57,0,UPPER(VLOOKUP(E50,#REF!,2)))</f>
        <v>#REF!</v>
      </c>
      <c r="G50" s="667"/>
      <c r="H50" s="551"/>
      <c r="I50" s="544"/>
      <c r="J50" s="751" t="s">
        <v>109</v>
      </c>
      <c r="K50" s="547"/>
      <c r="L50" s="535"/>
      <c r="M50" s="547"/>
      <c r="N50" s="752"/>
      <c r="O50" s="753" t="s">
        <v>110</v>
      </c>
      <c r="P50" s="754"/>
      <c r="Q50" s="754"/>
      <c r="R50" s="755"/>
    </row>
    <row r="51" spans="1:18" s="664" customFormat="1" ht="9" customHeight="1" x14ac:dyDescent="0.25">
      <c r="A51" s="756" t="s">
        <v>111</v>
      </c>
      <c r="B51" s="757"/>
      <c r="C51" s="758"/>
      <c r="D51" s="759"/>
      <c r="E51" s="750">
        <v>2</v>
      </c>
      <c r="F51" s="551" t="e">
        <f>IF(E51&gt;$R$57,0,UPPER(VLOOKUP(E51,#REF!,2)))</f>
        <v>#REF!</v>
      </c>
      <c r="G51" s="667"/>
      <c r="H51" s="551"/>
      <c r="I51" s="544"/>
      <c r="J51" s="751" t="s">
        <v>112</v>
      </c>
      <c r="K51" s="547"/>
      <c r="L51" s="535"/>
      <c r="M51" s="547"/>
      <c r="N51" s="752"/>
      <c r="O51" s="760"/>
      <c r="P51" s="761"/>
      <c r="Q51" s="757"/>
      <c r="R51" s="762"/>
    </row>
    <row r="52" spans="1:18" s="664" customFormat="1" ht="9" customHeight="1" x14ac:dyDescent="0.25">
      <c r="A52" s="548"/>
      <c r="B52" s="549"/>
      <c r="C52" s="673"/>
      <c r="D52" s="550"/>
      <c r="E52" s="750">
        <v>3</v>
      </c>
      <c r="F52" s="551" t="e">
        <f>IF(E52&gt;$R$57,0,UPPER(VLOOKUP(E52,#REF!,2)))</f>
        <v>#REF!</v>
      </c>
      <c r="G52" s="667"/>
      <c r="H52" s="551"/>
      <c r="I52" s="544"/>
      <c r="J52" s="751" t="s">
        <v>113</v>
      </c>
      <c r="K52" s="547"/>
      <c r="L52" s="535"/>
      <c r="M52" s="547"/>
      <c r="N52" s="752"/>
      <c r="O52" s="753" t="s">
        <v>114</v>
      </c>
      <c r="P52" s="754"/>
      <c r="Q52" s="754"/>
      <c r="R52" s="755"/>
    </row>
    <row r="53" spans="1:18" s="664" customFormat="1" ht="9" customHeight="1" x14ac:dyDescent="0.25">
      <c r="A53" s="553"/>
      <c r="B53" s="554"/>
      <c r="C53" s="554"/>
      <c r="D53" s="555"/>
      <c r="E53" s="750">
        <v>4</v>
      </c>
      <c r="F53" s="551" t="e">
        <f>IF(E53&gt;$R$57,0,UPPER(VLOOKUP(E53,#REF!,2)))</f>
        <v>#REF!</v>
      </c>
      <c r="G53" s="667"/>
      <c r="H53" s="551"/>
      <c r="I53" s="544"/>
      <c r="J53" s="751" t="s">
        <v>115</v>
      </c>
      <c r="K53" s="547"/>
      <c r="L53" s="535"/>
      <c r="M53" s="547"/>
      <c r="N53" s="752"/>
      <c r="O53" s="547"/>
      <c r="P53" s="535"/>
      <c r="Q53" s="547"/>
      <c r="R53" s="752"/>
    </row>
    <row r="54" spans="1:18" s="664" customFormat="1" ht="9" customHeight="1" x14ac:dyDescent="0.25">
      <c r="A54" s="557"/>
      <c r="B54" s="558"/>
      <c r="C54" s="558"/>
      <c r="D54" s="559"/>
      <c r="E54" s="750"/>
      <c r="F54" s="551"/>
      <c r="G54" s="667"/>
      <c r="H54" s="551"/>
      <c r="I54" s="544"/>
      <c r="J54" s="751" t="s">
        <v>116</v>
      </c>
      <c r="K54" s="547"/>
      <c r="L54" s="535"/>
      <c r="M54" s="547"/>
      <c r="N54" s="752"/>
      <c r="O54" s="757"/>
      <c r="P54" s="761"/>
      <c r="Q54" s="757"/>
      <c r="R54" s="762"/>
    </row>
    <row r="55" spans="1:18" s="664" customFormat="1" ht="9" customHeight="1" x14ac:dyDescent="0.25">
      <c r="A55" s="560"/>
      <c r="B55" s="561"/>
      <c r="C55" s="554"/>
      <c r="D55" s="555"/>
      <c r="E55" s="750"/>
      <c r="F55" s="551"/>
      <c r="G55" s="667"/>
      <c r="H55" s="551"/>
      <c r="I55" s="544"/>
      <c r="J55" s="751" t="s">
        <v>117</v>
      </c>
      <c r="K55" s="547"/>
      <c r="L55" s="535"/>
      <c r="M55" s="547"/>
      <c r="N55" s="752"/>
      <c r="O55" s="753" t="s">
        <v>118</v>
      </c>
      <c r="P55" s="754"/>
      <c r="Q55" s="754"/>
      <c r="R55" s="755"/>
    </row>
    <row r="56" spans="1:18" s="664" customFormat="1" ht="9" customHeight="1" x14ac:dyDescent="0.25">
      <c r="A56" s="560"/>
      <c r="B56" s="561"/>
      <c r="C56" s="674"/>
      <c r="D56" s="562"/>
      <c r="E56" s="750"/>
      <c r="F56" s="551"/>
      <c r="G56" s="667"/>
      <c r="H56" s="551"/>
      <c r="I56" s="544"/>
      <c r="J56" s="751" t="s">
        <v>119</v>
      </c>
      <c r="K56" s="547"/>
      <c r="L56" s="535"/>
      <c r="M56" s="547"/>
      <c r="N56" s="752"/>
      <c r="O56" s="547"/>
      <c r="P56" s="535"/>
      <c r="Q56" s="547"/>
      <c r="R56" s="752"/>
    </row>
    <row r="57" spans="1:18" s="664" customFormat="1" ht="9" customHeight="1" x14ac:dyDescent="0.25">
      <c r="A57" s="563"/>
      <c r="B57" s="564"/>
      <c r="C57" s="675"/>
      <c r="D57" s="565"/>
      <c r="E57" s="763"/>
      <c r="F57" s="567"/>
      <c r="G57" s="676"/>
      <c r="H57" s="567"/>
      <c r="I57" s="570"/>
      <c r="J57" s="764" t="s">
        <v>120</v>
      </c>
      <c r="K57" s="757"/>
      <c r="L57" s="761"/>
      <c r="M57" s="757"/>
      <c r="N57" s="762"/>
      <c r="O57" s="757" t="str">
        <f>R4</f>
        <v>Kovács Zoltán</v>
      </c>
      <c r="P57" s="761"/>
      <c r="Q57" s="757"/>
      <c r="R57" s="678" t="e">
        <f>MIN(4,#REF!)</f>
        <v>#REF!</v>
      </c>
    </row>
  </sheetData>
  <sheetProtection selectLockedCells="1" selectUnlockedCells="1"/>
  <mergeCells count="1">
    <mergeCell ref="A4:C4"/>
  </mergeCells>
  <conditionalFormatting sqref="B39 B41 B43 B45 B47">
    <cfRule type="cellIs" dxfId="66" priority="10" stopIfTrue="1" operator="equal">
      <formula>"QA"</formula>
    </cfRule>
    <cfRule type="cellIs" dxfId="65" priority="11" stopIfTrue="1" operator="equal">
      <formula>"DA"</formula>
    </cfRule>
  </conditionalFormatting>
  <conditionalFormatting sqref="E7 E9 E11 E13 E15 E17 E19 E21 E23 E25 E27 E29 E31 E33 E35 E37">
    <cfRule type="expression" dxfId="64" priority="13" stopIfTrue="1">
      <formula>$E7&lt;5</formula>
    </cfRule>
  </conditionalFormatting>
  <conditionalFormatting sqref="E39 E41 E43 E45 E47">
    <cfRule type="expression" dxfId="63" priority="5" stopIfTrue="1">
      <formula>AND($E39&lt;9,$C39&gt;0)</formula>
    </cfRule>
  </conditionalFormatting>
  <conditionalFormatting sqref="F7 F9 F11 F13 F15 F17 F19 F21 F23 F25 F27 F29 F31 F33 F35 F37">
    <cfRule type="cellIs" dxfId="62" priority="14" stopIfTrue="1" operator="equal">
      <formula>"Bye"</formula>
    </cfRule>
  </conditionalFormatting>
  <conditionalFormatting sqref="F39 F41 F43 F45 F47">
    <cfRule type="cellIs" dxfId="61" priority="6" stopIfTrue="1" operator="equal">
      <formula>"Bye"</formula>
    </cfRule>
    <cfRule type="expression" dxfId="60" priority="7" stopIfTrue="1">
      <formula>AND($E39&lt;9,$C39&gt;0)</formula>
    </cfRule>
  </conditionalFormatting>
  <conditionalFormatting sqref="H7 H9 H11 H13 H15 H17 H19 H21 H23 H25 H27 H29 H31 H33 H35 H37 G39:I39 G41:I41 G43:I43 G45:I45 G47:I47">
    <cfRule type="expression" dxfId="59" priority="1" stopIfTrue="1">
      <formula>AND($E7&lt;9,$C7&gt;0)</formula>
    </cfRule>
  </conditionalFormatting>
  <conditionalFormatting sqref="I8 K10 I12 M14 I16 K18 I20 O22 I24 K26 I28 M30 I32 K34 I36 M40 I42 K44 I46">
    <cfRule type="expression" dxfId="58" priority="2" stopIfTrue="1">
      <formula>AND($O$1="CU",I8="Umpire")</formula>
    </cfRule>
    <cfRule type="expression" dxfId="57" priority="3" stopIfTrue="1">
      <formula>AND($O$1="CU",I8&lt;&gt;"Umpire",J8&lt;&gt;"")</formula>
    </cfRule>
    <cfRule type="expression" dxfId="56" priority="4" stopIfTrue="1">
      <formula>AND($O$1="CU",I8&lt;&gt;"Umpire")</formula>
    </cfRule>
  </conditionalFormatting>
  <conditionalFormatting sqref="J8 L10 J12 N14 J16 L18 J20 P22 J24 L26 J28 N30 J32 L34 J36 R57">
    <cfRule type="expression" dxfId="55" priority="12" stopIfTrue="1">
      <formula>$O$1="CU"</formula>
    </cfRule>
  </conditionalFormatting>
  <conditionalFormatting sqref="K8 M10 K12 O14 K16 M18 K20 Q22 K24 M26 K28 O30 K32 M34 K36 O40 K42 M44 K46">
    <cfRule type="expression" dxfId="54" priority="8" stopIfTrue="1">
      <formula>J8="as"</formula>
    </cfRule>
    <cfRule type="expression" dxfId="53" priority="9" stopIfTrue="1">
      <formula>J8="bs"</formula>
    </cfRule>
  </conditionalFormatting>
  <dataValidations count="1">
    <dataValidation type="list" allowBlank="1" sqref="I8 K10 I12 M14 I16 K18 I20 O22 I24 K26 I28 M30 I32 K34 I36 M40 I42 K44 I46" xr:uid="{0CBD0985-4483-49FA-B796-A829693C4C5C}">
      <formula1>$U$7:$U$16</formula1>
      <formula2>0</formula2>
    </dataValidation>
  </dataValidations>
  <printOptions horizontalCentered="1"/>
  <pageMargins left="0.35000000000000003" right="0.35000000000000003" top="0.39027777777777778" bottom="0.39027777777777778" header="0.51181102362204722" footer="0.51181102362204722"/>
  <pageSetup paperSize="9" firstPageNumber="0" orientation="portrait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8849" r:id="rId3" name="Gomb 1">
              <controlPr defaultSize="0" print="0" autoFill="0" autoLine="0" autoPict="0" macro="[0]!Modul1.Jun_Show_CU" altText="Legyen bíró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0" r:id="rId4" name="Gomb 2">
              <controlPr defaultSize="0" print="0" autoFill="0" autoLine="0" autoPict="0" macro="[0]!Modul1.Jun_Hide_CU" altText="Nincs bíró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0832A-B791-4CCE-85A0-629500E154BA}">
  <sheetPr>
    <tabColor indexed="11"/>
  </sheetPr>
  <dimension ref="A1:AK41"/>
  <sheetViews>
    <sheetView showZeros="0" workbookViewId="0">
      <selection activeCell="F21" sqref="F21:G21"/>
    </sheetView>
  </sheetViews>
  <sheetFormatPr defaultRowHeight="13.2" x14ac:dyDescent="0.25"/>
  <cols>
    <col min="1" max="1" width="5.44140625" style="457" customWidth="1"/>
    <col min="2" max="2" width="4.44140625" style="457" customWidth="1"/>
    <col min="3" max="3" width="8.33203125" style="457" customWidth="1"/>
    <col min="4" max="4" width="7.109375" style="457" customWidth="1"/>
    <col min="5" max="5" width="9.33203125" style="457" customWidth="1"/>
    <col min="6" max="6" width="7.109375" style="457" customWidth="1"/>
    <col min="7" max="7" width="9.33203125" style="457" customWidth="1"/>
    <col min="8" max="8" width="7.109375" style="457" customWidth="1"/>
    <col min="9" max="9" width="10.5546875" style="457" customWidth="1"/>
    <col min="10" max="10" width="7.88671875" style="457" customWidth="1"/>
    <col min="11" max="12" width="8.5546875" style="457" customWidth="1"/>
    <col min="13" max="13" width="7.88671875" style="457" customWidth="1"/>
    <col min="14" max="14" width="8.88671875" style="457"/>
    <col min="15" max="15" width="5.109375" style="457" customWidth="1"/>
    <col min="16" max="16" width="11.5546875" style="457" customWidth="1"/>
    <col min="17" max="17" width="9.33203125" style="457" customWidth="1"/>
    <col min="18" max="24" width="8.88671875" style="457"/>
    <col min="25" max="37" width="9" style="457" hidden="1" customWidth="1"/>
    <col min="38" max="16384" width="8.88671875" style="457"/>
  </cols>
  <sheetData>
    <row r="1" spans="1:37" ht="24.6" x14ac:dyDescent="0.25">
      <c r="A1" s="452" t="str">
        <f>[1]Altalanos!$A$6</f>
        <v>Diákolimpia Vármegyei</v>
      </c>
      <c r="B1" s="452"/>
      <c r="C1" s="452"/>
      <c r="D1" s="452"/>
      <c r="E1" s="452"/>
      <c r="F1" s="452"/>
      <c r="G1" s="453"/>
      <c r="H1" s="454" t="s">
        <v>28</v>
      </c>
      <c r="I1" s="455"/>
      <c r="J1" s="456"/>
      <c r="L1" s="458"/>
      <c r="M1" s="459"/>
      <c r="N1" s="460"/>
      <c r="O1" s="460"/>
      <c r="P1" s="460"/>
      <c r="Q1" s="461"/>
      <c r="R1" s="460"/>
      <c r="AB1" s="462" t="e">
        <f>IF(Y5=1,CONCATENATE(VLOOKUP(Y3,AA16:AH27,2)),CONCATENATE(VLOOKUP(Y3,AA2:AK13,2)))</f>
        <v>#N/A</v>
      </c>
      <c r="AC1" s="462" t="e">
        <f>IF(Y5=1,CONCATENATE(VLOOKUP(Y3,AA16:AK27,3)),CONCATENATE(VLOOKUP(Y3,AA2:AK13,3)))</f>
        <v>#N/A</v>
      </c>
      <c r="AD1" s="462" t="e">
        <f>IF(Y5=1,CONCATENATE(VLOOKUP(Y3,AA16:AK27,4)),CONCATENATE(VLOOKUP(Y3,AA2:AK13,4)))</f>
        <v>#N/A</v>
      </c>
      <c r="AE1" s="462" t="e">
        <f>IF(Y5=1,CONCATENATE(VLOOKUP(Y3,AA16:AK27,5)),CONCATENATE(VLOOKUP(Y3,AA2:AK13,5)))</f>
        <v>#N/A</v>
      </c>
      <c r="AF1" s="462" t="e">
        <f>IF(Y5=1,CONCATENATE(VLOOKUP(Y3,AA16:AK27,6)),CONCATENATE(VLOOKUP(Y3,AA2:AK13,6)))</f>
        <v>#N/A</v>
      </c>
      <c r="AG1" s="462" t="e">
        <f>IF(Y5=1,CONCATENATE(VLOOKUP(Y3,AA16:AK27,7)),CONCATENATE(VLOOKUP(Y3,AA2:AK13,7)))</f>
        <v>#N/A</v>
      </c>
      <c r="AH1" s="462" t="e">
        <f>IF(Y5=1,CONCATENATE(VLOOKUP(Y3,AA16:AK27,8)),CONCATENATE(VLOOKUP(Y3,AA2:AK13,8)))</f>
        <v>#N/A</v>
      </c>
      <c r="AI1" s="462" t="e">
        <f>IF(Y5=1,CONCATENATE(VLOOKUP(Y3,AA16:AK27,9)),CONCATENATE(VLOOKUP(Y3,AA2:AK13,9)))</f>
        <v>#N/A</v>
      </c>
      <c r="AJ1" s="462" t="e">
        <f>IF(Y5=1,CONCATENATE(VLOOKUP(Y3,AA16:AK27,10)),CONCATENATE(VLOOKUP(Y3,AA2:AK13,10)))</f>
        <v>#N/A</v>
      </c>
      <c r="AK1" s="462" t="e">
        <f>IF(Y5=1,CONCATENATE(VLOOKUP(Y3,AA16:AK27,11)),CONCATENATE(VLOOKUP(Y3,AA2:AK13,11)))</f>
        <v>#N/A</v>
      </c>
    </row>
    <row r="2" spans="1:37" x14ac:dyDescent="0.25">
      <c r="A2" s="463" t="s">
        <v>29</v>
      </c>
      <c r="B2" s="464"/>
      <c r="C2" s="464"/>
      <c r="D2" s="464"/>
      <c r="E2" s="572">
        <f>[1]Altalanos!$C$8</f>
        <v>0</v>
      </c>
      <c r="F2" s="464"/>
      <c r="G2" s="465"/>
      <c r="H2" s="466"/>
      <c r="I2" s="466"/>
      <c r="J2" s="467"/>
      <c r="K2" s="458"/>
      <c r="L2" s="458"/>
      <c r="M2" s="458"/>
      <c r="N2" s="468"/>
      <c r="O2" s="469"/>
      <c r="P2" s="468"/>
      <c r="Q2" s="469"/>
      <c r="R2" s="468"/>
      <c r="Y2" s="470"/>
      <c r="Z2" s="471"/>
      <c r="AA2" s="471" t="s">
        <v>30</v>
      </c>
      <c r="AB2" s="472">
        <v>150</v>
      </c>
      <c r="AC2" s="472">
        <v>120</v>
      </c>
      <c r="AD2" s="472">
        <v>100</v>
      </c>
      <c r="AE2" s="472">
        <v>80</v>
      </c>
      <c r="AF2" s="472">
        <v>70</v>
      </c>
      <c r="AG2" s="472">
        <v>60</v>
      </c>
      <c r="AH2" s="472">
        <v>55</v>
      </c>
      <c r="AI2" s="472">
        <v>50</v>
      </c>
      <c r="AJ2" s="472">
        <v>45</v>
      </c>
      <c r="AK2" s="472">
        <v>40</v>
      </c>
    </row>
    <row r="3" spans="1:37" x14ac:dyDescent="0.25">
      <c r="A3" s="473" t="s">
        <v>21</v>
      </c>
      <c r="B3" s="473"/>
      <c r="C3" s="473"/>
      <c r="D3" s="473"/>
      <c r="E3" s="473" t="s">
        <v>11</v>
      </c>
      <c r="F3" s="473"/>
      <c r="G3" s="473"/>
      <c r="H3" s="473" t="s">
        <v>31</v>
      </c>
      <c r="I3" s="473"/>
      <c r="J3" s="474"/>
      <c r="K3" s="473"/>
      <c r="L3" s="475" t="s">
        <v>32</v>
      </c>
      <c r="M3" s="473"/>
      <c r="N3" s="476"/>
      <c r="O3" s="477"/>
      <c r="P3" s="476"/>
      <c r="Q3" s="477"/>
      <c r="R3" s="681"/>
      <c r="Y3" s="471">
        <f>IF(H4="OB","A",IF(H4="IX","W",H4))</f>
        <v>0</v>
      </c>
      <c r="Z3" s="471"/>
      <c r="AA3" s="471" t="s">
        <v>36</v>
      </c>
      <c r="AB3" s="472">
        <v>120</v>
      </c>
      <c r="AC3" s="472">
        <v>90</v>
      </c>
      <c r="AD3" s="472">
        <v>65</v>
      </c>
      <c r="AE3" s="472">
        <v>55</v>
      </c>
      <c r="AF3" s="472">
        <v>50</v>
      </c>
      <c r="AG3" s="472">
        <v>45</v>
      </c>
      <c r="AH3" s="472">
        <v>40</v>
      </c>
      <c r="AI3" s="472">
        <v>35</v>
      </c>
      <c r="AJ3" s="472">
        <v>25</v>
      </c>
      <c r="AK3" s="472">
        <v>20</v>
      </c>
    </row>
    <row r="4" spans="1:37" ht="13.8" thickBot="1" x14ac:dyDescent="0.3">
      <c r="A4" s="479">
        <f>[1]Altalanos!$A$10</f>
        <v>45789</v>
      </c>
      <c r="B4" s="479"/>
      <c r="C4" s="479"/>
      <c r="D4" s="480"/>
      <c r="E4" s="481" t="str">
        <f>[1]Altalanos!$C$10</f>
        <v>Gyula</v>
      </c>
      <c r="F4" s="481"/>
      <c r="G4" s="481"/>
      <c r="H4" s="482"/>
      <c r="I4" s="481"/>
      <c r="J4" s="483"/>
      <c r="K4" s="482"/>
      <c r="L4" s="484" t="str">
        <f>[1]Altalanos!$E$10</f>
        <v>Kovács Zoltán</v>
      </c>
      <c r="M4" s="482"/>
      <c r="N4" s="485"/>
      <c r="O4" s="486"/>
      <c r="P4" s="478" t="s">
        <v>33</v>
      </c>
      <c r="Q4" s="472" t="s">
        <v>121</v>
      </c>
      <c r="R4" s="472" t="s">
        <v>52</v>
      </c>
      <c r="S4" s="682"/>
      <c r="Y4" s="471"/>
      <c r="Z4" s="471"/>
      <c r="AA4" s="471" t="s">
        <v>41</v>
      </c>
      <c r="AB4" s="472">
        <v>90</v>
      </c>
      <c r="AC4" s="472">
        <v>60</v>
      </c>
      <c r="AD4" s="472">
        <v>45</v>
      </c>
      <c r="AE4" s="472">
        <v>34</v>
      </c>
      <c r="AF4" s="472">
        <v>27</v>
      </c>
      <c r="AG4" s="472">
        <v>22</v>
      </c>
      <c r="AH4" s="472">
        <v>18</v>
      </c>
      <c r="AI4" s="472">
        <v>15</v>
      </c>
      <c r="AJ4" s="472">
        <v>12</v>
      </c>
      <c r="AK4" s="472">
        <v>9</v>
      </c>
    </row>
    <row r="5" spans="1:37" x14ac:dyDescent="0.25">
      <c r="A5" s="489"/>
      <c r="B5" s="489" t="s">
        <v>42</v>
      </c>
      <c r="C5" s="489" t="s">
        <v>43</v>
      </c>
      <c r="D5" s="489" t="s">
        <v>44</v>
      </c>
      <c r="E5" s="489" t="s">
        <v>45</v>
      </c>
      <c r="F5" s="489"/>
      <c r="G5" s="489" t="s">
        <v>25</v>
      </c>
      <c r="H5" s="489"/>
      <c r="I5" s="489" t="s">
        <v>46</v>
      </c>
      <c r="J5" s="489"/>
      <c r="K5" s="490" t="s">
        <v>47</v>
      </c>
      <c r="L5" s="490" t="s">
        <v>48</v>
      </c>
      <c r="M5" s="490" t="s">
        <v>49</v>
      </c>
      <c r="P5" s="487" t="s">
        <v>38</v>
      </c>
      <c r="Q5" s="488" t="s">
        <v>40</v>
      </c>
      <c r="R5" s="488" t="s">
        <v>122</v>
      </c>
      <c r="S5" s="682"/>
      <c r="Y5" s="471">
        <f>IF(OR([1]Altalanos!$A$8="F1",[1]Altalanos!$A$8="F2",[1]Altalanos!$A$8="N1",[1]Altalanos!$A$8="N2"),1,2)</f>
        <v>2</v>
      </c>
      <c r="Z5" s="471"/>
      <c r="AA5" s="471" t="s">
        <v>53</v>
      </c>
      <c r="AB5" s="472">
        <v>60</v>
      </c>
      <c r="AC5" s="472">
        <v>40</v>
      </c>
      <c r="AD5" s="472">
        <v>30</v>
      </c>
      <c r="AE5" s="472">
        <v>20</v>
      </c>
      <c r="AF5" s="472">
        <v>18</v>
      </c>
      <c r="AG5" s="472">
        <v>15</v>
      </c>
      <c r="AH5" s="472">
        <v>12</v>
      </c>
      <c r="AI5" s="472">
        <v>10</v>
      </c>
      <c r="AJ5" s="472">
        <v>8</v>
      </c>
      <c r="AK5" s="472">
        <v>6</v>
      </c>
    </row>
    <row r="6" spans="1:37" x14ac:dyDescent="0.25">
      <c r="A6" s="493"/>
      <c r="B6" s="493"/>
      <c r="C6" s="493"/>
      <c r="D6" s="493"/>
      <c r="E6" s="493"/>
      <c r="F6" s="493"/>
      <c r="G6" s="493"/>
      <c r="H6" s="493"/>
      <c r="I6" s="493"/>
      <c r="J6" s="493"/>
      <c r="K6" s="493"/>
      <c r="L6" s="493"/>
      <c r="M6" s="493"/>
      <c r="P6" s="491" t="s">
        <v>50</v>
      </c>
      <c r="Q6" s="492" t="s">
        <v>123</v>
      </c>
      <c r="R6" s="492" t="s">
        <v>34</v>
      </c>
      <c r="S6" s="682"/>
      <c r="Y6" s="471"/>
      <c r="Z6" s="471"/>
      <c r="AA6" s="471" t="s">
        <v>54</v>
      </c>
      <c r="AB6" s="472">
        <v>40</v>
      </c>
      <c r="AC6" s="472">
        <v>25</v>
      </c>
      <c r="AD6" s="472">
        <v>18</v>
      </c>
      <c r="AE6" s="472">
        <v>13</v>
      </c>
      <c r="AF6" s="472">
        <v>10</v>
      </c>
      <c r="AG6" s="472">
        <v>8</v>
      </c>
      <c r="AH6" s="472">
        <v>6</v>
      </c>
      <c r="AI6" s="472">
        <v>5</v>
      </c>
      <c r="AJ6" s="472">
        <v>4</v>
      </c>
      <c r="AK6" s="472">
        <v>3</v>
      </c>
    </row>
    <row r="7" spans="1:37" x14ac:dyDescent="0.25">
      <c r="A7" s="494" t="s">
        <v>30</v>
      </c>
      <c r="B7" s="495"/>
      <c r="C7" s="683" t="str">
        <f>IF($B7="","",VLOOKUP($B7,#REF!,5))</f>
        <v/>
      </c>
      <c r="D7" s="683" t="str">
        <f>IF($B7="","",VLOOKUP($B7,#REF!,15))</f>
        <v/>
      </c>
      <c r="E7" s="684" t="s">
        <v>795</v>
      </c>
      <c r="F7" s="684"/>
      <c r="G7" s="684" t="s">
        <v>193</v>
      </c>
      <c r="H7" s="684"/>
      <c r="I7" s="685" t="s">
        <v>677</v>
      </c>
      <c r="J7" s="493"/>
      <c r="K7" s="499" t="s">
        <v>616</v>
      </c>
      <c r="L7" s="500" t="e">
        <f>IF(K7="","",CONCATENATE(VLOOKUP($Y$3,$AB$1:$AK$1,K7)," pont"))</f>
        <v>#N/A</v>
      </c>
      <c r="M7" s="501"/>
      <c r="P7" s="478" t="s">
        <v>127</v>
      </c>
      <c r="Q7" s="472" t="s">
        <v>39</v>
      </c>
      <c r="R7" s="472" t="s">
        <v>128</v>
      </c>
      <c r="Y7" s="471"/>
      <c r="Z7" s="471"/>
      <c r="AA7" s="471" t="s">
        <v>60</v>
      </c>
      <c r="AB7" s="472">
        <v>25</v>
      </c>
      <c r="AC7" s="472">
        <v>15</v>
      </c>
      <c r="AD7" s="472">
        <v>13</v>
      </c>
      <c r="AE7" s="472">
        <v>8</v>
      </c>
      <c r="AF7" s="472">
        <v>6</v>
      </c>
      <c r="AG7" s="472">
        <v>4</v>
      </c>
      <c r="AH7" s="472">
        <v>3</v>
      </c>
      <c r="AI7" s="472">
        <v>2</v>
      </c>
      <c r="AJ7" s="472">
        <v>1</v>
      </c>
      <c r="AK7" s="472">
        <v>0</v>
      </c>
    </row>
    <row r="8" spans="1:37" x14ac:dyDescent="0.25">
      <c r="A8" s="494"/>
      <c r="B8" s="502"/>
      <c r="C8" s="686"/>
      <c r="D8" s="686"/>
      <c r="E8" s="686"/>
      <c r="F8" s="686"/>
      <c r="G8" s="686"/>
      <c r="H8" s="686"/>
      <c r="I8" s="686"/>
      <c r="J8" s="493"/>
      <c r="K8" s="494"/>
      <c r="L8" s="494"/>
      <c r="M8" s="503"/>
      <c r="P8" s="487" t="s">
        <v>129</v>
      </c>
      <c r="Q8" s="488" t="s">
        <v>51</v>
      </c>
      <c r="R8" s="488" t="s">
        <v>130</v>
      </c>
      <c r="Y8" s="471"/>
      <c r="Z8" s="471"/>
      <c r="AA8" s="471" t="s">
        <v>63</v>
      </c>
      <c r="AB8" s="472">
        <v>15</v>
      </c>
      <c r="AC8" s="472">
        <v>10</v>
      </c>
      <c r="AD8" s="472">
        <v>7</v>
      </c>
      <c r="AE8" s="472">
        <v>5</v>
      </c>
      <c r="AF8" s="472">
        <v>4</v>
      </c>
      <c r="AG8" s="472">
        <v>3</v>
      </c>
      <c r="AH8" s="472">
        <v>2</v>
      </c>
      <c r="AI8" s="472">
        <v>1</v>
      </c>
      <c r="AJ8" s="472">
        <v>0</v>
      </c>
      <c r="AK8" s="472">
        <v>0</v>
      </c>
    </row>
    <row r="9" spans="1:37" x14ac:dyDescent="0.25">
      <c r="A9" s="494" t="s">
        <v>64</v>
      </c>
      <c r="B9" s="495"/>
      <c r="C9" s="683" t="str">
        <f>IF($B9="","",VLOOKUP($B9,#REF!,5))</f>
        <v/>
      </c>
      <c r="D9" s="683" t="str">
        <f>IF($B9="","",VLOOKUP($B9,#REF!,15))</f>
        <v/>
      </c>
      <c r="E9" s="684" t="s">
        <v>796</v>
      </c>
      <c r="F9" s="684"/>
      <c r="G9" s="684" t="s">
        <v>658</v>
      </c>
      <c r="H9" s="684"/>
      <c r="I9" s="685" t="s">
        <v>677</v>
      </c>
      <c r="J9" s="493"/>
      <c r="K9" s="499"/>
      <c r="L9" s="500" t="str">
        <f>IF(K9="","",CONCATENATE(VLOOKUP($Y$3,$AB$1:$AK$1,K9)," pont"))</f>
        <v/>
      </c>
      <c r="M9" s="501"/>
      <c r="Y9" s="471"/>
      <c r="Z9" s="471"/>
      <c r="AA9" s="471" t="s">
        <v>70</v>
      </c>
      <c r="AB9" s="472">
        <v>10</v>
      </c>
      <c r="AC9" s="472">
        <v>6</v>
      </c>
      <c r="AD9" s="472">
        <v>4</v>
      </c>
      <c r="AE9" s="472">
        <v>2</v>
      </c>
      <c r="AF9" s="472">
        <v>1</v>
      </c>
      <c r="AG9" s="472">
        <v>0</v>
      </c>
      <c r="AH9" s="472">
        <v>0</v>
      </c>
      <c r="AI9" s="472">
        <v>0</v>
      </c>
      <c r="AJ9" s="472">
        <v>0</v>
      </c>
      <c r="AK9" s="472">
        <v>0</v>
      </c>
    </row>
    <row r="10" spans="1:37" x14ac:dyDescent="0.25">
      <c r="A10" s="494"/>
      <c r="B10" s="502"/>
      <c r="C10" s="686"/>
      <c r="D10" s="686"/>
      <c r="E10" s="686"/>
      <c r="F10" s="686"/>
      <c r="G10" s="686"/>
      <c r="H10" s="686"/>
      <c r="I10" s="686"/>
      <c r="J10" s="493"/>
      <c r="K10" s="494"/>
      <c r="L10" s="494"/>
      <c r="M10" s="503"/>
      <c r="Y10" s="471"/>
      <c r="Z10" s="471"/>
      <c r="AA10" s="471" t="s">
        <v>71</v>
      </c>
      <c r="AB10" s="472">
        <v>6</v>
      </c>
      <c r="AC10" s="472">
        <v>3</v>
      </c>
      <c r="AD10" s="472">
        <v>2</v>
      </c>
      <c r="AE10" s="472">
        <v>1</v>
      </c>
      <c r="AF10" s="472">
        <v>0</v>
      </c>
      <c r="AG10" s="472">
        <v>0</v>
      </c>
      <c r="AH10" s="472">
        <v>0</v>
      </c>
      <c r="AI10" s="472">
        <v>0</v>
      </c>
      <c r="AJ10" s="472">
        <v>0</v>
      </c>
      <c r="AK10" s="472">
        <v>0</v>
      </c>
    </row>
    <row r="11" spans="1:37" x14ac:dyDescent="0.25">
      <c r="A11" s="494" t="s">
        <v>72</v>
      </c>
      <c r="B11" s="495"/>
      <c r="C11" s="683" t="str">
        <f>IF($B11="","",VLOOKUP($B11,#REF!,5))</f>
        <v/>
      </c>
      <c r="D11" s="683" t="str">
        <f>IF($B11="","",VLOOKUP($B11,#REF!,15))</f>
        <v/>
      </c>
      <c r="E11" s="684" t="s">
        <v>777</v>
      </c>
      <c r="F11" s="684"/>
      <c r="G11" s="684" t="s">
        <v>797</v>
      </c>
      <c r="H11" s="684"/>
      <c r="I11" s="685" t="s">
        <v>701</v>
      </c>
      <c r="J11" s="493"/>
      <c r="K11" s="499" t="s">
        <v>617</v>
      </c>
      <c r="L11" s="500" t="e">
        <f>IF(K11="","",CONCATENATE(VLOOKUP($Y$3,$AB$1:$AK$1,K11)," pont"))</f>
        <v>#N/A</v>
      </c>
      <c r="M11" s="501"/>
      <c r="Y11" s="471"/>
      <c r="Z11" s="471"/>
      <c r="AA11" s="471" t="s">
        <v>76</v>
      </c>
      <c r="AB11" s="472">
        <v>3</v>
      </c>
      <c r="AC11" s="472">
        <v>2</v>
      </c>
      <c r="AD11" s="472">
        <v>1</v>
      </c>
      <c r="AE11" s="472">
        <v>0</v>
      </c>
      <c r="AF11" s="472">
        <v>0</v>
      </c>
      <c r="AG11" s="472">
        <v>0</v>
      </c>
      <c r="AH11" s="472">
        <v>0</v>
      </c>
      <c r="AI11" s="472">
        <v>0</v>
      </c>
      <c r="AJ11" s="472">
        <v>0</v>
      </c>
      <c r="AK11" s="472">
        <v>0</v>
      </c>
    </row>
    <row r="12" spans="1:37" x14ac:dyDescent="0.25">
      <c r="A12" s="494"/>
      <c r="B12" s="502"/>
      <c r="C12" s="686"/>
      <c r="D12" s="686"/>
      <c r="E12" s="686"/>
      <c r="F12" s="686"/>
      <c r="G12" s="686"/>
      <c r="H12" s="686"/>
      <c r="I12" s="686"/>
      <c r="J12" s="493"/>
      <c r="K12" s="493"/>
      <c r="L12" s="493"/>
      <c r="M12" s="503"/>
      <c r="Y12" s="471"/>
      <c r="Z12" s="471"/>
      <c r="AA12" s="471" t="s">
        <v>77</v>
      </c>
      <c r="AB12" s="504">
        <v>0</v>
      </c>
      <c r="AC12" s="504">
        <v>0</v>
      </c>
      <c r="AD12" s="504">
        <v>0</v>
      </c>
      <c r="AE12" s="504">
        <v>0</v>
      </c>
      <c r="AF12" s="504">
        <v>0</v>
      </c>
      <c r="AG12" s="504">
        <v>0</v>
      </c>
      <c r="AH12" s="504">
        <v>0</v>
      </c>
      <c r="AI12" s="504">
        <v>0</v>
      </c>
      <c r="AJ12" s="504">
        <v>0</v>
      </c>
      <c r="AK12" s="504">
        <v>0</v>
      </c>
    </row>
    <row r="13" spans="1:37" x14ac:dyDescent="0.25">
      <c r="A13" s="494" t="s">
        <v>78</v>
      </c>
      <c r="B13" s="495"/>
      <c r="C13" s="683" t="str">
        <f>IF($B13="","",VLOOKUP($B13,#REF!,5))</f>
        <v/>
      </c>
      <c r="D13" s="683" t="str">
        <f>IF($B13="","",VLOOKUP($B13,#REF!,15))</f>
        <v/>
      </c>
      <c r="E13" s="684" t="s">
        <v>798</v>
      </c>
      <c r="F13" s="684"/>
      <c r="G13" s="684" t="s">
        <v>184</v>
      </c>
      <c r="H13" s="684"/>
      <c r="I13" s="685" t="s">
        <v>799</v>
      </c>
      <c r="J13" s="493"/>
      <c r="K13" s="499" t="s">
        <v>619</v>
      </c>
      <c r="L13" s="500" t="e">
        <f>IF(K13="","",CONCATENATE(VLOOKUP($Y$3,$AB$1:$AK$1,K13)," pont"))</f>
        <v>#N/A</v>
      </c>
      <c r="M13" s="501"/>
      <c r="Y13" s="471"/>
      <c r="Z13" s="471"/>
      <c r="AA13" s="471" t="s">
        <v>82</v>
      </c>
      <c r="AB13" s="504">
        <v>0</v>
      </c>
      <c r="AC13" s="504">
        <v>0</v>
      </c>
      <c r="AD13" s="504">
        <v>0</v>
      </c>
      <c r="AE13" s="504">
        <v>0</v>
      </c>
      <c r="AF13" s="504">
        <v>0</v>
      </c>
      <c r="AG13" s="504">
        <v>0</v>
      </c>
      <c r="AH13" s="504">
        <v>0</v>
      </c>
      <c r="AI13" s="504">
        <v>0</v>
      </c>
      <c r="AJ13" s="504">
        <v>0</v>
      </c>
      <c r="AK13" s="504">
        <v>0</v>
      </c>
    </row>
    <row r="14" spans="1:37" x14ac:dyDescent="0.25">
      <c r="A14" s="494"/>
      <c r="B14" s="502"/>
      <c r="C14" s="686"/>
      <c r="D14" s="686"/>
      <c r="E14" s="686"/>
      <c r="F14" s="686"/>
      <c r="G14" s="686"/>
      <c r="H14" s="686"/>
      <c r="I14" s="686"/>
      <c r="J14" s="493"/>
      <c r="K14" s="494"/>
      <c r="L14" s="494"/>
      <c r="M14" s="503"/>
      <c r="Y14" s="471"/>
      <c r="Z14" s="471"/>
      <c r="AA14" s="471"/>
      <c r="AB14" s="471"/>
      <c r="AC14" s="471"/>
      <c r="AD14" s="471"/>
      <c r="AE14" s="471"/>
      <c r="AF14" s="471"/>
      <c r="AG14" s="471"/>
      <c r="AH14" s="471"/>
      <c r="AI14" s="471"/>
      <c r="AJ14" s="471"/>
      <c r="AK14" s="471"/>
    </row>
    <row r="15" spans="1:37" x14ac:dyDescent="0.25">
      <c r="A15" s="494" t="s">
        <v>83</v>
      </c>
      <c r="B15" s="495"/>
      <c r="C15" s="683" t="str">
        <f>IF($B15="","",VLOOKUP($B15,#REF!,5))</f>
        <v/>
      </c>
      <c r="D15" s="683" t="str">
        <f>IF($B15="","",VLOOKUP($B15,#REF!,15))</f>
        <v/>
      </c>
      <c r="E15" s="684" t="s">
        <v>800</v>
      </c>
      <c r="F15" s="684"/>
      <c r="G15" s="684" t="s">
        <v>162</v>
      </c>
      <c r="H15" s="684"/>
      <c r="I15" s="685" t="s">
        <v>572</v>
      </c>
      <c r="J15" s="493"/>
      <c r="K15" s="499" t="s">
        <v>618</v>
      </c>
      <c r="L15" s="500" t="e">
        <f>IF(K15="","",CONCATENATE(VLOOKUP($Y$3,$AB$1:$AK$1,K15)," pont"))</f>
        <v>#N/A</v>
      </c>
      <c r="M15" s="501"/>
      <c r="Y15" s="471"/>
      <c r="Z15" s="471"/>
      <c r="AA15" s="471"/>
      <c r="AB15" s="471"/>
      <c r="AC15" s="471"/>
      <c r="AD15" s="471"/>
      <c r="AE15" s="471"/>
      <c r="AF15" s="471"/>
      <c r="AG15" s="471"/>
      <c r="AH15" s="471"/>
      <c r="AI15" s="471"/>
      <c r="AJ15" s="471"/>
      <c r="AK15" s="471"/>
    </row>
    <row r="16" spans="1:37" x14ac:dyDescent="0.25">
      <c r="A16" s="493"/>
      <c r="B16" s="493"/>
      <c r="C16" s="493"/>
      <c r="D16" s="493"/>
      <c r="E16" s="493"/>
      <c r="F16" s="493"/>
      <c r="G16" s="493"/>
      <c r="H16" s="493"/>
      <c r="I16" s="493"/>
      <c r="J16" s="493"/>
      <c r="K16" s="493"/>
      <c r="L16" s="493"/>
      <c r="M16" s="493"/>
      <c r="Y16" s="471"/>
      <c r="Z16" s="471"/>
      <c r="AA16" s="471" t="s">
        <v>30</v>
      </c>
      <c r="AB16" s="471">
        <v>300</v>
      </c>
      <c r="AC16" s="471">
        <v>250</v>
      </c>
      <c r="AD16" s="471">
        <v>220</v>
      </c>
      <c r="AE16" s="471">
        <v>180</v>
      </c>
      <c r="AF16" s="471">
        <v>160</v>
      </c>
      <c r="AG16" s="471">
        <v>150</v>
      </c>
      <c r="AH16" s="471">
        <v>140</v>
      </c>
      <c r="AI16" s="471">
        <v>130</v>
      </c>
      <c r="AJ16" s="471">
        <v>120</v>
      </c>
      <c r="AK16" s="471">
        <v>110</v>
      </c>
    </row>
    <row r="17" spans="1:37" x14ac:dyDescent="0.25">
      <c r="A17" s="493"/>
      <c r="B17" s="493"/>
      <c r="C17" s="493"/>
      <c r="D17" s="493"/>
      <c r="E17" s="493"/>
      <c r="F17" s="493"/>
      <c r="G17" s="493"/>
      <c r="H17" s="493"/>
      <c r="I17" s="493"/>
      <c r="J17" s="493"/>
      <c r="K17" s="493"/>
      <c r="L17" s="493"/>
      <c r="M17" s="493"/>
      <c r="Y17" s="471"/>
      <c r="Z17" s="471"/>
      <c r="AA17" s="471" t="s">
        <v>36</v>
      </c>
      <c r="AB17" s="471">
        <v>250</v>
      </c>
      <c r="AC17" s="471">
        <v>200</v>
      </c>
      <c r="AD17" s="471">
        <v>160</v>
      </c>
      <c r="AE17" s="471">
        <v>140</v>
      </c>
      <c r="AF17" s="471">
        <v>120</v>
      </c>
      <c r="AG17" s="471">
        <v>110</v>
      </c>
      <c r="AH17" s="471">
        <v>100</v>
      </c>
      <c r="AI17" s="471">
        <v>90</v>
      </c>
      <c r="AJ17" s="471">
        <v>80</v>
      </c>
      <c r="AK17" s="471">
        <v>70</v>
      </c>
    </row>
    <row r="18" spans="1:37" ht="18.75" customHeight="1" x14ac:dyDescent="0.25">
      <c r="A18" s="493"/>
      <c r="B18" s="505"/>
      <c r="C18" s="505"/>
      <c r="D18" s="506" t="str">
        <f>E7</f>
        <v>Janowszky</v>
      </c>
      <c r="E18" s="506"/>
      <c r="F18" s="506" t="str">
        <f>E9</f>
        <v>Török</v>
      </c>
      <c r="G18" s="506"/>
      <c r="H18" s="506" t="str">
        <f>E11</f>
        <v>Godó</v>
      </c>
      <c r="I18" s="506"/>
      <c r="J18" s="506" t="str">
        <f>E13</f>
        <v>Munkácsy</v>
      </c>
      <c r="K18" s="506"/>
      <c r="L18" s="506" t="str">
        <f>E15</f>
        <v>Zsadányi</v>
      </c>
      <c r="M18" s="506"/>
      <c r="Y18" s="471"/>
      <c r="Z18" s="471"/>
      <c r="AA18" s="471" t="s">
        <v>41</v>
      </c>
      <c r="AB18" s="471">
        <v>200</v>
      </c>
      <c r="AC18" s="471">
        <v>150</v>
      </c>
      <c r="AD18" s="471">
        <v>130</v>
      </c>
      <c r="AE18" s="471">
        <v>110</v>
      </c>
      <c r="AF18" s="471">
        <v>95</v>
      </c>
      <c r="AG18" s="471">
        <v>80</v>
      </c>
      <c r="AH18" s="471">
        <v>70</v>
      </c>
      <c r="AI18" s="471">
        <v>60</v>
      </c>
      <c r="AJ18" s="471">
        <v>55</v>
      </c>
      <c r="AK18" s="471">
        <v>50</v>
      </c>
    </row>
    <row r="19" spans="1:37" ht="18.75" customHeight="1" x14ac:dyDescent="0.25">
      <c r="A19" s="507" t="s">
        <v>30</v>
      </c>
      <c r="B19" s="508" t="str">
        <f>E7</f>
        <v>Janowszky</v>
      </c>
      <c r="C19" s="508"/>
      <c r="D19" s="509"/>
      <c r="E19" s="509"/>
      <c r="F19" s="510" t="s">
        <v>605</v>
      </c>
      <c r="G19" s="510"/>
      <c r="H19" s="510" t="s">
        <v>801</v>
      </c>
      <c r="I19" s="510"/>
      <c r="J19" s="506" t="s">
        <v>713</v>
      </c>
      <c r="K19" s="506"/>
      <c r="L19" s="506" t="s">
        <v>727</v>
      </c>
      <c r="M19" s="506"/>
      <c r="Y19" s="471"/>
      <c r="Z19" s="471"/>
      <c r="AA19" s="471" t="s">
        <v>53</v>
      </c>
      <c r="AB19" s="471">
        <v>150</v>
      </c>
      <c r="AC19" s="471">
        <v>120</v>
      </c>
      <c r="AD19" s="471">
        <v>100</v>
      </c>
      <c r="AE19" s="471">
        <v>80</v>
      </c>
      <c r="AF19" s="471">
        <v>70</v>
      </c>
      <c r="AG19" s="471">
        <v>60</v>
      </c>
      <c r="AH19" s="471">
        <v>55</v>
      </c>
      <c r="AI19" s="471">
        <v>50</v>
      </c>
      <c r="AJ19" s="471">
        <v>45</v>
      </c>
      <c r="AK19" s="471">
        <v>40</v>
      </c>
    </row>
    <row r="20" spans="1:37" ht="18.75" customHeight="1" x14ac:dyDescent="0.25">
      <c r="A20" s="507" t="s">
        <v>64</v>
      </c>
      <c r="B20" s="508" t="str">
        <f>E9</f>
        <v>Török</v>
      </c>
      <c r="C20" s="508"/>
      <c r="D20" s="510" t="s">
        <v>605</v>
      </c>
      <c r="E20" s="510"/>
      <c r="F20" s="509"/>
      <c r="G20" s="509"/>
      <c r="H20" s="510" t="s">
        <v>605</v>
      </c>
      <c r="I20" s="510"/>
      <c r="J20" s="510" t="s">
        <v>605</v>
      </c>
      <c r="K20" s="510"/>
      <c r="L20" s="506" t="s">
        <v>605</v>
      </c>
      <c r="M20" s="506"/>
      <c r="Y20" s="471"/>
      <c r="Z20" s="471"/>
      <c r="AA20" s="471" t="s">
        <v>54</v>
      </c>
      <c r="AB20" s="471">
        <v>120</v>
      </c>
      <c r="AC20" s="471">
        <v>90</v>
      </c>
      <c r="AD20" s="471">
        <v>65</v>
      </c>
      <c r="AE20" s="471">
        <v>55</v>
      </c>
      <c r="AF20" s="471">
        <v>50</v>
      </c>
      <c r="AG20" s="471">
        <v>45</v>
      </c>
      <c r="AH20" s="471">
        <v>40</v>
      </c>
      <c r="AI20" s="471">
        <v>35</v>
      </c>
      <c r="AJ20" s="471">
        <v>25</v>
      </c>
      <c r="AK20" s="471">
        <v>20</v>
      </c>
    </row>
    <row r="21" spans="1:37" ht="18.75" customHeight="1" x14ac:dyDescent="0.25">
      <c r="A21" s="507" t="s">
        <v>72</v>
      </c>
      <c r="B21" s="508" t="str">
        <f>E11</f>
        <v>Godó</v>
      </c>
      <c r="C21" s="508"/>
      <c r="D21" s="510" t="s">
        <v>802</v>
      </c>
      <c r="E21" s="510"/>
      <c r="F21" s="510" t="s">
        <v>605</v>
      </c>
      <c r="G21" s="510"/>
      <c r="H21" s="509"/>
      <c r="I21" s="509"/>
      <c r="J21" s="510" t="s">
        <v>727</v>
      </c>
      <c r="K21" s="510"/>
      <c r="L21" s="510" t="s">
        <v>803</v>
      </c>
      <c r="M21" s="510"/>
      <c r="Y21" s="471"/>
      <c r="Z21" s="471"/>
      <c r="AA21" s="471" t="s">
        <v>60</v>
      </c>
      <c r="AB21" s="471">
        <v>90</v>
      </c>
      <c r="AC21" s="471">
        <v>60</v>
      </c>
      <c r="AD21" s="471">
        <v>45</v>
      </c>
      <c r="AE21" s="471">
        <v>34</v>
      </c>
      <c r="AF21" s="471">
        <v>27</v>
      </c>
      <c r="AG21" s="471">
        <v>22</v>
      </c>
      <c r="AH21" s="471">
        <v>18</v>
      </c>
      <c r="AI21" s="471">
        <v>15</v>
      </c>
      <c r="AJ21" s="471">
        <v>12</v>
      </c>
      <c r="AK21" s="471">
        <v>9</v>
      </c>
    </row>
    <row r="22" spans="1:37" ht="18.75" customHeight="1" x14ac:dyDescent="0.25">
      <c r="A22" s="507" t="s">
        <v>78</v>
      </c>
      <c r="B22" s="508" t="str">
        <f>E13</f>
        <v>Munkácsy</v>
      </c>
      <c r="C22" s="508"/>
      <c r="D22" s="510" t="s">
        <v>715</v>
      </c>
      <c r="E22" s="510"/>
      <c r="F22" s="510" t="s">
        <v>605</v>
      </c>
      <c r="G22" s="510"/>
      <c r="H22" s="506" t="s">
        <v>734</v>
      </c>
      <c r="I22" s="506"/>
      <c r="J22" s="509"/>
      <c r="K22" s="509"/>
      <c r="L22" s="510" t="s">
        <v>730</v>
      </c>
      <c r="M22" s="510"/>
      <c r="Y22" s="471"/>
      <c r="Z22" s="471"/>
      <c r="AA22" s="471" t="s">
        <v>63</v>
      </c>
      <c r="AB22" s="471">
        <v>60</v>
      </c>
      <c r="AC22" s="471">
        <v>40</v>
      </c>
      <c r="AD22" s="471">
        <v>30</v>
      </c>
      <c r="AE22" s="471">
        <v>20</v>
      </c>
      <c r="AF22" s="471">
        <v>18</v>
      </c>
      <c r="AG22" s="471">
        <v>15</v>
      </c>
      <c r="AH22" s="471">
        <v>12</v>
      </c>
      <c r="AI22" s="471">
        <v>10</v>
      </c>
      <c r="AJ22" s="471">
        <v>8</v>
      </c>
      <c r="AK22" s="471">
        <v>6</v>
      </c>
    </row>
    <row r="23" spans="1:37" ht="18.75" customHeight="1" x14ac:dyDescent="0.25">
      <c r="A23" s="507" t="s">
        <v>83</v>
      </c>
      <c r="B23" s="508" t="str">
        <f>E15</f>
        <v>Zsadányi</v>
      </c>
      <c r="C23" s="508"/>
      <c r="D23" s="510" t="s">
        <v>734</v>
      </c>
      <c r="E23" s="510"/>
      <c r="F23" s="510" t="s">
        <v>605</v>
      </c>
      <c r="G23" s="510"/>
      <c r="H23" s="506" t="s">
        <v>804</v>
      </c>
      <c r="I23" s="506"/>
      <c r="J23" s="506" t="s">
        <v>728</v>
      </c>
      <c r="K23" s="506"/>
      <c r="L23" s="509"/>
      <c r="M23" s="509"/>
      <c r="Y23" s="471"/>
      <c r="Z23" s="471"/>
      <c r="AA23" s="471" t="s">
        <v>70</v>
      </c>
      <c r="AB23" s="471">
        <v>40</v>
      </c>
      <c r="AC23" s="471">
        <v>25</v>
      </c>
      <c r="AD23" s="471">
        <v>18</v>
      </c>
      <c r="AE23" s="471">
        <v>13</v>
      </c>
      <c r="AF23" s="471">
        <v>8</v>
      </c>
      <c r="AG23" s="471">
        <v>7</v>
      </c>
      <c r="AH23" s="471">
        <v>6</v>
      </c>
      <c r="AI23" s="471">
        <v>5</v>
      </c>
      <c r="AJ23" s="471">
        <v>4</v>
      </c>
      <c r="AK23" s="471">
        <v>3</v>
      </c>
    </row>
    <row r="24" spans="1:37" x14ac:dyDescent="0.25">
      <c r="A24" s="493"/>
      <c r="B24" s="493"/>
      <c r="C24" s="493"/>
      <c r="D24" s="493"/>
      <c r="E24" s="493"/>
      <c r="F24" s="493"/>
      <c r="G24" s="493"/>
      <c r="H24" s="493"/>
      <c r="I24" s="493"/>
      <c r="J24" s="493"/>
      <c r="K24" s="493"/>
      <c r="L24" s="493"/>
      <c r="M24" s="493"/>
      <c r="Y24" s="471"/>
      <c r="Z24" s="471"/>
      <c r="AA24" s="471" t="s">
        <v>71</v>
      </c>
      <c r="AB24" s="471">
        <v>25</v>
      </c>
      <c r="AC24" s="471">
        <v>15</v>
      </c>
      <c r="AD24" s="471">
        <v>13</v>
      </c>
      <c r="AE24" s="471">
        <v>7</v>
      </c>
      <c r="AF24" s="471">
        <v>6</v>
      </c>
      <c r="AG24" s="471">
        <v>5</v>
      </c>
      <c r="AH24" s="471">
        <v>4</v>
      </c>
      <c r="AI24" s="471">
        <v>3</v>
      </c>
      <c r="AJ24" s="471">
        <v>2</v>
      </c>
      <c r="AK24" s="471">
        <v>1</v>
      </c>
    </row>
    <row r="25" spans="1:37" x14ac:dyDescent="0.25">
      <c r="A25" s="493"/>
      <c r="B25" s="493"/>
      <c r="C25" s="493"/>
      <c r="D25" s="493"/>
      <c r="E25" s="493"/>
      <c r="F25" s="493"/>
      <c r="G25" s="493"/>
      <c r="H25" s="493"/>
      <c r="I25" s="493"/>
      <c r="J25" s="493"/>
      <c r="K25" s="493"/>
      <c r="L25" s="493"/>
      <c r="M25" s="493"/>
      <c r="Y25" s="471"/>
      <c r="Z25" s="471"/>
      <c r="AA25" s="471" t="s">
        <v>76</v>
      </c>
      <c r="AB25" s="471">
        <v>15</v>
      </c>
      <c r="AC25" s="471">
        <v>10</v>
      </c>
      <c r="AD25" s="471">
        <v>8</v>
      </c>
      <c r="AE25" s="471">
        <v>4</v>
      </c>
      <c r="AF25" s="471">
        <v>3</v>
      </c>
      <c r="AG25" s="471">
        <v>2</v>
      </c>
      <c r="AH25" s="471">
        <v>1</v>
      </c>
      <c r="AI25" s="471">
        <v>0</v>
      </c>
      <c r="AJ25" s="471">
        <v>0</v>
      </c>
      <c r="AK25" s="471">
        <v>0</v>
      </c>
    </row>
    <row r="26" spans="1:37" x14ac:dyDescent="0.25">
      <c r="A26" s="493"/>
      <c r="B26" s="493"/>
      <c r="C26" s="493"/>
      <c r="D26" s="493"/>
      <c r="E26" s="493"/>
      <c r="F26" s="493"/>
      <c r="G26" s="493"/>
      <c r="H26" s="493"/>
      <c r="I26" s="493"/>
      <c r="J26" s="493"/>
      <c r="K26" s="493"/>
      <c r="L26" s="493"/>
      <c r="M26" s="493"/>
      <c r="Y26" s="471"/>
      <c r="Z26" s="471"/>
      <c r="AA26" s="471" t="s">
        <v>77</v>
      </c>
      <c r="AB26" s="471">
        <v>10</v>
      </c>
      <c r="AC26" s="471">
        <v>6</v>
      </c>
      <c r="AD26" s="471">
        <v>4</v>
      </c>
      <c r="AE26" s="471">
        <v>2</v>
      </c>
      <c r="AF26" s="471">
        <v>1</v>
      </c>
      <c r="AG26" s="471">
        <v>0</v>
      </c>
      <c r="AH26" s="471">
        <v>0</v>
      </c>
      <c r="AI26" s="471">
        <v>0</v>
      </c>
      <c r="AJ26" s="471">
        <v>0</v>
      </c>
      <c r="AK26" s="471">
        <v>0</v>
      </c>
    </row>
    <row r="27" spans="1:37" x14ac:dyDescent="0.25">
      <c r="A27" s="493"/>
      <c r="B27" s="493"/>
      <c r="C27" s="493"/>
      <c r="D27" s="493"/>
      <c r="E27" s="493"/>
      <c r="F27" s="493"/>
      <c r="G27" s="493"/>
      <c r="H27" s="493"/>
      <c r="I27" s="493"/>
      <c r="J27" s="493"/>
      <c r="K27" s="493"/>
      <c r="L27" s="493"/>
      <c r="M27" s="493"/>
      <c r="Y27" s="471"/>
      <c r="Z27" s="471"/>
      <c r="AA27" s="471" t="s">
        <v>82</v>
      </c>
      <c r="AB27" s="471">
        <v>3</v>
      </c>
      <c r="AC27" s="471">
        <v>2</v>
      </c>
      <c r="AD27" s="471">
        <v>1</v>
      </c>
      <c r="AE27" s="471">
        <v>0</v>
      </c>
      <c r="AF27" s="471">
        <v>0</v>
      </c>
      <c r="AG27" s="471">
        <v>0</v>
      </c>
      <c r="AH27" s="471">
        <v>0</v>
      </c>
      <c r="AI27" s="471">
        <v>0</v>
      </c>
      <c r="AJ27" s="471">
        <v>0</v>
      </c>
      <c r="AK27" s="471">
        <v>0</v>
      </c>
    </row>
    <row r="28" spans="1:37" x14ac:dyDescent="0.25">
      <c r="A28" s="493"/>
      <c r="B28" s="493"/>
      <c r="C28" s="493"/>
      <c r="D28" s="493"/>
      <c r="E28" s="493"/>
      <c r="F28" s="493"/>
      <c r="G28" s="493"/>
      <c r="H28" s="493"/>
      <c r="I28" s="493"/>
      <c r="J28" s="493"/>
      <c r="K28" s="493"/>
      <c r="L28" s="493"/>
      <c r="M28" s="493"/>
    </row>
    <row r="29" spans="1:37" x14ac:dyDescent="0.25">
      <c r="A29" s="493"/>
      <c r="B29" s="493"/>
      <c r="C29" s="493"/>
      <c r="D29" s="493"/>
      <c r="E29" s="493"/>
      <c r="F29" s="493"/>
      <c r="G29" s="493"/>
      <c r="H29" s="493"/>
      <c r="I29" s="493"/>
      <c r="J29" s="493"/>
      <c r="K29" s="493"/>
      <c r="L29" s="493"/>
      <c r="M29" s="493"/>
    </row>
    <row r="30" spans="1:37" x14ac:dyDescent="0.25">
      <c r="A30" s="493"/>
      <c r="B30" s="493"/>
      <c r="C30" s="493"/>
      <c r="D30" s="493"/>
      <c r="E30" s="493"/>
      <c r="F30" s="493"/>
      <c r="G30" s="493"/>
      <c r="H30" s="493"/>
      <c r="I30" s="493"/>
      <c r="J30" s="493"/>
      <c r="K30" s="493"/>
      <c r="L30" s="493"/>
      <c r="M30" s="493"/>
    </row>
    <row r="31" spans="1:37" x14ac:dyDescent="0.25">
      <c r="A31" s="493"/>
      <c r="B31" s="493"/>
      <c r="C31" s="493"/>
      <c r="D31" s="493"/>
      <c r="E31" s="493"/>
      <c r="F31" s="493"/>
      <c r="G31" s="493"/>
      <c r="H31" s="493"/>
      <c r="I31" s="493"/>
      <c r="J31" s="493"/>
      <c r="K31" s="493"/>
      <c r="L31" s="493"/>
      <c r="M31" s="493"/>
    </row>
    <row r="32" spans="1:37" x14ac:dyDescent="0.25">
      <c r="A32" s="493"/>
      <c r="B32" s="493"/>
      <c r="C32" s="493"/>
      <c r="D32" s="493"/>
      <c r="E32" s="493"/>
      <c r="F32" s="493"/>
      <c r="G32" s="493"/>
      <c r="H32" s="493"/>
      <c r="I32" s="493"/>
      <c r="J32" s="493"/>
      <c r="K32" s="493"/>
      <c r="L32" s="498"/>
      <c r="M32" s="493"/>
    </row>
    <row r="33" spans="1:18" x14ac:dyDescent="0.25">
      <c r="A33" s="511" t="s">
        <v>44</v>
      </c>
      <c r="B33" s="512"/>
      <c r="C33" s="513"/>
      <c r="D33" s="514" t="s">
        <v>103</v>
      </c>
      <c r="E33" s="515" t="s">
        <v>104</v>
      </c>
      <c r="F33" s="516"/>
      <c r="G33" s="514" t="s">
        <v>103</v>
      </c>
      <c r="H33" s="515" t="s">
        <v>105</v>
      </c>
      <c r="I33" s="517"/>
      <c r="J33" s="515" t="s">
        <v>106</v>
      </c>
      <c r="K33" s="518" t="s">
        <v>107</v>
      </c>
      <c r="L33" s="489"/>
      <c r="M33" s="516"/>
      <c r="P33" s="521"/>
      <c r="Q33" s="521"/>
      <c r="R33" s="522"/>
    </row>
    <row r="34" spans="1:18" x14ac:dyDescent="0.25">
      <c r="A34" s="523" t="s">
        <v>108</v>
      </c>
      <c r="B34" s="524"/>
      <c r="C34" s="525"/>
      <c r="D34" s="526"/>
      <c r="E34" s="527"/>
      <c r="F34" s="527"/>
      <c r="G34" s="528" t="s">
        <v>109</v>
      </c>
      <c r="H34" s="524"/>
      <c r="I34" s="529"/>
      <c r="J34" s="530"/>
      <c r="K34" s="531" t="s">
        <v>110</v>
      </c>
      <c r="L34" s="532"/>
      <c r="M34" s="552"/>
      <c r="P34" s="534"/>
      <c r="Q34" s="534"/>
      <c r="R34" s="535"/>
    </row>
    <row r="35" spans="1:18" x14ac:dyDescent="0.25">
      <c r="A35" s="536" t="s">
        <v>111</v>
      </c>
      <c r="B35" s="537"/>
      <c r="C35" s="538"/>
      <c r="D35" s="539"/>
      <c r="E35" s="540"/>
      <c r="F35" s="540"/>
      <c r="G35" s="541" t="s">
        <v>112</v>
      </c>
      <c r="H35" s="542"/>
      <c r="I35" s="543"/>
      <c r="J35" s="544"/>
      <c r="K35" s="545"/>
      <c r="L35" s="498"/>
      <c r="M35" s="546"/>
      <c r="P35" s="535"/>
      <c r="Q35" s="547"/>
      <c r="R35" s="535"/>
    </row>
    <row r="36" spans="1:18" x14ac:dyDescent="0.25">
      <c r="A36" s="548"/>
      <c r="B36" s="549"/>
      <c r="C36" s="550"/>
      <c r="D36" s="539"/>
      <c r="E36" s="551"/>
      <c r="F36" s="493"/>
      <c r="G36" s="541" t="s">
        <v>113</v>
      </c>
      <c r="H36" s="542"/>
      <c r="I36" s="543"/>
      <c r="J36" s="544"/>
      <c r="K36" s="531" t="s">
        <v>114</v>
      </c>
      <c r="L36" s="532"/>
      <c r="M36" s="552"/>
      <c r="P36" s="534"/>
      <c r="Q36" s="534"/>
      <c r="R36" s="535"/>
    </row>
    <row r="37" spans="1:18" x14ac:dyDescent="0.25">
      <c r="A37" s="553"/>
      <c r="B37" s="554"/>
      <c r="C37" s="555"/>
      <c r="D37" s="539"/>
      <c r="E37" s="551"/>
      <c r="F37" s="493"/>
      <c r="G37" s="541" t="s">
        <v>115</v>
      </c>
      <c r="H37" s="542"/>
      <c r="I37" s="543"/>
      <c r="J37" s="544"/>
      <c r="K37" s="556"/>
      <c r="L37" s="493"/>
      <c r="M37" s="533"/>
      <c r="P37" s="535"/>
      <c r="Q37" s="547"/>
      <c r="R37" s="535"/>
    </row>
    <row r="38" spans="1:18" x14ac:dyDescent="0.25">
      <c r="A38" s="557"/>
      <c r="B38" s="558"/>
      <c r="C38" s="559"/>
      <c r="D38" s="539"/>
      <c r="E38" s="551"/>
      <c r="F38" s="493"/>
      <c r="G38" s="541" t="s">
        <v>116</v>
      </c>
      <c r="H38" s="542"/>
      <c r="I38" s="543"/>
      <c r="J38" s="544"/>
      <c r="K38" s="536"/>
      <c r="L38" s="498"/>
      <c r="M38" s="546"/>
      <c r="P38" s="535"/>
      <c r="Q38" s="547"/>
      <c r="R38" s="535"/>
    </row>
    <row r="39" spans="1:18" x14ac:dyDescent="0.25">
      <c r="A39" s="560"/>
      <c r="B39" s="561"/>
      <c r="C39" s="555"/>
      <c r="D39" s="539"/>
      <c r="E39" s="551"/>
      <c r="F39" s="493"/>
      <c r="G39" s="541" t="s">
        <v>117</v>
      </c>
      <c r="H39" s="542"/>
      <c r="I39" s="543"/>
      <c r="J39" s="544"/>
      <c r="K39" s="531" t="s">
        <v>118</v>
      </c>
      <c r="L39" s="532"/>
      <c r="M39" s="552"/>
      <c r="P39" s="534"/>
      <c r="Q39" s="534"/>
      <c r="R39" s="535"/>
    </row>
    <row r="40" spans="1:18" x14ac:dyDescent="0.25">
      <c r="A40" s="560"/>
      <c r="B40" s="561"/>
      <c r="C40" s="562"/>
      <c r="D40" s="539"/>
      <c r="E40" s="551"/>
      <c r="F40" s="493"/>
      <c r="G40" s="541" t="s">
        <v>119</v>
      </c>
      <c r="H40" s="542"/>
      <c r="I40" s="543"/>
      <c r="J40" s="544"/>
      <c r="K40" s="556"/>
      <c r="L40" s="493"/>
      <c r="M40" s="533"/>
      <c r="P40" s="535"/>
      <c r="Q40" s="547"/>
      <c r="R40" s="535"/>
    </row>
    <row r="41" spans="1:18" x14ac:dyDescent="0.25">
      <c r="A41" s="563"/>
      <c r="B41" s="564"/>
      <c r="C41" s="565"/>
      <c r="D41" s="566"/>
      <c r="E41" s="567"/>
      <c r="F41" s="498"/>
      <c r="G41" s="568" t="s">
        <v>120</v>
      </c>
      <c r="H41" s="537"/>
      <c r="I41" s="569"/>
      <c r="J41" s="570"/>
      <c r="K41" s="536" t="str">
        <f>L4</f>
        <v>Kovács Zoltán</v>
      </c>
      <c r="L41" s="498"/>
      <c r="M41" s="546"/>
      <c r="P41" s="535"/>
      <c r="Q41" s="547"/>
      <c r="R41" s="571"/>
    </row>
  </sheetData>
  <sheetProtection selectLockedCells="1" selectUnlockedCells="1"/>
  <mergeCells count="50">
    <mergeCell ref="E34:F34"/>
    <mergeCell ref="E35:F35"/>
    <mergeCell ref="B23:C23"/>
    <mergeCell ref="D23:E23"/>
    <mergeCell ref="F23:G23"/>
    <mergeCell ref="H23:I23"/>
    <mergeCell ref="J23:K23"/>
    <mergeCell ref="L23:M23"/>
    <mergeCell ref="B22:C22"/>
    <mergeCell ref="D22:E22"/>
    <mergeCell ref="F22:G22"/>
    <mergeCell ref="H22:I22"/>
    <mergeCell ref="J22:K22"/>
    <mergeCell ref="L22:M22"/>
    <mergeCell ref="B21:C21"/>
    <mergeCell ref="D21:E21"/>
    <mergeCell ref="F21:G21"/>
    <mergeCell ref="H21:I21"/>
    <mergeCell ref="J21:K21"/>
    <mergeCell ref="L21:M21"/>
    <mergeCell ref="B20:C20"/>
    <mergeCell ref="D20:E20"/>
    <mergeCell ref="F20:G20"/>
    <mergeCell ref="H20:I20"/>
    <mergeCell ref="J20:K20"/>
    <mergeCell ref="L20:M20"/>
    <mergeCell ref="B19:C19"/>
    <mergeCell ref="D19:E19"/>
    <mergeCell ref="F19:G19"/>
    <mergeCell ref="H19:I19"/>
    <mergeCell ref="J19:K19"/>
    <mergeCell ref="L19:M19"/>
    <mergeCell ref="B18:C18"/>
    <mergeCell ref="D18:E18"/>
    <mergeCell ref="F18:G18"/>
    <mergeCell ref="H18:I18"/>
    <mergeCell ref="J18:K18"/>
    <mergeCell ref="L18:M18"/>
    <mergeCell ref="E11:F11"/>
    <mergeCell ref="G11:H11"/>
    <mergeCell ref="E13:F13"/>
    <mergeCell ref="G13:H13"/>
    <mergeCell ref="E15:F15"/>
    <mergeCell ref="G15:H15"/>
    <mergeCell ref="A1:F1"/>
    <mergeCell ref="A4:C4"/>
    <mergeCell ref="E7:F7"/>
    <mergeCell ref="G7:H7"/>
    <mergeCell ref="E9:F9"/>
    <mergeCell ref="G9:H9"/>
  </mergeCells>
  <conditionalFormatting sqref="E7 E9 E11 E13 E15">
    <cfRule type="cellIs" dxfId="52" priority="1" stopIfTrue="1" operator="equal">
      <formula>"Bye"</formula>
    </cfRule>
  </conditionalFormatting>
  <conditionalFormatting sqref="R41">
    <cfRule type="expression" dxfId="51" priority="2" stopIfTrue="1">
      <formula>$O$1="CU"</formula>
    </cfRule>
  </conditionalFormatting>
  <printOptions horizontalCentered="1" verticalCentered="1"/>
  <pageMargins left="0" right="0" top="0.98402777777777783" bottom="0.98402777777777783" header="0.51181102362204722" footer="0.51181102362204722"/>
  <pageSetup paperSize="9" scale="95"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7">
    <tabColor indexed="27"/>
  </sheetPr>
  <dimension ref="A1:Q156"/>
  <sheetViews>
    <sheetView showGridLines="0" showZeros="0" workbookViewId="0">
      <pane ySplit="6" topLeftCell="A7" activePane="bottomLeft" state="frozen"/>
      <selection pane="bottomLeft" activeCell="D16" sqref="D16"/>
    </sheetView>
  </sheetViews>
  <sheetFormatPr defaultRowHeight="13.2" x14ac:dyDescent="0.25"/>
  <cols>
    <col min="1" max="1" width="9" customWidth="1"/>
    <col min="2" max="2" width="16.5546875" customWidth="1"/>
    <col min="3" max="3" width="14" customWidth="1"/>
    <col min="4" max="4" width="13.88671875" style="42" customWidth="1"/>
    <col min="5" max="5" width="12.109375" style="326" customWidth="1"/>
    <col min="6" max="6" width="6.109375" style="327" hidden="1" customWidth="1"/>
    <col min="7" max="7" width="29.88671875" style="327" customWidth="1"/>
    <col min="8" max="8" width="7.6640625" style="42" customWidth="1"/>
    <col min="9" max="13" width="7.44140625" style="42" hidden="1" customWidth="1"/>
    <col min="14" max="15" width="7.44140625" style="42" customWidth="1"/>
    <col min="16" max="16" width="7.44140625" style="42" hidden="1" customWidth="1"/>
    <col min="17" max="17" width="7.44140625" style="42" customWidth="1"/>
  </cols>
  <sheetData>
    <row r="1" spans="1:17" ht="24.6" x14ac:dyDescent="0.4">
      <c r="A1" s="328" t="str">
        <f>Altalanos!$A$6</f>
        <v>Diákolimpia Vármegyei</v>
      </c>
      <c r="B1" s="329"/>
      <c r="C1" s="329"/>
      <c r="D1" s="330"/>
      <c r="E1" s="331" t="s">
        <v>28</v>
      </c>
      <c r="F1" s="332"/>
      <c r="G1" s="333"/>
      <c r="H1" s="334"/>
      <c r="I1" s="334"/>
      <c r="J1" s="335"/>
      <c r="K1" s="335"/>
      <c r="L1" s="335"/>
      <c r="M1" s="335"/>
      <c r="N1" s="335"/>
      <c r="O1" s="335"/>
      <c r="P1" s="335"/>
      <c r="Q1" s="336"/>
    </row>
    <row r="2" spans="1:17" x14ac:dyDescent="0.25">
      <c r="B2" s="337" t="s">
        <v>29</v>
      </c>
      <c r="C2" s="338">
        <f>Altalanos!$C$8</f>
        <v>0</v>
      </c>
      <c r="D2" s="332"/>
      <c r="E2" s="331" t="s">
        <v>243</v>
      </c>
      <c r="F2" s="339"/>
      <c r="G2" s="339"/>
      <c r="H2" s="340"/>
      <c r="I2" s="340"/>
      <c r="J2" s="334"/>
      <c r="K2" s="334"/>
      <c r="L2" s="334"/>
      <c r="M2" s="334"/>
      <c r="N2" s="341"/>
      <c r="O2" s="342"/>
      <c r="P2" s="342"/>
      <c r="Q2" s="341"/>
    </row>
    <row r="3" spans="1:17" s="7" customFormat="1" x14ac:dyDescent="0.25">
      <c r="A3" s="343" t="s">
        <v>244</v>
      </c>
      <c r="B3" s="344"/>
      <c r="C3" s="344" t="s">
        <v>245</v>
      </c>
      <c r="D3" s="344"/>
      <c r="E3" s="344"/>
      <c r="F3" s="344"/>
      <c r="G3" s="344"/>
      <c r="H3" s="344"/>
      <c r="I3" s="345"/>
      <c r="J3" s="346"/>
      <c r="K3" s="347"/>
      <c r="L3" s="347"/>
      <c r="M3" s="347"/>
      <c r="N3" s="348" t="s">
        <v>118</v>
      </c>
      <c r="O3" s="349"/>
      <c r="P3" s="350"/>
      <c r="Q3" s="351"/>
    </row>
    <row r="4" spans="1:17" s="7" customFormat="1" x14ac:dyDescent="0.25">
      <c r="A4" s="53" t="s">
        <v>21</v>
      </c>
      <c r="B4" s="53"/>
      <c r="C4" s="51" t="s">
        <v>11</v>
      </c>
      <c r="D4" s="53" t="s">
        <v>31</v>
      </c>
      <c r="E4" s="352"/>
      <c r="G4" s="353"/>
      <c r="H4" s="354" t="s">
        <v>32</v>
      </c>
      <c r="I4" s="355"/>
      <c r="J4" s="356"/>
      <c r="K4" s="357"/>
      <c r="L4" s="357"/>
      <c r="M4" s="357"/>
      <c r="N4" s="356"/>
      <c r="O4" s="358"/>
      <c r="P4" s="358"/>
      <c r="Q4" s="359"/>
    </row>
    <row r="5" spans="1:17" s="7" customFormat="1" x14ac:dyDescent="0.25">
      <c r="A5" s="360">
        <f>Altalanos!$A$10</f>
        <v>45790</v>
      </c>
      <c r="B5" s="360"/>
      <c r="C5" s="361" t="str">
        <f>Altalanos!$C$10</f>
        <v>Békéscsaba</v>
      </c>
      <c r="D5" s="362" t="str">
        <f>Altalanos!$D$10</f>
        <v xml:space="preserve">  </v>
      </c>
      <c r="E5" s="362"/>
      <c r="F5" s="362"/>
      <c r="G5" s="362"/>
      <c r="H5" s="363" t="str">
        <f>Altalanos!$E$10</f>
        <v>Hankó Bálint</v>
      </c>
      <c r="I5" s="364"/>
      <c r="J5" s="365"/>
      <c r="K5" s="366"/>
      <c r="L5" s="366"/>
      <c r="M5" s="366"/>
      <c r="N5" s="365"/>
      <c r="O5" s="362"/>
      <c r="P5" s="362"/>
      <c r="Q5" s="367"/>
    </row>
    <row r="6" spans="1:17" ht="30" customHeight="1" x14ac:dyDescent="0.25">
      <c r="A6" s="368" t="s">
        <v>246</v>
      </c>
      <c r="B6" s="369" t="s">
        <v>24</v>
      </c>
      <c r="C6" s="369" t="s">
        <v>25</v>
      </c>
      <c r="D6" s="369" t="s">
        <v>46</v>
      </c>
      <c r="E6" s="370" t="s">
        <v>247</v>
      </c>
      <c r="F6" s="370" t="s">
        <v>248</v>
      </c>
      <c r="G6" s="370" t="s">
        <v>249</v>
      </c>
      <c r="H6" s="371" t="s">
        <v>250</v>
      </c>
      <c r="I6" s="372"/>
      <c r="J6" s="373" t="s">
        <v>251</v>
      </c>
      <c r="K6" s="374" t="s">
        <v>252</v>
      </c>
      <c r="L6" s="375" t="s">
        <v>253</v>
      </c>
      <c r="M6" s="376" t="s">
        <v>254</v>
      </c>
      <c r="N6" s="377" t="s">
        <v>255</v>
      </c>
      <c r="O6" s="378" t="s">
        <v>256</v>
      </c>
      <c r="P6" s="379" t="s">
        <v>257</v>
      </c>
      <c r="Q6" s="370" t="s">
        <v>258</v>
      </c>
    </row>
    <row r="7" spans="1:17" s="69" customFormat="1" ht="18.899999999999999" customHeight="1" x14ac:dyDescent="0.25">
      <c r="A7" s="380">
        <v>1</v>
      </c>
      <c r="B7" s="381" t="s">
        <v>259</v>
      </c>
      <c r="C7" s="381" t="s">
        <v>260</v>
      </c>
      <c r="D7" s="382" t="s">
        <v>136</v>
      </c>
      <c r="E7" s="383"/>
      <c r="F7" s="384"/>
      <c r="G7" s="385" t="s">
        <v>261</v>
      </c>
      <c r="H7" s="382"/>
      <c r="I7" s="382"/>
      <c r="J7" s="386"/>
      <c r="K7" s="387"/>
      <c r="L7" s="388"/>
      <c r="M7" s="387"/>
      <c r="N7" s="389"/>
      <c r="O7" s="382"/>
      <c r="P7" s="390"/>
      <c r="Q7" s="391"/>
    </row>
    <row r="8" spans="1:17" s="69" customFormat="1" ht="18.899999999999999" customHeight="1" x14ac:dyDescent="0.25">
      <c r="A8" s="380">
        <v>2</v>
      </c>
      <c r="B8" s="381" t="s">
        <v>262</v>
      </c>
      <c r="C8" s="381" t="s">
        <v>263</v>
      </c>
      <c r="D8" s="382" t="s">
        <v>136</v>
      </c>
      <c r="E8" s="383"/>
      <c r="F8" s="392"/>
      <c r="G8" s="393" t="s">
        <v>264</v>
      </c>
      <c r="H8" s="382"/>
      <c r="I8" s="382"/>
      <c r="J8" s="386"/>
      <c r="K8" s="387"/>
      <c r="L8" s="388"/>
      <c r="M8" s="387"/>
      <c r="N8" s="389"/>
      <c r="O8" s="382"/>
      <c r="P8" s="390"/>
      <c r="Q8" s="391"/>
    </row>
    <row r="9" spans="1:17" s="69" customFormat="1" ht="18.899999999999999" customHeight="1" x14ac:dyDescent="0.25">
      <c r="A9" s="380">
        <v>3</v>
      </c>
      <c r="B9" s="381" t="s">
        <v>265</v>
      </c>
      <c r="C9" s="381" t="s">
        <v>266</v>
      </c>
      <c r="D9" s="382" t="s">
        <v>126</v>
      </c>
      <c r="E9" s="383"/>
      <c r="F9" s="392"/>
      <c r="G9" s="393" t="s">
        <v>267</v>
      </c>
      <c r="H9" s="382"/>
      <c r="I9" s="382"/>
      <c r="J9" s="386"/>
      <c r="K9" s="387"/>
      <c r="L9" s="388"/>
      <c r="M9" s="387"/>
      <c r="N9" s="389"/>
      <c r="O9" s="382"/>
      <c r="P9" s="394"/>
      <c r="Q9" s="395"/>
    </row>
    <row r="10" spans="1:17" s="69" customFormat="1" ht="18.899999999999999" customHeight="1" x14ac:dyDescent="0.25">
      <c r="A10" s="380">
        <v>4</v>
      </c>
      <c r="B10" s="381" t="s">
        <v>268</v>
      </c>
      <c r="C10" s="381" t="s">
        <v>269</v>
      </c>
      <c r="D10" s="382" t="s">
        <v>126</v>
      </c>
      <c r="E10" s="383"/>
      <c r="F10" s="392"/>
      <c r="G10" s="393" t="s">
        <v>270</v>
      </c>
      <c r="H10" s="382"/>
      <c r="I10" s="382"/>
      <c r="J10" s="386"/>
      <c r="K10" s="387"/>
      <c r="L10" s="388"/>
      <c r="M10" s="387"/>
      <c r="N10" s="389"/>
      <c r="O10" s="382"/>
      <c r="P10" s="396"/>
      <c r="Q10" s="397"/>
    </row>
    <row r="11" spans="1:17" s="69" customFormat="1" ht="18.899999999999999" customHeight="1" x14ac:dyDescent="0.25">
      <c r="A11" s="380">
        <v>5</v>
      </c>
      <c r="B11" s="381" t="s">
        <v>271</v>
      </c>
      <c r="C11" s="381" t="s">
        <v>272</v>
      </c>
      <c r="D11" s="382" t="s">
        <v>136</v>
      </c>
      <c r="E11" s="383"/>
      <c r="F11" s="392"/>
      <c r="G11" s="393" t="s">
        <v>273</v>
      </c>
      <c r="H11" s="382"/>
      <c r="I11" s="382"/>
      <c r="J11" s="386"/>
      <c r="K11" s="387"/>
      <c r="L11" s="388"/>
      <c r="M11" s="387"/>
      <c r="N11" s="389"/>
      <c r="O11" s="382"/>
      <c r="P11" s="396"/>
      <c r="Q11" s="397"/>
    </row>
    <row r="12" spans="1:17" s="69" customFormat="1" ht="18.899999999999999" customHeight="1" x14ac:dyDescent="0.25">
      <c r="A12" s="380">
        <v>6</v>
      </c>
      <c r="B12" s="381" t="s">
        <v>274</v>
      </c>
      <c r="C12" s="381" t="s">
        <v>135</v>
      </c>
      <c r="D12" s="382" t="s">
        <v>57</v>
      </c>
      <c r="E12" s="383"/>
      <c r="F12" s="392"/>
      <c r="G12" s="393" t="s">
        <v>275</v>
      </c>
      <c r="H12" s="382"/>
      <c r="I12" s="382"/>
      <c r="J12" s="386"/>
      <c r="K12" s="387"/>
      <c r="L12" s="388"/>
      <c r="M12" s="387"/>
      <c r="N12" s="389"/>
      <c r="O12" s="382"/>
      <c r="P12" s="396"/>
      <c r="Q12" s="397"/>
    </row>
    <row r="13" spans="1:17" s="69" customFormat="1" ht="18.899999999999999" customHeight="1" x14ac:dyDescent="0.25">
      <c r="A13" s="380">
        <v>7</v>
      </c>
      <c r="B13" s="381"/>
      <c r="C13" s="381"/>
      <c r="D13" s="382"/>
      <c r="E13" s="383"/>
      <c r="F13" s="392"/>
      <c r="G13" s="393"/>
      <c r="H13" s="382"/>
      <c r="I13" s="382"/>
      <c r="J13" s="386"/>
      <c r="K13" s="387"/>
      <c r="L13" s="388"/>
      <c r="M13" s="387"/>
      <c r="N13" s="389"/>
      <c r="O13" s="382"/>
      <c r="P13" s="396"/>
      <c r="Q13" s="397"/>
    </row>
    <row r="14" spans="1:17" s="69" customFormat="1" ht="18.899999999999999" customHeight="1" x14ac:dyDescent="0.25">
      <c r="A14" s="380">
        <v>8</v>
      </c>
      <c r="B14" s="381"/>
      <c r="C14" s="381"/>
      <c r="D14" s="382"/>
      <c r="E14" s="383"/>
      <c r="F14" s="392"/>
      <c r="G14" s="393"/>
      <c r="H14" s="382"/>
      <c r="I14" s="382"/>
      <c r="J14" s="386"/>
      <c r="K14" s="387"/>
      <c r="L14" s="388"/>
      <c r="M14" s="387"/>
      <c r="N14" s="389"/>
      <c r="O14" s="382"/>
      <c r="P14" s="396"/>
      <c r="Q14" s="397"/>
    </row>
    <row r="15" spans="1:17" s="69" customFormat="1" ht="18.899999999999999" customHeight="1" x14ac:dyDescent="0.25">
      <c r="A15" s="380">
        <v>9</v>
      </c>
      <c r="B15" s="381"/>
      <c r="C15" s="381"/>
      <c r="D15" s="382"/>
      <c r="E15" s="383"/>
      <c r="F15" s="391"/>
      <c r="G15" s="391"/>
      <c r="H15" s="382"/>
      <c r="I15" s="382"/>
      <c r="J15" s="386"/>
      <c r="K15" s="387"/>
      <c r="L15" s="388"/>
      <c r="M15" s="398"/>
      <c r="N15" s="389"/>
      <c r="O15" s="382"/>
      <c r="P15" s="391"/>
      <c r="Q15" s="391"/>
    </row>
    <row r="16" spans="1:17" s="69" customFormat="1" ht="18.899999999999999" customHeight="1" x14ac:dyDescent="0.25">
      <c r="A16" s="380">
        <v>10</v>
      </c>
      <c r="B16" s="399"/>
      <c r="C16" s="381"/>
      <c r="D16" s="382"/>
      <c r="E16" s="383"/>
      <c r="F16" s="391"/>
      <c r="G16" s="391"/>
      <c r="H16" s="382"/>
      <c r="I16" s="382"/>
      <c r="J16" s="386"/>
      <c r="K16" s="387"/>
      <c r="L16" s="388"/>
      <c r="M16" s="398"/>
      <c r="N16" s="389"/>
      <c r="O16" s="382"/>
      <c r="P16" s="390"/>
      <c r="Q16" s="391"/>
    </row>
    <row r="17" spans="1:17" s="69" customFormat="1" ht="18.899999999999999" customHeight="1" x14ac:dyDescent="0.25">
      <c r="A17" s="380">
        <v>11</v>
      </c>
      <c r="B17" s="381"/>
      <c r="C17" s="381"/>
      <c r="D17" s="382"/>
      <c r="E17" s="383"/>
      <c r="F17" s="391"/>
      <c r="G17" s="391"/>
      <c r="H17" s="382"/>
      <c r="I17" s="382"/>
      <c r="J17" s="386"/>
      <c r="K17" s="387"/>
      <c r="L17" s="388"/>
      <c r="M17" s="398"/>
      <c r="N17" s="389"/>
      <c r="O17" s="382"/>
      <c r="P17" s="390"/>
      <c r="Q17" s="391"/>
    </row>
    <row r="18" spans="1:17" s="69" customFormat="1" ht="18.899999999999999" customHeight="1" x14ac:dyDescent="0.25">
      <c r="A18" s="380">
        <v>12</v>
      </c>
      <c r="B18" s="381"/>
      <c r="C18" s="381"/>
      <c r="D18" s="382"/>
      <c r="E18" s="383"/>
      <c r="F18" s="391"/>
      <c r="G18" s="391"/>
      <c r="H18" s="382"/>
      <c r="I18" s="382"/>
      <c r="J18" s="386"/>
      <c r="K18" s="387"/>
      <c r="L18" s="388"/>
      <c r="M18" s="398"/>
      <c r="N18" s="389"/>
      <c r="O18" s="382"/>
      <c r="P18" s="390"/>
      <c r="Q18" s="391"/>
    </row>
    <row r="19" spans="1:17" s="69" customFormat="1" ht="18.899999999999999" customHeight="1" x14ac:dyDescent="0.25">
      <c r="A19" s="380">
        <v>13</v>
      </c>
      <c r="B19" s="381"/>
      <c r="C19" s="381"/>
      <c r="D19" s="382"/>
      <c r="E19" s="383"/>
      <c r="F19" s="391"/>
      <c r="G19" s="391"/>
      <c r="H19" s="382"/>
      <c r="I19" s="382"/>
      <c r="J19" s="386"/>
      <c r="K19" s="387"/>
      <c r="L19" s="388"/>
      <c r="M19" s="398"/>
      <c r="N19" s="389"/>
      <c r="O19" s="382"/>
      <c r="P19" s="390"/>
      <c r="Q19" s="391"/>
    </row>
    <row r="20" spans="1:17" s="69" customFormat="1" ht="18.899999999999999" customHeight="1" x14ac:dyDescent="0.25">
      <c r="A20" s="380">
        <v>14</v>
      </c>
      <c r="B20" s="381"/>
      <c r="C20" s="381"/>
      <c r="D20" s="382"/>
      <c r="E20" s="383"/>
      <c r="F20" s="391"/>
      <c r="G20" s="391"/>
      <c r="H20" s="382"/>
      <c r="I20" s="382"/>
      <c r="J20" s="386"/>
      <c r="K20" s="387"/>
      <c r="L20" s="388"/>
      <c r="M20" s="398"/>
      <c r="N20" s="389"/>
      <c r="O20" s="382"/>
      <c r="P20" s="390"/>
      <c r="Q20" s="391"/>
    </row>
    <row r="21" spans="1:17" s="69" customFormat="1" ht="18.899999999999999" customHeight="1" x14ac:dyDescent="0.25">
      <c r="A21" s="380">
        <v>15</v>
      </c>
      <c r="B21" s="381"/>
      <c r="C21" s="381"/>
      <c r="D21" s="382"/>
      <c r="E21" s="383"/>
      <c r="F21" s="391"/>
      <c r="G21" s="391"/>
      <c r="H21" s="382"/>
      <c r="I21" s="382"/>
      <c r="J21" s="386"/>
      <c r="K21" s="387"/>
      <c r="L21" s="388"/>
      <c r="M21" s="398"/>
      <c r="N21" s="389"/>
      <c r="O21" s="382"/>
      <c r="P21" s="390"/>
      <c r="Q21" s="391"/>
    </row>
    <row r="22" spans="1:17" s="69" customFormat="1" ht="18.899999999999999" customHeight="1" x14ac:dyDescent="0.25">
      <c r="A22" s="380">
        <v>16</v>
      </c>
      <c r="B22" s="381"/>
      <c r="C22" s="381"/>
      <c r="D22" s="382"/>
      <c r="E22" s="383"/>
      <c r="F22" s="391"/>
      <c r="G22" s="391"/>
      <c r="H22" s="382"/>
      <c r="I22" s="382"/>
      <c r="J22" s="386"/>
      <c r="K22" s="387"/>
      <c r="L22" s="388"/>
      <c r="M22" s="398"/>
      <c r="N22" s="389"/>
      <c r="O22" s="382"/>
      <c r="P22" s="390"/>
      <c r="Q22" s="391"/>
    </row>
    <row r="23" spans="1:17" s="69" customFormat="1" ht="18.899999999999999" customHeight="1" x14ac:dyDescent="0.25">
      <c r="A23" s="380">
        <v>17</v>
      </c>
      <c r="B23" s="381"/>
      <c r="C23" s="381"/>
      <c r="D23" s="382"/>
      <c r="E23" s="383"/>
      <c r="F23" s="391"/>
      <c r="G23" s="391"/>
      <c r="H23" s="382"/>
      <c r="I23" s="382"/>
      <c r="J23" s="386"/>
      <c r="K23" s="387"/>
      <c r="L23" s="388"/>
      <c r="M23" s="398"/>
      <c r="N23" s="389"/>
      <c r="O23" s="382"/>
      <c r="P23" s="390"/>
      <c r="Q23" s="391"/>
    </row>
    <row r="24" spans="1:17" s="69" customFormat="1" ht="18.899999999999999" customHeight="1" x14ac:dyDescent="0.25">
      <c r="A24" s="380">
        <v>18</v>
      </c>
      <c r="B24" s="381"/>
      <c r="C24" s="381"/>
      <c r="D24" s="382"/>
      <c r="E24" s="383"/>
      <c r="F24" s="391"/>
      <c r="G24" s="391"/>
      <c r="H24" s="382"/>
      <c r="I24" s="382"/>
      <c r="J24" s="386"/>
      <c r="K24" s="387"/>
      <c r="L24" s="388"/>
      <c r="M24" s="398"/>
      <c r="N24" s="389"/>
      <c r="O24" s="382"/>
      <c r="P24" s="390"/>
      <c r="Q24" s="391"/>
    </row>
    <row r="25" spans="1:17" s="69" customFormat="1" ht="18.899999999999999" customHeight="1" x14ac:dyDescent="0.25">
      <c r="A25" s="380">
        <v>19</v>
      </c>
      <c r="B25" s="381"/>
      <c r="C25" s="381"/>
      <c r="D25" s="382"/>
      <c r="E25" s="383"/>
      <c r="F25" s="391"/>
      <c r="G25" s="391"/>
      <c r="H25" s="382"/>
      <c r="I25" s="382"/>
      <c r="J25" s="386"/>
      <c r="K25" s="387"/>
      <c r="L25" s="388"/>
      <c r="M25" s="398"/>
      <c r="N25" s="389"/>
      <c r="O25" s="382"/>
      <c r="P25" s="390"/>
      <c r="Q25" s="391"/>
    </row>
    <row r="26" spans="1:17" s="69" customFormat="1" ht="18.899999999999999" customHeight="1" x14ac:dyDescent="0.25">
      <c r="A26" s="380">
        <v>20</v>
      </c>
      <c r="B26" s="381"/>
      <c r="C26" s="381"/>
      <c r="D26" s="382"/>
      <c r="E26" s="383"/>
      <c r="F26" s="391"/>
      <c r="G26" s="391"/>
      <c r="H26" s="382"/>
      <c r="I26" s="382"/>
      <c r="J26" s="386"/>
      <c r="K26" s="387"/>
      <c r="L26" s="388"/>
      <c r="M26" s="398"/>
      <c r="N26" s="389"/>
      <c r="O26" s="382"/>
      <c r="P26" s="390"/>
      <c r="Q26" s="391"/>
    </row>
    <row r="27" spans="1:17" s="69" customFormat="1" ht="18.899999999999999" customHeight="1" x14ac:dyDescent="0.25">
      <c r="A27" s="380">
        <v>21</v>
      </c>
      <c r="B27" s="381"/>
      <c r="C27" s="381"/>
      <c r="D27" s="382"/>
      <c r="E27" s="383"/>
      <c r="F27" s="391"/>
      <c r="G27" s="391"/>
      <c r="H27" s="382"/>
      <c r="I27" s="382"/>
      <c r="J27" s="386"/>
      <c r="K27" s="387"/>
      <c r="L27" s="388"/>
      <c r="M27" s="398"/>
      <c r="N27" s="389"/>
      <c r="O27" s="382"/>
      <c r="P27" s="390"/>
      <c r="Q27" s="391"/>
    </row>
    <row r="28" spans="1:17" s="69" customFormat="1" ht="18.899999999999999" customHeight="1" x14ac:dyDescent="0.25">
      <c r="A28" s="380">
        <v>22</v>
      </c>
      <c r="B28" s="381"/>
      <c r="C28" s="381"/>
      <c r="D28" s="382"/>
      <c r="E28" s="400"/>
      <c r="F28" s="401"/>
      <c r="G28" s="395"/>
      <c r="H28" s="382"/>
      <c r="I28" s="382"/>
      <c r="J28" s="386"/>
      <c r="K28" s="387"/>
      <c r="L28" s="388"/>
      <c r="M28" s="398"/>
      <c r="N28" s="389"/>
      <c r="O28" s="382"/>
      <c r="P28" s="390"/>
      <c r="Q28" s="391"/>
    </row>
    <row r="29" spans="1:17" s="69" customFormat="1" ht="18.899999999999999" customHeight="1" x14ac:dyDescent="0.25">
      <c r="A29" s="380">
        <v>23</v>
      </c>
      <c r="B29" s="381"/>
      <c r="C29" s="381"/>
      <c r="D29" s="382"/>
      <c r="E29" s="402"/>
      <c r="F29" s="391"/>
      <c r="G29" s="391"/>
      <c r="H29" s="382"/>
      <c r="I29" s="382"/>
      <c r="J29" s="386"/>
      <c r="K29" s="387"/>
      <c r="L29" s="388"/>
      <c r="M29" s="398"/>
      <c r="N29" s="389"/>
      <c r="O29" s="382"/>
      <c r="P29" s="390"/>
      <c r="Q29" s="391"/>
    </row>
    <row r="30" spans="1:17" s="69" customFormat="1" ht="18.899999999999999" customHeight="1" x14ac:dyDescent="0.25">
      <c r="A30" s="380">
        <v>24</v>
      </c>
      <c r="B30" s="381"/>
      <c r="C30" s="381"/>
      <c r="D30" s="382"/>
      <c r="E30" s="383"/>
      <c r="F30" s="391"/>
      <c r="G30" s="391"/>
      <c r="H30" s="382"/>
      <c r="I30" s="382"/>
      <c r="J30" s="386"/>
      <c r="K30" s="387"/>
      <c r="L30" s="388"/>
      <c r="M30" s="398"/>
      <c r="N30" s="389"/>
      <c r="O30" s="382"/>
      <c r="P30" s="390"/>
      <c r="Q30" s="391"/>
    </row>
    <row r="31" spans="1:17" s="69" customFormat="1" ht="18.899999999999999" customHeight="1" x14ac:dyDescent="0.25">
      <c r="A31" s="380">
        <v>25</v>
      </c>
      <c r="B31" s="381"/>
      <c r="C31" s="381"/>
      <c r="D31" s="382"/>
      <c r="E31" s="383"/>
      <c r="F31" s="391"/>
      <c r="G31" s="391"/>
      <c r="H31" s="382"/>
      <c r="I31" s="382"/>
      <c r="J31" s="386"/>
      <c r="K31" s="387"/>
      <c r="L31" s="388"/>
      <c r="M31" s="398"/>
      <c r="N31" s="389"/>
      <c r="O31" s="382"/>
      <c r="P31" s="390"/>
      <c r="Q31" s="391"/>
    </row>
    <row r="32" spans="1:17" s="69" customFormat="1" ht="18.899999999999999" customHeight="1" x14ac:dyDescent="0.25">
      <c r="A32" s="380">
        <v>26</v>
      </c>
      <c r="B32" s="381"/>
      <c r="C32" s="381"/>
      <c r="D32" s="382"/>
      <c r="E32" s="403"/>
      <c r="F32" s="391"/>
      <c r="G32" s="391"/>
      <c r="H32" s="382"/>
      <c r="I32" s="382"/>
      <c r="J32" s="386"/>
      <c r="K32" s="387"/>
      <c r="L32" s="388"/>
      <c r="M32" s="398"/>
      <c r="N32" s="389"/>
      <c r="O32" s="382"/>
      <c r="P32" s="390"/>
      <c r="Q32" s="391"/>
    </row>
    <row r="33" spans="1:17" s="69" customFormat="1" ht="18.899999999999999" customHeight="1" x14ac:dyDescent="0.25">
      <c r="A33" s="380">
        <v>27</v>
      </c>
      <c r="B33" s="381"/>
      <c r="C33" s="381"/>
      <c r="D33" s="382"/>
      <c r="E33" s="383"/>
      <c r="F33" s="391"/>
      <c r="G33" s="391"/>
      <c r="H33" s="382"/>
      <c r="I33" s="382"/>
      <c r="J33" s="386"/>
      <c r="K33" s="387"/>
      <c r="L33" s="388"/>
      <c r="M33" s="398"/>
      <c r="N33" s="389"/>
      <c r="O33" s="382"/>
      <c r="P33" s="390"/>
      <c r="Q33" s="391"/>
    </row>
    <row r="34" spans="1:17" s="69" customFormat="1" ht="18.899999999999999" customHeight="1" x14ac:dyDescent="0.25">
      <c r="A34" s="380">
        <v>28</v>
      </c>
      <c r="B34" s="381"/>
      <c r="C34" s="381"/>
      <c r="D34" s="382"/>
      <c r="E34" s="383"/>
      <c r="F34" s="391"/>
      <c r="G34" s="391"/>
      <c r="H34" s="382"/>
      <c r="I34" s="382"/>
      <c r="J34" s="386"/>
      <c r="K34" s="387"/>
      <c r="L34" s="388"/>
      <c r="M34" s="398"/>
      <c r="N34" s="389"/>
      <c r="O34" s="382"/>
      <c r="P34" s="390"/>
      <c r="Q34" s="391"/>
    </row>
    <row r="35" spans="1:17" s="69" customFormat="1" ht="18.899999999999999" customHeight="1" x14ac:dyDescent="0.25">
      <c r="A35" s="380">
        <v>29</v>
      </c>
      <c r="B35" s="381"/>
      <c r="C35" s="381"/>
      <c r="D35" s="382"/>
      <c r="E35" s="383"/>
      <c r="F35" s="391"/>
      <c r="G35" s="391"/>
      <c r="H35" s="382"/>
      <c r="I35" s="382"/>
      <c r="J35" s="386"/>
      <c r="K35" s="387"/>
      <c r="L35" s="388"/>
      <c r="M35" s="398"/>
      <c r="N35" s="389"/>
      <c r="O35" s="382"/>
      <c r="P35" s="390"/>
      <c r="Q35" s="391"/>
    </row>
    <row r="36" spans="1:17" s="69" customFormat="1" ht="18.899999999999999" customHeight="1" x14ac:dyDescent="0.25">
      <c r="A36" s="380">
        <v>30</v>
      </c>
      <c r="B36" s="381"/>
      <c r="C36" s="381"/>
      <c r="D36" s="382"/>
      <c r="E36" s="383"/>
      <c r="F36" s="391"/>
      <c r="G36" s="391"/>
      <c r="H36" s="382"/>
      <c r="I36" s="382"/>
      <c r="J36" s="386"/>
      <c r="K36" s="387"/>
      <c r="L36" s="388"/>
      <c r="M36" s="398"/>
      <c r="N36" s="389"/>
      <c r="O36" s="382"/>
      <c r="P36" s="390"/>
      <c r="Q36" s="391"/>
    </row>
    <row r="37" spans="1:17" s="69" customFormat="1" ht="18.899999999999999" customHeight="1" x14ac:dyDescent="0.25">
      <c r="A37" s="380">
        <v>31</v>
      </c>
      <c r="B37" s="381"/>
      <c r="C37" s="381"/>
      <c r="D37" s="382"/>
      <c r="E37" s="383"/>
      <c r="F37" s="391"/>
      <c r="G37" s="391"/>
      <c r="H37" s="382"/>
      <c r="I37" s="382"/>
      <c r="J37" s="386"/>
      <c r="K37" s="387"/>
      <c r="L37" s="388"/>
      <c r="M37" s="398"/>
      <c r="N37" s="389"/>
      <c r="O37" s="382"/>
      <c r="P37" s="390"/>
      <c r="Q37" s="391"/>
    </row>
    <row r="38" spans="1:17" s="69" customFormat="1" ht="18.899999999999999" customHeight="1" x14ac:dyDescent="0.25">
      <c r="A38" s="380">
        <v>32</v>
      </c>
      <c r="B38" s="381"/>
      <c r="C38" s="381"/>
      <c r="D38" s="382"/>
      <c r="E38" s="383"/>
      <c r="F38" s="391"/>
      <c r="G38" s="391"/>
      <c r="H38" s="392"/>
      <c r="I38" s="393"/>
      <c r="J38" s="386"/>
      <c r="K38" s="387"/>
      <c r="L38" s="388"/>
      <c r="M38" s="398"/>
      <c r="N38" s="389"/>
      <c r="O38" s="391"/>
      <c r="P38" s="390"/>
      <c r="Q38" s="391"/>
    </row>
    <row r="39" spans="1:17" s="69" customFormat="1" ht="18.899999999999999" customHeight="1" x14ac:dyDescent="0.25">
      <c r="A39" s="380">
        <v>33</v>
      </c>
      <c r="B39" s="381"/>
      <c r="C39" s="381"/>
      <c r="D39" s="382"/>
      <c r="E39" s="383"/>
      <c r="F39" s="391"/>
      <c r="G39" s="391"/>
      <c r="H39" s="392"/>
      <c r="I39" s="393"/>
      <c r="J39" s="386"/>
      <c r="K39" s="387"/>
      <c r="L39" s="388"/>
      <c r="M39" s="398"/>
      <c r="N39" s="395"/>
      <c r="O39" s="391"/>
      <c r="P39" s="390"/>
      <c r="Q39" s="391"/>
    </row>
    <row r="40" spans="1:17" s="69" customFormat="1" ht="18.899999999999999" customHeight="1" x14ac:dyDescent="0.25">
      <c r="A40" s="380">
        <v>34</v>
      </c>
      <c r="B40" s="381"/>
      <c r="C40" s="381"/>
      <c r="D40" s="382"/>
      <c r="E40" s="383"/>
      <c r="F40" s="391"/>
      <c r="G40" s="391"/>
      <c r="H40" s="392"/>
      <c r="I40" s="393"/>
      <c r="J40" s="386" t="e">
        <f>IF(AND(Q40="",#REF!&gt;0,#REF!&lt;5),K40,0)</f>
        <v>#REF!</v>
      </c>
      <c r="K40" s="387" t="str">
        <f>IF(D40="","ZZZ9",IF(AND(#REF!&gt;0,#REF!&lt;5),D40&amp;#REF!,D40&amp;"9"))</f>
        <v>ZZZ9</v>
      </c>
      <c r="L40" s="388">
        <f t="shared" ref="L40:L156" si="0">IF(Q40="",999,Q40)</f>
        <v>999</v>
      </c>
      <c r="M40" s="398">
        <f t="shared" ref="M40:M156" si="1">IF(P40=999,999,1)</f>
        <v>999</v>
      </c>
      <c r="N40" s="395"/>
      <c r="O40" s="391"/>
      <c r="P40" s="390">
        <f t="shared" ref="P40:P156" si="2">IF(N40="DA",1,IF(N40="WC",2,IF(N40="SE",3,IF(N40="Q",4,IF(N40="LL",5,999)))))</f>
        <v>999</v>
      </c>
      <c r="Q40" s="391"/>
    </row>
    <row r="41" spans="1:17" s="69" customFormat="1" ht="18.899999999999999" customHeight="1" x14ac:dyDescent="0.25">
      <c r="A41" s="380">
        <v>35</v>
      </c>
      <c r="B41" s="381"/>
      <c r="C41" s="381"/>
      <c r="D41" s="382"/>
      <c r="E41" s="383"/>
      <c r="F41" s="391"/>
      <c r="G41" s="391"/>
      <c r="H41" s="392"/>
      <c r="I41" s="393"/>
      <c r="J41" s="386" t="e">
        <f>IF(AND(Q41="",#REF!&gt;0,#REF!&lt;5),K41,0)</f>
        <v>#REF!</v>
      </c>
      <c r="K41" s="387" t="str">
        <f>IF(D41="","ZZZ9",IF(AND(#REF!&gt;0,#REF!&lt;5),D41&amp;#REF!,D41&amp;"9"))</f>
        <v>ZZZ9</v>
      </c>
      <c r="L41" s="388">
        <f t="shared" si="0"/>
        <v>999</v>
      </c>
      <c r="M41" s="398">
        <f t="shared" si="1"/>
        <v>999</v>
      </c>
      <c r="N41" s="395"/>
      <c r="O41" s="391"/>
      <c r="P41" s="390">
        <f t="shared" si="2"/>
        <v>999</v>
      </c>
      <c r="Q41" s="391"/>
    </row>
    <row r="42" spans="1:17" s="69" customFormat="1" ht="18.899999999999999" customHeight="1" x14ac:dyDescent="0.25">
      <c r="A42" s="380">
        <v>36</v>
      </c>
      <c r="B42" s="381"/>
      <c r="C42" s="381"/>
      <c r="D42" s="382"/>
      <c r="E42" s="383"/>
      <c r="F42" s="391"/>
      <c r="G42" s="391"/>
      <c r="H42" s="392"/>
      <c r="I42" s="393"/>
      <c r="J42" s="386" t="e">
        <f>IF(AND(Q42="",#REF!&gt;0,#REF!&lt;5),K42,0)</f>
        <v>#REF!</v>
      </c>
      <c r="K42" s="387" t="str">
        <f>IF(D42="","ZZZ9",IF(AND(#REF!&gt;0,#REF!&lt;5),D42&amp;#REF!,D42&amp;"9"))</f>
        <v>ZZZ9</v>
      </c>
      <c r="L42" s="388">
        <f t="shared" si="0"/>
        <v>999</v>
      </c>
      <c r="M42" s="398">
        <f t="shared" si="1"/>
        <v>999</v>
      </c>
      <c r="N42" s="395"/>
      <c r="O42" s="391"/>
      <c r="P42" s="390">
        <f t="shared" si="2"/>
        <v>999</v>
      </c>
      <c r="Q42" s="391"/>
    </row>
    <row r="43" spans="1:17" s="69" customFormat="1" ht="18.899999999999999" customHeight="1" x14ac:dyDescent="0.25">
      <c r="A43" s="380">
        <v>37</v>
      </c>
      <c r="B43" s="381"/>
      <c r="C43" s="381"/>
      <c r="D43" s="382"/>
      <c r="E43" s="383"/>
      <c r="F43" s="391"/>
      <c r="G43" s="391"/>
      <c r="H43" s="392"/>
      <c r="I43" s="393"/>
      <c r="J43" s="386" t="e">
        <f>IF(AND(Q43="",#REF!&gt;0,#REF!&lt;5),K43,0)</f>
        <v>#REF!</v>
      </c>
      <c r="K43" s="387" t="str">
        <f>IF(D43="","ZZZ9",IF(AND(#REF!&gt;0,#REF!&lt;5),D43&amp;#REF!,D43&amp;"9"))</f>
        <v>ZZZ9</v>
      </c>
      <c r="L43" s="388">
        <f t="shared" si="0"/>
        <v>999</v>
      </c>
      <c r="M43" s="398">
        <f t="shared" si="1"/>
        <v>999</v>
      </c>
      <c r="N43" s="395"/>
      <c r="O43" s="391"/>
      <c r="P43" s="390">
        <f t="shared" si="2"/>
        <v>999</v>
      </c>
      <c r="Q43" s="391"/>
    </row>
    <row r="44" spans="1:17" s="69" customFormat="1" ht="18.899999999999999" customHeight="1" x14ac:dyDescent="0.25">
      <c r="A44" s="380">
        <v>38</v>
      </c>
      <c r="B44" s="381"/>
      <c r="C44" s="381"/>
      <c r="D44" s="382"/>
      <c r="E44" s="383"/>
      <c r="F44" s="391"/>
      <c r="G44" s="391"/>
      <c r="H44" s="392"/>
      <c r="I44" s="393"/>
      <c r="J44" s="386" t="e">
        <f>IF(AND(Q44="",#REF!&gt;0,#REF!&lt;5),K44,0)</f>
        <v>#REF!</v>
      </c>
      <c r="K44" s="387" t="str">
        <f>IF(D44="","ZZZ9",IF(AND(#REF!&gt;0,#REF!&lt;5),D44&amp;#REF!,D44&amp;"9"))</f>
        <v>ZZZ9</v>
      </c>
      <c r="L44" s="388">
        <f t="shared" si="0"/>
        <v>999</v>
      </c>
      <c r="M44" s="398">
        <f t="shared" si="1"/>
        <v>999</v>
      </c>
      <c r="N44" s="395"/>
      <c r="O44" s="391"/>
      <c r="P44" s="390">
        <f t="shared" si="2"/>
        <v>999</v>
      </c>
      <c r="Q44" s="391"/>
    </row>
    <row r="45" spans="1:17" s="69" customFormat="1" ht="18.899999999999999" customHeight="1" x14ac:dyDescent="0.25">
      <c r="A45" s="380">
        <v>39</v>
      </c>
      <c r="B45" s="381"/>
      <c r="C45" s="381"/>
      <c r="D45" s="382"/>
      <c r="E45" s="383"/>
      <c r="F45" s="391"/>
      <c r="G45" s="391"/>
      <c r="H45" s="392"/>
      <c r="I45" s="393"/>
      <c r="J45" s="386" t="e">
        <f>IF(AND(Q45="",#REF!&gt;0,#REF!&lt;5),K45,0)</f>
        <v>#REF!</v>
      </c>
      <c r="K45" s="387" t="str">
        <f>IF(D45="","ZZZ9",IF(AND(#REF!&gt;0,#REF!&lt;5),D45&amp;#REF!,D45&amp;"9"))</f>
        <v>ZZZ9</v>
      </c>
      <c r="L45" s="388">
        <f t="shared" si="0"/>
        <v>999</v>
      </c>
      <c r="M45" s="398">
        <f t="shared" si="1"/>
        <v>999</v>
      </c>
      <c r="N45" s="395"/>
      <c r="O45" s="391"/>
      <c r="P45" s="390">
        <f t="shared" si="2"/>
        <v>999</v>
      </c>
      <c r="Q45" s="391"/>
    </row>
    <row r="46" spans="1:17" s="69" customFormat="1" ht="18.899999999999999" customHeight="1" x14ac:dyDescent="0.25">
      <c r="A46" s="380">
        <v>40</v>
      </c>
      <c r="B46" s="381"/>
      <c r="C46" s="381"/>
      <c r="D46" s="382"/>
      <c r="E46" s="383"/>
      <c r="F46" s="391"/>
      <c r="G46" s="391"/>
      <c r="H46" s="392"/>
      <c r="I46" s="393"/>
      <c r="J46" s="386" t="e">
        <f>IF(AND(Q46="",#REF!&gt;0,#REF!&lt;5),K46,0)</f>
        <v>#REF!</v>
      </c>
      <c r="K46" s="387" t="str">
        <f>IF(D46="","ZZZ9",IF(AND(#REF!&gt;0,#REF!&lt;5),D46&amp;#REF!,D46&amp;"9"))</f>
        <v>ZZZ9</v>
      </c>
      <c r="L46" s="388">
        <f t="shared" si="0"/>
        <v>999</v>
      </c>
      <c r="M46" s="398">
        <f t="shared" si="1"/>
        <v>999</v>
      </c>
      <c r="N46" s="395"/>
      <c r="O46" s="391"/>
      <c r="P46" s="390">
        <f t="shared" si="2"/>
        <v>999</v>
      </c>
      <c r="Q46" s="391"/>
    </row>
    <row r="47" spans="1:17" s="69" customFormat="1" ht="18.899999999999999" customHeight="1" x14ac:dyDescent="0.25">
      <c r="A47" s="380">
        <v>41</v>
      </c>
      <c r="B47" s="381"/>
      <c r="C47" s="381"/>
      <c r="D47" s="382"/>
      <c r="E47" s="383"/>
      <c r="F47" s="391"/>
      <c r="G47" s="391"/>
      <c r="H47" s="392"/>
      <c r="I47" s="393"/>
      <c r="J47" s="386" t="e">
        <f>IF(AND(Q47="",#REF!&gt;0,#REF!&lt;5),K47,0)</f>
        <v>#REF!</v>
      </c>
      <c r="K47" s="387" t="str">
        <f>IF(D47="","ZZZ9",IF(AND(#REF!&gt;0,#REF!&lt;5),D47&amp;#REF!,D47&amp;"9"))</f>
        <v>ZZZ9</v>
      </c>
      <c r="L47" s="388">
        <f t="shared" si="0"/>
        <v>999</v>
      </c>
      <c r="M47" s="398">
        <f t="shared" si="1"/>
        <v>999</v>
      </c>
      <c r="N47" s="395"/>
      <c r="O47" s="391"/>
      <c r="P47" s="390">
        <f t="shared" si="2"/>
        <v>999</v>
      </c>
      <c r="Q47" s="391"/>
    </row>
    <row r="48" spans="1:17" s="69" customFormat="1" ht="18.899999999999999" customHeight="1" x14ac:dyDescent="0.25">
      <c r="A48" s="380">
        <v>42</v>
      </c>
      <c r="B48" s="381"/>
      <c r="C48" s="381"/>
      <c r="D48" s="382"/>
      <c r="E48" s="383"/>
      <c r="F48" s="391"/>
      <c r="G48" s="391"/>
      <c r="H48" s="392"/>
      <c r="I48" s="393"/>
      <c r="J48" s="386" t="e">
        <f>IF(AND(Q48="",#REF!&gt;0,#REF!&lt;5),K48,0)</f>
        <v>#REF!</v>
      </c>
      <c r="K48" s="387" t="str">
        <f>IF(D48="","ZZZ9",IF(AND(#REF!&gt;0,#REF!&lt;5),D48&amp;#REF!,D48&amp;"9"))</f>
        <v>ZZZ9</v>
      </c>
      <c r="L48" s="388">
        <f t="shared" si="0"/>
        <v>999</v>
      </c>
      <c r="M48" s="398">
        <f t="shared" si="1"/>
        <v>999</v>
      </c>
      <c r="N48" s="395"/>
      <c r="O48" s="391"/>
      <c r="P48" s="390">
        <f t="shared" si="2"/>
        <v>999</v>
      </c>
      <c r="Q48" s="391"/>
    </row>
    <row r="49" spans="1:17" s="69" customFormat="1" ht="18.899999999999999" customHeight="1" x14ac:dyDescent="0.25">
      <c r="A49" s="380">
        <v>43</v>
      </c>
      <c r="B49" s="381"/>
      <c r="C49" s="381"/>
      <c r="D49" s="382"/>
      <c r="E49" s="383"/>
      <c r="F49" s="391"/>
      <c r="G49" s="391"/>
      <c r="H49" s="392"/>
      <c r="I49" s="393"/>
      <c r="J49" s="386" t="e">
        <f>IF(AND(Q49="",#REF!&gt;0,#REF!&lt;5),K49,0)</f>
        <v>#REF!</v>
      </c>
      <c r="K49" s="387" t="str">
        <f>IF(D49="","ZZZ9",IF(AND(#REF!&gt;0,#REF!&lt;5),D49&amp;#REF!,D49&amp;"9"))</f>
        <v>ZZZ9</v>
      </c>
      <c r="L49" s="388">
        <f t="shared" si="0"/>
        <v>999</v>
      </c>
      <c r="M49" s="398">
        <f t="shared" si="1"/>
        <v>999</v>
      </c>
      <c r="N49" s="395"/>
      <c r="O49" s="391"/>
      <c r="P49" s="390">
        <f t="shared" si="2"/>
        <v>999</v>
      </c>
      <c r="Q49" s="391"/>
    </row>
    <row r="50" spans="1:17" s="69" customFormat="1" ht="18.899999999999999" customHeight="1" x14ac:dyDescent="0.25">
      <c r="A50" s="380">
        <v>44</v>
      </c>
      <c r="B50" s="381"/>
      <c r="C50" s="381"/>
      <c r="D50" s="382"/>
      <c r="E50" s="383"/>
      <c r="F50" s="391"/>
      <c r="G50" s="391"/>
      <c r="H50" s="392"/>
      <c r="I50" s="393"/>
      <c r="J50" s="386" t="e">
        <f>IF(AND(Q50="",#REF!&gt;0,#REF!&lt;5),K50,0)</f>
        <v>#REF!</v>
      </c>
      <c r="K50" s="387" t="str">
        <f>IF(D50="","ZZZ9",IF(AND(#REF!&gt;0,#REF!&lt;5),D50&amp;#REF!,D50&amp;"9"))</f>
        <v>ZZZ9</v>
      </c>
      <c r="L50" s="388">
        <f t="shared" si="0"/>
        <v>999</v>
      </c>
      <c r="M50" s="398">
        <f t="shared" si="1"/>
        <v>999</v>
      </c>
      <c r="N50" s="395"/>
      <c r="O50" s="391"/>
      <c r="P50" s="390">
        <f t="shared" si="2"/>
        <v>999</v>
      </c>
      <c r="Q50" s="391"/>
    </row>
    <row r="51" spans="1:17" s="69" customFormat="1" ht="18.899999999999999" customHeight="1" x14ac:dyDescent="0.25">
      <c r="A51" s="380">
        <v>45</v>
      </c>
      <c r="B51" s="381"/>
      <c r="C51" s="381"/>
      <c r="D51" s="382"/>
      <c r="E51" s="383"/>
      <c r="F51" s="391"/>
      <c r="G51" s="391"/>
      <c r="H51" s="392"/>
      <c r="I51" s="393"/>
      <c r="J51" s="386" t="e">
        <f>IF(AND(Q51="",#REF!&gt;0,#REF!&lt;5),K51,0)</f>
        <v>#REF!</v>
      </c>
      <c r="K51" s="387" t="str">
        <f>IF(D51="","ZZZ9",IF(AND(#REF!&gt;0,#REF!&lt;5),D51&amp;#REF!,D51&amp;"9"))</f>
        <v>ZZZ9</v>
      </c>
      <c r="L51" s="388">
        <f t="shared" si="0"/>
        <v>999</v>
      </c>
      <c r="M51" s="398">
        <f t="shared" si="1"/>
        <v>999</v>
      </c>
      <c r="N51" s="395"/>
      <c r="O51" s="391"/>
      <c r="P51" s="390">
        <f t="shared" si="2"/>
        <v>999</v>
      </c>
      <c r="Q51" s="391"/>
    </row>
    <row r="52" spans="1:17" s="69" customFormat="1" ht="18.899999999999999" customHeight="1" x14ac:dyDescent="0.25">
      <c r="A52" s="380">
        <v>46</v>
      </c>
      <c r="B52" s="381"/>
      <c r="C52" s="381"/>
      <c r="D52" s="382"/>
      <c r="E52" s="383"/>
      <c r="F52" s="391"/>
      <c r="G52" s="391"/>
      <c r="H52" s="392"/>
      <c r="I52" s="393"/>
      <c r="J52" s="386" t="e">
        <f>IF(AND(Q52="",#REF!&gt;0,#REF!&lt;5),K52,0)</f>
        <v>#REF!</v>
      </c>
      <c r="K52" s="387" t="str">
        <f>IF(D52="","ZZZ9",IF(AND(#REF!&gt;0,#REF!&lt;5),D52&amp;#REF!,D52&amp;"9"))</f>
        <v>ZZZ9</v>
      </c>
      <c r="L52" s="388">
        <f t="shared" si="0"/>
        <v>999</v>
      </c>
      <c r="M52" s="398">
        <f t="shared" si="1"/>
        <v>999</v>
      </c>
      <c r="N52" s="395"/>
      <c r="O52" s="391"/>
      <c r="P52" s="390">
        <f t="shared" si="2"/>
        <v>999</v>
      </c>
      <c r="Q52" s="391"/>
    </row>
    <row r="53" spans="1:17" s="69" customFormat="1" ht="18.899999999999999" customHeight="1" x14ac:dyDescent="0.25">
      <c r="A53" s="380">
        <v>47</v>
      </c>
      <c r="B53" s="381"/>
      <c r="C53" s="381"/>
      <c r="D53" s="382"/>
      <c r="E53" s="383"/>
      <c r="F53" s="391"/>
      <c r="G53" s="391"/>
      <c r="H53" s="392"/>
      <c r="I53" s="393"/>
      <c r="J53" s="386" t="e">
        <f>IF(AND(Q53="",#REF!&gt;0,#REF!&lt;5),K53,0)</f>
        <v>#REF!</v>
      </c>
      <c r="K53" s="387" t="str">
        <f>IF(D53="","ZZZ9",IF(AND(#REF!&gt;0,#REF!&lt;5),D53&amp;#REF!,D53&amp;"9"))</f>
        <v>ZZZ9</v>
      </c>
      <c r="L53" s="388">
        <f t="shared" si="0"/>
        <v>999</v>
      </c>
      <c r="M53" s="398">
        <f t="shared" si="1"/>
        <v>999</v>
      </c>
      <c r="N53" s="395"/>
      <c r="O53" s="391"/>
      <c r="P53" s="390">
        <f t="shared" si="2"/>
        <v>999</v>
      </c>
      <c r="Q53" s="391"/>
    </row>
    <row r="54" spans="1:17" s="69" customFormat="1" ht="18.899999999999999" customHeight="1" x14ac:dyDescent="0.25">
      <c r="A54" s="380">
        <v>48</v>
      </c>
      <c r="B54" s="381"/>
      <c r="C54" s="381"/>
      <c r="D54" s="382"/>
      <c r="E54" s="383"/>
      <c r="F54" s="391"/>
      <c r="G54" s="391"/>
      <c r="H54" s="392"/>
      <c r="I54" s="393"/>
      <c r="J54" s="386" t="e">
        <f>IF(AND(Q54="",#REF!&gt;0,#REF!&lt;5),K54,0)</f>
        <v>#REF!</v>
      </c>
      <c r="K54" s="387" t="str">
        <f>IF(D54="","ZZZ9",IF(AND(#REF!&gt;0,#REF!&lt;5),D54&amp;#REF!,D54&amp;"9"))</f>
        <v>ZZZ9</v>
      </c>
      <c r="L54" s="388">
        <f t="shared" si="0"/>
        <v>999</v>
      </c>
      <c r="M54" s="398">
        <f t="shared" si="1"/>
        <v>999</v>
      </c>
      <c r="N54" s="395"/>
      <c r="O54" s="391"/>
      <c r="P54" s="390">
        <f t="shared" si="2"/>
        <v>999</v>
      </c>
      <c r="Q54" s="391"/>
    </row>
    <row r="55" spans="1:17" s="69" customFormat="1" ht="18.899999999999999" customHeight="1" x14ac:dyDescent="0.25">
      <c r="A55" s="380">
        <v>49</v>
      </c>
      <c r="B55" s="381"/>
      <c r="C55" s="381"/>
      <c r="D55" s="382"/>
      <c r="E55" s="383"/>
      <c r="F55" s="391"/>
      <c r="G55" s="391"/>
      <c r="H55" s="392"/>
      <c r="I55" s="393"/>
      <c r="J55" s="386" t="e">
        <f>IF(AND(Q55="",#REF!&gt;0,#REF!&lt;5),K55,0)</f>
        <v>#REF!</v>
      </c>
      <c r="K55" s="387" t="str">
        <f>IF(D55="","ZZZ9",IF(AND(#REF!&gt;0,#REF!&lt;5),D55&amp;#REF!,D55&amp;"9"))</f>
        <v>ZZZ9</v>
      </c>
      <c r="L55" s="388">
        <f t="shared" si="0"/>
        <v>999</v>
      </c>
      <c r="M55" s="398">
        <f t="shared" si="1"/>
        <v>999</v>
      </c>
      <c r="N55" s="395"/>
      <c r="O55" s="391"/>
      <c r="P55" s="390">
        <f t="shared" si="2"/>
        <v>999</v>
      </c>
      <c r="Q55" s="391"/>
    </row>
    <row r="56" spans="1:17" s="69" customFormat="1" ht="18.899999999999999" customHeight="1" x14ac:dyDescent="0.25">
      <c r="A56" s="380">
        <v>50</v>
      </c>
      <c r="B56" s="381"/>
      <c r="C56" s="381"/>
      <c r="D56" s="382"/>
      <c r="E56" s="383"/>
      <c r="F56" s="391"/>
      <c r="G56" s="391"/>
      <c r="H56" s="392"/>
      <c r="I56" s="393"/>
      <c r="J56" s="386" t="e">
        <f>IF(AND(Q56="",#REF!&gt;0,#REF!&lt;5),K56,0)</f>
        <v>#REF!</v>
      </c>
      <c r="K56" s="387" t="str">
        <f>IF(D56="","ZZZ9",IF(AND(#REF!&gt;0,#REF!&lt;5),D56&amp;#REF!,D56&amp;"9"))</f>
        <v>ZZZ9</v>
      </c>
      <c r="L56" s="388">
        <f t="shared" si="0"/>
        <v>999</v>
      </c>
      <c r="M56" s="398">
        <f t="shared" si="1"/>
        <v>999</v>
      </c>
      <c r="N56" s="395"/>
      <c r="O56" s="391"/>
      <c r="P56" s="390">
        <f t="shared" si="2"/>
        <v>999</v>
      </c>
      <c r="Q56" s="391"/>
    </row>
    <row r="57" spans="1:17" s="69" customFormat="1" ht="18.899999999999999" customHeight="1" x14ac:dyDescent="0.25">
      <c r="A57" s="380">
        <v>51</v>
      </c>
      <c r="B57" s="381"/>
      <c r="C57" s="381"/>
      <c r="D57" s="382"/>
      <c r="E57" s="383"/>
      <c r="F57" s="391"/>
      <c r="G57" s="391"/>
      <c r="H57" s="392"/>
      <c r="I57" s="393"/>
      <c r="J57" s="386" t="e">
        <f>IF(AND(Q57="",#REF!&gt;0,#REF!&lt;5),K57,0)</f>
        <v>#REF!</v>
      </c>
      <c r="K57" s="387" t="str">
        <f>IF(D57="","ZZZ9",IF(AND(#REF!&gt;0,#REF!&lt;5),D57&amp;#REF!,D57&amp;"9"))</f>
        <v>ZZZ9</v>
      </c>
      <c r="L57" s="388">
        <f t="shared" si="0"/>
        <v>999</v>
      </c>
      <c r="M57" s="398">
        <f t="shared" si="1"/>
        <v>999</v>
      </c>
      <c r="N57" s="395"/>
      <c r="O57" s="391"/>
      <c r="P57" s="390">
        <f t="shared" si="2"/>
        <v>999</v>
      </c>
      <c r="Q57" s="391"/>
    </row>
    <row r="58" spans="1:17" s="69" customFormat="1" ht="18.899999999999999" customHeight="1" x14ac:dyDescent="0.25">
      <c r="A58" s="380">
        <v>52</v>
      </c>
      <c r="B58" s="381"/>
      <c r="C58" s="381"/>
      <c r="D58" s="382"/>
      <c r="E58" s="383"/>
      <c r="F58" s="391"/>
      <c r="G58" s="391"/>
      <c r="H58" s="392"/>
      <c r="I58" s="393"/>
      <c r="J58" s="386" t="e">
        <f>IF(AND(Q58="",#REF!&gt;0,#REF!&lt;5),K58,0)</f>
        <v>#REF!</v>
      </c>
      <c r="K58" s="387" t="str">
        <f>IF(D58="","ZZZ9",IF(AND(#REF!&gt;0,#REF!&lt;5),D58&amp;#REF!,D58&amp;"9"))</f>
        <v>ZZZ9</v>
      </c>
      <c r="L58" s="388">
        <f t="shared" si="0"/>
        <v>999</v>
      </c>
      <c r="M58" s="398">
        <f t="shared" si="1"/>
        <v>999</v>
      </c>
      <c r="N58" s="395"/>
      <c r="O58" s="391"/>
      <c r="P58" s="390">
        <f t="shared" si="2"/>
        <v>999</v>
      </c>
      <c r="Q58" s="391"/>
    </row>
    <row r="59" spans="1:17" s="69" customFormat="1" ht="18.899999999999999" customHeight="1" x14ac:dyDescent="0.25">
      <c r="A59" s="380">
        <v>53</v>
      </c>
      <c r="B59" s="381"/>
      <c r="C59" s="381"/>
      <c r="D59" s="382"/>
      <c r="E59" s="383"/>
      <c r="F59" s="391"/>
      <c r="G59" s="391"/>
      <c r="H59" s="392"/>
      <c r="I59" s="393"/>
      <c r="J59" s="386" t="e">
        <f>IF(AND(Q59="",#REF!&gt;0,#REF!&lt;5),K59,0)</f>
        <v>#REF!</v>
      </c>
      <c r="K59" s="387" t="str">
        <f>IF(D59="","ZZZ9",IF(AND(#REF!&gt;0,#REF!&lt;5),D59&amp;#REF!,D59&amp;"9"))</f>
        <v>ZZZ9</v>
      </c>
      <c r="L59" s="388">
        <f t="shared" si="0"/>
        <v>999</v>
      </c>
      <c r="M59" s="398">
        <f t="shared" si="1"/>
        <v>999</v>
      </c>
      <c r="N59" s="395"/>
      <c r="O59" s="391"/>
      <c r="P59" s="390">
        <f t="shared" si="2"/>
        <v>999</v>
      </c>
      <c r="Q59" s="391"/>
    </row>
    <row r="60" spans="1:17" s="69" customFormat="1" ht="18.899999999999999" customHeight="1" x14ac:dyDescent="0.25">
      <c r="A60" s="380">
        <v>54</v>
      </c>
      <c r="B60" s="381"/>
      <c r="C60" s="381"/>
      <c r="D60" s="382"/>
      <c r="E60" s="383"/>
      <c r="F60" s="391"/>
      <c r="G60" s="391"/>
      <c r="H60" s="392"/>
      <c r="I60" s="393"/>
      <c r="J60" s="386" t="e">
        <f>IF(AND(Q60="",#REF!&gt;0,#REF!&lt;5),K60,0)</f>
        <v>#REF!</v>
      </c>
      <c r="K60" s="387" t="str">
        <f>IF(D60="","ZZZ9",IF(AND(#REF!&gt;0,#REF!&lt;5),D60&amp;#REF!,D60&amp;"9"))</f>
        <v>ZZZ9</v>
      </c>
      <c r="L60" s="388">
        <f t="shared" si="0"/>
        <v>999</v>
      </c>
      <c r="M60" s="398">
        <f t="shared" si="1"/>
        <v>999</v>
      </c>
      <c r="N60" s="395"/>
      <c r="O60" s="391"/>
      <c r="P60" s="390">
        <f t="shared" si="2"/>
        <v>999</v>
      </c>
      <c r="Q60" s="391"/>
    </row>
    <row r="61" spans="1:17" s="69" customFormat="1" ht="18.899999999999999" customHeight="1" x14ac:dyDescent="0.25">
      <c r="A61" s="380">
        <v>55</v>
      </c>
      <c r="B61" s="381"/>
      <c r="C61" s="381"/>
      <c r="D61" s="382"/>
      <c r="E61" s="383"/>
      <c r="F61" s="391"/>
      <c r="G61" s="391"/>
      <c r="H61" s="392"/>
      <c r="I61" s="393"/>
      <c r="J61" s="386" t="e">
        <f>IF(AND(Q61="",#REF!&gt;0,#REF!&lt;5),K61,0)</f>
        <v>#REF!</v>
      </c>
      <c r="K61" s="387" t="str">
        <f>IF(D61="","ZZZ9",IF(AND(#REF!&gt;0,#REF!&lt;5),D61&amp;#REF!,D61&amp;"9"))</f>
        <v>ZZZ9</v>
      </c>
      <c r="L61" s="388">
        <f t="shared" si="0"/>
        <v>999</v>
      </c>
      <c r="M61" s="398">
        <f t="shared" si="1"/>
        <v>999</v>
      </c>
      <c r="N61" s="395"/>
      <c r="O61" s="391"/>
      <c r="P61" s="390">
        <f t="shared" si="2"/>
        <v>999</v>
      </c>
      <c r="Q61" s="391"/>
    </row>
    <row r="62" spans="1:17" s="69" customFormat="1" ht="18.899999999999999" customHeight="1" x14ac:dyDescent="0.25">
      <c r="A62" s="380">
        <v>56</v>
      </c>
      <c r="B62" s="381"/>
      <c r="C62" s="381"/>
      <c r="D62" s="382"/>
      <c r="E62" s="383"/>
      <c r="F62" s="391"/>
      <c r="G62" s="391"/>
      <c r="H62" s="392"/>
      <c r="I62" s="393"/>
      <c r="J62" s="386" t="e">
        <f>IF(AND(Q62="",#REF!&gt;0,#REF!&lt;5),K62,0)</f>
        <v>#REF!</v>
      </c>
      <c r="K62" s="387" t="str">
        <f>IF(D62="","ZZZ9",IF(AND(#REF!&gt;0,#REF!&lt;5),D62&amp;#REF!,D62&amp;"9"))</f>
        <v>ZZZ9</v>
      </c>
      <c r="L62" s="388">
        <f t="shared" si="0"/>
        <v>999</v>
      </c>
      <c r="M62" s="398">
        <f t="shared" si="1"/>
        <v>999</v>
      </c>
      <c r="N62" s="395"/>
      <c r="O62" s="391"/>
      <c r="P62" s="390">
        <f t="shared" si="2"/>
        <v>999</v>
      </c>
      <c r="Q62" s="391"/>
    </row>
    <row r="63" spans="1:17" s="69" customFormat="1" ht="18.899999999999999" customHeight="1" x14ac:dyDescent="0.25">
      <c r="A63" s="380">
        <v>57</v>
      </c>
      <c r="B63" s="381"/>
      <c r="C63" s="381"/>
      <c r="D63" s="382"/>
      <c r="E63" s="383"/>
      <c r="F63" s="391"/>
      <c r="G63" s="391"/>
      <c r="H63" s="392"/>
      <c r="I63" s="393"/>
      <c r="J63" s="386" t="e">
        <f>IF(AND(Q63="",#REF!&gt;0,#REF!&lt;5),K63,0)</f>
        <v>#REF!</v>
      </c>
      <c r="K63" s="387" t="str">
        <f>IF(D63="","ZZZ9",IF(AND(#REF!&gt;0,#REF!&lt;5),D63&amp;#REF!,D63&amp;"9"))</f>
        <v>ZZZ9</v>
      </c>
      <c r="L63" s="388">
        <f t="shared" si="0"/>
        <v>999</v>
      </c>
      <c r="M63" s="398">
        <f t="shared" si="1"/>
        <v>999</v>
      </c>
      <c r="N63" s="395"/>
      <c r="O63" s="391"/>
      <c r="P63" s="390">
        <f t="shared" si="2"/>
        <v>999</v>
      </c>
      <c r="Q63" s="391"/>
    </row>
    <row r="64" spans="1:17" s="69" customFormat="1" ht="18.899999999999999" customHeight="1" x14ac:dyDescent="0.25">
      <c r="A64" s="380">
        <v>58</v>
      </c>
      <c r="B64" s="381"/>
      <c r="C64" s="381"/>
      <c r="D64" s="382"/>
      <c r="E64" s="383"/>
      <c r="F64" s="391"/>
      <c r="G64" s="391"/>
      <c r="H64" s="392"/>
      <c r="I64" s="393"/>
      <c r="J64" s="386" t="e">
        <f>IF(AND(Q64="",#REF!&gt;0,#REF!&lt;5),K64,0)</f>
        <v>#REF!</v>
      </c>
      <c r="K64" s="387" t="str">
        <f>IF(D64="","ZZZ9",IF(AND(#REF!&gt;0,#REF!&lt;5),D64&amp;#REF!,D64&amp;"9"))</f>
        <v>ZZZ9</v>
      </c>
      <c r="L64" s="388">
        <f t="shared" si="0"/>
        <v>999</v>
      </c>
      <c r="M64" s="398">
        <f t="shared" si="1"/>
        <v>999</v>
      </c>
      <c r="N64" s="395"/>
      <c r="O64" s="391"/>
      <c r="P64" s="390">
        <f t="shared" si="2"/>
        <v>999</v>
      </c>
      <c r="Q64" s="391"/>
    </row>
    <row r="65" spans="1:17" s="69" customFormat="1" ht="18.899999999999999" customHeight="1" x14ac:dyDescent="0.25">
      <c r="A65" s="380">
        <v>59</v>
      </c>
      <c r="B65" s="381"/>
      <c r="C65" s="381"/>
      <c r="D65" s="382"/>
      <c r="E65" s="383"/>
      <c r="F65" s="391"/>
      <c r="G65" s="391"/>
      <c r="H65" s="392"/>
      <c r="I65" s="393"/>
      <c r="J65" s="386" t="e">
        <f>IF(AND(Q65="",#REF!&gt;0,#REF!&lt;5),K65,0)</f>
        <v>#REF!</v>
      </c>
      <c r="K65" s="387" t="str">
        <f>IF(D65="","ZZZ9",IF(AND(#REF!&gt;0,#REF!&lt;5),D65&amp;#REF!,D65&amp;"9"))</f>
        <v>ZZZ9</v>
      </c>
      <c r="L65" s="388">
        <f t="shared" si="0"/>
        <v>999</v>
      </c>
      <c r="M65" s="398">
        <f t="shared" si="1"/>
        <v>999</v>
      </c>
      <c r="N65" s="395"/>
      <c r="O65" s="391"/>
      <c r="P65" s="390">
        <f t="shared" si="2"/>
        <v>999</v>
      </c>
      <c r="Q65" s="391"/>
    </row>
    <row r="66" spans="1:17" s="69" customFormat="1" ht="18.899999999999999" customHeight="1" x14ac:dyDescent="0.25">
      <c r="A66" s="380">
        <v>60</v>
      </c>
      <c r="B66" s="381"/>
      <c r="C66" s="381"/>
      <c r="D66" s="382"/>
      <c r="E66" s="383"/>
      <c r="F66" s="391"/>
      <c r="G66" s="391"/>
      <c r="H66" s="392"/>
      <c r="I66" s="393"/>
      <c r="J66" s="386" t="e">
        <f>IF(AND(Q66="",#REF!&gt;0,#REF!&lt;5),K66,0)</f>
        <v>#REF!</v>
      </c>
      <c r="K66" s="387" t="str">
        <f>IF(D66="","ZZZ9",IF(AND(#REF!&gt;0,#REF!&lt;5),D66&amp;#REF!,D66&amp;"9"))</f>
        <v>ZZZ9</v>
      </c>
      <c r="L66" s="388">
        <f t="shared" si="0"/>
        <v>999</v>
      </c>
      <c r="M66" s="398">
        <f t="shared" si="1"/>
        <v>999</v>
      </c>
      <c r="N66" s="395"/>
      <c r="O66" s="391"/>
      <c r="P66" s="390">
        <f t="shared" si="2"/>
        <v>999</v>
      </c>
      <c r="Q66" s="391"/>
    </row>
    <row r="67" spans="1:17" s="69" customFormat="1" ht="18.899999999999999" customHeight="1" x14ac:dyDescent="0.25">
      <c r="A67" s="380">
        <v>61</v>
      </c>
      <c r="B67" s="381"/>
      <c r="C67" s="381"/>
      <c r="D67" s="382"/>
      <c r="E67" s="383"/>
      <c r="F67" s="391"/>
      <c r="G67" s="391"/>
      <c r="H67" s="392"/>
      <c r="I67" s="393"/>
      <c r="J67" s="386" t="e">
        <f>IF(AND(Q67="",#REF!&gt;0,#REF!&lt;5),K67,0)</f>
        <v>#REF!</v>
      </c>
      <c r="K67" s="387" t="str">
        <f>IF(D67="","ZZZ9",IF(AND(#REF!&gt;0,#REF!&lt;5),D67&amp;#REF!,D67&amp;"9"))</f>
        <v>ZZZ9</v>
      </c>
      <c r="L67" s="388">
        <f t="shared" si="0"/>
        <v>999</v>
      </c>
      <c r="M67" s="398">
        <f t="shared" si="1"/>
        <v>999</v>
      </c>
      <c r="N67" s="395"/>
      <c r="O67" s="391"/>
      <c r="P67" s="390">
        <f t="shared" si="2"/>
        <v>999</v>
      </c>
      <c r="Q67" s="391"/>
    </row>
    <row r="68" spans="1:17" s="69" customFormat="1" ht="18.899999999999999" customHeight="1" x14ac:dyDescent="0.25">
      <c r="A68" s="380">
        <v>62</v>
      </c>
      <c r="B68" s="381"/>
      <c r="C68" s="381"/>
      <c r="D68" s="382"/>
      <c r="E68" s="383"/>
      <c r="F68" s="391"/>
      <c r="G68" s="391"/>
      <c r="H68" s="392"/>
      <c r="I68" s="393"/>
      <c r="J68" s="386" t="e">
        <f>IF(AND(Q68="",#REF!&gt;0,#REF!&lt;5),K68,0)</f>
        <v>#REF!</v>
      </c>
      <c r="K68" s="387" t="str">
        <f>IF(D68="","ZZZ9",IF(AND(#REF!&gt;0,#REF!&lt;5),D68&amp;#REF!,D68&amp;"9"))</f>
        <v>ZZZ9</v>
      </c>
      <c r="L68" s="388">
        <f t="shared" si="0"/>
        <v>999</v>
      </c>
      <c r="M68" s="398">
        <f t="shared" si="1"/>
        <v>999</v>
      </c>
      <c r="N68" s="395"/>
      <c r="O68" s="391"/>
      <c r="P68" s="390">
        <f t="shared" si="2"/>
        <v>999</v>
      </c>
      <c r="Q68" s="391"/>
    </row>
    <row r="69" spans="1:17" s="69" customFormat="1" ht="18.899999999999999" customHeight="1" x14ac:dyDescent="0.25">
      <c r="A69" s="380">
        <v>63</v>
      </c>
      <c r="B69" s="381"/>
      <c r="C69" s="381"/>
      <c r="D69" s="382"/>
      <c r="E69" s="383"/>
      <c r="F69" s="391"/>
      <c r="G69" s="391"/>
      <c r="H69" s="392"/>
      <c r="I69" s="393"/>
      <c r="J69" s="386" t="e">
        <f>IF(AND(Q69="",#REF!&gt;0,#REF!&lt;5),K69,0)</f>
        <v>#REF!</v>
      </c>
      <c r="K69" s="387" t="str">
        <f>IF(D69="","ZZZ9",IF(AND(#REF!&gt;0,#REF!&lt;5),D69&amp;#REF!,D69&amp;"9"))</f>
        <v>ZZZ9</v>
      </c>
      <c r="L69" s="388">
        <f t="shared" si="0"/>
        <v>999</v>
      </c>
      <c r="M69" s="398">
        <f t="shared" si="1"/>
        <v>999</v>
      </c>
      <c r="N69" s="395"/>
      <c r="O69" s="391"/>
      <c r="P69" s="390">
        <f t="shared" si="2"/>
        <v>999</v>
      </c>
      <c r="Q69" s="391"/>
    </row>
    <row r="70" spans="1:17" s="69" customFormat="1" ht="18.899999999999999" customHeight="1" x14ac:dyDescent="0.25">
      <c r="A70" s="380">
        <v>64</v>
      </c>
      <c r="B70" s="381"/>
      <c r="C70" s="381"/>
      <c r="D70" s="382"/>
      <c r="E70" s="383"/>
      <c r="F70" s="391"/>
      <c r="G70" s="391"/>
      <c r="H70" s="392"/>
      <c r="I70" s="393"/>
      <c r="J70" s="386" t="e">
        <f>IF(AND(Q70="",#REF!&gt;0,#REF!&lt;5),K70,0)</f>
        <v>#REF!</v>
      </c>
      <c r="K70" s="387" t="str">
        <f>IF(D70="","ZZZ9",IF(AND(#REF!&gt;0,#REF!&lt;5),D70&amp;#REF!,D70&amp;"9"))</f>
        <v>ZZZ9</v>
      </c>
      <c r="L70" s="388">
        <f t="shared" si="0"/>
        <v>999</v>
      </c>
      <c r="M70" s="398">
        <f t="shared" si="1"/>
        <v>999</v>
      </c>
      <c r="N70" s="395"/>
      <c r="O70" s="391"/>
      <c r="P70" s="390">
        <f t="shared" si="2"/>
        <v>999</v>
      </c>
      <c r="Q70" s="391"/>
    </row>
    <row r="71" spans="1:17" s="69" customFormat="1" ht="18.899999999999999" customHeight="1" x14ac:dyDescent="0.25">
      <c r="A71" s="380">
        <v>65</v>
      </c>
      <c r="B71" s="381"/>
      <c r="C71" s="381"/>
      <c r="D71" s="382"/>
      <c r="E71" s="383"/>
      <c r="F71" s="391"/>
      <c r="G71" s="391"/>
      <c r="H71" s="392"/>
      <c r="I71" s="393"/>
      <c r="J71" s="386" t="e">
        <f>IF(AND(Q71="",#REF!&gt;0,#REF!&lt;5),K71,0)</f>
        <v>#REF!</v>
      </c>
      <c r="K71" s="387" t="str">
        <f>IF(D71="","ZZZ9",IF(AND(#REF!&gt;0,#REF!&lt;5),D71&amp;#REF!,D71&amp;"9"))</f>
        <v>ZZZ9</v>
      </c>
      <c r="L71" s="388">
        <f t="shared" si="0"/>
        <v>999</v>
      </c>
      <c r="M71" s="398">
        <f t="shared" si="1"/>
        <v>999</v>
      </c>
      <c r="N71" s="395"/>
      <c r="O71" s="391"/>
      <c r="P71" s="390">
        <f t="shared" si="2"/>
        <v>999</v>
      </c>
      <c r="Q71" s="391"/>
    </row>
    <row r="72" spans="1:17" s="69" customFormat="1" ht="18.899999999999999" customHeight="1" x14ac:dyDescent="0.25">
      <c r="A72" s="380">
        <v>66</v>
      </c>
      <c r="B72" s="381"/>
      <c r="C72" s="381"/>
      <c r="D72" s="382"/>
      <c r="E72" s="383"/>
      <c r="F72" s="391"/>
      <c r="G72" s="391"/>
      <c r="H72" s="392"/>
      <c r="I72" s="393"/>
      <c r="J72" s="386" t="e">
        <f>IF(AND(Q72="",#REF!&gt;0,#REF!&lt;5),K72,0)</f>
        <v>#REF!</v>
      </c>
      <c r="K72" s="387" t="str">
        <f>IF(D72="","ZZZ9",IF(AND(#REF!&gt;0,#REF!&lt;5),D72&amp;#REF!,D72&amp;"9"))</f>
        <v>ZZZ9</v>
      </c>
      <c r="L72" s="388">
        <f t="shared" si="0"/>
        <v>999</v>
      </c>
      <c r="M72" s="398">
        <f t="shared" si="1"/>
        <v>999</v>
      </c>
      <c r="N72" s="395"/>
      <c r="O72" s="391"/>
      <c r="P72" s="390">
        <f t="shared" si="2"/>
        <v>999</v>
      </c>
      <c r="Q72" s="391"/>
    </row>
    <row r="73" spans="1:17" s="69" customFormat="1" ht="18.899999999999999" customHeight="1" x14ac:dyDescent="0.25">
      <c r="A73" s="380">
        <v>67</v>
      </c>
      <c r="B73" s="381"/>
      <c r="C73" s="381"/>
      <c r="D73" s="382"/>
      <c r="E73" s="383"/>
      <c r="F73" s="391"/>
      <c r="G73" s="391"/>
      <c r="H73" s="392"/>
      <c r="I73" s="393"/>
      <c r="J73" s="386" t="e">
        <f>IF(AND(Q73="",#REF!&gt;0,#REF!&lt;5),K73,0)</f>
        <v>#REF!</v>
      </c>
      <c r="K73" s="387" t="str">
        <f>IF(D73="","ZZZ9",IF(AND(#REF!&gt;0,#REF!&lt;5),D73&amp;#REF!,D73&amp;"9"))</f>
        <v>ZZZ9</v>
      </c>
      <c r="L73" s="388">
        <f t="shared" si="0"/>
        <v>999</v>
      </c>
      <c r="M73" s="398">
        <f t="shared" si="1"/>
        <v>999</v>
      </c>
      <c r="N73" s="395"/>
      <c r="O73" s="391"/>
      <c r="P73" s="390">
        <f t="shared" si="2"/>
        <v>999</v>
      </c>
      <c r="Q73" s="391"/>
    </row>
    <row r="74" spans="1:17" s="69" customFormat="1" ht="18.899999999999999" customHeight="1" x14ac:dyDescent="0.25">
      <c r="A74" s="380">
        <v>68</v>
      </c>
      <c r="B74" s="381"/>
      <c r="C74" s="381"/>
      <c r="D74" s="382"/>
      <c r="E74" s="383"/>
      <c r="F74" s="391"/>
      <c r="G74" s="391"/>
      <c r="H74" s="392"/>
      <c r="I74" s="393"/>
      <c r="J74" s="386" t="e">
        <f>IF(AND(Q74="",#REF!&gt;0,#REF!&lt;5),K74,0)</f>
        <v>#REF!</v>
      </c>
      <c r="K74" s="387" t="str">
        <f>IF(D74="","ZZZ9",IF(AND(#REF!&gt;0,#REF!&lt;5),D74&amp;#REF!,D74&amp;"9"))</f>
        <v>ZZZ9</v>
      </c>
      <c r="L74" s="388">
        <f t="shared" si="0"/>
        <v>999</v>
      </c>
      <c r="M74" s="398">
        <f t="shared" si="1"/>
        <v>999</v>
      </c>
      <c r="N74" s="395"/>
      <c r="O74" s="391"/>
      <c r="P74" s="390">
        <f t="shared" si="2"/>
        <v>999</v>
      </c>
      <c r="Q74" s="391"/>
    </row>
    <row r="75" spans="1:17" s="69" customFormat="1" ht="18.899999999999999" customHeight="1" x14ac:dyDescent="0.25">
      <c r="A75" s="380">
        <v>69</v>
      </c>
      <c r="B75" s="381"/>
      <c r="C75" s="381"/>
      <c r="D75" s="382"/>
      <c r="E75" s="383"/>
      <c r="F75" s="391"/>
      <c r="G75" s="391"/>
      <c r="H75" s="392"/>
      <c r="I75" s="393"/>
      <c r="J75" s="386" t="e">
        <f>IF(AND(Q75="",#REF!&gt;0,#REF!&lt;5),K75,0)</f>
        <v>#REF!</v>
      </c>
      <c r="K75" s="387" t="str">
        <f>IF(D75="","ZZZ9",IF(AND(#REF!&gt;0,#REF!&lt;5),D75&amp;#REF!,D75&amp;"9"))</f>
        <v>ZZZ9</v>
      </c>
      <c r="L75" s="388">
        <f t="shared" si="0"/>
        <v>999</v>
      </c>
      <c r="M75" s="398">
        <f t="shared" si="1"/>
        <v>999</v>
      </c>
      <c r="N75" s="395"/>
      <c r="O75" s="391"/>
      <c r="P75" s="390">
        <f t="shared" si="2"/>
        <v>999</v>
      </c>
      <c r="Q75" s="391"/>
    </row>
    <row r="76" spans="1:17" s="69" customFormat="1" ht="18.899999999999999" customHeight="1" x14ac:dyDescent="0.25">
      <c r="A76" s="380">
        <v>70</v>
      </c>
      <c r="B76" s="381"/>
      <c r="C76" s="381"/>
      <c r="D76" s="382"/>
      <c r="E76" s="383"/>
      <c r="F76" s="391"/>
      <c r="G76" s="391"/>
      <c r="H76" s="392"/>
      <c r="I76" s="393"/>
      <c r="J76" s="386" t="e">
        <f>IF(AND(Q76="",#REF!&gt;0,#REF!&lt;5),K76,0)</f>
        <v>#REF!</v>
      </c>
      <c r="K76" s="387" t="str">
        <f>IF(D76="","ZZZ9",IF(AND(#REF!&gt;0,#REF!&lt;5),D76&amp;#REF!,D76&amp;"9"))</f>
        <v>ZZZ9</v>
      </c>
      <c r="L76" s="388">
        <f t="shared" si="0"/>
        <v>999</v>
      </c>
      <c r="M76" s="398">
        <f t="shared" si="1"/>
        <v>999</v>
      </c>
      <c r="N76" s="395"/>
      <c r="O76" s="391"/>
      <c r="P76" s="390">
        <f t="shared" si="2"/>
        <v>999</v>
      </c>
      <c r="Q76" s="391"/>
    </row>
    <row r="77" spans="1:17" s="69" customFormat="1" ht="18.899999999999999" customHeight="1" x14ac:dyDescent="0.25">
      <c r="A77" s="380">
        <v>71</v>
      </c>
      <c r="B77" s="381"/>
      <c r="C77" s="381"/>
      <c r="D77" s="382"/>
      <c r="E77" s="383"/>
      <c r="F77" s="391"/>
      <c r="G77" s="391"/>
      <c r="H77" s="392"/>
      <c r="I77" s="393"/>
      <c r="J77" s="386" t="e">
        <f>IF(AND(Q77="",#REF!&gt;0,#REF!&lt;5),K77,0)</f>
        <v>#REF!</v>
      </c>
      <c r="K77" s="387" t="str">
        <f>IF(D77="","ZZZ9",IF(AND(#REF!&gt;0,#REF!&lt;5),D77&amp;#REF!,D77&amp;"9"))</f>
        <v>ZZZ9</v>
      </c>
      <c r="L77" s="388">
        <f t="shared" si="0"/>
        <v>999</v>
      </c>
      <c r="M77" s="398">
        <f t="shared" si="1"/>
        <v>999</v>
      </c>
      <c r="N77" s="395"/>
      <c r="O77" s="391"/>
      <c r="P77" s="390">
        <f t="shared" si="2"/>
        <v>999</v>
      </c>
      <c r="Q77" s="391"/>
    </row>
    <row r="78" spans="1:17" s="69" customFormat="1" ht="18.899999999999999" customHeight="1" x14ac:dyDescent="0.25">
      <c r="A78" s="380">
        <v>72</v>
      </c>
      <c r="B78" s="381"/>
      <c r="C78" s="381"/>
      <c r="D78" s="382"/>
      <c r="E78" s="383"/>
      <c r="F78" s="391"/>
      <c r="G78" s="391"/>
      <c r="H78" s="392"/>
      <c r="I78" s="393"/>
      <c r="J78" s="386" t="e">
        <f>IF(AND(Q78="",#REF!&gt;0,#REF!&lt;5),K78,0)</f>
        <v>#REF!</v>
      </c>
      <c r="K78" s="387" t="str">
        <f>IF(D78="","ZZZ9",IF(AND(#REF!&gt;0,#REF!&lt;5),D78&amp;#REF!,D78&amp;"9"))</f>
        <v>ZZZ9</v>
      </c>
      <c r="L78" s="388">
        <f t="shared" si="0"/>
        <v>999</v>
      </c>
      <c r="M78" s="398">
        <f t="shared" si="1"/>
        <v>999</v>
      </c>
      <c r="N78" s="395"/>
      <c r="O78" s="391"/>
      <c r="P78" s="390">
        <f t="shared" si="2"/>
        <v>999</v>
      </c>
      <c r="Q78" s="391"/>
    </row>
    <row r="79" spans="1:17" s="69" customFormat="1" ht="18.899999999999999" customHeight="1" x14ac:dyDescent="0.25">
      <c r="A79" s="380">
        <v>73</v>
      </c>
      <c r="B79" s="381"/>
      <c r="C79" s="381"/>
      <c r="D79" s="382"/>
      <c r="E79" s="383"/>
      <c r="F79" s="391"/>
      <c r="G79" s="391"/>
      <c r="H79" s="392"/>
      <c r="I79" s="393"/>
      <c r="J79" s="386" t="e">
        <f>IF(AND(Q79="",#REF!&gt;0,#REF!&lt;5),K79,0)</f>
        <v>#REF!</v>
      </c>
      <c r="K79" s="387" t="str">
        <f>IF(D79="","ZZZ9",IF(AND(#REF!&gt;0,#REF!&lt;5),D79&amp;#REF!,D79&amp;"9"))</f>
        <v>ZZZ9</v>
      </c>
      <c r="L79" s="388">
        <f t="shared" si="0"/>
        <v>999</v>
      </c>
      <c r="M79" s="398">
        <f t="shared" si="1"/>
        <v>999</v>
      </c>
      <c r="N79" s="395"/>
      <c r="O79" s="391"/>
      <c r="P79" s="390">
        <f t="shared" si="2"/>
        <v>999</v>
      </c>
      <c r="Q79" s="391"/>
    </row>
    <row r="80" spans="1:17" s="69" customFormat="1" ht="18.899999999999999" customHeight="1" x14ac:dyDescent="0.25">
      <c r="A80" s="380">
        <v>74</v>
      </c>
      <c r="B80" s="381"/>
      <c r="C80" s="381"/>
      <c r="D80" s="382"/>
      <c r="E80" s="383"/>
      <c r="F80" s="391"/>
      <c r="G80" s="391"/>
      <c r="H80" s="392"/>
      <c r="I80" s="393"/>
      <c r="J80" s="386" t="e">
        <f>IF(AND(Q80="",#REF!&gt;0,#REF!&lt;5),K80,0)</f>
        <v>#REF!</v>
      </c>
      <c r="K80" s="387" t="str">
        <f>IF(D80="","ZZZ9",IF(AND(#REF!&gt;0,#REF!&lt;5),D80&amp;#REF!,D80&amp;"9"))</f>
        <v>ZZZ9</v>
      </c>
      <c r="L80" s="388">
        <f t="shared" si="0"/>
        <v>999</v>
      </c>
      <c r="M80" s="398">
        <f t="shared" si="1"/>
        <v>999</v>
      </c>
      <c r="N80" s="395"/>
      <c r="O80" s="391"/>
      <c r="P80" s="390">
        <f t="shared" si="2"/>
        <v>999</v>
      </c>
      <c r="Q80" s="391"/>
    </row>
    <row r="81" spans="1:17" s="69" customFormat="1" ht="18.899999999999999" customHeight="1" x14ac:dyDescent="0.25">
      <c r="A81" s="380">
        <v>75</v>
      </c>
      <c r="B81" s="381"/>
      <c r="C81" s="381"/>
      <c r="D81" s="382"/>
      <c r="E81" s="383"/>
      <c r="F81" s="391"/>
      <c r="G81" s="391"/>
      <c r="H81" s="392"/>
      <c r="I81" s="393"/>
      <c r="J81" s="386" t="e">
        <f>IF(AND(Q81="",#REF!&gt;0,#REF!&lt;5),K81,0)</f>
        <v>#REF!</v>
      </c>
      <c r="K81" s="387" t="str">
        <f>IF(D81="","ZZZ9",IF(AND(#REF!&gt;0,#REF!&lt;5),D81&amp;#REF!,D81&amp;"9"))</f>
        <v>ZZZ9</v>
      </c>
      <c r="L81" s="388">
        <f t="shared" si="0"/>
        <v>999</v>
      </c>
      <c r="M81" s="398">
        <f t="shared" si="1"/>
        <v>999</v>
      </c>
      <c r="N81" s="395"/>
      <c r="O81" s="391"/>
      <c r="P81" s="390">
        <f t="shared" si="2"/>
        <v>999</v>
      </c>
      <c r="Q81" s="391"/>
    </row>
    <row r="82" spans="1:17" s="69" customFormat="1" ht="18.899999999999999" customHeight="1" x14ac:dyDescent="0.25">
      <c r="A82" s="380">
        <v>76</v>
      </c>
      <c r="B82" s="381"/>
      <c r="C82" s="381"/>
      <c r="D82" s="382"/>
      <c r="E82" s="383"/>
      <c r="F82" s="391"/>
      <c r="G82" s="391"/>
      <c r="H82" s="392"/>
      <c r="I82" s="393"/>
      <c r="J82" s="386" t="e">
        <f>IF(AND(Q82="",#REF!&gt;0,#REF!&lt;5),K82,0)</f>
        <v>#REF!</v>
      </c>
      <c r="K82" s="387" t="str">
        <f>IF(D82="","ZZZ9",IF(AND(#REF!&gt;0,#REF!&lt;5),D82&amp;#REF!,D82&amp;"9"))</f>
        <v>ZZZ9</v>
      </c>
      <c r="L82" s="388">
        <f t="shared" si="0"/>
        <v>999</v>
      </c>
      <c r="M82" s="398">
        <f t="shared" si="1"/>
        <v>999</v>
      </c>
      <c r="N82" s="395"/>
      <c r="O82" s="391"/>
      <c r="P82" s="390">
        <f t="shared" si="2"/>
        <v>999</v>
      </c>
      <c r="Q82" s="391"/>
    </row>
    <row r="83" spans="1:17" s="69" customFormat="1" ht="18.899999999999999" customHeight="1" x14ac:dyDescent="0.25">
      <c r="A83" s="380">
        <v>77</v>
      </c>
      <c r="B83" s="381"/>
      <c r="C83" s="381"/>
      <c r="D83" s="382"/>
      <c r="E83" s="383"/>
      <c r="F83" s="391"/>
      <c r="G83" s="391"/>
      <c r="H83" s="392"/>
      <c r="I83" s="393"/>
      <c r="J83" s="386" t="e">
        <f>IF(AND(Q83="",#REF!&gt;0,#REF!&lt;5),K83,0)</f>
        <v>#REF!</v>
      </c>
      <c r="K83" s="387" t="str">
        <f>IF(D83="","ZZZ9",IF(AND(#REF!&gt;0,#REF!&lt;5),D83&amp;#REF!,D83&amp;"9"))</f>
        <v>ZZZ9</v>
      </c>
      <c r="L83" s="388">
        <f t="shared" si="0"/>
        <v>999</v>
      </c>
      <c r="M83" s="398">
        <f t="shared" si="1"/>
        <v>999</v>
      </c>
      <c r="N83" s="395"/>
      <c r="O83" s="391"/>
      <c r="P83" s="390">
        <f t="shared" si="2"/>
        <v>999</v>
      </c>
      <c r="Q83" s="391"/>
    </row>
    <row r="84" spans="1:17" s="69" customFormat="1" ht="18.899999999999999" customHeight="1" x14ac:dyDescent="0.25">
      <c r="A84" s="380">
        <v>78</v>
      </c>
      <c r="B84" s="381"/>
      <c r="C84" s="381"/>
      <c r="D84" s="382"/>
      <c r="E84" s="383"/>
      <c r="F84" s="391"/>
      <c r="G84" s="391"/>
      <c r="H84" s="392"/>
      <c r="I84" s="393"/>
      <c r="J84" s="386" t="e">
        <f>IF(AND(Q84="",#REF!&gt;0,#REF!&lt;5),K84,0)</f>
        <v>#REF!</v>
      </c>
      <c r="K84" s="387" t="str">
        <f>IF(D84="","ZZZ9",IF(AND(#REF!&gt;0,#REF!&lt;5),D84&amp;#REF!,D84&amp;"9"))</f>
        <v>ZZZ9</v>
      </c>
      <c r="L84" s="388">
        <f t="shared" si="0"/>
        <v>999</v>
      </c>
      <c r="M84" s="398">
        <f t="shared" si="1"/>
        <v>999</v>
      </c>
      <c r="N84" s="395"/>
      <c r="O84" s="391"/>
      <c r="P84" s="390">
        <f t="shared" si="2"/>
        <v>999</v>
      </c>
      <c r="Q84" s="391"/>
    </row>
    <row r="85" spans="1:17" s="69" customFormat="1" ht="18.899999999999999" customHeight="1" x14ac:dyDescent="0.25">
      <c r="A85" s="380">
        <v>79</v>
      </c>
      <c r="B85" s="381"/>
      <c r="C85" s="381"/>
      <c r="D85" s="382"/>
      <c r="E85" s="383"/>
      <c r="F85" s="391"/>
      <c r="G85" s="391"/>
      <c r="H85" s="392"/>
      <c r="I85" s="393"/>
      <c r="J85" s="386" t="e">
        <f>IF(AND(Q85="",#REF!&gt;0,#REF!&lt;5),K85,0)</f>
        <v>#REF!</v>
      </c>
      <c r="K85" s="387" t="str">
        <f>IF(D85="","ZZZ9",IF(AND(#REF!&gt;0,#REF!&lt;5),D85&amp;#REF!,D85&amp;"9"))</f>
        <v>ZZZ9</v>
      </c>
      <c r="L85" s="388">
        <f t="shared" si="0"/>
        <v>999</v>
      </c>
      <c r="M85" s="398">
        <f t="shared" si="1"/>
        <v>999</v>
      </c>
      <c r="N85" s="395"/>
      <c r="O85" s="391"/>
      <c r="P85" s="390">
        <f t="shared" si="2"/>
        <v>999</v>
      </c>
      <c r="Q85" s="391"/>
    </row>
    <row r="86" spans="1:17" s="69" customFormat="1" ht="18.899999999999999" customHeight="1" x14ac:dyDescent="0.25">
      <c r="A86" s="380">
        <v>80</v>
      </c>
      <c r="B86" s="381"/>
      <c r="C86" s="381"/>
      <c r="D86" s="382"/>
      <c r="E86" s="383"/>
      <c r="F86" s="391"/>
      <c r="G86" s="391"/>
      <c r="H86" s="392"/>
      <c r="I86" s="393"/>
      <c r="J86" s="386" t="e">
        <f>IF(AND(Q86="",#REF!&gt;0,#REF!&lt;5),K86,0)</f>
        <v>#REF!</v>
      </c>
      <c r="K86" s="387" t="str">
        <f>IF(D86="","ZZZ9",IF(AND(#REF!&gt;0,#REF!&lt;5),D86&amp;#REF!,D86&amp;"9"))</f>
        <v>ZZZ9</v>
      </c>
      <c r="L86" s="388">
        <f t="shared" si="0"/>
        <v>999</v>
      </c>
      <c r="M86" s="398">
        <f t="shared" si="1"/>
        <v>999</v>
      </c>
      <c r="N86" s="395"/>
      <c r="O86" s="391"/>
      <c r="P86" s="390">
        <f t="shared" si="2"/>
        <v>999</v>
      </c>
      <c r="Q86" s="391"/>
    </row>
    <row r="87" spans="1:17" s="69" customFormat="1" ht="18.899999999999999" customHeight="1" x14ac:dyDescent="0.25">
      <c r="A87" s="380">
        <v>81</v>
      </c>
      <c r="B87" s="381"/>
      <c r="C87" s="381"/>
      <c r="D87" s="382"/>
      <c r="E87" s="383"/>
      <c r="F87" s="391"/>
      <c r="G87" s="391"/>
      <c r="H87" s="392"/>
      <c r="I87" s="393"/>
      <c r="J87" s="386" t="e">
        <f>IF(AND(Q87="",#REF!&gt;0,#REF!&lt;5),K87,0)</f>
        <v>#REF!</v>
      </c>
      <c r="K87" s="387" t="str">
        <f>IF(D87="","ZZZ9",IF(AND(#REF!&gt;0,#REF!&lt;5),D87&amp;#REF!,D87&amp;"9"))</f>
        <v>ZZZ9</v>
      </c>
      <c r="L87" s="388">
        <f t="shared" si="0"/>
        <v>999</v>
      </c>
      <c r="M87" s="398">
        <f t="shared" si="1"/>
        <v>999</v>
      </c>
      <c r="N87" s="395"/>
      <c r="O87" s="391"/>
      <c r="P87" s="390">
        <f t="shared" si="2"/>
        <v>999</v>
      </c>
      <c r="Q87" s="391"/>
    </row>
    <row r="88" spans="1:17" s="69" customFormat="1" ht="18.899999999999999" customHeight="1" x14ac:dyDescent="0.25">
      <c r="A88" s="380">
        <v>82</v>
      </c>
      <c r="B88" s="381"/>
      <c r="C88" s="381"/>
      <c r="D88" s="382"/>
      <c r="E88" s="383"/>
      <c r="F88" s="391"/>
      <c r="G88" s="391"/>
      <c r="H88" s="392"/>
      <c r="I88" s="393"/>
      <c r="J88" s="386" t="e">
        <f>IF(AND(Q88="",#REF!&gt;0,#REF!&lt;5),K88,0)</f>
        <v>#REF!</v>
      </c>
      <c r="K88" s="387" t="str">
        <f>IF(D88="","ZZZ9",IF(AND(#REF!&gt;0,#REF!&lt;5),D88&amp;#REF!,D88&amp;"9"))</f>
        <v>ZZZ9</v>
      </c>
      <c r="L88" s="388">
        <f t="shared" si="0"/>
        <v>999</v>
      </c>
      <c r="M88" s="398">
        <f t="shared" si="1"/>
        <v>999</v>
      </c>
      <c r="N88" s="395"/>
      <c r="O88" s="391"/>
      <c r="P88" s="390">
        <f t="shared" si="2"/>
        <v>999</v>
      </c>
      <c r="Q88" s="391"/>
    </row>
    <row r="89" spans="1:17" s="69" customFormat="1" ht="18.899999999999999" customHeight="1" x14ac:dyDescent="0.25">
      <c r="A89" s="380">
        <v>83</v>
      </c>
      <c r="B89" s="381"/>
      <c r="C89" s="381"/>
      <c r="D89" s="382"/>
      <c r="E89" s="383"/>
      <c r="F89" s="391"/>
      <c r="G89" s="391"/>
      <c r="H89" s="392"/>
      <c r="I89" s="393"/>
      <c r="J89" s="386" t="e">
        <f>IF(AND(Q89="",#REF!&gt;0,#REF!&lt;5),K89,0)</f>
        <v>#REF!</v>
      </c>
      <c r="K89" s="387" t="str">
        <f>IF(D89="","ZZZ9",IF(AND(#REF!&gt;0,#REF!&lt;5),D89&amp;#REF!,D89&amp;"9"))</f>
        <v>ZZZ9</v>
      </c>
      <c r="L89" s="388">
        <f t="shared" si="0"/>
        <v>999</v>
      </c>
      <c r="M89" s="398">
        <f t="shared" si="1"/>
        <v>999</v>
      </c>
      <c r="N89" s="395"/>
      <c r="O89" s="391"/>
      <c r="P89" s="390">
        <f t="shared" si="2"/>
        <v>999</v>
      </c>
      <c r="Q89" s="391"/>
    </row>
    <row r="90" spans="1:17" s="69" customFormat="1" ht="18.899999999999999" customHeight="1" x14ac:dyDescent="0.25">
      <c r="A90" s="380">
        <v>84</v>
      </c>
      <c r="B90" s="381"/>
      <c r="C90" s="381"/>
      <c r="D90" s="382"/>
      <c r="E90" s="383"/>
      <c r="F90" s="391"/>
      <c r="G90" s="391"/>
      <c r="H90" s="392"/>
      <c r="I90" s="393"/>
      <c r="J90" s="386" t="e">
        <f>IF(AND(Q90="",#REF!&gt;0,#REF!&lt;5),K90,0)</f>
        <v>#REF!</v>
      </c>
      <c r="K90" s="387" t="str">
        <f>IF(D90="","ZZZ9",IF(AND(#REF!&gt;0,#REF!&lt;5),D90&amp;#REF!,D90&amp;"9"))</f>
        <v>ZZZ9</v>
      </c>
      <c r="L90" s="388">
        <f t="shared" si="0"/>
        <v>999</v>
      </c>
      <c r="M90" s="398">
        <f t="shared" si="1"/>
        <v>999</v>
      </c>
      <c r="N90" s="395"/>
      <c r="O90" s="391"/>
      <c r="P90" s="390">
        <f t="shared" si="2"/>
        <v>999</v>
      </c>
      <c r="Q90" s="391"/>
    </row>
    <row r="91" spans="1:17" s="69" customFormat="1" ht="18.899999999999999" customHeight="1" x14ac:dyDescent="0.25">
      <c r="A91" s="380">
        <v>85</v>
      </c>
      <c r="B91" s="381"/>
      <c r="C91" s="381"/>
      <c r="D91" s="382"/>
      <c r="E91" s="383"/>
      <c r="F91" s="391"/>
      <c r="G91" s="391"/>
      <c r="H91" s="392"/>
      <c r="I91" s="393"/>
      <c r="J91" s="386" t="e">
        <f>IF(AND(Q91="",#REF!&gt;0,#REF!&lt;5),K91,0)</f>
        <v>#REF!</v>
      </c>
      <c r="K91" s="387" t="str">
        <f>IF(D91="","ZZZ9",IF(AND(#REF!&gt;0,#REF!&lt;5),D91&amp;#REF!,D91&amp;"9"))</f>
        <v>ZZZ9</v>
      </c>
      <c r="L91" s="388">
        <f t="shared" si="0"/>
        <v>999</v>
      </c>
      <c r="M91" s="398">
        <f t="shared" si="1"/>
        <v>999</v>
      </c>
      <c r="N91" s="395"/>
      <c r="O91" s="391"/>
      <c r="P91" s="390">
        <f t="shared" si="2"/>
        <v>999</v>
      </c>
      <c r="Q91" s="391"/>
    </row>
    <row r="92" spans="1:17" s="69" customFormat="1" ht="18.899999999999999" customHeight="1" x14ac:dyDescent="0.25">
      <c r="A92" s="380">
        <v>86</v>
      </c>
      <c r="B92" s="381"/>
      <c r="C92" s="381"/>
      <c r="D92" s="382"/>
      <c r="E92" s="383"/>
      <c r="F92" s="391"/>
      <c r="G92" s="391"/>
      <c r="H92" s="392"/>
      <c r="I92" s="393"/>
      <c r="J92" s="386" t="e">
        <f>IF(AND(Q92="",#REF!&gt;0,#REF!&lt;5),K92,0)</f>
        <v>#REF!</v>
      </c>
      <c r="K92" s="387" t="str">
        <f>IF(D92="","ZZZ9",IF(AND(#REF!&gt;0,#REF!&lt;5),D92&amp;#REF!,D92&amp;"9"))</f>
        <v>ZZZ9</v>
      </c>
      <c r="L92" s="388">
        <f t="shared" si="0"/>
        <v>999</v>
      </c>
      <c r="M92" s="398">
        <f t="shared" si="1"/>
        <v>999</v>
      </c>
      <c r="N92" s="395"/>
      <c r="O92" s="391"/>
      <c r="P92" s="390">
        <f t="shared" si="2"/>
        <v>999</v>
      </c>
      <c r="Q92" s="391"/>
    </row>
    <row r="93" spans="1:17" s="69" customFormat="1" ht="18.899999999999999" customHeight="1" x14ac:dyDescent="0.25">
      <c r="A93" s="380">
        <v>87</v>
      </c>
      <c r="B93" s="381"/>
      <c r="C93" s="381"/>
      <c r="D93" s="382"/>
      <c r="E93" s="383"/>
      <c r="F93" s="391"/>
      <c r="G93" s="391"/>
      <c r="H93" s="392"/>
      <c r="I93" s="393"/>
      <c r="J93" s="386" t="e">
        <f>IF(AND(Q93="",#REF!&gt;0,#REF!&lt;5),K93,0)</f>
        <v>#REF!</v>
      </c>
      <c r="K93" s="387" t="str">
        <f>IF(D93="","ZZZ9",IF(AND(#REF!&gt;0,#REF!&lt;5),D93&amp;#REF!,D93&amp;"9"))</f>
        <v>ZZZ9</v>
      </c>
      <c r="L93" s="388">
        <f t="shared" si="0"/>
        <v>999</v>
      </c>
      <c r="M93" s="398">
        <f t="shared" si="1"/>
        <v>999</v>
      </c>
      <c r="N93" s="395"/>
      <c r="O93" s="391"/>
      <c r="P93" s="390">
        <f t="shared" si="2"/>
        <v>999</v>
      </c>
      <c r="Q93" s="391"/>
    </row>
    <row r="94" spans="1:17" s="69" customFormat="1" ht="18.899999999999999" customHeight="1" x14ac:dyDescent="0.25">
      <c r="A94" s="380">
        <v>88</v>
      </c>
      <c r="B94" s="381"/>
      <c r="C94" s="381"/>
      <c r="D94" s="382"/>
      <c r="E94" s="383"/>
      <c r="F94" s="391"/>
      <c r="G94" s="391"/>
      <c r="H94" s="392"/>
      <c r="I94" s="393"/>
      <c r="J94" s="386" t="e">
        <f>IF(AND(Q94="",#REF!&gt;0,#REF!&lt;5),K94,0)</f>
        <v>#REF!</v>
      </c>
      <c r="K94" s="387" t="str">
        <f>IF(D94="","ZZZ9",IF(AND(#REF!&gt;0,#REF!&lt;5),D94&amp;#REF!,D94&amp;"9"))</f>
        <v>ZZZ9</v>
      </c>
      <c r="L94" s="388">
        <f t="shared" si="0"/>
        <v>999</v>
      </c>
      <c r="M94" s="398">
        <f t="shared" si="1"/>
        <v>999</v>
      </c>
      <c r="N94" s="395"/>
      <c r="O94" s="391"/>
      <c r="P94" s="390">
        <f t="shared" si="2"/>
        <v>999</v>
      </c>
      <c r="Q94" s="391"/>
    </row>
    <row r="95" spans="1:17" s="69" customFormat="1" ht="18.899999999999999" customHeight="1" x14ac:dyDescent="0.25">
      <c r="A95" s="380">
        <v>89</v>
      </c>
      <c r="B95" s="381"/>
      <c r="C95" s="381"/>
      <c r="D95" s="382"/>
      <c r="E95" s="383"/>
      <c r="F95" s="391"/>
      <c r="G95" s="391"/>
      <c r="H95" s="392"/>
      <c r="I95" s="393"/>
      <c r="J95" s="386" t="e">
        <f>IF(AND(Q95="",#REF!&gt;0,#REF!&lt;5),K95,0)</f>
        <v>#REF!</v>
      </c>
      <c r="K95" s="387" t="str">
        <f>IF(D95="","ZZZ9",IF(AND(#REF!&gt;0,#REF!&lt;5),D95&amp;#REF!,D95&amp;"9"))</f>
        <v>ZZZ9</v>
      </c>
      <c r="L95" s="388">
        <f t="shared" si="0"/>
        <v>999</v>
      </c>
      <c r="M95" s="398">
        <f t="shared" si="1"/>
        <v>999</v>
      </c>
      <c r="N95" s="395"/>
      <c r="O95" s="391"/>
      <c r="P95" s="390">
        <f t="shared" si="2"/>
        <v>999</v>
      </c>
      <c r="Q95" s="391"/>
    </row>
    <row r="96" spans="1:17" s="69" customFormat="1" ht="18.899999999999999" customHeight="1" x14ac:dyDescent="0.25">
      <c r="A96" s="380">
        <v>90</v>
      </c>
      <c r="B96" s="381"/>
      <c r="C96" s="381"/>
      <c r="D96" s="382"/>
      <c r="E96" s="383"/>
      <c r="F96" s="391"/>
      <c r="G96" s="391"/>
      <c r="H96" s="392"/>
      <c r="I96" s="393"/>
      <c r="J96" s="386" t="e">
        <f>IF(AND(Q96="",#REF!&gt;0,#REF!&lt;5),K96,0)</f>
        <v>#REF!</v>
      </c>
      <c r="K96" s="387" t="str">
        <f>IF(D96="","ZZZ9",IF(AND(#REF!&gt;0,#REF!&lt;5),D96&amp;#REF!,D96&amp;"9"))</f>
        <v>ZZZ9</v>
      </c>
      <c r="L96" s="388">
        <f t="shared" si="0"/>
        <v>999</v>
      </c>
      <c r="M96" s="398">
        <f t="shared" si="1"/>
        <v>999</v>
      </c>
      <c r="N96" s="395"/>
      <c r="O96" s="391"/>
      <c r="P96" s="390">
        <f t="shared" si="2"/>
        <v>999</v>
      </c>
      <c r="Q96" s="391"/>
    </row>
    <row r="97" spans="1:17" s="69" customFormat="1" ht="18.899999999999999" customHeight="1" x14ac:dyDescent="0.25">
      <c r="A97" s="380">
        <v>91</v>
      </c>
      <c r="B97" s="381"/>
      <c r="C97" s="381"/>
      <c r="D97" s="382"/>
      <c r="E97" s="383"/>
      <c r="F97" s="391"/>
      <c r="G97" s="391"/>
      <c r="H97" s="392"/>
      <c r="I97" s="393"/>
      <c r="J97" s="386" t="e">
        <f>IF(AND(Q97="",#REF!&gt;0,#REF!&lt;5),K97,0)</f>
        <v>#REF!</v>
      </c>
      <c r="K97" s="387" t="str">
        <f>IF(D97="","ZZZ9",IF(AND(#REF!&gt;0,#REF!&lt;5),D97&amp;#REF!,D97&amp;"9"))</f>
        <v>ZZZ9</v>
      </c>
      <c r="L97" s="388">
        <f t="shared" si="0"/>
        <v>999</v>
      </c>
      <c r="M97" s="398">
        <f t="shared" si="1"/>
        <v>999</v>
      </c>
      <c r="N97" s="395"/>
      <c r="O97" s="391"/>
      <c r="P97" s="390">
        <f t="shared" si="2"/>
        <v>999</v>
      </c>
      <c r="Q97" s="391"/>
    </row>
    <row r="98" spans="1:17" s="69" customFormat="1" ht="18.899999999999999" customHeight="1" x14ac:dyDescent="0.25">
      <c r="A98" s="380">
        <v>92</v>
      </c>
      <c r="B98" s="381"/>
      <c r="C98" s="381"/>
      <c r="D98" s="382"/>
      <c r="E98" s="383"/>
      <c r="F98" s="391"/>
      <c r="G98" s="391"/>
      <c r="H98" s="392"/>
      <c r="I98" s="393"/>
      <c r="J98" s="386" t="e">
        <f>IF(AND(Q98="",#REF!&gt;0,#REF!&lt;5),K98,0)</f>
        <v>#REF!</v>
      </c>
      <c r="K98" s="387" t="str">
        <f>IF(D98="","ZZZ9",IF(AND(#REF!&gt;0,#REF!&lt;5),D98&amp;#REF!,D98&amp;"9"))</f>
        <v>ZZZ9</v>
      </c>
      <c r="L98" s="388">
        <f t="shared" si="0"/>
        <v>999</v>
      </c>
      <c r="M98" s="398">
        <f t="shared" si="1"/>
        <v>999</v>
      </c>
      <c r="N98" s="395"/>
      <c r="O98" s="391"/>
      <c r="P98" s="390">
        <f t="shared" si="2"/>
        <v>999</v>
      </c>
      <c r="Q98" s="391"/>
    </row>
    <row r="99" spans="1:17" s="69" customFormat="1" ht="18.899999999999999" customHeight="1" x14ac:dyDescent="0.25">
      <c r="A99" s="380">
        <v>93</v>
      </c>
      <c r="B99" s="381"/>
      <c r="C99" s="381"/>
      <c r="D99" s="382"/>
      <c r="E99" s="383"/>
      <c r="F99" s="391"/>
      <c r="G99" s="391"/>
      <c r="H99" s="392"/>
      <c r="I99" s="393"/>
      <c r="J99" s="386" t="e">
        <f>IF(AND(Q99="",#REF!&gt;0,#REF!&lt;5),K99,0)</f>
        <v>#REF!</v>
      </c>
      <c r="K99" s="387" t="str">
        <f>IF(D99="","ZZZ9",IF(AND(#REF!&gt;0,#REF!&lt;5),D99&amp;#REF!,D99&amp;"9"))</f>
        <v>ZZZ9</v>
      </c>
      <c r="L99" s="388">
        <f t="shared" si="0"/>
        <v>999</v>
      </c>
      <c r="M99" s="398">
        <f t="shared" si="1"/>
        <v>999</v>
      </c>
      <c r="N99" s="395"/>
      <c r="O99" s="391"/>
      <c r="P99" s="390">
        <f t="shared" si="2"/>
        <v>999</v>
      </c>
      <c r="Q99" s="391"/>
    </row>
    <row r="100" spans="1:17" s="69" customFormat="1" ht="18.899999999999999" customHeight="1" x14ac:dyDescent="0.25">
      <c r="A100" s="380">
        <v>94</v>
      </c>
      <c r="B100" s="381"/>
      <c r="C100" s="381"/>
      <c r="D100" s="382"/>
      <c r="E100" s="383"/>
      <c r="F100" s="391"/>
      <c r="G100" s="391"/>
      <c r="H100" s="392"/>
      <c r="I100" s="393"/>
      <c r="J100" s="386" t="e">
        <f>IF(AND(Q100="",#REF!&gt;0,#REF!&lt;5),K100,0)</f>
        <v>#REF!</v>
      </c>
      <c r="K100" s="387" t="str">
        <f>IF(D100="","ZZZ9",IF(AND(#REF!&gt;0,#REF!&lt;5),D100&amp;#REF!,D100&amp;"9"))</f>
        <v>ZZZ9</v>
      </c>
      <c r="L100" s="388">
        <f t="shared" si="0"/>
        <v>999</v>
      </c>
      <c r="M100" s="398">
        <f t="shared" si="1"/>
        <v>999</v>
      </c>
      <c r="N100" s="395"/>
      <c r="O100" s="391"/>
      <c r="P100" s="390">
        <f t="shared" si="2"/>
        <v>999</v>
      </c>
      <c r="Q100" s="391"/>
    </row>
    <row r="101" spans="1:17" s="69" customFormat="1" ht="18.899999999999999" customHeight="1" x14ac:dyDescent="0.25">
      <c r="A101" s="380">
        <v>95</v>
      </c>
      <c r="B101" s="381"/>
      <c r="C101" s="381"/>
      <c r="D101" s="382"/>
      <c r="E101" s="383"/>
      <c r="F101" s="391"/>
      <c r="G101" s="391"/>
      <c r="H101" s="392"/>
      <c r="I101" s="393"/>
      <c r="J101" s="386" t="e">
        <f>IF(AND(Q101="",#REF!&gt;0,#REF!&lt;5),K101,0)</f>
        <v>#REF!</v>
      </c>
      <c r="K101" s="387" t="str">
        <f>IF(D101="","ZZZ9",IF(AND(#REF!&gt;0,#REF!&lt;5),D101&amp;#REF!,D101&amp;"9"))</f>
        <v>ZZZ9</v>
      </c>
      <c r="L101" s="388">
        <f t="shared" si="0"/>
        <v>999</v>
      </c>
      <c r="M101" s="398">
        <f t="shared" si="1"/>
        <v>999</v>
      </c>
      <c r="N101" s="395"/>
      <c r="O101" s="391"/>
      <c r="P101" s="390">
        <f t="shared" si="2"/>
        <v>999</v>
      </c>
      <c r="Q101" s="391"/>
    </row>
    <row r="102" spans="1:17" s="69" customFormat="1" ht="18.899999999999999" customHeight="1" x14ac:dyDescent="0.25">
      <c r="A102" s="380">
        <v>96</v>
      </c>
      <c r="B102" s="381"/>
      <c r="C102" s="381"/>
      <c r="D102" s="382"/>
      <c r="E102" s="383"/>
      <c r="F102" s="391"/>
      <c r="G102" s="391"/>
      <c r="H102" s="392"/>
      <c r="I102" s="393"/>
      <c r="J102" s="386" t="e">
        <f>IF(AND(Q102="",#REF!&gt;0,#REF!&lt;5),K102,0)</f>
        <v>#REF!</v>
      </c>
      <c r="K102" s="387" t="str">
        <f>IF(D102="","ZZZ9",IF(AND(#REF!&gt;0,#REF!&lt;5),D102&amp;#REF!,D102&amp;"9"))</f>
        <v>ZZZ9</v>
      </c>
      <c r="L102" s="388">
        <f t="shared" si="0"/>
        <v>999</v>
      </c>
      <c r="M102" s="398">
        <f t="shared" si="1"/>
        <v>999</v>
      </c>
      <c r="N102" s="395"/>
      <c r="O102" s="391"/>
      <c r="P102" s="390">
        <f t="shared" si="2"/>
        <v>999</v>
      </c>
      <c r="Q102" s="391"/>
    </row>
    <row r="103" spans="1:17" s="69" customFormat="1" ht="18.899999999999999" customHeight="1" x14ac:dyDescent="0.25">
      <c r="A103" s="380">
        <v>97</v>
      </c>
      <c r="B103" s="381"/>
      <c r="C103" s="381"/>
      <c r="D103" s="382"/>
      <c r="E103" s="383"/>
      <c r="F103" s="391"/>
      <c r="G103" s="391"/>
      <c r="H103" s="392"/>
      <c r="I103" s="393"/>
      <c r="J103" s="386" t="e">
        <f>IF(AND(Q103="",#REF!&gt;0,#REF!&lt;5),K103,0)</f>
        <v>#REF!</v>
      </c>
      <c r="K103" s="387" t="str">
        <f>IF(D103="","ZZZ9",IF(AND(#REF!&gt;0,#REF!&lt;5),D103&amp;#REF!,D103&amp;"9"))</f>
        <v>ZZZ9</v>
      </c>
      <c r="L103" s="388">
        <f t="shared" si="0"/>
        <v>999</v>
      </c>
      <c r="M103" s="398">
        <f t="shared" si="1"/>
        <v>999</v>
      </c>
      <c r="N103" s="395"/>
      <c r="O103" s="391"/>
      <c r="P103" s="390">
        <f t="shared" si="2"/>
        <v>999</v>
      </c>
      <c r="Q103" s="391"/>
    </row>
    <row r="104" spans="1:17" s="69" customFormat="1" ht="18.899999999999999" customHeight="1" x14ac:dyDescent="0.25">
      <c r="A104" s="380">
        <v>98</v>
      </c>
      <c r="B104" s="381"/>
      <c r="C104" s="381"/>
      <c r="D104" s="382"/>
      <c r="E104" s="383"/>
      <c r="F104" s="391"/>
      <c r="G104" s="391"/>
      <c r="H104" s="392"/>
      <c r="I104" s="393"/>
      <c r="J104" s="386" t="e">
        <f>IF(AND(Q104="",#REF!&gt;0,#REF!&lt;5),K104,0)</f>
        <v>#REF!</v>
      </c>
      <c r="K104" s="387" t="str">
        <f>IF(D104="","ZZZ9",IF(AND(#REF!&gt;0,#REF!&lt;5),D104&amp;#REF!,D104&amp;"9"))</f>
        <v>ZZZ9</v>
      </c>
      <c r="L104" s="388">
        <f t="shared" si="0"/>
        <v>999</v>
      </c>
      <c r="M104" s="398">
        <f t="shared" si="1"/>
        <v>999</v>
      </c>
      <c r="N104" s="395"/>
      <c r="O104" s="391"/>
      <c r="P104" s="390">
        <f t="shared" si="2"/>
        <v>999</v>
      </c>
      <c r="Q104" s="391"/>
    </row>
    <row r="105" spans="1:17" s="69" customFormat="1" ht="18.899999999999999" customHeight="1" x14ac:dyDescent="0.25">
      <c r="A105" s="380">
        <v>99</v>
      </c>
      <c r="B105" s="381"/>
      <c r="C105" s="381"/>
      <c r="D105" s="382"/>
      <c r="E105" s="383"/>
      <c r="F105" s="391"/>
      <c r="G105" s="391"/>
      <c r="H105" s="392"/>
      <c r="I105" s="393"/>
      <c r="J105" s="386" t="e">
        <f>IF(AND(Q105="",#REF!&gt;0,#REF!&lt;5),K105,0)</f>
        <v>#REF!</v>
      </c>
      <c r="K105" s="387" t="str">
        <f>IF(D105="","ZZZ9",IF(AND(#REF!&gt;0,#REF!&lt;5),D105&amp;#REF!,D105&amp;"9"))</f>
        <v>ZZZ9</v>
      </c>
      <c r="L105" s="388">
        <f t="shared" si="0"/>
        <v>999</v>
      </c>
      <c r="M105" s="398">
        <f t="shared" si="1"/>
        <v>999</v>
      </c>
      <c r="N105" s="395"/>
      <c r="O105" s="391"/>
      <c r="P105" s="390">
        <f t="shared" si="2"/>
        <v>999</v>
      </c>
      <c r="Q105" s="391"/>
    </row>
    <row r="106" spans="1:17" s="69" customFormat="1" ht="18.899999999999999" customHeight="1" x14ac:dyDescent="0.25">
      <c r="A106" s="380">
        <v>100</v>
      </c>
      <c r="B106" s="381"/>
      <c r="C106" s="381"/>
      <c r="D106" s="382"/>
      <c r="E106" s="383"/>
      <c r="F106" s="391"/>
      <c r="G106" s="391"/>
      <c r="H106" s="392"/>
      <c r="I106" s="393"/>
      <c r="J106" s="386" t="e">
        <f>IF(AND(Q106="",#REF!&gt;0,#REF!&lt;5),K106,0)</f>
        <v>#REF!</v>
      </c>
      <c r="K106" s="387" t="str">
        <f>IF(D106="","ZZZ9",IF(AND(#REF!&gt;0,#REF!&lt;5),D106&amp;#REF!,D106&amp;"9"))</f>
        <v>ZZZ9</v>
      </c>
      <c r="L106" s="388">
        <f t="shared" si="0"/>
        <v>999</v>
      </c>
      <c r="M106" s="398">
        <f t="shared" si="1"/>
        <v>999</v>
      </c>
      <c r="N106" s="395"/>
      <c r="O106" s="391"/>
      <c r="P106" s="390">
        <f t="shared" si="2"/>
        <v>999</v>
      </c>
      <c r="Q106" s="391"/>
    </row>
    <row r="107" spans="1:17" s="69" customFormat="1" ht="18.899999999999999" customHeight="1" x14ac:dyDescent="0.25">
      <c r="A107" s="380">
        <v>101</v>
      </c>
      <c r="B107" s="381"/>
      <c r="C107" s="381"/>
      <c r="D107" s="382"/>
      <c r="E107" s="383"/>
      <c r="F107" s="391"/>
      <c r="G107" s="391"/>
      <c r="H107" s="392"/>
      <c r="I107" s="393"/>
      <c r="J107" s="386" t="e">
        <f>IF(AND(Q107="",#REF!&gt;0,#REF!&lt;5),K107,0)</f>
        <v>#REF!</v>
      </c>
      <c r="K107" s="387" t="str">
        <f>IF(D107="","ZZZ9",IF(AND(#REF!&gt;0,#REF!&lt;5),D107&amp;#REF!,D107&amp;"9"))</f>
        <v>ZZZ9</v>
      </c>
      <c r="L107" s="388">
        <f t="shared" si="0"/>
        <v>999</v>
      </c>
      <c r="M107" s="398">
        <f t="shared" si="1"/>
        <v>999</v>
      </c>
      <c r="N107" s="395"/>
      <c r="O107" s="391"/>
      <c r="P107" s="390">
        <f t="shared" si="2"/>
        <v>999</v>
      </c>
      <c r="Q107" s="391"/>
    </row>
    <row r="108" spans="1:17" s="69" customFormat="1" ht="18.899999999999999" customHeight="1" x14ac:dyDescent="0.25">
      <c r="A108" s="380">
        <v>102</v>
      </c>
      <c r="B108" s="381"/>
      <c r="C108" s="381"/>
      <c r="D108" s="382"/>
      <c r="E108" s="383"/>
      <c r="F108" s="391"/>
      <c r="G108" s="391"/>
      <c r="H108" s="392"/>
      <c r="I108" s="393"/>
      <c r="J108" s="386" t="e">
        <f>IF(AND(Q108="",#REF!&gt;0,#REF!&lt;5),K108,0)</f>
        <v>#REF!</v>
      </c>
      <c r="K108" s="387" t="str">
        <f>IF(D108="","ZZZ9",IF(AND(#REF!&gt;0,#REF!&lt;5),D108&amp;#REF!,D108&amp;"9"))</f>
        <v>ZZZ9</v>
      </c>
      <c r="L108" s="388">
        <f t="shared" si="0"/>
        <v>999</v>
      </c>
      <c r="M108" s="398">
        <f t="shared" si="1"/>
        <v>999</v>
      </c>
      <c r="N108" s="395"/>
      <c r="O108" s="391"/>
      <c r="P108" s="390">
        <f t="shared" si="2"/>
        <v>999</v>
      </c>
      <c r="Q108" s="391"/>
    </row>
    <row r="109" spans="1:17" s="69" customFormat="1" ht="18.899999999999999" customHeight="1" x14ac:dyDescent="0.25">
      <c r="A109" s="380">
        <v>103</v>
      </c>
      <c r="B109" s="381"/>
      <c r="C109" s="381"/>
      <c r="D109" s="382"/>
      <c r="E109" s="383"/>
      <c r="F109" s="391"/>
      <c r="G109" s="391"/>
      <c r="H109" s="392"/>
      <c r="I109" s="393"/>
      <c r="J109" s="386" t="e">
        <f>IF(AND(Q109="",#REF!&gt;0,#REF!&lt;5),K109,0)</f>
        <v>#REF!</v>
      </c>
      <c r="K109" s="387" t="str">
        <f>IF(D109="","ZZZ9",IF(AND(#REF!&gt;0,#REF!&lt;5),D109&amp;#REF!,D109&amp;"9"))</f>
        <v>ZZZ9</v>
      </c>
      <c r="L109" s="388">
        <f t="shared" si="0"/>
        <v>999</v>
      </c>
      <c r="M109" s="398">
        <f t="shared" si="1"/>
        <v>999</v>
      </c>
      <c r="N109" s="395"/>
      <c r="O109" s="391"/>
      <c r="P109" s="390">
        <f t="shared" si="2"/>
        <v>999</v>
      </c>
      <c r="Q109" s="391"/>
    </row>
    <row r="110" spans="1:17" s="69" customFormat="1" ht="18.899999999999999" customHeight="1" x14ac:dyDescent="0.25">
      <c r="A110" s="380">
        <v>104</v>
      </c>
      <c r="B110" s="381"/>
      <c r="C110" s="381"/>
      <c r="D110" s="382"/>
      <c r="E110" s="383"/>
      <c r="F110" s="391"/>
      <c r="G110" s="391"/>
      <c r="H110" s="392"/>
      <c r="I110" s="393"/>
      <c r="J110" s="386" t="e">
        <f>IF(AND(Q110="",#REF!&gt;0,#REF!&lt;5),K110,0)</f>
        <v>#REF!</v>
      </c>
      <c r="K110" s="387" t="str">
        <f>IF(D110="","ZZZ9",IF(AND(#REF!&gt;0,#REF!&lt;5),D110&amp;#REF!,D110&amp;"9"))</f>
        <v>ZZZ9</v>
      </c>
      <c r="L110" s="388">
        <f t="shared" si="0"/>
        <v>999</v>
      </c>
      <c r="M110" s="398">
        <f t="shared" si="1"/>
        <v>999</v>
      </c>
      <c r="N110" s="395"/>
      <c r="O110" s="391"/>
      <c r="P110" s="390">
        <f t="shared" si="2"/>
        <v>999</v>
      </c>
      <c r="Q110" s="391"/>
    </row>
    <row r="111" spans="1:17" s="69" customFormat="1" ht="18.899999999999999" customHeight="1" x14ac:dyDescent="0.25">
      <c r="A111" s="380">
        <v>105</v>
      </c>
      <c r="B111" s="381"/>
      <c r="C111" s="381"/>
      <c r="D111" s="382"/>
      <c r="E111" s="383"/>
      <c r="F111" s="391"/>
      <c r="G111" s="391"/>
      <c r="H111" s="392"/>
      <c r="I111" s="393"/>
      <c r="J111" s="386" t="e">
        <f>IF(AND(Q111="",#REF!&gt;0,#REF!&lt;5),K111,0)</f>
        <v>#REF!</v>
      </c>
      <c r="K111" s="387" t="str">
        <f>IF(D111="","ZZZ9",IF(AND(#REF!&gt;0,#REF!&lt;5),D111&amp;#REF!,D111&amp;"9"))</f>
        <v>ZZZ9</v>
      </c>
      <c r="L111" s="388">
        <f t="shared" si="0"/>
        <v>999</v>
      </c>
      <c r="M111" s="398">
        <f t="shared" si="1"/>
        <v>999</v>
      </c>
      <c r="N111" s="395"/>
      <c r="O111" s="391"/>
      <c r="P111" s="390">
        <f t="shared" si="2"/>
        <v>999</v>
      </c>
      <c r="Q111" s="391"/>
    </row>
    <row r="112" spans="1:17" s="69" customFormat="1" ht="18.899999999999999" customHeight="1" x14ac:dyDescent="0.25">
      <c r="A112" s="380">
        <v>106</v>
      </c>
      <c r="B112" s="381"/>
      <c r="C112" s="381"/>
      <c r="D112" s="382"/>
      <c r="E112" s="383"/>
      <c r="F112" s="391"/>
      <c r="G112" s="391"/>
      <c r="H112" s="392"/>
      <c r="I112" s="393"/>
      <c r="J112" s="386" t="e">
        <f>IF(AND(Q112="",#REF!&gt;0,#REF!&lt;5),K112,0)</f>
        <v>#REF!</v>
      </c>
      <c r="K112" s="387" t="str">
        <f>IF(D112="","ZZZ9",IF(AND(#REF!&gt;0,#REF!&lt;5),D112&amp;#REF!,D112&amp;"9"))</f>
        <v>ZZZ9</v>
      </c>
      <c r="L112" s="388">
        <f t="shared" si="0"/>
        <v>999</v>
      </c>
      <c r="M112" s="398">
        <f t="shared" si="1"/>
        <v>999</v>
      </c>
      <c r="N112" s="395"/>
      <c r="O112" s="391"/>
      <c r="P112" s="390">
        <f t="shared" si="2"/>
        <v>999</v>
      </c>
      <c r="Q112" s="391"/>
    </row>
    <row r="113" spans="1:17" s="69" customFormat="1" ht="18.899999999999999" customHeight="1" x14ac:dyDescent="0.25">
      <c r="A113" s="380">
        <v>107</v>
      </c>
      <c r="B113" s="381"/>
      <c r="C113" s="381"/>
      <c r="D113" s="382"/>
      <c r="E113" s="383"/>
      <c r="F113" s="391"/>
      <c r="G113" s="391"/>
      <c r="H113" s="392"/>
      <c r="I113" s="393"/>
      <c r="J113" s="386" t="e">
        <f>IF(AND(Q113="",#REF!&gt;0,#REF!&lt;5),K113,0)</f>
        <v>#REF!</v>
      </c>
      <c r="K113" s="387" t="str">
        <f>IF(D113="","ZZZ9",IF(AND(#REF!&gt;0,#REF!&lt;5),D113&amp;#REF!,D113&amp;"9"))</f>
        <v>ZZZ9</v>
      </c>
      <c r="L113" s="388">
        <f t="shared" si="0"/>
        <v>999</v>
      </c>
      <c r="M113" s="398">
        <f t="shared" si="1"/>
        <v>999</v>
      </c>
      <c r="N113" s="395"/>
      <c r="O113" s="391"/>
      <c r="P113" s="390">
        <f t="shared" si="2"/>
        <v>999</v>
      </c>
      <c r="Q113" s="391"/>
    </row>
    <row r="114" spans="1:17" s="69" customFormat="1" ht="18.899999999999999" customHeight="1" x14ac:dyDescent="0.25">
      <c r="A114" s="380">
        <v>108</v>
      </c>
      <c r="B114" s="381"/>
      <c r="C114" s="381"/>
      <c r="D114" s="382"/>
      <c r="E114" s="383"/>
      <c r="F114" s="391"/>
      <c r="G114" s="391"/>
      <c r="H114" s="392"/>
      <c r="I114" s="393"/>
      <c r="J114" s="386" t="e">
        <f>IF(AND(Q114="",#REF!&gt;0,#REF!&lt;5),K114,0)</f>
        <v>#REF!</v>
      </c>
      <c r="K114" s="387" t="str">
        <f>IF(D114="","ZZZ9",IF(AND(#REF!&gt;0,#REF!&lt;5),D114&amp;#REF!,D114&amp;"9"))</f>
        <v>ZZZ9</v>
      </c>
      <c r="L114" s="388">
        <f t="shared" si="0"/>
        <v>999</v>
      </c>
      <c r="M114" s="398">
        <f t="shared" si="1"/>
        <v>999</v>
      </c>
      <c r="N114" s="395"/>
      <c r="O114" s="391"/>
      <c r="P114" s="390">
        <f t="shared" si="2"/>
        <v>999</v>
      </c>
      <c r="Q114" s="391"/>
    </row>
    <row r="115" spans="1:17" s="69" customFormat="1" ht="18.899999999999999" customHeight="1" x14ac:dyDescent="0.25">
      <c r="A115" s="380">
        <v>109</v>
      </c>
      <c r="B115" s="381"/>
      <c r="C115" s="381"/>
      <c r="D115" s="382"/>
      <c r="E115" s="383"/>
      <c r="F115" s="391"/>
      <c r="G115" s="391"/>
      <c r="H115" s="392"/>
      <c r="I115" s="393"/>
      <c r="J115" s="386" t="e">
        <f>IF(AND(Q115="",#REF!&gt;0,#REF!&lt;5),K115,0)</f>
        <v>#REF!</v>
      </c>
      <c r="K115" s="387" t="str">
        <f>IF(D115="","ZZZ9",IF(AND(#REF!&gt;0,#REF!&lt;5),D115&amp;#REF!,D115&amp;"9"))</f>
        <v>ZZZ9</v>
      </c>
      <c r="L115" s="388">
        <f t="shared" si="0"/>
        <v>999</v>
      </c>
      <c r="M115" s="398">
        <f t="shared" si="1"/>
        <v>999</v>
      </c>
      <c r="N115" s="395"/>
      <c r="O115" s="391"/>
      <c r="P115" s="390">
        <f t="shared" si="2"/>
        <v>999</v>
      </c>
      <c r="Q115" s="391"/>
    </row>
    <row r="116" spans="1:17" s="69" customFormat="1" ht="18.899999999999999" customHeight="1" x14ac:dyDescent="0.25">
      <c r="A116" s="380">
        <v>110</v>
      </c>
      <c r="B116" s="381"/>
      <c r="C116" s="381"/>
      <c r="D116" s="382"/>
      <c r="E116" s="383"/>
      <c r="F116" s="391"/>
      <c r="G116" s="391"/>
      <c r="H116" s="392"/>
      <c r="I116" s="393"/>
      <c r="J116" s="386" t="e">
        <f>IF(AND(Q116="",#REF!&gt;0,#REF!&lt;5),K116,0)</f>
        <v>#REF!</v>
      </c>
      <c r="K116" s="387" t="str">
        <f>IF(D116="","ZZZ9",IF(AND(#REF!&gt;0,#REF!&lt;5),D116&amp;#REF!,D116&amp;"9"))</f>
        <v>ZZZ9</v>
      </c>
      <c r="L116" s="388">
        <f t="shared" si="0"/>
        <v>999</v>
      </c>
      <c r="M116" s="398">
        <f t="shared" si="1"/>
        <v>999</v>
      </c>
      <c r="N116" s="395"/>
      <c r="O116" s="391"/>
      <c r="P116" s="390">
        <f t="shared" si="2"/>
        <v>999</v>
      </c>
      <c r="Q116" s="391"/>
    </row>
    <row r="117" spans="1:17" s="69" customFormat="1" ht="18.899999999999999" customHeight="1" x14ac:dyDescent="0.25">
      <c r="A117" s="380">
        <v>111</v>
      </c>
      <c r="B117" s="381"/>
      <c r="C117" s="381"/>
      <c r="D117" s="382"/>
      <c r="E117" s="383"/>
      <c r="F117" s="391"/>
      <c r="G117" s="391"/>
      <c r="H117" s="392"/>
      <c r="I117" s="393"/>
      <c r="J117" s="386" t="e">
        <f>IF(AND(Q117="",#REF!&gt;0,#REF!&lt;5),K117,0)</f>
        <v>#REF!</v>
      </c>
      <c r="K117" s="387" t="str">
        <f>IF(D117="","ZZZ9",IF(AND(#REF!&gt;0,#REF!&lt;5),D117&amp;#REF!,D117&amp;"9"))</f>
        <v>ZZZ9</v>
      </c>
      <c r="L117" s="388">
        <f t="shared" si="0"/>
        <v>999</v>
      </c>
      <c r="M117" s="398">
        <f t="shared" si="1"/>
        <v>999</v>
      </c>
      <c r="N117" s="395"/>
      <c r="O117" s="391"/>
      <c r="P117" s="390">
        <f t="shared" si="2"/>
        <v>999</v>
      </c>
      <c r="Q117" s="391"/>
    </row>
    <row r="118" spans="1:17" s="69" customFormat="1" ht="18.899999999999999" customHeight="1" x14ac:dyDescent="0.25">
      <c r="A118" s="380">
        <v>112</v>
      </c>
      <c r="B118" s="381"/>
      <c r="C118" s="381"/>
      <c r="D118" s="382"/>
      <c r="E118" s="383"/>
      <c r="F118" s="391"/>
      <c r="G118" s="391"/>
      <c r="H118" s="392"/>
      <c r="I118" s="393"/>
      <c r="J118" s="386" t="e">
        <f>IF(AND(Q118="",#REF!&gt;0,#REF!&lt;5),K118,0)</f>
        <v>#REF!</v>
      </c>
      <c r="K118" s="387" t="str">
        <f>IF(D118="","ZZZ9",IF(AND(#REF!&gt;0,#REF!&lt;5),D118&amp;#REF!,D118&amp;"9"))</f>
        <v>ZZZ9</v>
      </c>
      <c r="L118" s="388">
        <f t="shared" si="0"/>
        <v>999</v>
      </c>
      <c r="M118" s="398">
        <f t="shared" si="1"/>
        <v>999</v>
      </c>
      <c r="N118" s="395"/>
      <c r="O118" s="391"/>
      <c r="P118" s="390">
        <f t="shared" si="2"/>
        <v>999</v>
      </c>
      <c r="Q118" s="391"/>
    </row>
    <row r="119" spans="1:17" s="69" customFormat="1" ht="18.899999999999999" customHeight="1" x14ac:dyDescent="0.25">
      <c r="A119" s="380">
        <v>113</v>
      </c>
      <c r="B119" s="381"/>
      <c r="C119" s="381"/>
      <c r="D119" s="382"/>
      <c r="E119" s="383"/>
      <c r="F119" s="391"/>
      <c r="G119" s="391"/>
      <c r="H119" s="392"/>
      <c r="I119" s="393"/>
      <c r="J119" s="386" t="e">
        <f>IF(AND(Q119="",#REF!&gt;0,#REF!&lt;5),K119,0)</f>
        <v>#REF!</v>
      </c>
      <c r="K119" s="387" t="str">
        <f>IF(D119="","ZZZ9",IF(AND(#REF!&gt;0,#REF!&lt;5),D119&amp;#REF!,D119&amp;"9"))</f>
        <v>ZZZ9</v>
      </c>
      <c r="L119" s="388">
        <f t="shared" si="0"/>
        <v>999</v>
      </c>
      <c r="M119" s="398">
        <f t="shared" si="1"/>
        <v>999</v>
      </c>
      <c r="N119" s="395"/>
      <c r="O119" s="391"/>
      <c r="P119" s="390">
        <f t="shared" si="2"/>
        <v>999</v>
      </c>
      <c r="Q119" s="391"/>
    </row>
    <row r="120" spans="1:17" s="69" customFormat="1" ht="18.899999999999999" customHeight="1" x14ac:dyDescent="0.25">
      <c r="A120" s="380">
        <v>114</v>
      </c>
      <c r="B120" s="381"/>
      <c r="C120" s="381"/>
      <c r="D120" s="382"/>
      <c r="E120" s="383"/>
      <c r="F120" s="391"/>
      <c r="G120" s="391"/>
      <c r="H120" s="392"/>
      <c r="I120" s="393"/>
      <c r="J120" s="386" t="e">
        <f>IF(AND(Q120="",#REF!&gt;0,#REF!&lt;5),K120,0)</f>
        <v>#REF!</v>
      </c>
      <c r="K120" s="387" t="str">
        <f>IF(D120="","ZZZ9",IF(AND(#REF!&gt;0,#REF!&lt;5),D120&amp;#REF!,D120&amp;"9"))</f>
        <v>ZZZ9</v>
      </c>
      <c r="L120" s="388">
        <f t="shared" si="0"/>
        <v>999</v>
      </c>
      <c r="M120" s="398">
        <f t="shared" si="1"/>
        <v>999</v>
      </c>
      <c r="N120" s="395"/>
      <c r="O120" s="391"/>
      <c r="P120" s="390">
        <f t="shared" si="2"/>
        <v>999</v>
      </c>
      <c r="Q120" s="391"/>
    </row>
    <row r="121" spans="1:17" s="69" customFormat="1" ht="18.899999999999999" customHeight="1" x14ac:dyDescent="0.25">
      <c r="A121" s="380">
        <v>115</v>
      </c>
      <c r="B121" s="381"/>
      <c r="C121" s="381"/>
      <c r="D121" s="382"/>
      <c r="E121" s="383"/>
      <c r="F121" s="391"/>
      <c r="G121" s="391"/>
      <c r="H121" s="392"/>
      <c r="I121" s="393"/>
      <c r="J121" s="386" t="e">
        <f>IF(AND(Q121="",#REF!&gt;0,#REF!&lt;5),K121,0)</f>
        <v>#REF!</v>
      </c>
      <c r="K121" s="387" t="str">
        <f>IF(D121="","ZZZ9",IF(AND(#REF!&gt;0,#REF!&lt;5),D121&amp;#REF!,D121&amp;"9"))</f>
        <v>ZZZ9</v>
      </c>
      <c r="L121" s="388">
        <f t="shared" si="0"/>
        <v>999</v>
      </c>
      <c r="M121" s="398">
        <f t="shared" si="1"/>
        <v>999</v>
      </c>
      <c r="N121" s="395"/>
      <c r="O121" s="391"/>
      <c r="P121" s="390">
        <f t="shared" si="2"/>
        <v>999</v>
      </c>
      <c r="Q121" s="391"/>
    </row>
    <row r="122" spans="1:17" s="69" customFormat="1" ht="18.899999999999999" customHeight="1" x14ac:dyDescent="0.25">
      <c r="A122" s="380">
        <v>116</v>
      </c>
      <c r="B122" s="381"/>
      <c r="C122" s="381"/>
      <c r="D122" s="382"/>
      <c r="E122" s="383"/>
      <c r="F122" s="391"/>
      <c r="G122" s="391"/>
      <c r="H122" s="392"/>
      <c r="I122" s="393"/>
      <c r="J122" s="386" t="e">
        <f>IF(AND(Q122="",#REF!&gt;0,#REF!&lt;5),K122,0)</f>
        <v>#REF!</v>
      </c>
      <c r="K122" s="387" t="str">
        <f>IF(D122="","ZZZ9",IF(AND(#REF!&gt;0,#REF!&lt;5),D122&amp;#REF!,D122&amp;"9"))</f>
        <v>ZZZ9</v>
      </c>
      <c r="L122" s="388">
        <f t="shared" si="0"/>
        <v>999</v>
      </c>
      <c r="M122" s="398">
        <f t="shared" si="1"/>
        <v>999</v>
      </c>
      <c r="N122" s="395"/>
      <c r="O122" s="391"/>
      <c r="P122" s="390">
        <f t="shared" si="2"/>
        <v>999</v>
      </c>
      <c r="Q122" s="391"/>
    </row>
    <row r="123" spans="1:17" s="69" customFormat="1" ht="18.899999999999999" customHeight="1" x14ac:dyDescent="0.25">
      <c r="A123" s="380">
        <v>117</v>
      </c>
      <c r="B123" s="381"/>
      <c r="C123" s="381"/>
      <c r="D123" s="382"/>
      <c r="E123" s="383"/>
      <c r="F123" s="391"/>
      <c r="G123" s="391"/>
      <c r="H123" s="392"/>
      <c r="I123" s="393"/>
      <c r="J123" s="386" t="e">
        <f>IF(AND(Q123="",#REF!&gt;0,#REF!&lt;5),K123,0)</f>
        <v>#REF!</v>
      </c>
      <c r="K123" s="387" t="str">
        <f>IF(D123="","ZZZ9",IF(AND(#REF!&gt;0,#REF!&lt;5),D123&amp;#REF!,D123&amp;"9"))</f>
        <v>ZZZ9</v>
      </c>
      <c r="L123" s="388">
        <f t="shared" si="0"/>
        <v>999</v>
      </c>
      <c r="M123" s="398">
        <f t="shared" si="1"/>
        <v>999</v>
      </c>
      <c r="N123" s="395"/>
      <c r="O123" s="391"/>
      <c r="P123" s="390">
        <f t="shared" si="2"/>
        <v>999</v>
      </c>
      <c r="Q123" s="391"/>
    </row>
    <row r="124" spans="1:17" s="69" customFormat="1" ht="18.899999999999999" customHeight="1" x14ac:dyDescent="0.25">
      <c r="A124" s="380">
        <v>118</v>
      </c>
      <c r="B124" s="381"/>
      <c r="C124" s="381"/>
      <c r="D124" s="382"/>
      <c r="E124" s="383"/>
      <c r="F124" s="391"/>
      <c r="G124" s="391"/>
      <c r="H124" s="392"/>
      <c r="I124" s="393"/>
      <c r="J124" s="386" t="e">
        <f>IF(AND(Q124="",#REF!&gt;0,#REF!&lt;5),K124,0)</f>
        <v>#REF!</v>
      </c>
      <c r="K124" s="387" t="str">
        <f>IF(D124="","ZZZ9",IF(AND(#REF!&gt;0,#REF!&lt;5),D124&amp;#REF!,D124&amp;"9"))</f>
        <v>ZZZ9</v>
      </c>
      <c r="L124" s="388">
        <f t="shared" si="0"/>
        <v>999</v>
      </c>
      <c r="M124" s="398">
        <f t="shared" si="1"/>
        <v>999</v>
      </c>
      <c r="N124" s="395"/>
      <c r="O124" s="391"/>
      <c r="P124" s="390">
        <f t="shared" si="2"/>
        <v>999</v>
      </c>
      <c r="Q124" s="391"/>
    </row>
    <row r="125" spans="1:17" s="69" customFormat="1" ht="18.899999999999999" customHeight="1" x14ac:dyDescent="0.25">
      <c r="A125" s="380">
        <v>119</v>
      </c>
      <c r="B125" s="381"/>
      <c r="C125" s="381"/>
      <c r="D125" s="382"/>
      <c r="E125" s="383"/>
      <c r="F125" s="391"/>
      <c r="G125" s="391"/>
      <c r="H125" s="392"/>
      <c r="I125" s="393"/>
      <c r="J125" s="386" t="e">
        <f>IF(AND(Q125="",#REF!&gt;0,#REF!&lt;5),K125,0)</f>
        <v>#REF!</v>
      </c>
      <c r="K125" s="387" t="str">
        <f>IF(D125="","ZZZ9",IF(AND(#REF!&gt;0,#REF!&lt;5),D125&amp;#REF!,D125&amp;"9"))</f>
        <v>ZZZ9</v>
      </c>
      <c r="L125" s="388">
        <f t="shared" si="0"/>
        <v>999</v>
      </c>
      <c r="M125" s="398">
        <f t="shared" si="1"/>
        <v>999</v>
      </c>
      <c r="N125" s="395"/>
      <c r="O125" s="391"/>
      <c r="P125" s="390">
        <f t="shared" si="2"/>
        <v>999</v>
      </c>
      <c r="Q125" s="391"/>
    </row>
    <row r="126" spans="1:17" s="69" customFormat="1" ht="18.899999999999999" customHeight="1" x14ac:dyDescent="0.25">
      <c r="A126" s="380">
        <v>120</v>
      </c>
      <c r="B126" s="381"/>
      <c r="C126" s="381"/>
      <c r="D126" s="382"/>
      <c r="E126" s="383"/>
      <c r="F126" s="391"/>
      <c r="G126" s="391"/>
      <c r="H126" s="392"/>
      <c r="I126" s="393"/>
      <c r="J126" s="386" t="e">
        <f>IF(AND(Q126="",#REF!&gt;0,#REF!&lt;5),K126,0)</f>
        <v>#REF!</v>
      </c>
      <c r="K126" s="387" t="str">
        <f>IF(D126="","ZZZ9",IF(AND(#REF!&gt;0,#REF!&lt;5),D126&amp;#REF!,D126&amp;"9"))</f>
        <v>ZZZ9</v>
      </c>
      <c r="L126" s="388">
        <f t="shared" si="0"/>
        <v>999</v>
      </c>
      <c r="M126" s="398">
        <f t="shared" si="1"/>
        <v>999</v>
      </c>
      <c r="N126" s="395"/>
      <c r="O126" s="391"/>
      <c r="P126" s="390">
        <f t="shared" si="2"/>
        <v>999</v>
      </c>
      <c r="Q126" s="391"/>
    </row>
    <row r="127" spans="1:17" s="69" customFormat="1" ht="18.899999999999999" customHeight="1" x14ac:dyDescent="0.25">
      <c r="A127" s="380">
        <v>121</v>
      </c>
      <c r="B127" s="381"/>
      <c r="C127" s="381"/>
      <c r="D127" s="382"/>
      <c r="E127" s="383"/>
      <c r="F127" s="391"/>
      <c r="G127" s="391"/>
      <c r="H127" s="392"/>
      <c r="I127" s="393"/>
      <c r="J127" s="386" t="e">
        <f>IF(AND(Q127="",#REF!&gt;0,#REF!&lt;5),K127,0)</f>
        <v>#REF!</v>
      </c>
      <c r="K127" s="387" t="str">
        <f>IF(D127="","ZZZ9",IF(AND(#REF!&gt;0,#REF!&lt;5),D127&amp;#REF!,D127&amp;"9"))</f>
        <v>ZZZ9</v>
      </c>
      <c r="L127" s="388">
        <f t="shared" si="0"/>
        <v>999</v>
      </c>
      <c r="M127" s="398">
        <f t="shared" si="1"/>
        <v>999</v>
      </c>
      <c r="N127" s="395"/>
      <c r="O127" s="391"/>
      <c r="P127" s="390">
        <f t="shared" si="2"/>
        <v>999</v>
      </c>
      <c r="Q127" s="391"/>
    </row>
    <row r="128" spans="1:17" s="69" customFormat="1" ht="18.899999999999999" customHeight="1" x14ac:dyDescent="0.25">
      <c r="A128" s="380">
        <v>122</v>
      </c>
      <c r="B128" s="381"/>
      <c r="C128" s="381"/>
      <c r="D128" s="382"/>
      <c r="E128" s="383"/>
      <c r="F128" s="391"/>
      <c r="G128" s="391"/>
      <c r="H128" s="392"/>
      <c r="I128" s="393"/>
      <c r="J128" s="386" t="e">
        <f>IF(AND(Q128="",#REF!&gt;0,#REF!&lt;5),K128,0)</f>
        <v>#REF!</v>
      </c>
      <c r="K128" s="387" t="str">
        <f>IF(D128="","ZZZ9",IF(AND(#REF!&gt;0,#REF!&lt;5),D128&amp;#REF!,D128&amp;"9"))</f>
        <v>ZZZ9</v>
      </c>
      <c r="L128" s="388">
        <f t="shared" si="0"/>
        <v>999</v>
      </c>
      <c r="M128" s="398">
        <f t="shared" si="1"/>
        <v>999</v>
      </c>
      <c r="N128" s="395"/>
      <c r="O128" s="391"/>
      <c r="P128" s="390">
        <f t="shared" si="2"/>
        <v>999</v>
      </c>
      <c r="Q128" s="391"/>
    </row>
    <row r="129" spans="1:17" s="69" customFormat="1" ht="18.899999999999999" customHeight="1" x14ac:dyDescent="0.25">
      <c r="A129" s="380">
        <v>123</v>
      </c>
      <c r="B129" s="381"/>
      <c r="C129" s="381"/>
      <c r="D129" s="382"/>
      <c r="E129" s="383"/>
      <c r="F129" s="391"/>
      <c r="G129" s="391"/>
      <c r="H129" s="392"/>
      <c r="I129" s="393"/>
      <c r="J129" s="386" t="e">
        <f>IF(AND(Q129="",#REF!&gt;0,#REF!&lt;5),K129,0)</f>
        <v>#REF!</v>
      </c>
      <c r="K129" s="387" t="str">
        <f>IF(D129="","ZZZ9",IF(AND(#REF!&gt;0,#REF!&lt;5),D129&amp;#REF!,D129&amp;"9"))</f>
        <v>ZZZ9</v>
      </c>
      <c r="L129" s="388">
        <f t="shared" si="0"/>
        <v>999</v>
      </c>
      <c r="M129" s="398">
        <f t="shared" si="1"/>
        <v>999</v>
      </c>
      <c r="N129" s="395"/>
      <c r="O129" s="391"/>
      <c r="P129" s="390">
        <f t="shared" si="2"/>
        <v>999</v>
      </c>
      <c r="Q129" s="391"/>
    </row>
    <row r="130" spans="1:17" s="69" customFormat="1" ht="18.899999999999999" customHeight="1" x14ac:dyDescent="0.25">
      <c r="A130" s="380">
        <v>124</v>
      </c>
      <c r="B130" s="381"/>
      <c r="C130" s="381"/>
      <c r="D130" s="382"/>
      <c r="E130" s="383"/>
      <c r="F130" s="391"/>
      <c r="G130" s="391"/>
      <c r="H130" s="392"/>
      <c r="I130" s="393"/>
      <c r="J130" s="386" t="e">
        <f>IF(AND(Q130="",#REF!&gt;0,#REF!&lt;5),K130,0)</f>
        <v>#REF!</v>
      </c>
      <c r="K130" s="387" t="str">
        <f>IF(D130="","ZZZ9",IF(AND(#REF!&gt;0,#REF!&lt;5),D130&amp;#REF!,D130&amp;"9"))</f>
        <v>ZZZ9</v>
      </c>
      <c r="L130" s="388">
        <f t="shared" si="0"/>
        <v>999</v>
      </c>
      <c r="M130" s="398">
        <f t="shared" si="1"/>
        <v>999</v>
      </c>
      <c r="N130" s="395"/>
      <c r="O130" s="391"/>
      <c r="P130" s="390">
        <f t="shared" si="2"/>
        <v>999</v>
      </c>
      <c r="Q130" s="391"/>
    </row>
    <row r="131" spans="1:17" s="69" customFormat="1" ht="18.899999999999999" customHeight="1" x14ac:dyDescent="0.25">
      <c r="A131" s="380">
        <v>125</v>
      </c>
      <c r="B131" s="381"/>
      <c r="C131" s="381"/>
      <c r="D131" s="382"/>
      <c r="E131" s="383"/>
      <c r="F131" s="391"/>
      <c r="G131" s="391"/>
      <c r="H131" s="392"/>
      <c r="I131" s="393"/>
      <c r="J131" s="386" t="e">
        <f>IF(AND(Q131="",#REF!&gt;0,#REF!&lt;5),K131,0)</f>
        <v>#REF!</v>
      </c>
      <c r="K131" s="387" t="str">
        <f>IF(D131="","ZZZ9",IF(AND(#REF!&gt;0,#REF!&lt;5),D131&amp;#REF!,D131&amp;"9"))</f>
        <v>ZZZ9</v>
      </c>
      <c r="L131" s="388">
        <f t="shared" si="0"/>
        <v>999</v>
      </c>
      <c r="M131" s="398">
        <f t="shared" si="1"/>
        <v>999</v>
      </c>
      <c r="N131" s="395"/>
      <c r="O131" s="391"/>
      <c r="P131" s="390">
        <f t="shared" si="2"/>
        <v>999</v>
      </c>
      <c r="Q131" s="391"/>
    </row>
    <row r="132" spans="1:17" s="69" customFormat="1" ht="18.899999999999999" customHeight="1" x14ac:dyDescent="0.25">
      <c r="A132" s="380">
        <v>126</v>
      </c>
      <c r="B132" s="381"/>
      <c r="C132" s="381"/>
      <c r="D132" s="382"/>
      <c r="E132" s="383"/>
      <c r="F132" s="391"/>
      <c r="G132" s="391"/>
      <c r="H132" s="392"/>
      <c r="I132" s="393"/>
      <c r="J132" s="386" t="e">
        <f>IF(AND(Q132="",#REF!&gt;0,#REF!&lt;5),K132,0)</f>
        <v>#REF!</v>
      </c>
      <c r="K132" s="387" t="str">
        <f>IF(D132="","ZZZ9",IF(AND(#REF!&gt;0,#REF!&lt;5),D132&amp;#REF!,D132&amp;"9"))</f>
        <v>ZZZ9</v>
      </c>
      <c r="L132" s="388">
        <f t="shared" si="0"/>
        <v>999</v>
      </c>
      <c r="M132" s="398">
        <f t="shared" si="1"/>
        <v>999</v>
      </c>
      <c r="N132" s="395"/>
      <c r="O132" s="391"/>
      <c r="P132" s="390">
        <f t="shared" si="2"/>
        <v>999</v>
      </c>
      <c r="Q132" s="391"/>
    </row>
    <row r="133" spans="1:17" s="69" customFormat="1" ht="18.899999999999999" customHeight="1" x14ac:dyDescent="0.25">
      <c r="A133" s="380">
        <v>127</v>
      </c>
      <c r="B133" s="381"/>
      <c r="C133" s="381"/>
      <c r="D133" s="382"/>
      <c r="E133" s="383"/>
      <c r="F133" s="391"/>
      <c r="G133" s="391"/>
      <c r="H133" s="392"/>
      <c r="I133" s="393"/>
      <c r="J133" s="386" t="e">
        <f>IF(AND(Q133="",#REF!&gt;0,#REF!&lt;5),K133,0)</f>
        <v>#REF!</v>
      </c>
      <c r="K133" s="387" t="str">
        <f>IF(D133="","ZZZ9",IF(AND(#REF!&gt;0,#REF!&lt;5),D133&amp;#REF!,D133&amp;"9"))</f>
        <v>ZZZ9</v>
      </c>
      <c r="L133" s="388">
        <f t="shared" si="0"/>
        <v>999</v>
      </c>
      <c r="M133" s="398">
        <f t="shared" si="1"/>
        <v>999</v>
      </c>
      <c r="N133" s="395"/>
      <c r="O133" s="391"/>
      <c r="P133" s="390">
        <f t="shared" si="2"/>
        <v>999</v>
      </c>
      <c r="Q133" s="391"/>
    </row>
    <row r="134" spans="1:17" s="69" customFormat="1" ht="18.899999999999999" customHeight="1" x14ac:dyDescent="0.25">
      <c r="A134" s="380">
        <v>128</v>
      </c>
      <c r="B134" s="381"/>
      <c r="C134" s="381"/>
      <c r="D134" s="382"/>
      <c r="E134" s="383"/>
      <c r="F134" s="391"/>
      <c r="G134" s="391"/>
      <c r="H134" s="392"/>
      <c r="I134" s="393"/>
      <c r="J134" s="386" t="e">
        <f>IF(AND(Q134="",#REF!&gt;0,#REF!&lt;5),K134,0)</f>
        <v>#REF!</v>
      </c>
      <c r="K134" s="387" t="str">
        <f>IF(D134="","ZZZ9",IF(AND(#REF!&gt;0,#REF!&lt;5),D134&amp;#REF!,D134&amp;"9"))</f>
        <v>ZZZ9</v>
      </c>
      <c r="L134" s="388">
        <f t="shared" si="0"/>
        <v>999</v>
      </c>
      <c r="M134" s="398">
        <f t="shared" si="1"/>
        <v>999</v>
      </c>
      <c r="N134" s="395"/>
      <c r="O134" s="393"/>
      <c r="P134" s="404">
        <f t="shared" si="2"/>
        <v>999</v>
      </c>
      <c r="Q134" s="393"/>
    </row>
    <row r="135" spans="1:17" x14ac:dyDescent="0.25">
      <c r="A135" s="380">
        <v>129</v>
      </c>
      <c r="B135" s="381"/>
      <c r="C135" s="381"/>
      <c r="D135" s="382"/>
      <c r="E135" s="383"/>
      <c r="F135" s="391"/>
      <c r="G135" s="391"/>
      <c r="H135" s="392"/>
      <c r="I135" s="393"/>
      <c r="J135" s="386" t="e">
        <f>IF(AND(Q135="",#REF!&gt;0,#REF!&lt;5),K135,0)</f>
        <v>#REF!</v>
      </c>
      <c r="K135" s="387" t="str">
        <f>IF(D135="","ZZZ9",IF(AND(#REF!&gt;0,#REF!&lt;5),D135&amp;#REF!,D135&amp;"9"))</f>
        <v>ZZZ9</v>
      </c>
      <c r="L135" s="388">
        <f t="shared" si="0"/>
        <v>999</v>
      </c>
      <c r="M135" s="398">
        <f t="shared" si="1"/>
        <v>999</v>
      </c>
      <c r="N135" s="395"/>
      <c r="O135" s="391"/>
      <c r="P135" s="390">
        <f t="shared" si="2"/>
        <v>999</v>
      </c>
      <c r="Q135" s="391"/>
    </row>
    <row r="136" spans="1:17" x14ac:dyDescent="0.25">
      <c r="A136" s="380">
        <v>130</v>
      </c>
      <c r="B136" s="381"/>
      <c r="C136" s="381"/>
      <c r="D136" s="382"/>
      <c r="E136" s="383"/>
      <c r="F136" s="391"/>
      <c r="G136" s="391"/>
      <c r="H136" s="392"/>
      <c r="I136" s="393"/>
      <c r="J136" s="386" t="e">
        <f>IF(AND(Q136="",#REF!&gt;0,#REF!&lt;5),K136,0)</f>
        <v>#REF!</v>
      </c>
      <c r="K136" s="387" t="str">
        <f>IF(D136="","ZZZ9",IF(AND(#REF!&gt;0,#REF!&lt;5),D136&amp;#REF!,D136&amp;"9"))</f>
        <v>ZZZ9</v>
      </c>
      <c r="L136" s="388">
        <f t="shared" si="0"/>
        <v>999</v>
      </c>
      <c r="M136" s="398">
        <f t="shared" si="1"/>
        <v>999</v>
      </c>
      <c r="N136" s="395"/>
      <c r="O136" s="391"/>
      <c r="P136" s="390">
        <f t="shared" si="2"/>
        <v>999</v>
      </c>
      <c r="Q136" s="391"/>
    </row>
    <row r="137" spans="1:17" x14ac:dyDescent="0.25">
      <c r="A137" s="380">
        <v>131</v>
      </c>
      <c r="B137" s="381"/>
      <c r="C137" s="381"/>
      <c r="D137" s="382"/>
      <c r="E137" s="383"/>
      <c r="F137" s="391"/>
      <c r="G137" s="391"/>
      <c r="H137" s="392"/>
      <c r="I137" s="393"/>
      <c r="J137" s="386" t="e">
        <f>IF(AND(Q137="",#REF!&gt;0,#REF!&lt;5),K137,0)</f>
        <v>#REF!</v>
      </c>
      <c r="K137" s="387" t="str">
        <f>IF(D137="","ZZZ9",IF(AND(#REF!&gt;0,#REF!&lt;5),D137&amp;#REF!,D137&amp;"9"))</f>
        <v>ZZZ9</v>
      </c>
      <c r="L137" s="388">
        <f t="shared" si="0"/>
        <v>999</v>
      </c>
      <c r="M137" s="398">
        <f t="shared" si="1"/>
        <v>999</v>
      </c>
      <c r="N137" s="395"/>
      <c r="O137" s="391"/>
      <c r="P137" s="390">
        <f t="shared" si="2"/>
        <v>999</v>
      </c>
      <c r="Q137" s="391"/>
    </row>
    <row r="138" spans="1:17" x14ac:dyDescent="0.25">
      <c r="A138" s="380">
        <v>132</v>
      </c>
      <c r="B138" s="381"/>
      <c r="C138" s="381"/>
      <c r="D138" s="382"/>
      <c r="E138" s="383"/>
      <c r="F138" s="391"/>
      <c r="G138" s="391"/>
      <c r="H138" s="392"/>
      <c r="I138" s="393"/>
      <c r="J138" s="386" t="e">
        <f>IF(AND(Q138="",#REF!&gt;0,#REF!&lt;5),K138,0)</f>
        <v>#REF!</v>
      </c>
      <c r="K138" s="387" t="str">
        <f>IF(D138="","ZZZ9",IF(AND(#REF!&gt;0,#REF!&lt;5),D138&amp;#REF!,D138&amp;"9"))</f>
        <v>ZZZ9</v>
      </c>
      <c r="L138" s="388">
        <f t="shared" si="0"/>
        <v>999</v>
      </c>
      <c r="M138" s="398">
        <f t="shared" si="1"/>
        <v>999</v>
      </c>
      <c r="N138" s="395"/>
      <c r="O138" s="391"/>
      <c r="P138" s="390">
        <f t="shared" si="2"/>
        <v>999</v>
      </c>
      <c r="Q138" s="391"/>
    </row>
    <row r="139" spans="1:17" x14ac:dyDescent="0.25">
      <c r="A139" s="380">
        <v>133</v>
      </c>
      <c r="B139" s="381"/>
      <c r="C139" s="381"/>
      <c r="D139" s="382"/>
      <c r="E139" s="383"/>
      <c r="F139" s="391"/>
      <c r="G139" s="391"/>
      <c r="H139" s="392"/>
      <c r="I139" s="393"/>
      <c r="J139" s="386" t="e">
        <f>IF(AND(Q139="",#REF!&gt;0,#REF!&lt;5),K139,0)</f>
        <v>#REF!</v>
      </c>
      <c r="K139" s="387" t="str">
        <f>IF(D139="","ZZZ9",IF(AND(#REF!&gt;0,#REF!&lt;5),D139&amp;#REF!,D139&amp;"9"))</f>
        <v>ZZZ9</v>
      </c>
      <c r="L139" s="388">
        <f t="shared" si="0"/>
        <v>999</v>
      </c>
      <c r="M139" s="398">
        <f t="shared" si="1"/>
        <v>999</v>
      </c>
      <c r="N139" s="395"/>
      <c r="O139" s="391"/>
      <c r="P139" s="390">
        <f t="shared" si="2"/>
        <v>999</v>
      </c>
      <c r="Q139" s="391"/>
    </row>
    <row r="140" spans="1:17" x14ac:dyDescent="0.25">
      <c r="A140" s="380">
        <v>134</v>
      </c>
      <c r="B140" s="381"/>
      <c r="C140" s="381"/>
      <c r="D140" s="382"/>
      <c r="E140" s="383"/>
      <c r="F140" s="391"/>
      <c r="G140" s="391"/>
      <c r="H140" s="392"/>
      <c r="I140" s="393"/>
      <c r="J140" s="386" t="e">
        <f>IF(AND(Q140="",#REF!&gt;0,#REF!&lt;5),K140,0)</f>
        <v>#REF!</v>
      </c>
      <c r="K140" s="387" t="str">
        <f>IF(D140="","ZZZ9",IF(AND(#REF!&gt;0,#REF!&lt;5),D140&amp;#REF!,D140&amp;"9"))</f>
        <v>ZZZ9</v>
      </c>
      <c r="L140" s="388">
        <f t="shared" si="0"/>
        <v>999</v>
      </c>
      <c r="M140" s="398">
        <f t="shared" si="1"/>
        <v>999</v>
      </c>
      <c r="N140" s="395"/>
      <c r="O140" s="391"/>
      <c r="P140" s="390">
        <f t="shared" si="2"/>
        <v>999</v>
      </c>
      <c r="Q140" s="391"/>
    </row>
    <row r="141" spans="1:17" x14ac:dyDescent="0.25">
      <c r="A141" s="380">
        <v>135</v>
      </c>
      <c r="B141" s="381"/>
      <c r="C141" s="381"/>
      <c r="D141" s="382"/>
      <c r="E141" s="383"/>
      <c r="F141" s="391"/>
      <c r="G141" s="391"/>
      <c r="H141" s="392"/>
      <c r="I141" s="393"/>
      <c r="J141" s="386" t="e">
        <f>IF(AND(Q141="",#REF!&gt;0,#REF!&lt;5),K141,0)</f>
        <v>#REF!</v>
      </c>
      <c r="K141" s="387" t="str">
        <f>IF(D141="","ZZZ9",IF(AND(#REF!&gt;0,#REF!&lt;5),D141&amp;#REF!,D141&amp;"9"))</f>
        <v>ZZZ9</v>
      </c>
      <c r="L141" s="388">
        <f t="shared" si="0"/>
        <v>999</v>
      </c>
      <c r="M141" s="398">
        <f t="shared" si="1"/>
        <v>999</v>
      </c>
      <c r="N141" s="395"/>
      <c r="O141" s="393"/>
      <c r="P141" s="404">
        <f t="shared" si="2"/>
        <v>999</v>
      </c>
      <c r="Q141" s="393"/>
    </row>
    <row r="142" spans="1:17" x14ac:dyDescent="0.25">
      <c r="A142" s="380">
        <v>136</v>
      </c>
      <c r="B142" s="381"/>
      <c r="C142" s="381"/>
      <c r="D142" s="382"/>
      <c r="E142" s="383"/>
      <c r="F142" s="391"/>
      <c r="G142" s="391"/>
      <c r="H142" s="392"/>
      <c r="I142" s="393"/>
      <c r="J142" s="386" t="e">
        <f>IF(AND(Q142="",#REF!&gt;0,#REF!&lt;5),K142,0)</f>
        <v>#REF!</v>
      </c>
      <c r="K142" s="387" t="str">
        <f>IF(D142="","ZZZ9",IF(AND(#REF!&gt;0,#REF!&lt;5),D142&amp;#REF!,D142&amp;"9"))</f>
        <v>ZZZ9</v>
      </c>
      <c r="L142" s="388">
        <f t="shared" si="0"/>
        <v>999</v>
      </c>
      <c r="M142" s="398">
        <f t="shared" si="1"/>
        <v>999</v>
      </c>
      <c r="N142" s="395"/>
      <c r="O142" s="391"/>
      <c r="P142" s="390">
        <f t="shared" si="2"/>
        <v>999</v>
      </c>
      <c r="Q142" s="391"/>
    </row>
    <row r="143" spans="1:17" x14ac:dyDescent="0.25">
      <c r="A143" s="380">
        <v>137</v>
      </c>
      <c r="B143" s="381"/>
      <c r="C143" s="381"/>
      <c r="D143" s="382"/>
      <c r="E143" s="383"/>
      <c r="F143" s="391"/>
      <c r="G143" s="391"/>
      <c r="H143" s="392"/>
      <c r="I143" s="393"/>
      <c r="J143" s="386" t="e">
        <f>IF(AND(Q143="",#REF!&gt;0,#REF!&lt;5),K143,0)</f>
        <v>#REF!</v>
      </c>
      <c r="K143" s="387" t="str">
        <f>IF(D143="","ZZZ9",IF(AND(#REF!&gt;0,#REF!&lt;5),D143&amp;#REF!,D143&amp;"9"))</f>
        <v>ZZZ9</v>
      </c>
      <c r="L143" s="388">
        <f t="shared" si="0"/>
        <v>999</v>
      </c>
      <c r="M143" s="398">
        <f t="shared" si="1"/>
        <v>999</v>
      </c>
      <c r="N143" s="395"/>
      <c r="O143" s="391"/>
      <c r="P143" s="390">
        <f t="shared" si="2"/>
        <v>999</v>
      </c>
      <c r="Q143" s="391"/>
    </row>
    <row r="144" spans="1:17" x14ac:dyDescent="0.25">
      <c r="A144" s="380">
        <v>138</v>
      </c>
      <c r="B144" s="381"/>
      <c r="C144" s="381"/>
      <c r="D144" s="382"/>
      <c r="E144" s="383"/>
      <c r="F144" s="391"/>
      <c r="G144" s="391"/>
      <c r="H144" s="392"/>
      <c r="I144" s="393"/>
      <c r="J144" s="386" t="e">
        <f>IF(AND(Q144="",#REF!&gt;0,#REF!&lt;5),K144,0)</f>
        <v>#REF!</v>
      </c>
      <c r="K144" s="387" t="str">
        <f>IF(D144="","ZZZ9",IF(AND(#REF!&gt;0,#REF!&lt;5),D144&amp;#REF!,D144&amp;"9"))</f>
        <v>ZZZ9</v>
      </c>
      <c r="L144" s="388">
        <f t="shared" si="0"/>
        <v>999</v>
      </c>
      <c r="M144" s="398">
        <f t="shared" si="1"/>
        <v>999</v>
      </c>
      <c r="N144" s="395"/>
      <c r="O144" s="391"/>
      <c r="P144" s="390">
        <f t="shared" si="2"/>
        <v>999</v>
      </c>
      <c r="Q144" s="391"/>
    </row>
    <row r="145" spans="1:17" x14ac:dyDescent="0.25">
      <c r="A145" s="380">
        <v>139</v>
      </c>
      <c r="B145" s="381"/>
      <c r="C145" s="381"/>
      <c r="D145" s="382"/>
      <c r="E145" s="383"/>
      <c r="F145" s="391"/>
      <c r="G145" s="391"/>
      <c r="H145" s="392"/>
      <c r="I145" s="393"/>
      <c r="J145" s="386" t="e">
        <f>IF(AND(Q145="",#REF!&gt;0,#REF!&lt;5),K145,0)</f>
        <v>#REF!</v>
      </c>
      <c r="K145" s="387" t="str">
        <f>IF(D145="","ZZZ9",IF(AND(#REF!&gt;0,#REF!&lt;5),D145&amp;#REF!,D145&amp;"9"))</f>
        <v>ZZZ9</v>
      </c>
      <c r="L145" s="388">
        <f t="shared" si="0"/>
        <v>999</v>
      </c>
      <c r="M145" s="398">
        <f t="shared" si="1"/>
        <v>999</v>
      </c>
      <c r="N145" s="395"/>
      <c r="O145" s="391"/>
      <c r="P145" s="390">
        <f t="shared" si="2"/>
        <v>999</v>
      </c>
      <c r="Q145" s="391"/>
    </row>
    <row r="146" spans="1:17" x14ac:dyDescent="0.25">
      <c r="A146" s="380">
        <v>140</v>
      </c>
      <c r="B146" s="381"/>
      <c r="C146" s="381"/>
      <c r="D146" s="382"/>
      <c r="E146" s="383"/>
      <c r="F146" s="391"/>
      <c r="G146" s="391"/>
      <c r="H146" s="392"/>
      <c r="I146" s="393"/>
      <c r="J146" s="386" t="e">
        <f>IF(AND(Q146="",#REF!&gt;0,#REF!&lt;5),K146,0)</f>
        <v>#REF!</v>
      </c>
      <c r="K146" s="387" t="str">
        <f>IF(D146="","ZZZ9",IF(AND(#REF!&gt;0,#REF!&lt;5),D146&amp;#REF!,D146&amp;"9"))</f>
        <v>ZZZ9</v>
      </c>
      <c r="L146" s="388">
        <f t="shared" si="0"/>
        <v>999</v>
      </c>
      <c r="M146" s="398">
        <f t="shared" si="1"/>
        <v>999</v>
      </c>
      <c r="N146" s="395"/>
      <c r="O146" s="391"/>
      <c r="P146" s="390">
        <f t="shared" si="2"/>
        <v>999</v>
      </c>
      <c r="Q146" s="391"/>
    </row>
    <row r="147" spans="1:17" x14ac:dyDescent="0.25">
      <c r="A147" s="380">
        <v>141</v>
      </c>
      <c r="B147" s="381"/>
      <c r="C147" s="381"/>
      <c r="D147" s="382"/>
      <c r="E147" s="383"/>
      <c r="F147" s="391"/>
      <c r="G147" s="391"/>
      <c r="H147" s="392"/>
      <c r="I147" s="393"/>
      <c r="J147" s="386" t="e">
        <f>IF(AND(Q147="",#REF!&gt;0,#REF!&lt;5),K147,0)</f>
        <v>#REF!</v>
      </c>
      <c r="K147" s="387" t="str">
        <f>IF(D147="","ZZZ9",IF(AND(#REF!&gt;0,#REF!&lt;5),D147&amp;#REF!,D147&amp;"9"))</f>
        <v>ZZZ9</v>
      </c>
      <c r="L147" s="388">
        <f t="shared" si="0"/>
        <v>999</v>
      </c>
      <c r="M147" s="398">
        <f t="shared" si="1"/>
        <v>999</v>
      </c>
      <c r="N147" s="395"/>
      <c r="O147" s="391"/>
      <c r="P147" s="390">
        <f t="shared" si="2"/>
        <v>999</v>
      </c>
      <c r="Q147" s="391"/>
    </row>
    <row r="148" spans="1:17" x14ac:dyDescent="0.25">
      <c r="A148" s="380">
        <v>142</v>
      </c>
      <c r="B148" s="381"/>
      <c r="C148" s="381"/>
      <c r="D148" s="382"/>
      <c r="E148" s="383"/>
      <c r="F148" s="391"/>
      <c r="G148" s="391"/>
      <c r="H148" s="392"/>
      <c r="I148" s="393"/>
      <c r="J148" s="386" t="e">
        <f>IF(AND(Q148="",#REF!&gt;0,#REF!&lt;5),K148,0)</f>
        <v>#REF!</v>
      </c>
      <c r="K148" s="387" t="str">
        <f>IF(D148="","ZZZ9",IF(AND(#REF!&gt;0,#REF!&lt;5),D148&amp;#REF!,D148&amp;"9"))</f>
        <v>ZZZ9</v>
      </c>
      <c r="L148" s="388">
        <f t="shared" si="0"/>
        <v>999</v>
      </c>
      <c r="M148" s="398">
        <f t="shared" si="1"/>
        <v>999</v>
      </c>
      <c r="N148" s="395"/>
      <c r="O148" s="393"/>
      <c r="P148" s="404">
        <f t="shared" si="2"/>
        <v>999</v>
      </c>
      <c r="Q148" s="393"/>
    </row>
    <row r="149" spans="1:17" x14ac:dyDescent="0.25">
      <c r="A149" s="380">
        <v>143</v>
      </c>
      <c r="B149" s="381"/>
      <c r="C149" s="381"/>
      <c r="D149" s="382"/>
      <c r="E149" s="383"/>
      <c r="F149" s="391"/>
      <c r="G149" s="391"/>
      <c r="H149" s="392"/>
      <c r="I149" s="393"/>
      <c r="J149" s="386" t="e">
        <f>IF(AND(Q149="",#REF!&gt;0,#REF!&lt;5),K149,0)</f>
        <v>#REF!</v>
      </c>
      <c r="K149" s="387" t="str">
        <f>IF(D149="","ZZZ9",IF(AND(#REF!&gt;0,#REF!&lt;5),D149&amp;#REF!,D149&amp;"9"))</f>
        <v>ZZZ9</v>
      </c>
      <c r="L149" s="388">
        <f t="shared" si="0"/>
        <v>999</v>
      </c>
      <c r="M149" s="398">
        <f t="shared" si="1"/>
        <v>999</v>
      </c>
      <c r="N149" s="395"/>
      <c r="O149" s="391"/>
      <c r="P149" s="390">
        <f t="shared" si="2"/>
        <v>999</v>
      </c>
      <c r="Q149" s="391"/>
    </row>
    <row r="150" spans="1:17" x14ac:dyDescent="0.25">
      <c r="A150" s="380">
        <v>144</v>
      </c>
      <c r="B150" s="381"/>
      <c r="C150" s="381"/>
      <c r="D150" s="382"/>
      <c r="E150" s="383"/>
      <c r="F150" s="391"/>
      <c r="G150" s="391"/>
      <c r="H150" s="392"/>
      <c r="I150" s="393"/>
      <c r="J150" s="386" t="e">
        <f>IF(AND(Q150="",#REF!&gt;0,#REF!&lt;5),K150,0)</f>
        <v>#REF!</v>
      </c>
      <c r="K150" s="387" t="str">
        <f>IF(D150="","ZZZ9",IF(AND(#REF!&gt;0,#REF!&lt;5),D150&amp;#REF!,D150&amp;"9"))</f>
        <v>ZZZ9</v>
      </c>
      <c r="L150" s="388">
        <f t="shared" si="0"/>
        <v>999</v>
      </c>
      <c r="M150" s="398">
        <f t="shared" si="1"/>
        <v>999</v>
      </c>
      <c r="N150" s="395"/>
      <c r="O150" s="391"/>
      <c r="P150" s="390">
        <f t="shared" si="2"/>
        <v>999</v>
      </c>
      <c r="Q150" s="391"/>
    </row>
    <row r="151" spans="1:17" x14ac:dyDescent="0.25">
      <c r="A151" s="380">
        <v>145</v>
      </c>
      <c r="B151" s="381"/>
      <c r="C151" s="381"/>
      <c r="D151" s="382"/>
      <c r="E151" s="383"/>
      <c r="F151" s="391"/>
      <c r="G151" s="391"/>
      <c r="H151" s="392"/>
      <c r="I151" s="393"/>
      <c r="J151" s="386" t="e">
        <f>IF(AND(Q151="",#REF!&gt;0,#REF!&lt;5),K151,0)</f>
        <v>#REF!</v>
      </c>
      <c r="K151" s="387" t="str">
        <f>IF(D151="","ZZZ9",IF(AND(#REF!&gt;0,#REF!&lt;5),D151&amp;#REF!,D151&amp;"9"))</f>
        <v>ZZZ9</v>
      </c>
      <c r="L151" s="388">
        <f t="shared" si="0"/>
        <v>999</v>
      </c>
      <c r="M151" s="398">
        <f t="shared" si="1"/>
        <v>999</v>
      </c>
      <c r="N151" s="395"/>
      <c r="O151" s="391"/>
      <c r="P151" s="390">
        <f t="shared" si="2"/>
        <v>999</v>
      </c>
      <c r="Q151" s="391"/>
    </row>
    <row r="152" spans="1:17" x14ac:dyDescent="0.25">
      <c r="A152" s="380">
        <v>146</v>
      </c>
      <c r="B152" s="381"/>
      <c r="C152" s="381"/>
      <c r="D152" s="382"/>
      <c r="E152" s="383"/>
      <c r="F152" s="391"/>
      <c r="G152" s="391"/>
      <c r="H152" s="392"/>
      <c r="I152" s="393"/>
      <c r="J152" s="386" t="e">
        <f>IF(AND(Q152="",#REF!&gt;0,#REF!&lt;5),K152,0)</f>
        <v>#REF!</v>
      </c>
      <c r="K152" s="387" t="str">
        <f>IF(D152="","ZZZ9",IF(AND(#REF!&gt;0,#REF!&lt;5),D152&amp;#REF!,D152&amp;"9"))</f>
        <v>ZZZ9</v>
      </c>
      <c r="L152" s="388">
        <f t="shared" si="0"/>
        <v>999</v>
      </c>
      <c r="M152" s="398">
        <f t="shared" si="1"/>
        <v>999</v>
      </c>
      <c r="N152" s="395"/>
      <c r="O152" s="391"/>
      <c r="P152" s="390">
        <f t="shared" si="2"/>
        <v>999</v>
      </c>
      <c r="Q152" s="391"/>
    </row>
    <row r="153" spans="1:17" x14ac:dyDescent="0.25">
      <c r="A153" s="380">
        <v>147</v>
      </c>
      <c r="B153" s="381"/>
      <c r="C153" s="381"/>
      <c r="D153" s="382"/>
      <c r="E153" s="383"/>
      <c r="F153" s="391"/>
      <c r="G153" s="391"/>
      <c r="H153" s="392"/>
      <c r="I153" s="393"/>
      <c r="J153" s="386" t="e">
        <f>IF(AND(Q153="",#REF!&gt;0,#REF!&lt;5),K153,0)</f>
        <v>#REF!</v>
      </c>
      <c r="K153" s="387" t="str">
        <f>IF(D153="","ZZZ9",IF(AND(#REF!&gt;0,#REF!&lt;5),D153&amp;#REF!,D153&amp;"9"))</f>
        <v>ZZZ9</v>
      </c>
      <c r="L153" s="388">
        <f t="shared" si="0"/>
        <v>999</v>
      </c>
      <c r="M153" s="398">
        <f t="shared" si="1"/>
        <v>999</v>
      </c>
      <c r="N153" s="395"/>
      <c r="O153" s="391"/>
      <c r="P153" s="390">
        <f t="shared" si="2"/>
        <v>999</v>
      </c>
      <c r="Q153" s="391"/>
    </row>
    <row r="154" spans="1:17" x14ac:dyDescent="0.25">
      <c r="A154" s="380">
        <v>148</v>
      </c>
      <c r="B154" s="381"/>
      <c r="C154" s="381"/>
      <c r="D154" s="382"/>
      <c r="E154" s="383"/>
      <c r="F154" s="391"/>
      <c r="G154" s="391"/>
      <c r="H154" s="392"/>
      <c r="I154" s="393"/>
      <c r="J154" s="386" t="e">
        <f>IF(AND(Q154="",#REF!&gt;0,#REF!&lt;5),K154,0)</f>
        <v>#REF!</v>
      </c>
      <c r="K154" s="387" t="str">
        <f>IF(D154="","ZZZ9",IF(AND(#REF!&gt;0,#REF!&lt;5),D154&amp;#REF!,D154&amp;"9"))</f>
        <v>ZZZ9</v>
      </c>
      <c r="L154" s="388">
        <f t="shared" si="0"/>
        <v>999</v>
      </c>
      <c r="M154" s="398">
        <f t="shared" si="1"/>
        <v>999</v>
      </c>
      <c r="N154" s="395"/>
      <c r="O154" s="391"/>
      <c r="P154" s="390">
        <f t="shared" si="2"/>
        <v>999</v>
      </c>
      <c r="Q154" s="391"/>
    </row>
    <row r="155" spans="1:17" x14ac:dyDescent="0.25">
      <c r="A155" s="380">
        <v>149</v>
      </c>
      <c r="B155" s="381"/>
      <c r="C155" s="381"/>
      <c r="D155" s="382"/>
      <c r="E155" s="383"/>
      <c r="F155" s="391"/>
      <c r="G155" s="391"/>
      <c r="H155" s="392"/>
      <c r="I155" s="393"/>
      <c r="J155" s="386" t="e">
        <f>IF(AND(Q155="",#REF!&gt;0,#REF!&lt;5),K155,0)</f>
        <v>#REF!</v>
      </c>
      <c r="K155" s="387" t="str">
        <f>IF(D155="","ZZZ9",IF(AND(#REF!&gt;0,#REF!&lt;5),D155&amp;#REF!,D155&amp;"9"))</f>
        <v>ZZZ9</v>
      </c>
      <c r="L155" s="388">
        <f t="shared" si="0"/>
        <v>999</v>
      </c>
      <c r="M155" s="398">
        <f t="shared" si="1"/>
        <v>999</v>
      </c>
      <c r="N155" s="395"/>
      <c r="O155" s="391"/>
      <c r="P155" s="390">
        <f t="shared" si="2"/>
        <v>999</v>
      </c>
      <c r="Q155" s="391"/>
    </row>
    <row r="156" spans="1:17" x14ac:dyDescent="0.25">
      <c r="A156" s="380">
        <v>150</v>
      </c>
      <c r="B156" s="381"/>
      <c r="C156" s="381"/>
      <c r="D156" s="382"/>
      <c r="E156" s="383"/>
      <c r="F156" s="391"/>
      <c r="G156" s="391"/>
      <c r="H156" s="392"/>
      <c r="I156" s="393"/>
      <c r="J156" s="386" t="e">
        <f>IF(AND(Q156="",#REF!&gt;0,#REF!&lt;5),K156,0)</f>
        <v>#REF!</v>
      </c>
      <c r="K156" s="387" t="str">
        <f>IF(D156="","ZZZ9",IF(AND(#REF!&gt;0,#REF!&lt;5),D156&amp;#REF!,D156&amp;"9"))</f>
        <v>ZZZ9</v>
      </c>
      <c r="L156" s="388">
        <f t="shared" si="0"/>
        <v>999</v>
      </c>
      <c r="M156" s="398">
        <f t="shared" si="1"/>
        <v>999</v>
      </c>
      <c r="N156" s="395"/>
      <c r="O156" s="391"/>
      <c r="P156" s="390">
        <f t="shared" si="2"/>
        <v>999</v>
      </c>
      <c r="Q156" s="391"/>
    </row>
  </sheetData>
  <sheetProtection selectLockedCells="1" selectUnlockedCells="1"/>
  <conditionalFormatting sqref="A7:D156">
    <cfRule type="expression" dxfId="134" priority="5" stopIfTrue="1">
      <formula>$Q7&gt;=1</formula>
    </cfRule>
  </conditionalFormatting>
  <conditionalFormatting sqref="B7:D37">
    <cfRule type="expression" dxfId="133" priority="10" stopIfTrue="1">
      <formula>$Q7&gt;=1</formula>
    </cfRule>
  </conditionalFormatting>
  <conditionalFormatting sqref="E7:E14">
    <cfRule type="expression" dxfId="132" priority="6" stopIfTrue="1">
      <formula>AND(ROUNDDOWN(($A$4-E7)/365.25,0)&lt;=13,G7&lt;&gt;"OK")</formula>
    </cfRule>
    <cfRule type="expression" dxfId="131" priority="7" stopIfTrue="1">
      <formula>AND(ROUNDDOWN(($A$4-E7)/365.25,0)&lt;=14,G7&lt;&gt;"OK")</formula>
    </cfRule>
    <cfRule type="expression" dxfId="130" priority="8" stopIfTrue="1">
      <formula>AND(ROUNDDOWN(($A$4-E7)/365.25,0)&lt;=17,G7&lt;&gt;"OK")</formula>
    </cfRule>
    <cfRule type="expression" dxfId="129" priority="11" stopIfTrue="1">
      <formula>AND(ROUNDDOWN(($A$4-E7)/365.25,0)&lt;=13,G7&lt;&gt;"OK")</formula>
    </cfRule>
    <cfRule type="expression" dxfId="128" priority="12" stopIfTrue="1">
      <formula>AND(ROUNDDOWN(($A$4-E7)/365.25,0)&lt;=14,G7&lt;&gt;"OK")</formula>
    </cfRule>
    <cfRule type="expression" dxfId="127" priority="13" stopIfTrue="1">
      <formula>AND(ROUNDDOWN(($A$4-E7)/365.25,0)&lt;=17,G7&lt;&gt;"OK")</formula>
    </cfRule>
  </conditionalFormatting>
  <conditionalFormatting sqref="E7:E27 E29:E37">
    <cfRule type="expression" dxfId="126" priority="15" stopIfTrue="1">
      <formula>AND(ROUNDDOWN(($A$4-E7)/365.25,0)&lt;=13,G7&lt;&gt;"OK")</formula>
    </cfRule>
    <cfRule type="expression" dxfId="125" priority="16" stopIfTrue="1">
      <formula>AND(ROUNDDOWN(($A$4-E7)/365.25,0)&lt;=14,G7&lt;&gt;"OK")</formula>
    </cfRule>
    <cfRule type="expression" dxfId="124" priority="17" stopIfTrue="1">
      <formula>AND(ROUNDDOWN(($A$4-E7)/365.25,0)&lt;=17,G7&lt;&gt;"OK")</formula>
    </cfRule>
  </conditionalFormatting>
  <conditionalFormatting sqref="E7:E156">
    <cfRule type="expression" dxfId="123" priority="1" stopIfTrue="1">
      <formula>AND(ROUNDDOWN(($A$4-E7)/365.25,0)&lt;=13,G7&lt;&gt;"OK")</formula>
    </cfRule>
    <cfRule type="expression" dxfId="122" priority="2" stopIfTrue="1">
      <formula>AND(ROUNDDOWN(($A$4-E7)/365.25,0)&lt;=14,G7&lt;&gt;"OK")</formula>
    </cfRule>
    <cfRule type="expression" dxfId="121" priority="3" stopIfTrue="1">
      <formula>AND(ROUNDDOWN(($A$4-E7)/365.25,0)&lt;=17,G7&lt;&gt;"OK")</formula>
    </cfRule>
  </conditionalFormatting>
  <conditionalFormatting sqref="J7:J156">
    <cfRule type="cellIs" dxfId="120" priority="4" stopIfTrue="1" operator="equal">
      <formula>"Z"</formula>
    </cfRule>
  </conditionalFormatting>
  <printOptions horizontalCentered="1"/>
  <pageMargins left="0.35000000000000003" right="0.35000000000000003" top="0.39027777777777778" bottom="0.39027777777777778" header="0.51181102362204722" footer="0.51181102362204722"/>
  <pageSetup paperSize="9" firstPageNumber="0" orientation="landscape" horizontalDpi="300" verticalDpi="300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5" r:id="rId3" name="Gomb 1">
              <controlPr defaultSize="0" print="0" autoFill="0" autoLine="0" autoPict="0" macro="[0]!Module2.egyeni_fotabla_sorsolasi_ranglista" altText="Sorsolási rangsor _x000a_szerinti sorbarakás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129540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FF71B-966E-49A3-A6B2-33007874B2F9}">
  <sheetPr>
    <tabColor indexed="11"/>
    <pageSetUpPr fitToPage="1"/>
  </sheetPr>
  <dimension ref="A1:AK57"/>
  <sheetViews>
    <sheetView showGridLines="0" showZeros="0" topLeftCell="A7" workbookViewId="0">
      <selection activeCell="F21" sqref="F21:G21"/>
    </sheetView>
  </sheetViews>
  <sheetFormatPr defaultRowHeight="13.2" x14ac:dyDescent="0.25"/>
  <cols>
    <col min="1" max="2" width="3.33203125" style="457" customWidth="1"/>
    <col min="3" max="3" width="4.6640625" style="457" customWidth="1"/>
    <col min="4" max="4" width="6.5546875" style="457" customWidth="1"/>
    <col min="5" max="5" width="4.33203125" style="457" customWidth="1"/>
    <col min="6" max="6" width="12.6640625" style="457" customWidth="1"/>
    <col min="7" max="7" width="2.6640625" style="457" customWidth="1"/>
    <col min="8" max="8" width="7.6640625" style="457" customWidth="1"/>
    <col min="9" max="9" width="5.88671875" style="457" customWidth="1"/>
    <col min="10" max="10" width="1.6640625" style="679" customWidth="1"/>
    <col min="11" max="11" width="10.6640625" style="457" customWidth="1"/>
    <col min="12" max="12" width="1.6640625" style="679" customWidth="1"/>
    <col min="13" max="13" width="10.6640625" style="457" customWidth="1"/>
    <col min="14" max="14" width="1.6640625" style="680" customWidth="1"/>
    <col min="15" max="15" width="10.6640625" style="457" customWidth="1"/>
    <col min="16" max="16" width="1.6640625" style="679" customWidth="1"/>
    <col min="17" max="17" width="10.6640625" style="457" customWidth="1"/>
    <col min="18" max="18" width="1.6640625" style="680" customWidth="1"/>
    <col min="19" max="19" width="9.109375" style="457" hidden="1" customWidth="1"/>
    <col min="20" max="20" width="8.6640625" style="457" customWidth="1"/>
    <col min="21" max="21" width="9.109375" style="457" hidden="1" customWidth="1"/>
    <col min="22" max="24" width="8.88671875" style="457"/>
    <col min="25" max="34" width="9.109375" style="457" hidden="1" customWidth="1"/>
    <col min="35" max="37" width="9.109375" style="457" customWidth="1"/>
    <col min="38" max="16384" width="8.88671875" style="457"/>
  </cols>
  <sheetData>
    <row r="1" spans="1:37" s="574" customFormat="1" ht="21.75" customHeight="1" x14ac:dyDescent="0.25">
      <c r="A1" s="687" t="str">
        <f>[1]Altalanos!$A$6</f>
        <v>Diákolimpia Vármegyei</v>
      </c>
      <c r="B1" s="687"/>
      <c r="C1" s="461"/>
      <c r="D1" s="461"/>
      <c r="E1" s="461"/>
      <c r="F1" s="461"/>
      <c r="G1" s="461"/>
      <c r="H1" s="687"/>
      <c r="I1" s="688"/>
      <c r="J1" s="460"/>
      <c r="K1" s="689" t="s">
        <v>28</v>
      </c>
      <c r="L1" s="690"/>
      <c r="M1" s="691"/>
      <c r="N1" s="460"/>
      <c r="O1" s="460" t="s">
        <v>276</v>
      </c>
      <c r="P1" s="460"/>
      <c r="Q1" s="461"/>
      <c r="R1" s="460"/>
      <c r="Y1" s="575"/>
      <c r="Z1" s="575"/>
      <c r="AA1" s="575"/>
      <c r="AB1" s="462" t="e">
        <f>IF($Y$5=1,CONCATENATE(VLOOKUP($Y$3,$AA$2:$AH$14,2)),CONCATENATE(VLOOKUP($Y$3,$AA$16:$AH$25,2)))</f>
        <v>#N/A</v>
      </c>
      <c r="AC1" s="462" t="e">
        <f>IF($Y$5=1,CONCATENATE(VLOOKUP($Y$3,$AA$2:$AH$14,3)),CONCATENATE(VLOOKUP($Y$3,$AA$16:$AH$25,3)))</f>
        <v>#N/A</v>
      </c>
      <c r="AD1" s="462" t="e">
        <f>IF($Y$5=1,CONCATENATE(VLOOKUP($Y$3,$AA$2:$AH$14,4)),CONCATENATE(VLOOKUP($Y$3,$AA$16:$AH$25,4)))</f>
        <v>#N/A</v>
      </c>
      <c r="AE1" s="462" t="e">
        <f>IF($Y$5=1,CONCATENATE(VLOOKUP($Y$3,$AA$2:$AH$14,5)),CONCATENATE(VLOOKUP($Y$3,$AA$16:$AH$25,5)))</f>
        <v>#N/A</v>
      </c>
      <c r="AF1" s="462" t="e">
        <f>IF($Y$5=1,CONCATENATE(VLOOKUP($Y$3,$AA$2:$AH$14,6)),CONCATENATE(VLOOKUP($Y$3,$AA$16:$AH$25,6)))</f>
        <v>#N/A</v>
      </c>
      <c r="AG1" s="462" t="e">
        <f>IF($Y$5=1,CONCATENATE(VLOOKUP($Y$3,$AA$2:$AH$14,7)),CONCATENATE(VLOOKUP($Y$3,$AA$16:$AH$25,7)))</f>
        <v>#N/A</v>
      </c>
      <c r="AH1" s="462" t="e">
        <f>IF($Y$5=1,CONCATENATE(VLOOKUP($Y$3,$AA$2:$AH$14,8)),CONCATENATE(VLOOKUP($Y$3,$AA$16:$AH$25,8)))</f>
        <v>#N/A</v>
      </c>
    </row>
    <row r="2" spans="1:37" s="577" customFormat="1" x14ac:dyDescent="0.25">
      <c r="A2" s="692" t="s">
        <v>29</v>
      </c>
      <c r="B2" s="693"/>
      <c r="C2" s="693"/>
      <c r="D2" s="693"/>
      <c r="E2" s="694">
        <f>[1]Altalanos!$D$8</f>
        <v>0</v>
      </c>
      <c r="F2" s="693"/>
      <c r="G2" s="695"/>
      <c r="H2" s="469"/>
      <c r="I2" s="469"/>
      <c r="J2" s="468"/>
      <c r="K2" s="690"/>
      <c r="L2" s="690"/>
      <c r="M2" s="690"/>
      <c r="N2" s="468"/>
      <c r="O2" s="469"/>
      <c r="P2" s="468"/>
      <c r="Q2" s="469"/>
      <c r="R2" s="468"/>
      <c r="Y2" s="470"/>
      <c r="Z2" s="471"/>
      <c r="AA2" s="471" t="s">
        <v>30</v>
      </c>
      <c r="AB2" s="472">
        <v>300</v>
      </c>
      <c r="AC2" s="472">
        <v>250</v>
      </c>
      <c r="AD2" s="472">
        <v>200</v>
      </c>
      <c r="AE2" s="472">
        <v>150</v>
      </c>
      <c r="AF2" s="472">
        <v>120</v>
      </c>
      <c r="AG2" s="472">
        <v>90</v>
      </c>
      <c r="AH2" s="472">
        <v>40</v>
      </c>
      <c r="AI2" s="457"/>
      <c r="AJ2" s="457"/>
      <c r="AK2" s="457"/>
    </row>
    <row r="3" spans="1:37" s="580" customFormat="1" ht="11.25" customHeight="1" x14ac:dyDescent="0.25">
      <c r="A3" s="473" t="s">
        <v>21</v>
      </c>
      <c r="B3" s="473"/>
      <c r="C3" s="473"/>
      <c r="D3" s="473"/>
      <c r="E3" s="473"/>
      <c r="F3" s="473"/>
      <c r="G3" s="473" t="s">
        <v>11</v>
      </c>
      <c r="H3" s="473"/>
      <c r="I3" s="473"/>
      <c r="J3" s="474"/>
      <c r="K3" s="473" t="s">
        <v>31</v>
      </c>
      <c r="L3" s="474"/>
      <c r="M3" s="473"/>
      <c r="N3" s="474"/>
      <c r="O3" s="473"/>
      <c r="P3" s="474"/>
      <c r="Q3" s="473"/>
      <c r="R3" s="475" t="s">
        <v>32</v>
      </c>
      <c r="Y3" s="471" t="str">
        <f>IF(K4="OB","A",IF(K4="IX","W",IF(K4="","",K4)))</f>
        <v/>
      </c>
      <c r="Z3" s="471"/>
      <c r="AA3" s="471" t="s">
        <v>64</v>
      </c>
      <c r="AB3" s="472">
        <v>280</v>
      </c>
      <c r="AC3" s="472">
        <v>230</v>
      </c>
      <c r="AD3" s="472">
        <v>180</v>
      </c>
      <c r="AE3" s="472">
        <v>140</v>
      </c>
      <c r="AF3" s="472">
        <v>80</v>
      </c>
      <c r="AG3" s="472">
        <v>0</v>
      </c>
      <c r="AH3" s="472">
        <v>0</v>
      </c>
      <c r="AI3" s="457"/>
      <c r="AJ3" s="457"/>
      <c r="AK3" s="457"/>
    </row>
    <row r="4" spans="1:37" s="584" customFormat="1" ht="11.25" customHeight="1" thickBot="1" x14ac:dyDescent="0.3">
      <c r="A4" s="696">
        <f>[1]Altalanos!$A$10</f>
        <v>45789</v>
      </c>
      <c r="B4" s="696"/>
      <c r="C4" s="696"/>
      <c r="D4" s="697"/>
      <c r="E4" s="698"/>
      <c r="F4" s="698"/>
      <c r="G4" s="698" t="str">
        <f>[1]Altalanos!$C$10</f>
        <v>Gyula</v>
      </c>
      <c r="H4" s="699"/>
      <c r="I4" s="698"/>
      <c r="J4" s="700"/>
      <c r="K4" s="701"/>
      <c r="L4" s="700"/>
      <c r="M4" s="702"/>
      <c r="N4" s="700"/>
      <c r="O4" s="698"/>
      <c r="P4" s="700"/>
      <c r="Q4" s="698"/>
      <c r="R4" s="703" t="str">
        <f>[1]Altalanos!$E$10</f>
        <v>Kovács Zoltán</v>
      </c>
      <c r="Y4" s="471"/>
      <c r="Z4" s="471"/>
      <c r="AA4" s="471" t="s">
        <v>36</v>
      </c>
      <c r="AB4" s="472">
        <v>250</v>
      </c>
      <c r="AC4" s="472">
        <v>200</v>
      </c>
      <c r="AD4" s="472">
        <v>150</v>
      </c>
      <c r="AE4" s="472">
        <v>120</v>
      </c>
      <c r="AF4" s="472">
        <v>90</v>
      </c>
      <c r="AG4" s="472">
        <v>60</v>
      </c>
      <c r="AH4" s="472">
        <v>25</v>
      </c>
      <c r="AI4" s="457"/>
      <c r="AJ4" s="457"/>
      <c r="AK4" s="457"/>
    </row>
    <row r="5" spans="1:37" s="580" customFormat="1" x14ac:dyDescent="0.25">
      <c r="A5" s="554"/>
      <c r="B5" s="586" t="s">
        <v>173</v>
      </c>
      <c r="C5" s="587" t="s">
        <v>44</v>
      </c>
      <c r="D5" s="586" t="s">
        <v>174</v>
      </c>
      <c r="E5" s="586" t="s">
        <v>175</v>
      </c>
      <c r="F5" s="588" t="s">
        <v>24</v>
      </c>
      <c r="G5" s="588" t="s">
        <v>25</v>
      </c>
      <c r="H5" s="588"/>
      <c r="I5" s="588" t="s">
        <v>46</v>
      </c>
      <c r="J5" s="588"/>
      <c r="K5" s="586" t="s">
        <v>176</v>
      </c>
      <c r="L5" s="589"/>
      <c r="M5" s="586" t="s">
        <v>277</v>
      </c>
      <c r="N5" s="589"/>
      <c r="O5" s="586" t="s">
        <v>98</v>
      </c>
      <c r="P5" s="589"/>
      <c r="Q5" s="586" t="s">
        <v>177</v>
      </c>
      <c r="R5" s="590"/>
      <c r="Y5" s="471">
        <f>IF(OR([1]Altalanos!$A$8="F1",[1]Altalanos!$A$8="F2",[1]Altalanos!$A$8="N1",[1]Altalanos!$A$8="N2"),1,2)</f>
        <v>2</v>
      </c>
      <c r="Z5" s="471"/>
      <c r="AA5" s="471" t="s">
        <v>41</v>
      </c>
      <c r="AB5" s="472">
        <v>200</v>
      </c>
      <c r="AC5" s="472">
        <v>150</v>
      </c>
      <c r="AD5" s="472">
        <v>120</v>
      </c>
      <c r="AE5" s="472">
        <v>90</v>
      </c>
      <c r="AF5" s="472">
        <v>60</v>
      </c>
      <c r="AG5" s="472">
        <v>40</v>
      </c>
      <c r="AH5" s="472">
        <v>15</v>
      </c>
      <c r="AI5" s="457"/>
      <c r="AJ5" s="457"/>
      <c r="AK5" s="457"/>
    </row>
    <row r="6" spans="1:37" s="597" customFormat="1" ht="14.25" customHeight="1" thickBot="1" x14ac:dyDescent="0.3">
      <c r="A6" s="704"/>
      <c r="B6" s="592"/>
      <c r="C6" s="592"/>
      <c r="D6" s="592"/>
      <c r="E6" s="592"/>
      <c r="F6" s="591" t="str">
        <f>IF(Y3="","",CONCATENATE(AH1," / ",VLOOKUP(Y3,AB1:AH1,5)," pont"))</f>
        <v/>
      </c>
      <c r="G6" s="593"/>
      <c r="H6" s="594"/>
      <c r="I6" s="593"/>
      <c r="J6" s="595"/>
      <c r="K6" s="592" t="str">
        <f>IF(Y3="","",CONCATENATE(VLOOKUP(Y3,AB1:AH1,4)," pont"))</f>
        <v/>
      </c>
      <c r="L6" s="595"/>
      <c r="M6" s="592" t="str">
        <f>IF(Y3="","",CONCATENATE(VLOOKUP(Y3,AB1:AH1,3)," pont"))</f>
        <v/>
      </c>
      <c r="N6" s="595"/>
      <c r="O6" s="592" t="str">
        <f>IF(Y3="","",CONCATENATE(VLOOKUP(Y3,AB1:AH1,2)," pont"))</f>
        <v/>
      </c>
      <c r="P6" s="595"/>
      <c r="Q6" s="592" t="str">
        <f>IF(Y3="","",CONCATENATE(VLOOKUP(Y3,AB1:AH1,1)," pont"))</f>
        <v/>
      </c>
      <c r="R6" s="596"/>
      <c r="Y6" s="599"/>
      <c r="Z6" s="599"/>
      <c r="AA6" s="599" t="s">
        <v>53</v>
      </c>
      <c r="AB6" s="600">
        <v>150</v>
      </c>
      <c r="AC6" s="600">
        <v>120</v>
      </c>
      <c r="AD6" s="600">
        <v>90</v>
      </c>
      <c r="AE6" s="600">
        <v>60</v>
      </c>
      <c r="AF6" s="600">
        <v>40</v>
      </c>
      <c r="AG6" s="600">
        <v>25</v>
      </c>
      <c r="AH6" s="600">
        <v>10</v>
      </c>
      <c r="AI6" s="705"/>
      <c r="AJ6" s="705"/>
      <c r="AK6" s="705"/>
    </row>
    <row r="7" spans="1:37" s="614" customFormat="1" ht="12.9" customHeight="1" x14ac:dyDescent="0.25">
      <c r="A7" s="602">
        <v>1</v>
      </c>
      <c r="B7" s="706" t="str">
        <f>IF($E7="","",VLOOKUP($E7,#REF!,14))</f>
        <v/>
      </c>
      <c r="C7" s="707" t="str">
        <f>IF($E7="","",VLOOKUP($E7,#REF!,15))</f>
        <v/>
      </c>
      <c r="D7" s="707" t="str">
        <f>IF($E7="","",VLOOKUP($E7,#REF!,5))</f>
        <v/>
      </c>
      <c r="E7" s="708"/>
      <c r="F7" s="709" t="s">
        <v>805</v>
      </c>
      <c r="G7" s="709" t="s">
        <v>748</v>
      </c>
      <c r="H7" s="709"/>
      <c r="I7" s="709" t="s">
        <v>799</v>
      </c>
      <c r="J7" s="710"/>
      <c r="K7" s="711"/>
      <c r="L7" s="711"/>
      <c r="M7" s="711"/>
      <c r="N7" s="711"/>
      <c r="O7" s="608"/>
      <c r="P7" s="609"/>
      <c r="Q7" s="610"/>
      <c r="R7" s="611"/>
      <c r="S7" s="612"/>
      <c r="U7" s="712" t="str">
        <f>[1]Birók!P21</f>
        <v>Bíró</v>
      </c>
      <c r="Y7" s="471"/>
      <c r="Z7" s="471"/>
      <c r="AA7" s="471" t="s">
        <v>54</v>
      </c>
      <c r="AB7" s="472">
        <v>120</v>
      </c>
      <c r="AC7" s="472">
        <v>90</v>
      </c>
      <c r="AD7" s="472">
        <v>60</v>
      </c>
      <c r="AE7" s="472">
        <v>40</v>
      </c>
      <c r="AF7" s="472">
        <v>25</v>
      </c>
      <c r="AG7" s="472">
        <v>10</v>
      </c>
      <c r="AH7" s="472">
        <v>5</v>
      </c>
      <c r="AI7" s="457"/>
      <c r="AJ7" s="457"/>
      <c r="AK7" s="457"/>
    </row>
    <row r="8" spans="1:37" s="614" customFormat="1" ht="12.9" customHeight="1" x14ac:dyDescent="0.25">
      <c r="A8" s="615"/>
      <c r="B8" s="713"/>
      <c r="C8" s="714"/>
      <c r="D8" s="714"/>
      <c r="E8" s="715"/>
      <c r="F8" s="716"/>
      <c r="G8" s="716"/>
      <c r="H8" s="717"/>
      <c r="I8" s="718" t="s">
        <v>178</v>
      </c>
      <c r="J8" s="622"/>
      <c r="K8" s="719" t="s">
        <v>591</v>
      </c>
      <c r="L8" s="719"/>
      <c r="M8" s="711"/>
      <c r="N8" s="711"/>
      <c r="O8" s="608"/>
      <c r="P8" s="609"/>
      <c r="Q8" s="610"/>
      <c r="R8" s="611"/>
      <c r="S8" s="612"/>
      <c r="U8" s="720" t="str">
        <f>[1]Birók!P22</f>
        <v xml:space="preserve"> </v>
      </c>
      <c r="Y8" s="471"/>
      <c r="Z8" s="471"/>
      <c r="AA8" s="471" t="s">
        <v>60</v>
      </c>
      <c r="AB8" s="472">
        <v>90</v>
      </c>
      <c r="AC8" s="472">
        <v>60</v>
      </c>
      <c r="AD8" s="472">
        <v>40</v>
      </c>
      <c r="AE8" s="472">
        <v>25</v>
      </c>
      <c r="AF8" s="472">
        <v>10</v>
      </c>
      <c r="AG8" s="472">
        <v>5</v>
      </c>
      <c r="AH8" s="472">
        <v>2</v>
      </c>
      <c r="AI8" s="457"/>
      <c r="AJ8" s="457"/>
      <c r="AK8" s="457"/>
    </row>
    <row r="9" spans="1:37" s="614" customFormat="1" ht="12.9" customHeight="1" x14ac:dyDescent="0.25">
      <c r="A9" s="615">
        <v>2</v>
      </c>
      <c r="B9" s="706" t="str">
        <f>IF($E9="","",VLOOKUP($E9,#REF!,14))</f>
        <v/>
      </c>
      <c r="C9" s="707" t="str">
        <f>IF($E9="","",VLOOKUP($E9,#REF!,15))</f>
        <v/>
      </c>
      <c r="D9" s="707" t="str">
        <f>IF($E9="","",VLOOKUP($E9,#REF!,5))</f>
        <v/>
      </c>
      <c r="E9" s="708"/>
      <c r="F9" s="721" t="s">
        <v>649</v>
      </c>
      <c r="G9" s="721" t="str">
        <f>IF($E9="","",VLOOKUP($E9,#REF!,3))</f>
        <v/>
      </c>
      <c r="H9" s="721"/>
      <c r="I9" s="709" t="str">
        <f>IF($E9="","",VLOOKUP($E9,#REF!,4))</f>
        <v/>
      </c>
      <c r="J9" s="722"/>
      <c r="K9" s="711"/>
      <c r="L9" s="723"/>
      <c r="M9" s="711"/>
      <c r="N9" s="711"/>
      <c r="O9" s="608"/>
      <c r="P9" s="609"/>
      <c r="Q9" s="610"/>
      <c r="R9" s="611"/>
      <c r="S9" s="612"/>
      <c r="U9" s="720" t="str">
        <f>[1]Birók!P23</f>
        <v xml:space="preserve"> </v>
      </c>
      <c r="Y9" s="471"/>
      <c r="Z9" s="471"/>
      <c r="AA9" s="471" t="s">
        <v>63</v>
      </c>
      <c r="AB9" s="472">
        <v>60</v>
      </c>
      <c r="AC9" s="472">
        <v>40</v>
      </c>
      <c r="AD9" s="472">
        <v>25</v>
      </c>
      <c r="AE9" s="472">
        <v>10</v>
      </c>
      <c r="AF9" s="472">
        <v>5</v>
      </c>
      <c r="AG9" s="472">
        <v>2</v>
      </c>
      <c r="AH9" s="472">
        <v>1</v>
      </c>
      <c r="AI9" s="457"/>
      <c r="AJ9" s="457"/>
      <c r="AK9" s="457"/>
    </row>
    <row r="10" spans="1:37" s="614" customFormat="1" ht="12.9" customHeight="1" x14ac:dyDescent="0.25">
      <c r="A10" s="615"/>
      <c r="B10" s="713"/>
      <c r="C10" s="714"/>
      <c r="D10" s="714"/>
      <c r="E10" s="724"/>
      <c r="F10" s="716"/>
      <c r="G10" s="716"/>
      <c r="H10" s="717"/>
      <c r="I10" s="711"/>
      <c r="J10" s="725"/>
      <c r="K10" s="726" t="s">
        <v>178</v>
      </c>
      <c r="L10" s="630"/>
      <c r="M10" s="719" t="s">
        <v>805</v>
      </c>
      <c r="N10" s="727"/>
      <c r="O10" s="728"/>
      <c r="P10" s="728"/>
      <c r="Q10" s="610"/>
      <c r="R10" s="611"/>
      <c r="S10" s="612"/>
      <c r="U10" s="720" t="str">
        <f>[1]Birók!P24</f>
        <v xml:space="preserve"> </v>
      </c>
      <c r="Y10" s="471"/>
      <c r="Z10" s="471"/>
      <c r="AA10" s="471" t="s">
        <v>70</v>
      </c>
      <c r="AB10" s="472">
        <v>40</v>
      </c>
      <c r="AC10" s="472">
        <v>25</v>
      </c>
      <c r="AD10" s="472">
        <v>15</v>
      </c>
      <c r="AE10" s="472">
        <v>7</v>
      </c>
      <c r="AF10" s="472">
        <v>4</v>
      </c>
      <c r="AG10" s="472">
        <v>1</v>
      </c>
      <c r="AH10" s="472">
        <v>0</v>
      </c>
      <c r="AI10" s="457"/>
      <c r="AJ10" s="457"/>
      <c r="AK10" s="457"/>
    </row>
    <row r="11" spans="1:37" s="614" customFormat="1" ht="12.9" customHeight="1" x14ac:dyDescent="0.25">
      <c r="A11" s="615">
        <v>3</v>
      </c>
      <c r="B11" s="706" t="str">
        <f>IF($E11="","",VLOOKUP($E11,#REF!,14))</f>
        <v/>
      </c>
      <c r="C11" s="707" t="str">
        <f>IF($E11="","",VLOOKUP($E11,#REF!,15))</f>
        <v/>
      </c>
      <c r="D11" s="707" t="str">
        <f>IF($E11="","",VLOOKUP($E11,#REF!,5))</f>
        <v/>
      </c>
      <c r="E11" s="708"/>
      <c r="F11" s="721" t="s">
        <v>144</v>
      </c>
      <c r="G11" s="721" t="s">
        <v>806</v>
      </c>
      <c r="H11" s="721"/>
      <c r="I11" s="721" t="s">
        <v>685</v>
      </c>
      <c r="J11" s="710"/>
      <c r="K11" s="711"/>
      <c r="L11" s="729"/>
      <c r="M11" s="711" t="s">
        <v>669</v>
      </c>
      <c r="N11" s="730"/>
      <c r="O11" s="728"/>
      <c r="P11" s="728"/>
      <c r="Q11" s="610"/>
      <c r="R11" s="611"/>
      <c r="S11" s="612"/>
      <c r="U11" s="720" t="str">
        <f>[1]Birók!P25</f>
        <v xml:space="preserve"> </v>
      </c>
      <c r="Y11" s="471"/>
      <c r="Z11" s="471"/>
      <c r="AA11" s="471" t="s">
        <v>71</v>
      </c>
      <c r="AB11" s="472">
        <v>25</v>
      </c>
      <c r="AC11" s="472">
        <v>15</v>
      </c>
      <c r="AD11" s="472">
        <v>10</v>
      </c>
      <c r="AE11" s="472">
        <v>6</v>
      </c>
      <c r="AF11" s="472">
        <v>3</v>
      </c>
      <c r="AG11" s="472">
        <v>1</v>
      </c>
      <c r="AH11" s="472">
        <v>0</v>
      </c>
      <c r="AI11" s="457"/>
      <c r="AJ11" s="457"/>
      <c r="AK11" s="457"/>
    </row>
    <row r="12" spans="1:37" s="614" customFormat="1" ht="12.9" customHeight="1" x14ac:dyDescent="0.25">
      <c r="A12" s="615"/>
      <c r="B12" s="713"/>
      <c r="C12" s="714"/>
      <c r="D12" s="714"/>
      <c r="E12" s="724"/>
      <c r="F12" s="716"/>
      <c r="G12" s="716"/>
      <c r="H12" s="717"/>
      <c r="I12" s="718" t="s">
        <v>178</v>
      </c>
      <c r="J12" s="622"/>
      <c r="K12" s="719" t="s">
        <v>807</v>
      </c>
      <c r="L12" s="731"/>
      <c r="M12" s="711"/>
      <c r="N12" s="730"/>
      <c r="O12" s="728"/>
      <c r="P12" s="728"/>
      <c r="Q12" s="610"/>
      <c r="R12" s="611"/>
      <c r="S12" s="612"/>
      <c r="U12" s="720" t="str">
        <f>[1]Birók!P26</f>
        <v xml:space="preserve"> </v>
      </c>
      <c r="Y12" s="471"/>
      <c r="Z12" s="471"/>
      <c r="AA12" s="471" t="s">
        <v>76</v>
      </c>
      <c r="AB12" s="472">
        <v>15</v>
      </c>
      <c r="AC12" s="472">
        <v>10</v>
      </c>
      <c r="AD12" s="472">
        <v>6</v>
      </c>
      <c r="AE12" s="472">
        <v>3</v>
      </c>
      <c r="AF12" s="472">
        <v>1</v>
      </c>
      <c r="AG12" s="472">
        <v>0</v>
      </c>
      <c r="AH12" s="472">
        <v>0</v>
      </c>
      <c r="AI12" s="457"/>
      <c r="AJ12" s="457"/>
      <c r="AK12" s="457"/>
    </row>
    <row r="13" spans="1:37" s="614" customFormat="1" ht="12.9" customHeight="1" x14ac:dyDescent="0.25">
      <c r="A13" s="615">
        <v>4</v>
      </c>
      <c r="B13" s="706" t="str">
        <f>IF($E13="","",VLOOKUP($E13,#REF!,14))</f>
        <v/>
      </c>
      <c r="C13" s="707" t="str">
        <f>IF($E13="","",VLOOKUP($E13,#REF!,15))</f>
        <v/>
      </c>
      <c r="D13" s="707" t="str">
        <f>IF($E13="","",VLOOKUP($E13,#REF!,5))</f>
        <v/>
      </c>
      <c r="E13" s="708"/>
      <c r="F13" s="721" t="s">
        <v>649</v>
      </c>
      <c r="G13" s="721" t="str">
        <f>IF($E13="","",VLOOKUP($E13,#REF!,3))</f>
        <v/>
      </c>
      <c r="H13" s="721"/>
      <c r="I13" s="721" t="str">
        <f>IF($E13="","",VLOOKUP($E13,#REF!,4))</f>
        <v/>
      </c>
      <c r="J13" s="732"/>
      <c r="K13" s="711"/>
      <c r="L13" s="711"/>
      <c r="M13" s="711"/>
      <c r="N13" s="730"/>
      <c r="O13" s="728"/>
      <c r="P13" s="728"/>
      <c r="Q13" s="610"/>
      <c r="R13" s="611"/>
      <c r="S13" s="612"/>
      <c r="U13" s="720" t="str">
        <f>[1]Birók!P27</f>
        <v xml:space="preserve"> </v>
      </c>
      <c r="Y13" s="471"/>
      <c r="Z13" s="471"/>
      <c r="AA13" s="471" t="s">
        <v>77</v>
      </c>
      <c r="AB13" s="472">
        <v>10</v>
      </c>
      <c r="AC13" s="472">
        <v>6</v>
      </c>
      <c r="AD13" s="472">
        <v>3</v>
      </c>
      <c r="AE13" s="472">
        <v>1</v>
      </c>
      <c r="AF13" s="472">
        <v>0</v>
      </c>
      <c r="AG13" s="472">
        <v>0</v>
      </c>
      <c r="AH13" s="472">
        <v>0</v>
      </c>
      <c r="AI13" s="457"/>
      <c r="AJ13" s="457"/>
      <c r="AK13" s="457"/>
    </row>
    <row r="14" spans="1:37" s="614" customFormat="1" ht="12.9" customHeight="1" x14ac:dyDescent="0.25">
      <c r="A14" s="615"/>
      <c r="B14" s="713"/>
      <c r="C14" s="714"/>
      <c r="D14" s="714"/>
      <c r="E14" s="724"/>
      <c r="F14" s="711"/>
      <c r="G14" s="711"/>
      <c r="H14" s="733"/>
      <c r="I14" s="734"/>
      <c r="J14" s="725"/>
      <c r="K14" s="711"/>
      <c r="L14" s="711"/>
      <c r="M14" s="726" t="s">
        <v>178</v>
      </c>
      <c r="N14" s="630"/>
      <c r="O14" s="719" t="s">
        <v>805</v>
      </c>
      <c r="P14" s="727"/>
      <c r="Q14" s="610"/>
      <c r="R14" s="611"/>
      <c r="S14" s="612"/>
      <c r="U14" s="720" t="str">
        <f>[1]Birók!P28</f>
        <v xml:space="preserve"> </v>
      </c>
      <c r="Y14" s="471"/>
      <c r="Z14" s="471"/>
      <c r="AA14" s="471" t="s">
        <v>82</v>
      </c>
      <c r="AB14" s="472">
        <v>3</v>
      </c>
      <c r="AC14" s="472">
        <v>2</v>
      </c>
      <c r="AD14" s="472">
        <v>1</v>
      </c>
      <c r="AE14" s="472">
        <v>0</v>
      </c>
      <c r="AF14" s="472">
        <v>0</v>
      </c>
      <c r="AG14" s="472">
        <v>0</v>
      </c>
      <c r="AH14" s="472">
        <v>0</v>
      </c>
      <c r="AI14" s="457"/>
      <c r="AJ14" s="457"/>
      <c r="AK14" s="457"/>
    </row>
    <row r="15" spans="1:37" s="614" customFormat="1" ht="12.9" customHeight="1" x14ac:dyDescent="0.25">
      <c r="A15" s="602">
        <v>5</v>
      </c>
      <c r="B15" s="706" t="str">
        <f>IF($E15="","",VLOOKUP($E15,#REF!,14))</f>
        <v/>
      </c>
      <c r="C15" s="707"/>
      <c r="D15" s="707" t="str">
        <f>IF($E15="","",VLOOKUP($E15,#REF!,5))</f>
        <v/>
      </c>
      <c r="E15" s="708"/>
      <c r="F15" s="709" t="s">
        <v>808</v>
      </c>
      <c r="G15" s="709" t="str">
        <f>IF($E15="","",VLOOKUP($E15,#REF!,3))</f>
        <v/>
      </c>
      <c r="H15" s="709" t="s">
        <v>150</v>
      </c>
      <c r="I15" s="709" t="s">
        <v>677</v>
      </c>
      <c r="J15" s="735"/>
      <c r="K15" s="711"/>
      <c r="L15" s="711"/>
      <c r="M15" s="711"/>
      <c r="N15" s="730"/>
      <c r="O15" s="711" t="s">
        <v>738</v>
      </c>
      <c r="P15" s="730"/>
      <c r="Q15" s="610"/>
      <c r="R15" s="611"/>
      <c r="S15" s="612"/>
      <c r="U15" s="720" t="str">
        <f>[1]Birók!P29</f>
        <v xml:space="preserve"> </v>
      </c>
      <c r="Y15" s="471"/>
      <c r="Z15" s="471"/>
      <c r="AA15" s="471"/>
      <c r="AB15" s="471"/>
      <c r="AC15" s="471"/>
      <c r="AD15" s="471"/>
      <c r="AE15" s="471"/>
      <c r="AF15" s="471"/>
      <c r="AG15" s="471"/>
      <c r="AH15" s="471"/>
      <c r="AI15" s="457"/>
      <c r="AJ15" s="457"/>
      <c r="AK15" s="457"/>
    </row>
    <row r="16" spans="1:37" s="614" customFormat="1" ht="12.9" customHeight="1" thickBot="1" x14ac:dyDescent="0.3">
      <c r="A16" s="615"/>
      <c r="B16" s="713"/>
      <c r="C16" s="714"/>
      <c r="D16" s="714"/>
      <c r="E16" s="724"/>
      <c r="F16" s="716"/>
      <c r="G16" s="716"/>
      <c r="H16" s="717"/>
      <c r="I16" s="718" t="s">
        <v>178</v>
      </c>
      <c r="J16" s="622"/>
      <c r="K16" s="719" t="s">
        <v>197</v>
      </c>
      <c r="L16" s="719"/>
      <c r="M16" s="711"/>
      <c r="N16" s="730"/>
      <c r="O16" s="728"/>
      <c r="P16" s="730"/>
      <c r="Q16" s="610"/>
      <c r="R16" s="611"/>
      <c r="S16" s="612"/>
      <c r="U16" s="736" t="str">
        <f>[1]Birók!P30</f>
        <v>Egyik sem</v>
      </c>
      <c r="Y16" s="471"/>
      <c r="Z16" s="471"/>
      <c r="AA16" s="471" t="s">
        <v>30</v>
      </c>
      <c r="AB16" s="472">
        <v>150</v>
      </c>
      <c r="AC16" s="472">
        <v>120</v>
      </c>
      <c r="AD16" s="472">
        <v>90</v>
      </c>
      <c r="AE16" s="472">
        <v>60</v>
      </c>
      <c r="AF16" s="472">
        <v>40</v>
      </c>
      <c r="AG16" s="472">
        <v>25</v>
      </c>
      <c r="AH16" s="472">
        <v>15</v>
      </c>
      <c r="AI16" s="457"/>
      <c r="AJ16" s="457"/>
      <c r="AK16" s="457"/>
    </row>
    <row r="17" spans="1:37" s="614" customFormat="1" ht="12.9" customHeight="1" x14ac:dyDescent="0.25">
      <c r="A17" s="615">
        <v>6</v>
      </c>
      <c r="B17" s="706" t="str">
        <f>IF($E17="","",VLOOKUP($E17,#REF!,14))</f>
        <v/>
      </c>
      <c r="C17" s="707"/>
      <c r="D17" s="707" t="str">
        <f>IF($E17="","",VLOOKUP($E17,#REF!,5))</f>
        <v/>
      </c>
      <c r="E17" s="708"/>
      <c r="F17" s="721" t="s">
        <v>197</v>
      </c>
      <c r="G17" s="721" t="str">
        <f>IF($E17="","",VLOOKUP($E17,#REF!,3))</f>
        <v/>
      </c>
      <c r="H17" s="721" t="s">
        <v>170</v>
      </c>
      <c r="I17" s="721" t="s">
        <v>799</v>
      </c>
      <c r="J17" s="722"/>
      <c r="K17" s="711" t="s">
        <v>809</v>
      </c>
      <c r="L17" s="723"/>
      <c r="M17" s="711"/>
      <c r="N17" s="730"/>
      <c r="O17" s="728"/>
      <c r="P17" s="730"/>
      <c r="Q17" s="610"/>
      <c r="R17" s="611"/>
      <c r="S17" s="612"/>
      <c r="Y17" s="471"/>
      <c r="Z17" s="471"/>
      <c r="AA17" s="471" t="s">
        <v>36</v>
      </c>
      <c r="AB17" s="472">
        <v>120</v>
      </c>
      <c r="AC17" s="472">
        <v>90</v>
      </c>
      <c r="AD17" s="472">
        <v>60</v>
      </c>
      <c r="AE17" s="472">
        <v>40</v>
      </c>
      <c r="AF17" s="472">
        <v>25</v>
      </c>
      <c r="AG17" s="472">
        <v>15</v>
      </c>
      <c r="AH17" s="472">
        <v>8</v>
      </c>
      <c r="AI17" s="457"/>
      <c r="AJ17" s="457"/>
      <c r="AK17" s="457"/>
    </row>
    <row r="18" spans="1:37" s="614" customFormat="1" ht="12.9" customHeight="1" x14ac:dyDescent="0.25">
      <c r="A18" s="615"/>
      <c r="B18" s="713"/>
      <c r="C18" s="714"/>
      <c r="D18" s="714"/>
      <c r="E18" s="724"/>
      <c r="F18" s="716"/>
      <c r="G18" s="716"/>
      <c r="H18" s="717"/>
      <c r="I18" s="711"/>
      <c r="J18" s="725"/>
      <c r="K18" s="726" t="s">
        <v>178</v>
      </c>
      <c r="L18" s="630"/>
      <c r="M18" s="719" t="s">
        <v>197</v>
      </c>
      <c r="N18" s="737"/>
      <c r="O18" s="728"/>
      <c r="P18" s="730"/>
      <c r="Q18" s="610"/>
      <c r="R18" s="611"/>
      <c r="S18" s="612"/>
      <c r="Y18" s="471"/>
      <c r="Z18" s="471"/>
      <c r="AA18" s="471" t="s">
        <v>41</v>
      </c>
      <c r="AB18" s="472">
        <v>90</v>
      </c>
      <c r="AC18" s="472">
        <v>60</v>
      </c>
      <c r="AD18" s="472">
        <v>40</v>
      </c>
      <c r="AE18" s="472">
        <v>25</v>
      </c>
      <c r="AF18" s="472">
        <v>15</v>
      </c>
      <c r="AG18" s="472">
        <v>8</v>
      </c>
      <c r="AH18" s="472">
        <v>4</v>
      </c>
      <c r="AI18" s="457"/>
      <c r="AJ18" s="457"/>
      <c r="AK18" s="457"/>
    </row>
    <row r="19" spans="1:37" s="614" customFormat="1" ht="12.9" customHeight="1" x14ac:dyDescent="0.25">
      <c r="A19" s="615">
        <v>7</v>
      </c>
      <c r="B19" s="706" t="str">
        <f>IF($E19="","",VLOOKUP($E19,#REF!,14))</f>
        <v/>
      </c>
      <c r="C19" s="707" t="str">
        <f>IF($E19="","",VLOOKUP($E19,#REF!,15))</f>
        <v/>
      </c>
      <c r="D19" s="707" t="str">
        <f>IF($E19="","",VLOOKUP($E19,#REF!,5))</f>
        <v/>
      </c>
      <c r="E19" s="708"/>
      <c r="F19" s="721" t="s">
        <v>213</v>
      </c>
      <c r="G19" s="721" t="s">
        <v>198</v>
      </c>
      <c r="H19" s="721"/>
      <c r="I19" s="721" t="s">
        <v>696</v>
      </c>
      <c r="J19" s="710"/>
      <c r="K19" s="711"/>
      <c r="L19" s="729"/>
      <c r="M19" s="711" t="s">
        <v>682</v>
      </c>
      <c r="N19" s="728"/>
      <c r="O19" s="728"/>
      <c r="P19" s="730"/>
      <c r="Q19" s="610"/>
      <c r="R19" s="611"/>
      <c r="S19" s="612"/>
      <c r="Y19" s="471"/>
      <c r="Z19" s="471"/>
      <c r="AA19" s="471" t="s">
        <v>53</v>
      </c>
      <c r="AB19" s="472">
        <v>60</v>
      </c>
      <c r="AC19" s="472">
        <v>40</v>
      </c>
      <c r="AD19" s="472">
        <v>25</v>
      </c>
      <c r="AE19" s="472">
        <v>15</v>
      </c>
      <c r="AF19" s="472">
        <v>8</v>
      </c>
      <c r="AG19" s="472">
        <v>4</v>
      </c>
      <c r="AH19" s="472">
        <v>2</v>
      </c>
      <c r="AI19" s="457"/>
      <c r="AJ19" s="457"/>
      <c r="AK19" s="457"/>
    </row>
    <row r="20" spans="1:37" s="614" customFormat="1" ht="12.9" customHeight="1" x14ac:dyDescent="0.25">
      <c r="A20" s="615"/>
      <c r="B20" s="713"/>
      <c r="C20" s="714"/>
      <c r="D20" s="714"/>
      <c r="E20" s="715"/>
      <c r="F20" s="716"/>
      <c r="G20" s="716"/>
      <c r="H20" s="717"/>
      <c r="I20" s="718" t="s">
        <v>178</v>
      </c>
      <c r="J20" s="622"/>
      <c r="K20" s="719" t="s">
        <v>598</v>
      </c>
      <c r="L20" s="731"/>
      <c r="M20" s="711"/>
      <c r="N20" s="728"/>
      <c r="O20" s="728"/>
      <c r="P20" s="730"/>
      <c r="Q20" s="610"/>
      <c r="R20" s="611"/>
      <c r="S20" s="612"/>
      <c r="Y20" s="471"/>
      <c r="Z20" s="471"/>
      <c r="AA20" s="471" t="s">
        <v>54</v>
      </c>
      <c r="AB20" s="472">
        <v>40</v>
      </c>
      <c r="AC20" s="472">
        <v>25</v>
      </c>
      <c r="AD20" s="472">
        <v>15</v>
      </c>
      <c r="AE20" s="472">
        <v>8</v>
      </c>
      <c r="AF20" s="472">
        <v>4</v>
      </c>
      <c r="AG20" s="472">
        <v>2</v>
      </c>
      <c r="AH20" s="472">
        <v>1</v>
      </c>
      <c r="AI20" s="457"/>
      <c r="AJ20" s="457"/>
      <c r="AK20" s="457"/>
    </row>
    <row r="21" spans="1:37" s="614" customFormat="1" ht="12.9" customHeight="1" x14ac:dyDescent="0.25">
      <c r="A21" s="615">
        <v>8</v>
      </c>
      <c r="B21" s="706" t="str">
        <f>IF($E21="","",VLOOKUP($E21,#REF!,14))</f>
        <v/>
      </c>
      <c r="C21" s="707" t="str">
        <f>IF($E21="","",VLOOKUP($E21,#REF!,15))</f>
        <v/>
      </c>
      <c r="D21" s="707" t="str">
        <f>IF($E21="","",VLOOKUP($E21,#REF!,5))</f>
        <v/>
      </c>
      <c r="E21" s="708"/>
      <c r="F21" s="721" t="s">
        <v>649</v>
      </c>
      <c r="G21" s="721" t="str">
        <f>IF($E21="","",VLOOKUP($E21,#REF!,3))</f>
        <v/>
      </c>
      <c r="H21" s="721"/>
      <c r="I21" s="721" t="str">
        <f>IF($E21="","",VLOOKUP($E21,#REF!,4))</f>
        <v/>
      </c>
      <c r="J21" s="732"/>
      <c r="K21" s="711"/>
      <c r="L21" s="711"/>
      <c r="M21" s="711"/>
      <c r="N21" s="728"/>
      <c r="O21" s="728"/>
      <c r="P21" s="730"/>
      <c r="Q21" s="610"/>
      <c r="R21" s="611"/>
      <c r="S21" s="612"/>
      <c r="Y21" s="471"/>
      <c r="Z21" s="471"/>
      <c r="AA21" s="471" t="s">
        <v>60</v>
      </c>
      <c r="AB21" s="472">
        <v>25</v>
      </c>
      <c r="AC21" s="472">
        <v>15</v>
      </c>
      <c r="AD21" s="472">
        <v>10</v>
      </c>
      <c r="AE21" s="472">
        <v>6</v>
      </c>
      <c r="AF21" s="472">
        <v>3</v>
      </c>
      <c r="AG21" s="472">
        <v>1</v>
      </c>
      <c r="AH21" s="472">
        <v>0</v>
      </c>
      <c r="AI21" s="457"/>
      <c r="AJ21" s="457"/>
      <c r="AK21" s="457"/>
    </row>
    <row r="22" spans="1:37" s="614" customFormat="1" ht="12.9" customHeight="1" x14ac:dyDescent="0.25">
      <c r="A22" s="615"/>
      <c r="B22" s="713"/>
      <c r="C22" s="714"/>
      <c r="D22" s="714"/>
      <c r="E22" s="715"/>
      <c r="F22" s="734"/>
      <c r="G22" s="734"/>
      <c r="H22" s="738"/>
      <c r="I22" s="734"/>
      <c r="J22" s="725"/>
      <c r="K22" s="711"/>
      <c r="L22" s="711"/>
      <c r="M22" s="711"/>
      <c r="N22" s="728"/>
      <c r="O22" s="726" t="s">
        <v>178</v>
      </c>
      <c r="P22" s="630"/>
      <c r="Q22" s="719" t="s">
        <v>805</v>
      </c>
      <c r="R22" s="727"/>
      <c r="S22" s="612"/>
      <c r="Y22" s="471"/>
      <c r="Z22" s="471"/>
      <c r="AA22" s="471" t="s">
        <v>63</v>
      </c>
      <c r="AB22" s="472">
        <v>15</v>
      </c>
      <c r="AC22" s="472">
        <v>10</v>
      </c>
      <c r="AD22" s="472">
        <v>6</v>
      </c>
      <c r="AE22" s="472">
        <v>3</v>
      </c>
      <c r="AF22" s="472">
        <v>1</v>
      </c>
      <c r="AG22" s="472">
        <v>0</v>
      </c>
      <c r="AH22" s="472">
        <v>0</v>
      </c>
      <c r="AI22" s="457"/>
      <c r="AJ22" s="457"/>
      <c r="AK22" s="457"/>
    </row>
    <row r="23" spans="1:37" s="614" customFormat="1" ht="12.9" customHeight="1" x14ac:dyDescent="0.25">
      <c r="A23" s="615">
        <v>9</v>
      </c>
      <c r="B23" s="706" t="str">
        <f>IF($E23="","",VLOOKUP($E23,#REF!,14))</f>
        <v/>
      </c>
      <c r="C23" s="707" t="str">
        <f>IF($E23="","",VLOOKUP($E23,#REF!,15))</f>
        <v/>
      </c>
      <c r="D23" s="707" t="str">
        <f>IF($E23="","",VLOOKUP($E23,#REF!,5))</f>
        <v/>
      </c>
      <c r="E23" s="708"/>
      <c r="F23" s="721" t="s">
        <v>649</v>
      </c>
      <c r="G23" s="721" t="str">
        <f>IF($E23="","",VLOOKUP($E23,#REF!,3))</f>
        <v/>
      </c>
      <c r="H23" s="721"/>
      <c r="I23" s="721" t="str">
        <f>IF($E23="","",VLOOKUP($E23,#REF!,4))</f>
        <v/>
      </c>
      <c r="J23" s="710"/>
      <c r="K23" s="711"/>
      <c r="L23" s="711"/>
      <c r="M23" s="711"/>
      <c r="N23" s="728"/>
      <c r="O23" s="711"/>
      <c r="P23" s="730"/>
      <c r="Q23" s="711" t="s">
        <v>669</v>
      </c>
      <c r="R23" s="728"/>
      <c r="S23" s="612"/>
      <c r="Y23" s="471"/>
      <c r="Z23" s="471"/>
      <c r="AA23" s="471" t="s">
        <v>70</v>
      </c>
      <c r="AB23" s="472">
        <v>10</v>
      </c>
      <c r="AC23" s="472">
        <v>6</v>
      </c>
      <c r="AD23" s="472">
        <v>3</v>
      </c>
      <c r="AE23" s="472">
        <v>1</v>
      </c>
      <c r="AF23" s="472">
        <v>0</v>
      </c>
      <c r="AG23" s="472">
        <v>0</v>
      </c>
      <c r="AH23" s="472">
        <v>0</v>
      </c>
      <c r="AI23" s="457"/>
      <c r="AJ23" s="457"/>
      <c r="AK23" s="457"/>
    </row>
    <row r="24" spans="1:37" s="614" customFormat="1" ht="12.9" customHeight="1" x14ac:dyDescent="0.25">
      <c r="A24" s="615"/>
      <c r="B24" s="713"/>
      <c r="C24" s="714"/>
      <c r="D24" s="714"/>
      <c r="E24" s="715"/>
      <c r="F24" s="716"/>
      <c r="G24" s="716"/>
      <c r="H24" s="717"/>
      <c r="I24" s="718" t="s">
        <v>178</v>
      </c>
      <c r="J24" s="622"/>
      <c r="K24" s="719" t="s">
        <v>597</v>
      </c>
      <c r="L24" s="719"/>
      <c r="M24" s="711"/>
      <c r="N24" s="728"/>
      <c r="O24" s="728"/>
      <c r="P24" s="730"/>
      <c r="Q24" s="610"/>
      <c r="R24" s="611"/>
      <c r="S24" s="612"/>
      <c r="Y24" s="471"/>
      <c r="Z24" s="471"/>
      <c r="AA24" s="471" t="s">
        <v>71</v>
      </c>
      <c r="AB24" s="472">
        <v>6</v>
      </c>
      <c r="AC24" s="472">
        <v>3</v>
      </c>
      <c r="AD24" s="472">
        <v>1</v>
      </c>
      <c r="AE24" s="472">
        <v>0</v>
      </c>
      <c r="AF24" s="472">
        <v>0</v>
      </c>
      <c r="AG24" s="472">
        <v>0</v>
      </c>
      <c r="AH24" s="472">
        <v>0</v>
      </c>
      <c r="AI24" s="457"/>
      <c r="AJ24" s="457"/>
      <c r="AK24" s="457"/>
    </row>
    <row r="25" spans="1:37" s="614" customFormat="1" ht="12.9" customHeight="1" x14ac:dyDescent="0.25">
      <c r="A25" s="615">
        <v>10</v>
      </c>
      <c r="B25" s="706" t="str">
        <f>IF($E25="","",VLOOKUP($E25,#REF!,14))</f>
        <v/>
      </c>
      <c r="C25" s="707" t="str">
        <f>IF($E25="","",VLOOKUP($E25,#REF!,15))</f>
        <v/>
      </c>
      <c r="D25" s="707" t="str">
        <f>IF($E25="","",VLOOKUP($E25,#REF!,5))</f>
        <v/>
      </c>
      <c r="E25" s="708"/>
      <c r="F25" s="721" t="s">
        <v>781</v>
      </c>
      <c r="G25" s="721" t="s">
        <v>658</v>
      </c>
      <c r="H25" s="721"/>
      <c r="I25" s="721" t="s">
        <v>784</v>
      </c>
      <c r="J25" s="722"/>
      <c r="K25" s="711"/>
      <c r="L25" s="723"/>
      <c r="M25" s="711"/>
      <c r="N25" s="728"/>
      <c r="O25" s="728"/>
      <c r="P25" s="730"/>
      <c r="Q25" s="610"/>
      <c r="R25" s="611"/>
      <c r="S25" s="612"/>
      <c r="Y25" s="471"/>
      <c r="Z25" s="471"/>
      <c r="AA25" s="471" t="s">
        <v>76</v>
      </c>
      <c r="AB25" s="472">
        <v>3</v>
      </c>
      <c r="AC25" s="472">
        <v>2</v>
      </c>
      <c r="AD25" s="472">
        <v>1</v>
      </c>
      <c r="AE25" s="472">
        <v>0</v>
      </c>
      <c r="AF25" s="472">
        <v>0</v>
      </c>
      <c r="AG25" s="472">
        <v>0</v>
      </c>
      <c r="AH25" s="472">
        <v>0</v>
      </c>
      <c r="AI25" s="457"/>
      <c r="AJ25" s="457"/>
      <c r="AK25" s="457"/>
    </row>
    <row r="26" spans="1:37" s="614" customFormat="1" ht="12.9" customHeight="1" x14ac:dyDescent="0.25">
      <c r="A26" s="615"/>
      <c r="B26" s="713"/>
      <c r="C26" s="714"/>
      <c r="D26" s="714"/>
      <c r="E26" s="724"/>
      <c r="F26" s="716"/>
      <c r="G26" s="716"/>
      <c r="H26" s="717"/>
      <c r="I26" s="711"/>
      <c r="J26" s="725"/>
      <c r="K26" s="726" t="s">
        <v>178</v>
      </c>
      <c r="L26" s="630"/>
      <c r="M26" s="719" t="s">
        <v>781</v>
      </c>
      <c r="N26" s="727"/>
      <c r="O26" s="728"/>
      <c r="P26" s="730"/>
      <c r="Q26" s="610"/>
      <c r="R26" s="611"/>
      <c r="S26" s="612"/>
      <c r="Y26" s="457"/>
      <c r="Z26" s="457"/>
      <c r="AA26" s="457"/>
      <c r="AB26" s="457"/>
      <c r="AC26" s="457"/>
      <c r="AD26" s="457"/>
      <c r="AE26" s="457"/>
      <c r="AF26" s="457"/>
      <c r="AG26" s="457"/>
      <c r="AH26" s="457"/>
      <c r="AI26" s="457"/>
      <c r="AJ26" s="457"/>
      <c r="AK26" s="457"/>
    </row>
    <row r="27" spans="1:37" s="614" customFormat="1" ht="12.9" customHeight="1" x14ac:dyDescent="0.25">
      <c r="A27" s="615">
        <v>11</v>
      </c>
      <c r="B27" s="706" t="str">
        <f>IF($E27="","",VLOOKUP($E27,#REF!,14))</f>
        <v/>
      </c>
      <c r="C27" s="707" t="str">
        <f>IF($E27="","",VLOOKUP($E27,#REF!,15))</f>
        <v/>
      </c>
      <c r="D27" s="707" t="str">
        <f>IF($E27="","",VLOOKUP($E27,#REF!,5))</f>
        <v/>
      </c>
      <c r="E27" s="708"/>
      <c r="F27" s="721" t="s">
        <v>810</v>
      </c>
      <c r="G27" s="721" t="s">
        <v>700</v>
      </c>
      <c r="H27" s="721"/>
      <c r="I27" s="721" t="s">
        <v>723</v>
      </c>
      <c r="J27" s="710"/>
      <c r="K27" s="711"/>
      <c r="L27" s="729"/>
      <c r="M27" s="711" t="s">
        <v>605</v>
      </c>
      <c r="N27" s="730"/>
      <c r="O27" s="728"/>
      <c r="P27" s="730"/>
      <c r="Q27" s="610"/>
      <c r="R27" s="611"/>
      <c r="S27" s="612"/>
      <c r="Y27" s="457"/>
      <c r="Z27" s="457"/>
      <c r="AA27" s="457"/>
      <c r="AB27" s="457"/>
      <c r="AC27" s="457"/>
      <c r="AD27" s="457"/>
      <c r="AE27" s="457"/>
      <c r="AF27" s="457"/>
      <c r="AG27" s="457"/>
      <c r="AH27" s="457"/>
      <c r="AI27" s="457"/>
      <c r="AJ27" s="457"/>
      <c r="AK27" s="457"/>
    </row>
    <row r="28" spans="1:37" s="614" customFormat="1" ht="12.9" customHeight="1" x14ac:dyDescent="0.25">
      <c r="A28" s="641"/>
      <c r="B28" s="713"/>
      <c r="C28" s="714"/>
      <c r="D28" s="714"/>
      <c r="E28" s="724"/>
      <c r="F28" s="716"/>
      <c r="G28" s="716"/>
      <c r="H28" s="717"/>
      <c r="I28" s="718" t="s">
        <v>178</v>
      </c>
      <c r="J28" s="622"/>
      <c r="K28" s="719" t="s">
        <v>811</v>
      </c>
      <c r="L28" s="731"/>
      <c r="M28" s="711"/>
      <c r="N28" s="730"/>
      <c r="O28" s="728"/>
      <c r="P28" s="730"/>
      <c r="Q28" s="610"/>
      <c r="R28" s="611"/>
      <c r="S28" s="612"/>
    </row>
    <row r="29" spans="1:37" s="614" customFormat="1" ht="12.9" customHeight="1" x14ac:dyDescent="0.25">
      <c r="A29" s="602">
        <v>12</v>
      </c>
      <c r="B29" s="706" t="str">
        <f>IF($E29="","",VLOOKUP($E29,#REF!,14))</f>
        <v/>
      </c>
      <c r="C29" s="707" t="str">
        <f>IF($E29="","",VLOOKUP($E29,#REF!,15))</f>
        <v/>
      </c>
      <c r="D29" s="707" t="str">
        <f>IF($E29="","",VLOOKUP($E29,#REF!,5))</f>
        <v/>
      </c>
      <c r="E29" s="708"/>
      <c r="F29" s="709" t="s">
        <v>649</v>
      </c>
      <c r="G29" s="709" t="str">
        <f>IF($E29="","",VLOOKUP($E29,#REF!,3))</f>
        <v/>
      </c>
      <c r="H29" s="709"/>
      <c r="I29" s="709" t="str">
        <f>IF($E29="","",VLOOKUP($E29,#REF!,4))</f>
        <v/>
      </c>
      <c r="J29" s="732"/>
      <c r="K29" s="711"/>
      <c r="L29" s="711"/>
      <c r="M29" s="711"/>
      <c r="N29" s="730"/>
      <c r="O29" s="728"/>
      <c r="P29" s="730"/>
      <c r="Q29" s="610"/>
      <c r="R29" s="611"/>
      <c r="S29" s="612"/>
    </row>
    <row r="30" spans="1:37" s="614" customFormat="1" ht="12.9" customHeight="1" x14ac:dyDescent="0.25">
      <c r="A30" s="615"/>
      <c r="B30" s="713"/>
      <c r="C30" s="714"/>
      <c r="D30" s="714"/>
      <c r="E30" s="724"/>
      <c r="F30" s="711"/>
      <c r="G30" s="711"/>
      <c r="H30" s="733"/>
      <c r="I30" s="734"/>
      <c r="J30" s="725"/>
      <c r="K30" s="711"/>
      <c r="L30" s="711"/>
      <c r="M30" s="726" t="s">
        <v>178</v>
      </c>
      <c r="N30" s="630"/>
      <c r="O30" s="719" t="s">
        <v>781</v>
      </c>
      <c r="P30" s="737"/>
      <c r="Q30" s="610"/>
      <c r="R30" s="611"/>
      <c r="S30" s="612"/>
    </row>
    <row r="31" spans="1:37" s="614" customFormat="1" ht="12.9" customHeight="1" x14ac:dyDescent="0.25">
      <c r="A31" s="615">
        <v>13</v>
      </c>
      <c r="B31" s="706" t="str">
        <f>IF($E31="","",VLOOKUP($E31,#REF!,14))</f>
        <v/>
      </c>
      <c r="C31" s="707" t="str">
        <f>IF($E31="","",VLOOKUP($E31,#REF!,15))</f>
        <v/>
      </c>
      <c r="D31" s="707" t="str">
        <f>IF($E31="","",VLOOKUP($E31,#REF!,5))</f>
        <v/>
      </c>
      <c r="E31" s="708"/>
      <c r="F31" s="721" t="s">
        <v>812</v>
      </c>
      <c r="G31" s="721" t="s">
        <v>759</v>
      </c>
      <c r="H31" s="721"/>
      <c r="I31" s="721" t="s">
        <v>675</v>
      </c>
      <c r="J31" s="735"/>
      <c r="K31" s="711"/>
      <c r="L31" s="711"/>
      <c r="M31" s="711"/>
      <c r="N31" s="730"/>
      <c r="O31" s="711" t="s">
        <v>605</v>
      </c>
      <c r="P31" s="728"/>
      <c r="Q31" s="610"/>
      <c r="R31" s="611"/>
      <c r="S31" s="612"/>
    </row>
    <row r="32" spans="1:37" s="614" customFormat="1" ht="12.9" customHeight="1" x14ac:dyDescent="0.25">
      <c r="A32" s="615"/>
      <c r="B32" s="713"/>
      <c r="C32" s="714"/>
      <c r="D32" s="714"/>
      <c r="E32" s="724"/>
      <c r="F32" s="716"/>
      <c r="G32" s="716"/>
      <c r="H32" s="717"/>
      <c r="I32" s="726" t="s">
        <v>178</v>
      </c>
      <c r="J32" s="622"/>
      <c r="K32" s="719" t="s">
        <v>596</v>
      </c>
      <c r="L32" s="719"/>
      <c r="M32" s="711"/>
      <c r="N32" s="730"/>
      <c r="O32" s="728"/>
      <c r="P32" s="728"/>
      <c r="Q32" s="610"/>
      <c r="R32" s="611"/>
      <c r="S32" s="612"/>
    </row>
    <row r="33" spans="1:19" s="614" customFormat="1" ht="12.9" customHeight="1" x14ac:dyDescent="0.25">
      <c r="A33" s="615">
        <v>14</v>
      </c>
      <c r="B33" s="706" t="str">
        <f>IF($E33="","",VLOOKUP($E33,#REF!,14))</f>
        <v/>
      </c>
      <c r="C33" s="707" t="str">
        <f>IF($E33="","",VLOOKUP($E33,#REF!,15))</f>
        <v/>
      </c>
      <c r="D33" s="707" t="str">
        <f>IF($E33="","",VLOOKUP($E33,#REF!,5))</f>
        <v/>
      </c>
      <c r="E33" s="708"/>
      <c r="F33" s="721" t="s">
        <v>649</v>
      </c>
      <c r="G33" s="721" t="str">
        <f>IF($E33="","",VLOOKUP($E33,#REF!,3))</f>
        <v/>
      </c>
      <c r="H33" s="721"/>
      <c r="I33" s="721" t="str">
        <f>IF($E33="","",VLOOKUP($E33,#REF!,4))</f>
        <v/>
      </c>
      <c r="J33" s="722"/>
      <c r="K33" s="711"/>
      <c r="L33" s="723"/>
      <c r="M33" s="711"/>
      <c r="N33" s="730"/>
      <c r="O33" s="728"/>
      <c r="P33" s="728"/>
      <c r="Q33" s="610"/>
      <c r="R33" s="611"/>
      <c r="S33" s="612"/>
    </row>
    <row r="34" spans="1:19" s="614" customFormat="1" ht="12.9" customHeight="1" x14ac:dyDescent="0.25">
      <c r="A34" s="615"/>
      <c r="B34" s="713"/>
      <c r="C34" s="714"/>
      <c r="D34" s="714"/>
      <c r="E34" s="724"/>
      <c r="F34" s="716"/>
      <c r="G34" s="716"/>
      <c r="H34" s="717"/>
      <c r="I34" s="711"/>
      <c r="J34" s="725"/>
      <c r="K34" s="726" t="s">
        <v>178</v>
      </c>
      <c r="L34" s="630"/>
      <c r="M34" s="719" t="str">
        <f>UPPER(IF(OR(L34="a",L34="as"),K32,IF(OR(L34="b",L34="bs"),K36,0)))</f>
        <v>0</v>
      </c>
      <c r="N34" s="737"/>
      <c r="O34" s="728"/>
      <c r="P34" s="728"/>
      <c r="Q34" s="610"/>
      <c r="R34" s="611"/>
      <c r="S34" s="612"/>
    </row>
    <row r="35" spans="1:19" s="614" customFormat="1" ht="12.9" customHeight="1" x14ac:dyDescent="0.25">
      <c r="A35" s="615">
        <v>15</v>
      </c>
      <c r="B35" s="706" t="str">
        <f>IF($E35="","",VLOOKUP($E35,#REF!,14))</f>
        <v/>
      </c>
      <c r="C35" s="707" t="str">
        <f>IF($E35="","",VLOOKUP($E35,#REF!,15))</f>
        <v/>
      </c>
      <c r="D35" s="707" t="str">
        <f>IF($E35="","",VLOOKUP($E35,#REF!,5))</f>
        <v/>
      </c>
      <c r="E35" s="708"/>
      <c r="F35" s="721" t="s">
        <v>649</v>
      </c>
      <c r="G35" s="721" t="str">
        <f>IF($E35="","",VLOOKUP($E35,#REF!,3))</f>
        <v/>
      </c>
      <c r="H35" s="721"/>
      <c r="I35" s="721" t="str">
        <f>IF($E35="","",VLOOKUP($E35,#REF!,4))</f>
        <v/>
      </c>
      <c r="J35" s="710"/>
      <c r="K35" s="711"/>
      <c r="L35" s="729"/>
      <c r="M35" s="711"/>
      <c r="N35" s="728"/>
      <c r="O35" s="728"/>
      <c r="P35" s="728"/>
      <c r="Q35" s="610"/>
      <c r="R35" s="611"/>
      <c r="S35" s="612"/>
    </row>
    <row r="36" spans="1:19" s="614" customFormat="1" ht="12.9" customHeight="1" x14ac:dyDescent="0.25">
      <c r="A36" s="615"/>
      <c r="B36" s="713"/>
      <c r="C36" s="714"/>
      <c r="D36" s="714"/>
      <c r="E36" s="715"/>
      <c r="F36" s="716"/>
      <c r="G36" s="716"/>
      <c r="H36" s="717"/>
      <c r="I36" s="726" t="s">
        <v>178</v>
      </c>
      <c r="J36" s="622"/>
      <c r="K36" s="719" t="s">
        <v>813</v>
      </c>
      <c r="L36" s="731"/>
      <c r="M36" s="711"/>
      <c r="N36" s="728"/>
      <c r="O36" s="728"/>
      <c r="P36" s="728"/>
      <c r="Q36" s="610"/>
      <c r="R36" s="611"/>
      <c r="S36" s="612"/>
    </row>
    <row r="37" spans="1:19" s="614" customFormat="1" ht="12.9" customHeight="1" x14ac:dyDescent="0.25">
      <c r="A37" s="602">
        <v>16</v>
      </c>
      <c r="B37" s="706" t="str">
        <f>IF($E37="","",VLOOKUP($E37,#REF!,14))</f>
        <v/>
      </c>
      <c r="C37" s="707" t="str">
        <f>IF($E37="","",VLOOKUP($E37,#REF!,15))</f>
        <v/>
      </c>
      <c r="D37" s="707" t="str">
        <f>IF($E37="","",VLOOKUP($E37,#REF!,5))</f>
        <v/>
      </c>
      <c r="E37" s="708"/>
      <c r="F37" s="709" t="s">
        <v>662</v>
      </c>
      <c r="G37" s="709" t="s">
        <v>814</v>
      </c>
      <c r="H37" s="721"/>
      <c r="I37" s="709" t="s">
        <v>675</v>
      </c>
      <c r="J37" s="732"/>
      <c r="K37" s="711"/>
      <c r="L37" s="711"/>
      <c r="M37" s="711"/>
      <c r="N37" s="728"/>
      <c r="O37" s="728"/>
      <c r="P37" s="728"/>
      <c r="Q37" s="610"/>
      <c r="R37" s="611"/>
      <c r="S37" s="612"/>
    </row>
    <row r="38" spans="1:19" s="614" customFormat="1" ht="9.6" customHeight="1" x14ac:dyDescent="0.25">
      <c r="A38" s="739"/>
      <c r="B38" s="715"/>
      <c r="C38" s="715"/>
      <c r="D38" s="715"/>
      <c r="E38" s="715"/>
      <c r="F38" s="734"/>
      <c r="G38" s="734"/>
      <c r="H38" s="738"/>
      <c r="I38" s="711"/>
      <c r="J38" s="725"/>
      <c r="K38" s="711"/>
      <c r="L38" s="711"/>
      <c r="M38" s="711"/>
      <c r="N38" s="728"/>
      <c r="O38" s="728"/>
      <c r="P38" s="728"/>
      <c r="Q38" s="610"/>
      <c r="R38" s="611"/>
      <c r="S38" s="612"/>
    </row>
    <row r="39" spans="1:19" s="614" customFormat="1" ht="9.6" customHeight="1" x14ac:dyDescent="0.25">
      <c r="A39" s="740"/>
      <c r="B39" s="741"/>
      <c r="C39" s="741"/>
      <c r="D39" s="741"/>
      <c r="E39" s="715"/>
      <c r="F39" s="741"/>
      <c r="G39" s="741"/>
      <c r="H39" s="741"/>
      <c r="I39" s="741"/>
      <c r="J39" s="715"/>
      <c r="K39" s="741"/>
      <c r="L39" s="741"/>
      <c r="M39" s="741"/>
      <c r="N39" s="742"/>
      <c r="O39" s="742"/>
      <c r="P39" s="742"/>
      <c r="Q39" s="610"/>
      <c r="R39" s="611"/>
      <c r="S39" s="612"/>
    </row>
    <row r="40" spans="1:19" s="614" customFormat="1" ht="9.6" customHeight="1" x14ac:dyDescent="0.25">
      <c r="A40" s="739"/>
      <c r="B40" s="715"/>
      <c r="C40" s="715"/>
      <c r="D40" s="715"/>
      <c r="E40" s="715"/>
      <c r="F40" s="741"/>
      <c r="G40" s="741"/>
      <c r="I40" s="741"/>
      <c r="J40" s="715"/>
      <c r="K40" s="741"/>
      <c r="L40" s="741"/>
      <c r="M40" s="743"/>
      <c r="N40" s="715"/>
      <c r="O40" s="741"/>
      <c r="P40" s="742"/>
      <c r="Q40" s="610"/>
      <c r="R40" s="611"/>
      <c r="S40" s="612"/>
    </row>
    <row r="41" spans="1:19" s="614" customFormat="1" ht="9.6" customHeight="1" x14ac:dyDescent="0.25">
      <c r="A41" s="739"/>
      <c r="B41" s="741"/>
      <c r="C41" s="741"/>
      <c r="D41" s="741"/>
      <c r="E41" s="715"/>
      <c r="F41" s="741"/>
      <c r="G41" s="741"/>
      <c r="H41" s="741"/>
      <c r="I41" s="741"/>
      <c r="J41" s="715"/>
      <c r="K41" s="741"/>
      <c r="L41" s="741"/>
      <c r="M41" s="741"/>
      <c r="N41" s="742"/>
      <c r="O41" s="741"/>
      <c r="P41" s="742"/>
      <c r="Q41" s="610"/>
      <c r="R41" s="611"/>
      <c r="S41" s="612"/>
    </row>
    <row r="42" spans="1:19" s="614" customFormat="1" ht="9.6" customHeight="1" x14ac:dyDescent="0.25">
      <c r="A42" s="739"/>
      <c r="B42" s="715"/>
      <c r="C42" s="715"/>
      <c r="D42" s="715"/>
      <c r="E42" s="715"/>
      <c r="F42" s="741"/>
      <c r="G42" s="741"/>
      <c r="I42" s="743"/>
      <c r="J42" s="715"/>
      <c r="K42" s="741"/>
      <c r="L42" s="741"/>
      <c r="M42" s="741"/>
      <c r="N42" s="742"/>
      <c r="O42" s="742"/>
      <c r="P42" s="742"/>
      <c r="Q42" s="610"/>
      <c r="R42" s="611"/>
      <c r="S42" s="612"/>
    </row>
    <row r="43" spans="1:19" s="614" customFormat="1" ht="9.6" customHeight="1" x14ac:dyDescent="0.25">
      <c r="A43" s="739"/>
      <c r="B43" s="741"/>
      <c r="C43" s="741"/>
      <c r="D43" s="741"/>
      <c r="E43" s="715"/>
      <c r="F43" s="741"/>
      <c r="G43" s="741"/>
      <c r="H43" s="741"/>
      <c r="I43" s="741"/>
      <c r="J43" s="715"/>
      <c r="K43" s="741"/>
      <c r="L43" s="744"/>
      <c r="M43" s="741"/>
      <c r="N43" s="742"/>
      <c r="O43" s="742"/>
      <c r="P43" s="742"/>
      <c r="Q43" s="610"/>
      <c r="R43" s="611"/>
      <c r="S43" s="612"/>
    </row>
    <row r="44" spans="1:19" s="614" customFormat="1" ht="9.6" customHeight="1" x14ac:dyDescent="0.25">
      <c r="A44" s="739"/>
      <c r="B44" s="715"/>
      <c r="C44" s="715"/>
      <c r="D44" s="715"/>
      <c r="E44" s="715"/>
      <c r="F44" s="741"/>
      <c r="G44" s="741"/>
      <c r="I44" s="741"/>
      <c r="J44" s="715"/>
      <c r="K44" s="743"/>
      <c r="L44" s="715"/>
      <c r="M44" s="741"/>
      <c r="N44" s="742"/>
      <c r="O44" s="742"/>
      <c r="P44" s="742"/>
      <c r="Q44" s="610"/>
      <c r="R44" s="611"/>
      <c r="S44" s="612"/>
    </row>
    <row r="45" spans="1:19" s="614" customFormat="1" ht="9.6" customHeight="1" x14ac:dyDescent="0.25">
      <c r="A45" s="739"/>
      <c r="B45" s="741"/>
      <c r="C45" s="741"/>
      <c r="D45" s="741"/>
      <c r="E45" s="715"/>
      <c r="F45" s="741"/>
      <c r="G45" s="741"/>
      <c r="H45" s="741"/>
      <c r="I45" s="741"/>
      <c r="J45" s="715"/>
      <c r="K45" s="741"/>
      <c r="L45" s="741"/>
      <c r="M45" s="741"/>
      <c r="N45" s="742"/>
      <c r="O45" s="742"/>
      <c r="P45" s="742"/>
      <c r="Q45" s="610"/>
      <c r="R45" s="611"/>
      <c r="S45" s="612"/>
    </row>
    <row r="46" spans="1:19" s="614" customFormat="1" ht="9.6" customHeight="1" x14ac:dyDescent="0.25">
      <c r="A46" s="739"/>
      <c r="B46" s="715"/>
      <c r="C46" s="715"/>
      <c r="D46" s="715"/>
      <c r="E46" s="715"/>
      <c r="F46" s="741"/>
      <c r="G46" s="741"/>
      <c r="I46" s="743"/>
      <c r="J46" s="715"/>
      <c r="K46" s="741"/>
      <c r="L46" s="741"/>
      <c r="M46" s="741"/>
      <c r="N46" s="742"/>
      <c r="O46" s="742"/>
      <c r="P46" s="742"/>
      <c r="Q46" s="610"/>
      <c r="R46" s="611"/>
      <c r="S46" s="612"/>
    </row>
    <row r="47" spans="1:19" s="614" customFormat="1" ht="9.6" customHeight="1" x14ac:dyDescent="0.25">
      <c r="A47" s="740"/>
      <c r="B47" s="741"/>
      <c r="C47" s="741"/>
      <c r="D47" s="741"/>
      <c r="E47" s="715"/>
      <c r="F47" s="741"/>
      <c r="G47" s="741"/>
      <c r="H47" s="741"/>
      <c r="I47" s="741"/>
      <c r="J47" s="715"/>
      <c r="K47" s="741"/>
      <c r="L47" s="741"/>
      <c r="M47" s="741"/>
      <c r="N47" s="741"/>
      <c r="O47" s="608"/>
      <c r="P47" s="608"/>
      <c r="Q47" s="610"/>
      <c r="R47" s="611"/>
      <c r="S47" s="612"/>
    </row>
    <row r="48" spans="1:19" s="655" customFormat="1" ht="6.75" customHeight="1" x14ac:dyDescent="0.25">
      <c r="A48" s="651"/>
      <c r="B48" s="651"/>
      <c r="C48" s="651"/>
      <c r="D48" s="651"/>
      <c r="E48" s="651"/>
      <c r="F48" s="745"/>
      <c r="G48" s="745"/>
      <c r="H48" s="745"/>
      <c r="I48" s="745"/>
      <c r="J48" s="653"/>
      <c r="K48" s="652"/>
      <c r="L48" s="654"/>
      <c r="M48" s="652"/>
      <c r="N48" s="654"/>
      <c r="O48" s="652"/>
      <c r="P48" s="654"/>
      <c r="Q48" s="652"/>
      <c r="R48" s="654"/>
      <c r="S48" s="648"/>
    </row>
    <row r="49" spans="1:18" s="664" customFormat="1" ht="10.5" customHeight="1" x14ac:dyDescent="0.25">
      <c r="A49" s="511" t="s">
        <v>44</v>
      </c>
      <c r="B49" s="512"/>
      <c r="C49" s="512"/>
      <c r="D49" s="513"/>
      <c r="E49" s="656" t="s">
        <v>103</v>
      </c>
      <c r="F49" s="657" t="s">
        <v>104</v>
      </c>
      <c r="G49" s="656"/>
      <c r="H49" s="656"/>
      <c r="I49" s="658"/>
      <c r="J49" s="656" t="s">
        <v>103</v>
      </c>
      <c r="K49" s="657" t="s">
        <v>105</v>
      </c>
      <c r="L49" s="659"/>
      <c r="M49" s="657" t="s">
        <v>106</v>
      </c>
      <c r="N49" s="660"/>
      <c r="O49" s="661" t="s">
        <v>107</v>
      </c>
      <c r="P49" s="661"/>
      <c r="Q49" s="662"/>
      <c r="R49" s="663"/>
    </row>
    <row r="50" spans="1:18" s="664" customFormat="1" ht="9" customHeight="1" x14ac:dyDescent="0.25">
      <c r="A50" s="746" t="s">
        <v>108</v>
      </c>
      <c r="B50" s="747"/>
      <c r="C50" s="748"/>
      <c r="D50" s="749"/>
      <c r="E50" s="750">
        <v>1</v>
      </c>
      <c r="F50" s="551" t="e">
        <f>IF(E50&gt;$R$57,0,UPPER(VLOOKUP(E50,#REF!,2)))</f>
        <v>#REF!</v>
      </c>
      <c r="G50" s="667"/>
      <c r="H50" s="551"/>
      <c r="I50" s="544"/>
      <c r="J50" s="751" t="s">
        <v>109</v>
      </c>
      <c r="K50" s="547"/>
      <c r="L50" s="535"/>
      <c r="M50" s="547"/>
      <c r="N50" s="752"/>
      <c r="O50" s="753" t="s">
        <v>110</v>
      </c>
      <c r="P50" s="754"/>
      <c r="Q50" s="754"/>
      <c r="R50" s="755"/>
    </row>
    <row r="51" spans="1:18" s="664" customFormat="1" ht="9" customHeight="1" x14ac:dyDescent="0.25">
      <c r="A51" s="756" t="s">
        <v>111</v>
      </c>
      <c r="B51" s="757"/>
      <c r="C51" s="758"/>
      <c r="D51" s="759"/>
      <c r="E51" s="750">
        <v>2</v>
      </c>
      <c r="F51" s="551" t="e">
        <f>IF(E51&gt;$R$57,0,UPPER(VLOOKUP(E51,#REF!,2)))</f>
        <v>#REF!</v>
      </c>
      <c r="G51" s="667"/>
      <c r="H51" s="551"/>
      <c r="I51" s="544"/>
      <c r="J51" s="751" t="s">
        <v>112</v>
      </c>
      <c r="K51" s="547"/>
      <c r="L51" s="535"/>
      <c r="M51" s="547"/>
      <c r="N51" s="752"/>
      <c r="O51" s="760"/>
      <c r="P51" s="761"/>
      <c r="Q51" s="757"/>
      <c r="R51" s="762"/>
    </row>
    <row r="52" spans="1:18" s="664" customFormat="1" ht="9" customHeight="1" x14ac:dyDescent="0.25">
      <c r="A52" s="548"/>
      <c r="B52" s="549"/>
      <c r="C52" s="673"/>
      <c r="D52" s="550"/>
      <c r="E52" s="750">
        <v>3</v>
      </c>
      <c r="F52" s="551" t="e">
        <f>IF(E52&gt;$R$57,0,UPPER(VLOOKUP(E52,#REF!,2)))</f>
        <v>#REF!</v>
      </c>
      <c r="G52" s="667"/>
      <c r="H52" s="551"/>
      <c r="I52" s="544"/>
      <c r="J52" s="751" t="s">
        <v>113</v>
      </c>
      <c r="K52" s="547"/>
      <c r="L52" s="535"/>
      <c r="M52" s="547"/>
      <c r="N52" s="752"/>
      <c r="O52" s="753" t="s">
        <v>114</v>
      </c>
      <c r="P52" s="754"/>
      <c r="Q52" s="754"/>
      <c r="R52" s="755"/>
    </row>
    <row r="53" spans="1:18" s="664" customFormat="1" ht="9" customHeight="1" x14ac:dyDescent="0.25">
      <c r="A53" s="553"/>
      <c r="B53" s="554"/>
      <c r="C53" s="554"/>
      <c r="D53" s="555"/>
      <c r="E53" s="750">
        <v>4</v>
      </c>
      <c r="F53" s="551" t="e">
        <f>IF(E53&gt;$R$57,0,UPPER(VLOOKUP(E53,#REF!,2)))</f>
        <v>#REF!</v>
      </c>
      <c r="G53" s="667"/>
      <c r="H53" s="551"/>
      <c r="I53" s="544"/>
      <c r="J53" s="751" t="s">
        <v>115</v>
      </c>
      <c r="K53" s="547"/>
      <c r="L53" s="535"/>
      <c r="M53" s="547"/>
      <c r="N53" s="752"/>
      <c r="O53" s="547"/>
      <c r="P53" s="535"/>
      <c r="Q53" s="547"/>
      <c r="R53" s="752"/>
    </row>
    <row r="54" spans="1:18" s="664" customFormat="1" ht="9" customHeight="1" x14ac:dyDescent="0.25">
      <c r="A54" s="557"/>
      <c r="B54" s="558"/>
      <c r="C54" s="558"/>
      <c r="D54" s="559"/>
      <c r="E54" s="750"/>
      <c r="F54" s="551"/>
      <c r="G54" s="667"/>
      <c r="H54" s="551"/>
      <c r="I54" s="544"/>
      <c r="J54" s="751" t="s">
        <v>116</v>
      </c>
      <c r="K54" s="547"/>
      <c r="L54" s="535"/>
      <c r="M54" s="547"/>
      <c r="N54" s="752"/>
      <c r="O54" s="757"/>
      <c r="P54" s="761"/>
      <c r="Q54" s="757"/>
      <c r="R54" s="762"/>
    </row>
    <row r="55" spans="1:18" s="664" customFormat="1" ht="9" customHeight="1" x14ac:dyDescent="0.25">
      <c r="A55" s="560"/>
      <c r="B55" s="561"/>
      <c r="C55" s="554"/>
      <c r="D55" s="555"/>
      <c r="E55" s="750"/>
      <c r="F55" s="551"/>
      <c r="G55" s="667"/>
      <c r="H55" s="551"/>
      <c r="I55" s="544"/>
      <c r="J55" s="751" t="s">
        <v>117</v>
      </c>
      <c r="K55" s="547"/>
      <c r="L55" s="535"/>
      <c r="M55" s="547"/>
      <c r="N55" s="752"/>
      <c r="O55" s="753" t="s">
        <v>118</v>
      </c>
      <c r="P55" s="754"/>
      <c r="Q55" s="754"/>
      <c r="R55" s="755"/>
    </row>
    <row r="56" spans="1:18" s="664" customFormat="1" ht="9" customHeight="1" x14ac:dyDescent="0.25">
      <c r="A56" s="560"/>
      <c r="B56" s="561"/>
      <c r="C56" s="674"/>
      <c r="D56" s="562"/>
      <c r="E56" s="750"/>
      <c r="F56" s="551"/>
      <c r="G56" s="667"/>
      <c r="H56" s="551"/>
      <c r="I56" s="544"/>
      <c r="J56" s="751" t="s">
        <v>119</v>
      </c>
      <c r="K56" s="547"/>
      <c r="L56" s="535"/>
      <c r="M56" s="547"/>
      <c r="N56" s="752"/>
      <c r="O56" s="547"/>
      <c r="P56" s="535"/>
      <c r="Q56" s="547"/>
      <c r="R56" s="752"/>
    </row>
    <row r="57" spans="1:18" s="664" customFormat="1" ht="9" customHeight="1" x14ac:dyDescent="0.25">
      <c r="A57" s="563"/>
      <c r="B57" s="564"/>
      <c r="C57" s="675"/>
      <c r="D57" s="565"/>
      <c r="E57" s="763"/>
      <c r="F57" s="567"/>
      <c r="G57" s="676"/>
      <c r="H57" s="567"/>
      <c r="I57" s="570"/>
      <c r="J57" s="764" t="s">
        <v>120</v>
      </c>
      <c r="K57" s="757"/>
      <c r="L57" s="761"/>
      <c r="M57" s="757"/>
      <c r="N57" s="762"/>
      <c r="O57" s="757" t="str">
        <f>R4</f>
        <v>Kovács Zoltán</v>
      </c>
      <c r="P57" s="761"/>
      <c r="Q57" s="757"/>
      <c r="R57" s="678" t="e">
        <f>MIN(4,#REF!)</f>
        <v>#REF!</v>
      </c>
    </row>
  </sheetData>
  <sheetProtection selectLockedCells="1" selectUnlockedCells="1"/>
  <mergeCells count="1">
    <mergeCell ref="A4:C4"/>
  </mergeCells>
  <conditionalFormatting sqref="B39 B41 B43 B45 B47">
    <cfRule type="cellIs" dxfId="50" priority="10" stopIfTrue="1" operator="equal">
      <formula>"QA"</formula>
    </cfRule>
    <cfRule type="cellIs" dxfId="49" priority="11" stopIfTrue="1" operator="equal">
      <formula>"DA"</formula>
    </cfRule>
  </conditionalFormatting>
  <conditionalFormatting sqref="E7 E9 E11 E13 E15 E17 E19 E21 E23 E25 E27 E29 E31 E33 E35 E37">
    <cfRule type="expression" dxfId="48" priority="13" stopIfTrue="1">
      <formula>$E7&lt;5</formula>
    </cfRule>
  </conditionalFormatting>
  <conditionalFormatting sqref="E39 E41 E43 E45 E47">
    <cfRule type="expression" dxfId="47" priority="5" stopIfTrue="1">
      <formula>AND($E39&lt;9,$C39&gt;0)</formula>
    </cfRule>
  </conditionalFormatting>
  <conditionalFormatting sqref="F7 F9 F11 F13 F15 F17 F19 F21 F23 F25 F27 F29 F31 F33 F35 F37">
    <cfRule type="cellIs" dxfId="46" priority="14" stopIfTrue="1" operator="equal">
      <formula>"Bye"</formula>
    </cfRule>
  </conditionalFormatting>
  <conditionalFormatting sqref="F39 F41 F43 F45 F47">
    <cfRule type="cellIs" dxfId="45" priority="6" stopIfTrue="1" operator="equal">
      <formula>"Bye"</formula>
    </cfRule>
    <cfRule type="expression" dxfId="44" priority="7" stopIfTrue="1">
      <formula>AND($E39&lt;9,$C39&gt;0)</formula>
    </cfRule>
  </conditionalFormatting>
  <conditionalFormatting sqref="H7 H9 H11 H13 H15 H17 H19 H21 H23 H25 H27 H29 H31 H33 H35 H37 G39:I39 G41:I41 G43:I43 G45:I45 G47:I47">
    <cfRule type="expression" dxfId="43" priority="1" stopIfTrue="1">
      <formula>AND($E7&lt;9,$C7&gt;0)</formula>
    </cfRule>
  </conditionalFormatting>
  <conditionalFormatting sqref="I8 K10 I12 M14 I16 K18 I20 O22 I24 K26 I28 M30 I32 K34 I36 M40 I42 K44 I46">
    <cfRule type="expression" dxfId="42" priority="2" stopIfTrue="1">
      <formula>AND($O$1="CU",I8="Umpire")</formula>
    </cfRule>
    <cfRule type="expression" dxfId="41" priority="3" stopIfTrue="1">
      <formula>AND($O$1="CU",I8&lt;&gt;"Umpire",J8&lt;&gt;"")</formula>
    </cfRule>
    <cfRule type="expression" dxfId="40" priority="4" stopIfTrue="1">
      <formula>AND($O$1="CU",I8&lt;&gt;"Umpire")</formula>
    </cfRule>
  </conditionalFormatting>
  <conditionalFormatting sqref="J8 L10 J12 N14 J16 L18 J20 P22 J24 L26 J28 N30 J32 L34 J36 R57">
    <cfRule type="expression" dxfId="39" priority="12" stopIfTrue="1">
      <formula>$O$1="CU"</formula>
    </cfRule>
  </conditionalFormatting>
  <conditionalFormatting sqref="K8 M10 K12 O14 K16 M18 K20 Q22 K24 M26 K28 O30 K32 M34 K36 O40 K42 M44 K46">
    <cfRule type="expression" dxfId="38" priority="8" stopIfTrue="1">
      <formula>J8="as"</formula>
    </cfRule>
    <cfRule type="expression" dxfId="37" priority="9" stopIfTrue="1">
      <formula>J8="bs"</formula>
    </cfRule>
  </conditionalFormatting>
  <dataValidations count="1">
    <dataValidation type="list" allowBlank="1" sqref="I8 K10 I12 M14 I16 K18 I20 O22 I24 K26 I28 M30 I32 K34 I36 M40 I42 K44 I46" xr:uid="{E79D3EE5-6B68-49AA-96B6-8A6B222C3A43}">
      <formula1>$U$7:$U$16</formula1>
      <formula2>0</formula2>
    </dataValidation>
  </dataValidations>
  <printOptions horizontalCentered="1"/>
  <pageMargins left="0.35000000000000003" right="0.35000000000000003" top="0.39027777777777778" bottom="0.39027777777777778" header="0.51181102362204722" footer="0.51181102362204722"/>
  <pageSetup paperSize="9" firstPageNumber="0" orientation="portrait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0897" r:id="rId3" name="Gomb 1">
              <controlPr defaultSize="0" print="0" autoFill="0" autoLine="0" autoPict="0" macro="[0]!Modul1.Jun_Show_CU" altText="Legyen bíró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898" r:id="rId4" name="Gomb 2">
              <controlPr defaultSize="0" print="0" autoFill="0" autoLine="0" autoPict="0" macro="[0]!Modul1.Jun_Hide_CU" altText="Nincs bíró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7A458-BA53-4C27-BDA4-8D97D86B9B67}">
  <sheetPr>
    <tabColor indexed="11"/>
  </sheetPr>
  <dimension ref="A1:AK41"/>
  <sheetViews>
    <sheetView showZeros="0" workbookViewId="0">
      <selection activeCell="F21" sqref="F21:G21"/>
    </sheetView>
  </sheetViews>
  <sheetFormatPr defaultRowHeight="13.2" x14ac:dyDescent="0.25"/>
  <cols>
    <col min="1" max="1" width="5.44140625" style="457" customWidth="1"/>
    <col min="2" max="2" width="4.44140625" style="457" customWidth="1"/>
    <col min="3" max="3" width="8.33203125" style="457" customWidth="1"/>
    <col min="4" max="4" width="7.109375" style="457" customWidth="1"/>
    <col min="5" max="5" width="9.33203125" style="457" customWidth="1"/>
    <col min="6" max="6" width="7.109375" style="457" customWidth="1"/>
    <col min="7" max="7" width="9.33203125" style="457" customWidth="1"/>
    <col min="8" max="8" width="7.109375" style="457" customWidth="1"/>
    <col min="9" max="9" width="9.33203125" style="457" customWidth="1"/>
    <col min="10" max="10" width="8.44140625" style="457" customWidth="1"/>
    <col min="11" max="13" width="8.5546875" style="457" customWidth="1"/>
    <col min="14" max="14" width="8.88671875" style="457"/>
    <col min="15" max="15" width="5.5546875" style="457" customWidth="1"/>
    <col min="16" max="16" width="4.5546875" style="457" customWidth="1"/>
    <col min="17" max="17" width="11.6640625" style="457" customWidth="1"/>
    <col min="18" max="24" width="8.88671875" style="457"/>
    <col min="25" max="25" width="10.33203125" style="457" hidden="1" customWidth="1"/>
    <col min="26" max="37" width="9" style="457" hidden="1" customWidth="1"/>
    <col min="38" max="16384" width="8.88671875" style="457"/>
  </cols>
  <sheetData>
    <row r="1" spans="1:37" ht="24.6" x14ac:dyDescent="0.25">
      <c r="A1" s="452" t="str">
        <f>[1]Altalanos!$A$6</f>
        <v>Diákolimpia Vármegyei</v>
      </c>
      <c r="B1" s="452"/>
      <c r="C1" s="452"/>
      <c r="D1" s="452"/>
      <c r="E1" s="452"/>
      <c r="F1" s="452"/>
      <c r="G1" s="453"/>
      <c r="H1" s="454" t="s">
        <v>28</v>
      </c>
      <c r="I1" s="455"/>
      <c r="J1" s="456"/>
      <c r="L1" s="458"/>
      <c r="M1" s="459"/>
      <c r="N1" s="460"/>
      <c r="O1" s="460"/>
      <c r="P1" s="460"/>
      <c r="Q1" s="461"/>
      <c r="R1" s="460"/>
      <c r="AB1" s="462" t="e">
        <f>IF(Y5=1,CONCATENATE(VLOOKUP(Y3,AA16:AH27,2)),CONCATENATE(VLOOKUP(Y3,AA2:AK13,2)))</f>
        <v>#N/A</v>
      </c>
      <c r="AC1" s="462" t="e">
        <f>IF(Y5=1,CONCATENATE(VLOOKUP(Y3,AA16:AK27,3)),CONCATENATE(VLOOKUP(Y3,AA2:AK13,3)))</f>
        <v>#N/A</v>
      </c>
      <c r="AD1" s="462" t="e">
        <f>IF(Y5=1,CONCATENATE(VLOOKUP(Y3,AA16:AK27,4)),CONCATENATE(VLOOKUP(Y3,AA2:AK13,4)))</f>
        <v>#N/A</v>
      </c>
      <c r="AE1" s="462" t="e">
        <f>IF(Y5=1,CONCATENATE(VLOOKUP(Y3,AA16:AK27,5)),CONCATENATE(VLOOKUP(Y3,AA2:AK13,5)))</f>
        <v>#N/A</v>
      </c>
      <c r="AF1" s="462" t="e">
        <f>IF(Y5=1,CONCATENATE(VLOOKUP(Y3,AA16:AK27,6)),CONCATENATE(VLOOKUP(Y3,AA2:AK13,6)))</f>
        <v>#N/A</v>
      </c>
      <c r="AG1" s="462" t="e">
        <f>IF(Y5=1,CONCATENATE(VLOOKUP(Y3,AA16:AK27,7)),CONCATENATE(VLOOKUP(Y3,AA2:AK13,7)))</f>
        <v>#N/A</v>
      </c>
      <c r="AH1" s="462" t="e">
        <f>IF(Y5=1,CONCATENATE(VLOOKUP(Y3,AA16:AK27,8)),CONCATENATE(VLOOKUP(Y3,AA2:AK13,8)))</f>
        <v>#N/A</v>
      </c>
      <c r="AI1" s="462" t="e">
        <f>IF(Y5=1,CONCATENATE(VLOOKUP(Y3,AA16:AK27,9)),CONCATENATE(VLOOKUP(Y3,AA2:AK13,9)))</f>
        <v>#N/A</v>
      </c>
      <c r="AJ1" s="462" t="e">
        <f>IF(Y5=1,CONCATENATE(VLOOKUP(Y3,AA16:AK27,10)),CONCATENATE(VLOOKUP(Y3,AA2:AK13,10)))</f>
        <v>#N/A</v>
      </c>
      <c r="AK1" s="462" t="e">
        <f>IF(Y5=1,CONCATENATE(VLOOKUP(Y3,AA16:AK27,11)),CONCATENATE(VLOOKUP(Y3,AA2:AK13,11)))</f>
        <v>#N/A</v>
      </c>
    </row>
    <row r="2" spans="1:37" x14ac:dyDescent="0.25">
      <c r="A2" s="463" t="s">
        <v>29</v>
      </c>
      <c r="B2" s="464"/>
      <c r="C2" s="464"/>
      <c r="D2" s="464"/>
      <c r="E2" s="572">
        <f>[1]Altalanos!$C$8</f>
        <v>0</v>
      </c>
      <c r="F2" s="464"/>
      <c r="G2" s="465"/>
      <c r="H2" s="466"/>
      <c r="I2" s="466"/>
      <c r="J2" s="467"/>
      <c r="K2" s="458"/>
      <c r="L2" s="458"/>
      <c r="M2" s="458"/>
      <c r="N2" s="468"/>
      <c r="O2" s="469"/>
      <c r="P2" s="468"/>
      <c r="Q2" s="469"/>
      <c r="R2" s="468"/>
      <c r="Y2" s="470"/>
      <c r="Z2" s="471"/>
      <c r="AA2" s="471" t="s">
        <v>30</v>
      </c>
      <c r="AB2" s="472">
        <v>150</v>
      </c>
      <c r="AC2" s="472">
        <v>120</v>
      </c>
      <c r="AD2" s="472">
        <v>100</v>
      </c>
      <c r="AE2" s="472">
        <v>80</v>
      </c>
      <c r="AF2" s="472">
        <v>70</v>
      </c>
      <c r="AG2" s="472">
        <v>60</v>
      </c>
      <c r="AH2" s="472">
        <v>55</v>
      </c>
      <c r="AI2" s="472">
        <v>50</v>
      </c>
      <c r="AJ2" s="472">
        <v>45</v>
      </c>
      <c r="AK2" s="472">
        <v>40</v>
      </c>
    </row>
    <row r="3" spans="1:37" x14ac:dyDescent="0.25">
      <c r="A3" s="473" t="s">
        <v>21</v>
      </c>
      <c r="B3" s="473"/>
      <c r="C3" s="473"/>
      <c r="D3" s="473"/>
      <c r="E3" s="473" t="s">
        <v>11</v>
      </c>
      <c r="F3" s="473"/>
      <c r="G3" s="473"/>
      <c r="H3" s="473" t="s">
        <v>31</v>
      </c>
      <c r="I3" s="473"/>
      <c r="J3" s="474"/>
      <c r="K3" s="473"/>
      <c r="L3" s="475" t="s">
        <v>32</v>
      </c>
      <c r="M3" s="473"/>
      <c r="N3" s="476"/>
      <c r="O3" s="477"/>
      <c r="P3" s="476"/>
      <c r="Q3" s="478" t="s">
        <v>33</v>
      </c>
      <c r="R3" s="472" t="s">
        <v>34</v>
      </c>
      <c r="Y3" s="471">
        <f>IF(H4="OB","A",IF(H4="IX","W",H4))</f>
        <v>0</v>
      </c>
      <c r="Z3" s="471"/>
      <c r="AA3" s="471" t="s">
        <v>36</v>
      </c>
      <c r="AB3" s="472">
        <v>120</v>
      </c>
      <c r="AC3" s="472">
        <v>90</v>
      </c>
      <c r="AD3" s="472">
        <v>65</v>
      </c>
      <c r="AE3" s="472">
        <v>55</v>
      </c>
      <c r="AF3" s="472">
        <v>50</v>
      </c>
      <c r="AG3" s="472">
        <v>45</v>
      </c>
      <c r="AH3" s="472">
        <v>40</v>
      </c>
      <c r="AI3" s="472">
        <v>35</v>
      </c>
      <c r="AJ3" s="472">
        <v>25</v>
      </c>
      <c r="AK3" s="472">
        <v>20</v>
      </c>
    </row>
    <row r="4" spans="1:37" ht="13.8" thickBot="1" x14ac:dyDescent="0.3">
      <c r="A4" s="479">
        <f>[1]Altalanos!$A$10</f>
        <v>45789</v>
      </c>
      <c r="B4" s="479"/>
      <c r="C4" s="479"/>
      <c r="D4" s="480"/>
      <c r="E4" s="481" t="str">
        <f>[1]Altalanos!$C$10</f>
        <v>Gyula</v>
      </c>
      <c r="F4" s="481"/>
      <c r="G4" s="481"/>
      <c r="H4" s="482"/>
      <c r="I4" s="481"/>
      <c r="J4" s="483"/>
      <c r="K4" s="482"/>
      <c r="L4" s="484" t="str">
        <f>[1]Altalanos!$E$10</f>
        <v>Kovács Zoltán</v>
      </c>
      <c r="M4" s="482"/>
      <c r="N4" s="485"/>
      <c r="O4" s="486"/>
      <c r="P4" s="485"/>
      <c r="Q4" s="487" t="s">
        <v>38</v>
      </c>
      <c r="R4" s="488" t="s">
        <v>39</v>
      </c>
      <c r="Y4" s="471"/>
      <c r="Z4" s="471"/>
      <c r="AA4" s="471" t="s">
        <v>41</v>
      </c>
      <c r="AB4" s="472">
        <v>90</v>
      </c>
      <c r="AC4" s="472">
        <v>60</v>
      </c>
      <c r="AD4" s="472">
        <v>45</v>
      </c>
      <c r="AE4" s="472">
        <v>34</v>
      </c>
      <c r="AF4" s="472">
        <v>27</v>
      </c>
      <c r="AG4" s="472">
        <v>22</v>
      </c>
      <c r="AH4" s="472">
        <v>18</v>
      </c>
      <c r="AI4" s="472">
        <v>15</v>
      </c>
      <c r="AJ4" s="472">
        <v>12</v>
      </c>
      <c r="AK4" s="472">
        <v>9</v>
      </c>
    </row>
    <row r="5" spans="1:37" x14ac:dyDescent="0.25">
      <c r="A5" s="489"/>
      <c r="B5" s="489" t="s">
        <v>42</v>
      </c>
      <c r="C5" s="489" t="s">
        <v>43</v>
      </c>
      <c r="D5" s="489" t="s">
        <v>44</v>
      </c>
      <c r="E5" s="489" t="s">
        <v>45</v>
      </c>
      <c r="F5" s="489"/>
      <c r="G5" s="489" t="s">
        <v>25</v>
      </c>
      <c r="H5" s="489"/>
      <c r="I5" s="489" t="s">
        <v>46</v>
      </c>
      <c r="J5" s="489"/>
      <c r="K5" s="490" t="s">
        <v>47</v>
      </c>
      <c r="L5" s="490" t="s">
        <v>48</v>
      </c>
      <c r="M5" s="490" t="s">
        <v>49</v>
      </c>
      <c r="Q5" s="491" t="s">
        <v>50</v>
      </c>
      <c r="R5" s="492" t="s">
        <v>51</v>
      </c>
      <c r="Y5" s="471">
        <f>IF(OR([1]Altalanos!$A$8="F1",[1]Altalanos!$A$8="F2",[1]Altalanos!$A$8="N1",[1]Altalanos!$A$8="N2"),1,2)</f>
        <v>2</v>
      </c>
      <c r="Z5" s="471"/>
      <c r="AA5" s="471" t="s">
        <v>53</v>
      </c>
      <c r="AB5" s="472">
        <v>60</v>
      </c>
      <c r="AC5" s="472">
        <v>40</v>
      </c>
      <c r="AD5" s="472">
        <v>30</v>
      </c>
      <c r="AE5" s="472">
        <v>20</v>
      </c>
      <c r="AF5" s="472">
        <v>18</v>
      </c>
      <c r="AG5" s="472">
        <v>15</v>
      </c>
      <c r="AH5" s="472">
        <v>12</v>
      </c>
      <c r="AI5" s="472">
        <v>10</v>
      </c>
      <c r="AJ5" s="472">
        <v>8</v>
      </c>
      <c r="AK5" s="472">
        <v>6</v>
      </c>
    </row>
    <row r="6" spans="1:37" x14ac:dyDescent="0.25">
      <c r="A6" s="493"/>
      <c r="B6" s="493"/>
      <c r="C6" s="493"/>
      <c r="D6" s="493"/>
      <c r="E6" s="493"/>
      <c r="F6" s="493"/>
      <c r="G6" s="493"/>
      <c r="H6" s="493"/>
      <c r="I6" s="493"/>
      <c r="J6" s="493"/>
      <c r="K6" s="493"/>
      <c r="L6" s="493"/>
      <c r="M6" s="493"/>
      <c r="Y6" s="471"/>
      <c r="Z6" s="471"/>
      <c r="AA6" s="471" t="s">
        <v>54</v>
      </c>
      <c r="AB6" s="472">
        <v>40</v>
      </c>
      <c r="AC6" s="472">
        <v>25</v>
      </c>
      <c r="AD6" s="472">
        <v>18</v>
      </c>
      <c r="AE6" s="472">
        <v>13</v>
      </c>
      <c r="AF6" s="472">
        <v>10</v>
      </c>
      <c r="AG6" s="472">
        <v>8</v>
      </c>
      <c r="AH6" s="472">
        <v>6</v>
      </c>
      <c r="AI6" s="472">
        <v>5</v>
      </c>
      <c r="AJ6" s="472">
        <v>4</v>
      </c>
      <c r="AK6" s="472">
        <v>3</v>
      </c>
    </row>
    <row r="7" spans="1:37" x14ac:dyDescent="0.25">
      <c r="A7" s="494" t="s">
        <v>30</v>
      </c>
      <c r="B7" s="495"/>
      <c r="C7" s="496" t="str">
        <f>IF($B7="","",VLOOKUP($B7,#REF!,5))</f>
        <v/>
      </c>
      <c r="D7" s="496" t="str">
        <f>IF($B7="","",VLOOKUP($B7,#REF!,15))</f>
        <v/>
      </c>
      <c r="E7" s="497" t="s">
        <v>815</v>
      </c>
      <c r="F7" s="498"/>
      <c r="G7" s="497" t="s">
        <v>816</v>
      </c>
      <c r="H7" s="498"/>
      <c r="I7" s="497" t="s">
        <v>696</v>
      </c>
      <c r="J7" s="493"/>
      <c r="K7" s="499" t="s">
        <v>617</v>
      </c>
      <c r="L7" s="500" t="e">
        <f>IF(K7="","",CONCATENATE(VLOOKUP($Y$3,$AB$1:$AK$1,K7)," pont"))</f>
        <v>#N/A</v>
      </c>
      <c r="M7" s="501"/>
      <c r="Y7" s="471"/>
      <c r="Z7" s="471"/>
      <c r="AA7" s="471" t="s">
        <v>60</v>
      </c>
      <c r="AB7" s="472">
        <v>25</v>
      </c>
      <c r="AC7" s="472">
        <v>15</v>
      </c>
      <c r="AD7" s="472">
        <v>13</v>
      </c>
      <c r="AE7" s="472">
        <v>8</v>
      </c>
      <c r="AF7" s="472">
        <v>6</v>
      </c>
      <c r="AG7" s="472">
        <v>4</v>
      </c>
      <c r="AH7" s="472">
        <v>3</v>
      </c>
      <c r="AI7" s="472">
        <v>2</v>
      </c>
      <c r="AJ7" s="472">
        <v>1</v>
      </c>
      <c r="AK7" s="472">
        <v>0</v>
      </c>
    </row>
    <row r="8" spans="1:37" x14ac:dyDescent="0.25">
      <c r="A8" s="494"/>
      <c r="B8" s="502"/>
      <c r="C8" s="493"/>
      <c r="D8" s="493"/>
      <c r="E8" s="493"/>
      <c r="F8" s="493"/>
      <c r="G8" s="493"/>
      <c r="H8" s="493"/>
      <c r="I8" s="493"/>
      <c r="J8" s="493"/>
      <c r="K8" s="494"/>
      <c r="L8" s="494"/>
      <c r="M8" s="503"/>
      <c r="Y8" s="471"/>
      <c r="Z8" s="471"/>
      <c r="AA8" s="471" t="s">
        <v>63</v>
      </c>
      <c r="AB8" s="472">
        <v>15</v>
      </c>
      <c r="AC8" s="472">
        <v>10</v>
      </c>
      <c r="AD8" s="472">
        <v>7</v>
      </c>
      <c r="AE8" s="472">
        <v>5</v>
      </c>
      <c r="AF8" s="472">
        <v>4</v>
      </c>
      <c r="AG8" s="472">
        <v>3</v>
      </c>
      <c r="AH8" s="472">
        <v>2</v>
      </c>
      <c r="AI8" s="472">
        <v>1</v>
      </c>
      <c r="AJ8" s="472">
        <v>0</v>
      </c>
      <c r="AK8" s="472">
        <v>0</v>
      </c>
    </row>
    <row r="9" spans="1:37" x14ac:dyDescent="0.25">
      <c r="A9" s="494" t="s">
        <v>64</v>
      </c>
      <c r="B9" s="495"/>
      <c r="C9" s="496" t="str">
        <f>IF($B9="","",VLOOKUP($B9,#REF!,5))</f>
        <v/>
      </c>
      <c r="D9" s="496" t="str">
        <f>IF($B9="","",VLOOKUP($B9,#REF!,15))</f>
        <v/>
      </c>
      <c r="E9" s="497" t="s">
        <v>817</v>
      </c>
      <c r="F9" s="498"/>
      <c r="G9" s="497" t="s">
        <v>818</v>
      </c>
      <c r="H9" s="498"/>
      <c r="I9" s="497" t="s">
        <v>701</v>
      </c>
      <c r="J9" s="493"/>
      <c r="K9" s="499" t="s">
        <v>616</v>
      </c>
      <c r="L9" s="500" t="e">
        <f>IF(K9="","",CONCATENATE(VLOOKUP($Y$3,$AB$1:$AK$1,K9)," pont"))</f>
        <v>#N/A</v>
      </c>
      <c r="M9" s="501"/>
      <c r="Y9" s="471"/>
      <c r="Z9" s="471"/>
      <c r="AA9" s="471" t="s">
        <v>70</v>
      </c>
      <c r="AB9" s="472">
        <v>10</v>
      </c>
      <c r="AC9" s="472">
        <v>6</v>
      </c>
      <c r="AD9" s="472">
        <v>4</v>
      </c>
      <c r="AE9" s="472">
        <v>2</v>
      </c>
      <c r="AF9" s="472">
        <v>1</v>
      </c>
      <c r="AG9" s="472">
        <v>0</v>
      </c>
      <c r="AH9" s="472">
        <v>0</v>
      </c>
      <c r="AI9" s="472">
        <v>0</v>
      </c>
      <c r="AJ9" s="472">
        <v>0</v>
      </c>
      <c r="AK9" s="472">
        <v>0</v>
      </c>
    </row>
    <row r="10" spans="1:37" x14ac:dyDescent="0.25">
      <c r="A10" s="494"/>
      <c r="B10" s="502"/>
      <c r="C10" s="493"/>
      <c r="D10" s="493"/>
      <c r="E10" s="493"/>
      <c r="F10" s="493"/>
      <c r="G10" s="493"/>
      <c r="H10" s="493"/>
      <c r="I10" s="493"/>
      <c r="J10" s="493"/>
      <c r="K10" s="494"/>
      <c r="L10" s="494"/>
      <c r="M10" s="503"/>
      <c r="Y10" s="471"/>
      <c r="Z10" s="471"/>
      <c r="AA10" s="471" t="s">
        <v>71</v>
      </c>
      <c r="AB10" s="472">
        <v>6</v>
      </c>
      <c r="AC10" s="472">
        <v>3</v>
      </c>
      <c r="AD10" s="472">
        <v>2</v>
      </c>
      <c r="AE10" s="472">
        <v>1</v>
      </c>
      <c r="AF10" s="472">
        <v>0</v>
      </c>
      <c r="AG10" s="472">
        <v>0</v>
      </c>
      <c r="AH10" s="472">
        <v>0</v>
      </c>
      <c r="AI10" s="472">
        <v>0</v>
      </c>
      <c r="AJ10" s="472">
        <v>0</v>
      </c>
      <c r="AK10" s="472">
        <v>0</v>
      </c>
    </row>
    <row r="11" spans="1:37" x14ac:dyDescent="0.25">
      <c r="A11" s="494" t="s">
        <v>72</v>
      </c>
      <c r="B11" s="495"/>
      <c r="C11" s="496" t="str">
        <f>IF($B11="","",VLOOKUP($B11,#REF!,5))</f>
        <v/>
      </c>
      <c r="D11" s="496" t="str">
        <f>IF($B11="","",VLOOKUP($B11,#REF!,15))</f>
        <v/>
      </c>
      <c r="E11" s="497" t="str">
        <f>UPPER(IF($B11="","",VLOOKUP($B11,#REF!,2)))</f>
        <v/>
      </c>
      <c r="F11" s="498"/>
      <c r="G11" s="497" t="str">
        <f>IF($B11="","",VLOOKUP($B11,#REF!,3))</f>
        <v/>
      </c>
      <c r="H11" s="498"/>
      <c r="I11" s="497" t="str">
        <f>IF($B11="","",VLOOKUP($B11,#REF!,4))</f>
        <v/>
      </c>
      <c r="J11" s="493"/>
      <c r="K11" s="499"/>
      <c r="L11" s="500" t="str">
        <f>IF(K11="","",CONCATENATE(VLOOKUP($Y$3,$AB$1:$AK$1,K11)," pont"))</f>
        <v/>
      </c>
      <c r="M11" s="501"/>
      <c r="Y11" s="471"/>
      <c r="Z11" s="471"/>
      <c r="AA11" s="471" t="s">
        <v>76</v>
      </c>
      <c r="AB11" s="472">
        <v>3</v>
      </c>
      <c r="AC11" s="472">
        <v>2</v>
      </c>
      <c r="AD11" s="472">
        <v>1</v>
      </c>
      <c r="AE11" s="472">
        <v>0</v>
      </c>
      <c r="AF11" s="472">
        <v>0</v>
      </c>
      <c r="AG11" s="472">
        <v>0</v>
      </c>
      <c r="AH11" s="472">
        <v>0</v>
      </c>
      <c r="AI11" s="472">
        <v>0</v>
      </c>
      <c r="AJ11" s="472">
        <v>0</v>
      </c>
      <c r="AK11" s="472">
        <v>0</v>
      </c>
    </row>
    <row r="12" spans="1:37" x14ac:dyDescent="0.25">
      <c r="A12" s="493"/>
      <c r="B12" s="493"/>
      <c r="C12" s="493"/>
      <c r="D12" s="493"/>
      <c r="E12" s="493"/>
      <c r="F12" s="493"/>
      <c r="G12" s="493"/>
      <c r="H12" s="493"/>
      <c r="I12" s="493"/>
      <c r="J12" s="493"/>
      <c r="K12" s="493"/>
      <c r="L12" s="493"/>
      <c r="M12" s="493"/>
      <c r="Y12" s="471"/>
      <c r="Z12" s="471"/>
      <c r="AA12" s="471" t="s">
        <v>77</v>
      </c>
      <c r="AB12" s="504">
        <v>0</v>
      </c>
      <c r="AC12" s="504">
        <v>0</v>
      </c>
      <c r="AD12" s="504">
        <v>0</v>
      </c>
      <c r="AE12" s="504">
        <v>0</v>
      </c>
      <c r="AF12" s="504">
        <v>0</v>
      </c>
      <c r="AG12" s="504">
        <v>0</v>
      </c>
      <c r="AH12" s="504">
        <v>0</v>
      </c>
      <c r="AI12" s="504">
        <v>0</v>
      </c>
      <c r="AJ12" s="504">
        <v>0</v>
      </c>
      <c r="AK12" s="504">
        <v>0</v>
      </c>
    </row>
    <row r="13" spans="1:37" x14ac:dyDescent="0.25">
      <c r="A13" s="493"/>
      <c r="B13" s="493"/>
      <c r="C13" s="493"/>
      <c r="D13" s="493"/>
      <c r="E13" s="493"/>
      <c r="F13" s="493"/>
      <c r="G13" s="493"/>
      <c r="H13" s="493"/>
      <c r="I13" s="493"/>
      <c r="J13" s="493"/>
      <c r="K13" s="493"/>
      <c r="L13" s="493"/>
      <c r="M13" s="493"/>
      <c r="Y13" s="471"/>
      <c r="Z13" s="471"/>
      <c r="AA13" s="471" t="s">
        <v>82</v>
      </c>
      <c r="AB13" s="504">
        <v>0</v>
      </c>
      <c r="AC13" s="504">
        <v>0</v>
      </c>
      <c r="AD13" s="504">
        <v>0</v>
      </c>
      <c r="AE13" s="504">
        <v>0</v>
      </c>
      <c r="AF13" s="504">
        <v>0</v>
      </c>
      <c r="AG13" s="504">
        <v>0</v>
      </c>
      <c r="AH13" s="504">
        <v>0</v>
      </c>
      <c r="AI13" s="504">
        <v>0</v>
      </c>
      <c r="AJ13" s="504">
        <v>0</v>
      </c>
      <c r="AK13" s="504">
        <v>0</v>
      </c>
    </row>
    <row r="14" spans="1:37" x14ac:dyDescent="0.25">
      <c r="A14" s="493"/>
      <c r="B14" s="493"/>
      <c r="C14" s="493"/>
      <c r="D14" s="493"/>
      <c r="E14" s="493"/>
      <c r="F14" s="493"/>
      <c r="G14" s="493"/>
      <c r="H14" s="493"/>
      <c r="I14" s="493"/>
      <c r="J14" s="493"/>
      <c r="K14" s="493"/>
      <c r="L14" s="493"/>
      <c r="M14" s="493"/>
      <c r="Y14" s="471"/>
      <c r="Z14" s="471"/>
      <c r="AA14" s="471"/>
      <c r="AB14" s="471"/>
      <c r="AC14" s="471"/>
      <c r="AD14" s="471"/>
      <c r="AE14" s="471"/>
      <c r="AF14" s="471"/>
      <c r="AG14" s="471"/>
      <c r="AH14" s="471"/>
      <c r="AI14" s="471"/>
      <c r="AJ14" s="471"/>
      <c r="AK14" s="471"/>
    </row>
    <row r="15" spans="1:37" x14ac:dyDescent="0.25">
      <c r="A15" s="493"/>
      <c r="B15" s="493"/>
      <c r="C15" s="493"/>
      <c r="D15" s="493"/>
      <c r="E15" s="493"/>
      <c r="F15" s="493"/>
      <c r="G15" s="493"/>
      <c r="H15" s="493"/>
      <c r="I15" s="493"/>
      <c r="J15" s="493"/>
      <c r="K15" s="493"/>
      <c r="L15" s="493"/>
      <c r="M15" s="493"/>
      <c r="Y15" s="471"/>
      <c r="Z15" s="471"/>
      <c r="AA15" s="471"/>
      <c r="AB15" s="471"/>
      <c r="AC15" s="471"/>
      <c r="AD15" s="471"/>
      <c r="AE15" s="471"/>
      <c r="AF15" s="471"/>
      <c r="AG15" s="471"/>
      <c r="AH15" s="471"/>
      <c r="AI15" s="471"/>
      <c r="AJ15" s="471"/>
      <c r="AK15" s="471"/>
    </row>
    <row r="16" spans="1:37" x14ac:dyDescent="0.25">
      <c r="A16" s="493"/>
      <c r="B16" s="493"/>
      <c r="C16" s="493"/>
      <c r="D16" s="493"/>
      <c r="E16" s="493"/>
      <c r="F16" s="493"/>
      <c r="G16" s="493"/>
      <c r="H16" s="493"/>
      <c r="I16" s="493"/>
      <c r="J16" s="493"/>
      <c r="K16" s="493"/>
      <c r="L16" s="493"/>
      <c r="M16" s="493"/>
      <c r="Y16" s="471"/>
      <c r="Z16" s="471"/>
      <c r="AA16" s="471" t="s">
        <v>30</v>
      </c>
      <c r="AB16" s="471">
        <v>300</v>
      </c>
      <c r="AC16" s="471">
        <v>250</v>
      </c>
      <c r="AD16" s="471">
        <v>220</v>
      </c>
      <c r="AE16" s="471">
        <v>180</v>
      </c>
      <c r="AF16" s="471">
        <v>160</v>
      </c>
      <c r="AG16" s="471">
        <v>150</v>
      </c>
      <c r="AH16" s="471">
        <v>140</v>
      </c>
      <c r="AI16" s="471">
        <v>130</v>
      </c>
      <c r="AJ16" s="471">
        <v>120</v>
      </c>
      <c r="AK16" s="471">
        <v>110</v>
      </c>
    </row>
    <row r="17" spans="1:37" x14ac:dyDescent="0.25">
      <c r="A17" s="493"/>
      <c r="B17" s="493"/>
      <c r="C17" s="493"/>
      <c r="D17" s="493"/>
      <c r="E17" s="493"/>
      <c r="F17" s="493"/>
      <c r="G17" s="493"/>
      <c r="H17" s="493"/>
      <c r="I17" s="493"/>
      <c r="J17" s="493"/>
      <c r="K17" s="493"/>
      <c r="L17" s="493"/>
      <c r="M17" s="493"/>
      <c r="Y17" s="471"/>
      <c r="Z17" s="471"/>
      <c r="AA17" s="471" t="s">
        <v>36</v>
      </c>
      <c r="AB17" s="471">
        <v>250</v>
      </c>
      <c r="AC17" s="471">
        <v>200</v>
      </c>
      <c r="AD17" s="471">
        <v>160</v>
      </c>
      <c r="AE17" s="471">
        <v>140</v>
      </c>
      <c r="AF17" s="471">
        <v>120</v>
      </c>
      <c r="AG17" s="471">
        <v>110</v>
      </c>
      <c r="AH17" s="471">
        <v>100</v>
      </c>
      <c r="AI17" s="471">
        <v>90</v>
      </c>
      <c r="AJ17" s="471">
        <v>80</v>
      </c>
      <c r="AK17" s="471">
        <v>70</v>
      </c>
    </row>
    <row r="18" spans="1:37" ht="18.75" customHeight="1" x14ac:dyDescent="0.25">
      <c r="A18" s="493"/>
      <c r="B18" s="505"/>
      <c r="C18" s="505"/>
      <c r="D18" s="506" t="str">
        <f>E7</f>
        <v>Csukás</v>
      </c>
      <c r="E18" s="506"/>
      <c r="F18" s="506" t="str">
        <f>E9</f>
        <v xml:space="preserve">Sebestyén </v>
      </c>
      <c r="G18" s="506"/>
      <c r="H18" s="506" t="str">
        <f>E11</f>
        <v/>
      </c>
      <c r="I18" s="506"/>
      <c r="J18" s="493"/>
      <c r="K18" s="493"/>
      <c r="L18" s="493"/>
      <c r="M18" s="493"/>
      <c r="Y18" s="471"/>
      <c r="Z18" s="471"/>
      <c r="AA18" s="471" t="s">
        <v>41</v>
      </c>
      <c r="AB18" s="471">
        <v>200</v>
      </c>
      <c r="AC18" s="471">
        <v>150</v>
      </c>
      <c r="AD18" s="471">
        <v>130</v>
      </c>
      <c r="AE18" s="471">
        <v>110</v>
      </c>
      <c r="AF18" s="471">
        <v>95</v>
      </c>
      <c r="AG18" s="471">
        <v>80</v>
      </c>
      <c r="AH18" s="471">
        <v>70</v>
      </c>
      <c r="AI18" s="471">
        <v>60</v>
      </c>
      <c r="AJ18" s="471">
        <v>55</v>
      </c>
      <c r="AK18" s="471">
        <v>50</v>
      </c>
    </row>
    <row r="19" spans="1:37" ht="18.75" customHeight="1" x14ac:dyDescent="0.25">
      <c r="A19" s="507" t="s">
        <v>30</v>
      </c>
      <c r="B19" s="508" t="str">
        <f>E7</f>
        <v>Csukás</v>
      </c>
      <c r="C19" s="508"/>
      <c r="D19" s="509"/>
      <c r="E19" s="509"/>
      <c r="F19" s="510" t="s">
        <v>782</v>
      </c>
      <c r="G19" s="510"/>
      <c r="H19" s="510"/>
      <c r="I19" s="510"/>
      <c r="J19" s="493"/>
      <c r="K19" s="493"/>
      <c r="L19" s="493"/>
      <c r="M19" s="493"/>
      <c r="Y19" s="471"/>
      <c r="Z19" s="471"/>
      <c r="AA19" s="471" t="s">
        <v>53</v>
      </c>
      <c r="AB19" s="471">
        <v>150</v>
      </c>
      <c r="AC19" s="471">
        <v>120</v>
      </c>
      <c r="AD19" s="471">
        <v>100</v>
      </c>
      <c r="AE19" s="471">
        <v>80</v>
      </c>
      <c r="AF19" s="471">
        <v>70</v>
      </c>
      <c r="AG19" s="471">
        <v>60</v>
      </c>
      <c r="AH19" s="471">
        <v>55</v>
      </c>
      <c r="AI19" s="471">
        <v>50</v>
      </c>
      <c r="AJ19" s="471">
        <v>45</v>
      </c>
      <c r="AK19" s="471">
        <v>40</v>
      </c>
    </row>
    <row r="20" spans="1:37" ht="18.75" customHeight="1" x14ac:dyDescent="0.25">
      <c r="A20" s="507" t="s">
        <v>64</v>
      </c>
      <c r="B20" s="508" t="str">
        <f>E9</f>
        <v xml:space="preserve">Sebestyén </v>
      </c>
      <c r="C20" s="508"/>
      <c r="D20" s="510" t="s">
        <v>718</v>
      </c>
      <c r="E20" s="510"/>
      <c r="F20" s="509"/>
      <c r="G20" s="509"/>
      <c r="H20" s="510"/>
      <c r="I20" s="510"/>
      <c r="J20" s="493"/>
      <c r="K20" s="493"/>
      <c r="L20" s="493"/>
      <c r="M20" s="493"/>
      <c r="Y20" s="471"/>
      <c r="Z20" s="471"/>
      <c r="AA20" s="471" t="s">
        <v>54</v>
      </c>
      <c r="AB20" s="471">
        <v>120</v>
      </c>
      <c r="AC20" s="471">
        <v>90</v>
      </c>
      <c r="AD20" s="471">
        <v>65</v>
      </c>
      <c r="AE20" s="471">
        <v>55</v>
      </c>
      <c r="AF20" s="471">
        <v>50</v>
      </c>
      <c r="AG20" s="471">
        <v>45</v>
      </c>
      <c r="AH20" s="471">
        <v>40</v>
      </c>
      <c r="AI20" s="471">
        <v>35</v>
      </c>
      <c r="AJ20" s="471">
        <v>25</v>
      </c>
      <c r="AK20" s="471">
        <v>20</v>
      </c>
    </row>
    <row r="21" spans="1:37" ht="18.75" customHeight="1" x14ac:dyDescent="0.25">
      <c r="A21" s="507" t="s">
        <v>72</v>
      </c>
      <c r="B21" s="508" t="str">
        <f>E11</f>
        <v/>
      </c>
      <c r="C21" s="508"/>
      <c r="D21" s="510"/>
      <c r="E21" s="510"/>
      <c r="F21" s="510"/>
      <c r="G21" s="510"/>
      <c r="H21" s="509"/>
      <c r="I21" s="509"/>
      <c r="J21" s="493"/>
      <c r="K21" s="493"/>
      <c r="L21" s="493"/>
      <c r="M21" s="493"/>
      <c r="Y21" s="471"/>
      <c r="Z21" s="471"/>
      <c r="AA21" s="471" t="s">
        <v>60</v>
      </c>
      <c r="AB21" s="471">
        <v>90</v>
      </c>
      <c r="AC21" s="471">
        <v>60</v>
      </c>
      <c r="AD21" s="471">
        <v>45</v>
      </c>
      <c r="AE21" s="471">
        <v>34</v>
      </c>
      <c r="AF21" s="471">
        <v>27</v>
      </c>
      <c r="AG21" s="471">
        <v>22</v>
      </c>
      <c r="AH21" s="471">
        <v>18</v>
      </c>
      <c r="AI21" s="471">
        <v>15</v>
      </c>
      <c r="AJ21" s="471">
        <v>12</v>
      </c>
      <c r="AK21" s="471">
        <v>9</v>
      </c>
    </row>
    <row r="22" spans="1:37" x14ac:dyDescent="0.25">
      <c r="A22" s="493"/>
      <c r="B22" s="493"/>
      <c r="C22" s="493"/>
      <c r="D22" s="493"/>
      <c r="E22" s="493"/>
      <c r="F22" s="493"/>
      <c r="G22" s="493"/>
      <c r="H22" s="493"/>
      <c r="I22" s="493"/>
      <c r="J22" s="493"/>
      <c r="K22" s="493"/>
      <c r="L22" s="493"/>
      <c r="M22" s="493"/>
      <c r="Y22" s="471"/>
      <c r="Z22" s="471"/>
      <c r="AA22" s="471" t="s">
        <v>63</v>
      </c>
      <c r="AB22" s="471">
        <v>60</v>
      </c>
      <c r="AC22" s="471">
        <v>40</v>
      </c>
      <c r="AD22" s="471">
        <v>30</v>
      </c>
      <c r="AE22" s="471">
        <v>20</v>
      </c>
      <c r="AF22" s="471">
        <v>18</v>
      </c>
      <c r="AG22" s="471">
        <v>15</v>
      </c>
      <c r="AH22" s="471">
        <v>12</v>
      </c>
      <c r="AI22" s="471">
        <v>10</v>
      </c>
      <c r="AJ22" s="471">
        <v>8</v>
      </c>
      <c r="AK22" s="471">
        <v>6</v>
      </c>
    </row>
    <row r="23" spans="1:37" x14ac:dyDescent="0.25">
      <c r="A23" s="493"/>
      <c r="B23" s="493"/>
      <c r="C23" s="493"/>
      <c r="D23" s="493"/>
      <c r="E23" s="493"/>
      <c r="F23" s="493"/>
      <c r="G23" s="493"/>
      <c r="H23" s="493"/>
      <c r="I23" s="493"/>
      <c r="J23" s="493"/>
      <c r="K23" s="493"/>
      <c r="L23" s="493"/>
      <c r="M23" s="493"/>
      <c r="Y23" s="471"/>
      <c r="Z23" s="471"/>
      <c r="AA23" s="471" t="s">
        <v>70</v>
      </c>
      <c r="AB23" s="471">
        <v>40</v>
      </c>
      <c r="AC23" s="471">
        <v>25</v>
      </c>
      <c r="AD23" s="471">
        <v>18</v>
      </c>
      <c r="AE23" s="471">
        <v>13</v>
      </c>
      <c r="AF23" s="471">
        <v>8</v>
      </c>
      <c r="AG23" s="471">
        <v>7</v>
      </c>
      <c r="AH23" s="471">
        <v>6</v>
      </c>
      <c r="AI23" s="471">
        <v>5</v>
      </c>
      <c r="AJ23" s="471">
        <v>4</v>
      </c>
      <c r="AK23" s="471">
        <v>3</v>
      </c>
    </row>
    <row r="24" spans="1:37" x14ac:dyDescent="0.25">
      <c r="A24" s="493"/>
      <c r="B24" s="493"/>
      <c r="C24" s="493"/>
      <c r="D24" s="493"/>
      <c r="E24" s="493"/>
      <c r="F24" s="493"/>
      <c r="G24" s="493"/>
      <c r="H24" s="493"/>
      <c r="I24" s="493"/>
      <c r="J24" s="493"/>
      <c r="K24" s="493"/>
      <c r="L24" s="493"/>
      <c r="M24" s="493"/>
      <c r="Y24" s="471"/>
      <c r="Z24" s="471"/>
      <c r="AA24" s="471" t="s">
        <v>71</v>
      </c>
      <c r="AB24" s="471">
        <v>25</v>
      </c>
      <c r="AC24" s="471">
        <v>15</v>
      </c>
      <c r="AD24" s="471">
        <v>13</v>
      </c>
      <c r="AE24" s="471">
        <v>7</v>
      </c>
      <c r="AF24" s="471">
        <v>6</v>
      </c>
      <c r="AG24" s="471">
        <v>5</v>
      </c>
      <c r="AH24" s="471">
        <v>4</v>
      </c>
      <c r="AI24" s="471">
        <v>3</v>
      </c>
      <c r="AJ24" s="471">
        <v>2</v>
      </c>
      <c r="AK24" s="471">
        <v>1</v>
      </c>
    </row>
    <row r="25" spans="1:37" x14ac:dyDescent="0.25">
      <c r="A25" s="493"/>
      <c r="B25" s="493"/>
      <c r="C25" s="493"/>
      <c r="D25" s="493"/>
      <c r="E25" s="493"/>
      <c r="F25" s="493"/>
      <c r="G25" s="493"/>
      <c r="H25" s="493"/>
      <c r="I25" s="493"/>
      <c r="J25" s="493"/>
      <c r="K25" s="493"/>
      <c r="L25" s="493"/>
      <c r="M25" s="493"/>
      <c r="Y25" s="471"/>
      <c r="Z25" s="471"/>
      <c r="AA25" s="471" t="s">
        <v>76</v>
      </c>
      <c r="AB25" s="471">
        <v>15</v>
      </c>
      <c r="AC25" s="471">
        <v>10</v>
      </c>
      <c r="AD25" s="471">
        <v>8</v>
      </c>
      <c r="AE25" s="471">
        <v>4</v>
      </c>
      <c r="AF25" s="471">
        <v>3</v>
      </c>
      <c r="AG25" s="471">
        <v>2</v>
      </c>
      <c r="AH25" s="471">
        <v>1</v>
      </c>
      <c r="AI25" s="471">
        <v>0</v>
      </c>
      <c r="AJ25" s="471">
        <v>0</v>
      </c>
      <c r="AK25" s="471">
        <v>0</v>
      </c>
    </row>
    <row r="26" spans="1:37" x14ac:dyDescent="0.25">
      <c r="A26" s="493"/>
      <c r="B26" s="493"/>
      <c r="C26" s="493"/>
      <c r="D26" s="493"/>
      <c r="E26" s="493"/>
      <c r="F26" s="493"/>
      <c r="G26" s="493"/>
      <c r="H26" s="493"/>
      <c r="I26" s="493"/>
      <c r="J26" s="493"/>
      <c r="K26" s="493"/>
      <c r="L26" s="493"/>
      <c r="M26" s="493"/>
      <c r="Y26" s="471"/>
      <c r="Z26" s="471"/>
      <c r="AA26" s="471" t="s">
        <v>77</v>
      </c>
      <c r="AB26" s="471">
        <v>10</v>
      </c>
      <c r="AC26" s="471">
        <v>6</v>
      </c>
      <c r="AD26" s="471">
        <v>4</v>
      </c>
      <c r="AE26" s="471">
        <v>2</v>
      </c>
      <c r="AF26" s="471">
        <v>1</v>
      </c>
      <c r="AG26" s="471">
        <v>0</v>
      </c>
      <c r="AH26" s="471">
        <v>0</v>
      </c>
      <c r="AI26" s="471">
        <v>0</v>
      </c>
      <c r="AJ26" s="471">
        <v>0</v>
      </c>
      <c r="AK26" s="471">
        <v>0</v>
      </c>
    </row>
    <row r="27" spans="1:37" x14ac:dyDescent="0.25">
      <c r="A27" s="493"/>
      <c r="B27" s="493"/>
      <c r="C27" s="493"/>
      <c r="D27" s="493"/>
      <c r="E27" s="493"/>
      <c r="F27" s="493"/>
      <c r="G27" s="493"/>
      <c r="H27" s="493"/>
      <c r="I27" s="493"/>
      <c r="J27" s="493"/>
      <c r="K27" s="493"/>
      <c r="L27" s="493"/>
      <c r="M27" s="493"/>
      <c r="Y27" s="471"/>
      <c r="Z27" s="471"/>
      <c r="AA27" s="471" t="s">
        <v>82</v>
      </c>
      <c r="AB27" s="471">
        <v>3</v>
      </c>
      <c r="AC27" s="471">
        <v>2</v>
      </c>
      <c r="AD27" s="471">
        <v>1</v>
      </c>
      <c r="AE27" s="471">
        <v>0</v>
      </c>
      <c r="AF27" s="471">
        <v>0</v>
      </c>
      <c r="AG27" s="471">
        <v>0</v>
      </c>
      <c r="AH27" s="471">
        <v>0</v>
      </c>
      <c r="AI27" s="471">
        <v>0</v>
      </c>
      <c r="AJ27" s="471">
        <v>0</v>
      </c>
      <c r="AK27" s="471">
        <v>0</v>
      </c>
    </row>
    <row r="28" spans="1:37" x14ac:dyDescent="0.25">
      <c r="A28" s="493"/>
      <c r="B28" s="493"/>
      <c r="C28" s="493"/>
      <c r="D28" s="493"/>
      <c r="E28" s="493"/>
      <c r="F28" s="493"/>
      <c r="G28" s="493"/>
      <c r="H28" s="493"/>
      <c r="I28" s="493"/>
      <c r="J28" s="493"/>
      <c r="K28" s="493"/>
      <c r="L28" s="493"/>
      <c r="M28" s="493"/>
    </row>
    <row r="29" spans="1:37" x14ac:dyDescent="0.25">
      <c r="A29" s="493"/>
      <c r="B29" s="493"/>
      <c r="C29" s="493"/>
      <c r="D29" s="493"/>
      <c r="E29" s="493"/>
      <c r="F29" s="493"/>
      <c r="G29" s="493"/>
      <c r="H29" s="493"/>
      <c r="I29" s="493"/>
      <c r="J29" s="493"/>
      <c r="K29" s="493"/>
      <c r="L29" s="493"/>
      <c r="M29" s="493"/>
    </row>
    <row r="30" spans="1:37" x14ac:dyDescent="0.25">
      <c r="A30" s="493"/>
      <c r="B30" s="493"/>
      <c r="C30" s="493"/>
      <c r="D30" s="493"/>
      <c r="E30" s="493"/>
      <c r="F30" s="493"/>
      <c r="G30" s="493"/>
      <c r="H30" s="493"/>
      <c r="I30" s="493"/>
      <c r="J30" s="493"/>
      <c r="K30" s="493"/>
      <c r="L30" s="493"/>
      <c r="M30" s="493"/>
    </row>
    <row r="31" spans="1:37" x14ac:dyDescent="0.25">
      <c r="A31" s="493"/>
      <c r="B31" s="493"/>
      <c r="C31" s="493"/>
      <c r="D31" s="493"/>
      <c r="E31" s="493"/>
      <c r="F31" s="493"/>
      <c r="G31" s="493"/>
      <c r="H31" s="493"/>
      <c r="I31" s="493"/>
      <c r="J31" s="493"/>
      <c r="K31" s="493"/>
      <c r="L31" s="493"/>
      <c r="M31" s="493"/>
    </row>
    <row r="32" spans="1:37" x14ac:dyDescent="0.25">
      <c r="A32" s="493"/>
      <c r="B32" s="493"/>
      <c r="C32" s="493"/>
      <c r="D32" s="493"/>
      <c r="E32" s="493"/>
      <c r="F32" s="493"/>
      <c r="G32" s="493"/>
      <c r="H32" s="493"/>
      <c r="I32" s="493"/>
      <c r="J32" s="493"/>
      <c r="K32" s="493"/>
      <c r="L32" s="498"/>
      <c r="M32" s="498"/>
    </row>
    <row r="33" spans="1:18" x14ac:dyDescent="0.25">
      <c r="A33" s="511" t="s">
        <v>44</v>
      </c>
      <c r="B33" s="512"/>
      <c r="C33" s="513"/>
      <c r="D33" s="514" t="s">
        <v>103</v>
      </c>
      <c r="E33" s="515" t="s">
        <v>104</v>
      </c>
      <c r="F33" s="516"/>
      <c r="G33" s="514" t="s">
        <v>103</v>
      </c>
      <c r="H33" s="515" t="s">
        <v>105</v>
      </c>
      <c r="I33" s="517"/>
      <c r="J33" s="515" t="s">
        <v>106</v>
      </c>
      <c r="K33" s="518" t="s">
        <v>107</v>
      </c>
      <c r="L33" s="489"/>
      <c r="M33" s="519"/>
      <c r="N33" s="520"/>
      <c r="P33" s="521"/>
      <c r="Q33" s="521"/>
      <c r="R33" s="522"/>
    </row>
    <row r="34" spans="1:18" x14ac:dyDescent="0.25">
      <c r="A34" s="523" t="s">
        <v>108</v>
      </c>
      <c r="B34" s="524"/>
      <c r="C34" s="525"/>
      <c r="D34" s="526"/>
      <c r="E34" s="527"/>
      <c r="F34" s="527"/>
      <c r="G34" s="528" t="s">
        <v>109</v>
      </c>
      <c r="H34" s="524"/>
      <c r="I34" s="529"/>
      <c r="J34" s="530"/>
      <c r="K34" s="531" t="s">
        <v>110</v>
      </c>
      <c r="L34" s="532"/>
      <c r="M34" s="533"/>
      <c r="P34" s="534"/>
      <c r="Q34" s="534"/>
      <c r="R34" s="535"/>
    </row>
    <row r="35" spans="1:18" x14ac:dyDescent="0.25">
      <c r="A35" s="536" t="s">
        <v>111</v>
      </c>
      <c r="B35" s="537"/>
      <c r="C35" s="538"/>
      <c r="D35" s="539"/>
      <c r="E35" s="540"/>
      <c r="F35" s="540"/>
      <c r="G35" s="541" t="s">
        <v>112</v>
      </c>
      <c r="H35" s="542"/>
      <c r="I35" s="543"/>
      <c r="J35" s="544"/>
      <c r="K35" s="545"/>
      <c r="L35" s="498"/>
      <c r="M35" s="546"/>
      <c r="P35" s="535"/>
      <c r="Q35" s="547"/>
      <c r="R35" s="535"/>
    </row>
    <row r="36" spans="1:18" x14ac:dyDescent="0.25">
      <c r="A36" s="548"/>
      <c r="B36" s="549"/>
      <c r="C36" s="550"/>
      <c r="D36" s="539"/>
      <c r="E36" s="551"/>
      <c r="F36" s="493"/>
      <c r="G36" s="541" t="s">
        <v>113</v>
      </c>
      <c r="H36" s="542"/>
      <c r="I36" s="543"/>
      <c r="J36" s="544"/>
      <c r="K36" s="531" t="s">
        <v>114</v>
      </c>
      <c r="L36" s="532"/>
      <c r="M36" s="552"/>
      <c r="P36" s="534"/>
      <c r="Q36" s="534"/>
      <c r="R36" s="535"/>
    </row>
    <row r="37" spans="1:18" x14ac:dyDescent="0.25">
      <c r="A37" s="553"/>
      <c r="B37" s="554"/>
      <c r="C37" s="555"/>
      <c r="D37" s="539"/>
      <c r="E37" s="551"/>
      <c r="F37" s="493"/>
      <c r="G37" s="541" t="s">
        <v>115</v>
      </c>
      <c r="H37" s="542"/>
      <c r="I37" s="543"/>
      <c r="J37" s="544"/>
      <c r="K37" s="556"/>
      <c r="L37" s="493"/>
      <c r="M37" s="533"/>
      <c r="P37" s="535"/>
      <c r="Q37" s="547"/>
      <c r="R37" s="535"/>
    </row>
    <row r="38" spans="1:18" x14ac:dyDescent="0.25">
      <c r="A38" s="557"/>
      <c r="B38" s="558"/>
      <c r="C38" s="559"/>
      <c r="D38" s="539"/>
      <c r="E38" s="551"/>
      <c r="F38" s="493"/>
      <c r="G38" s="541" t="s">
        <v>116</v>
      </c>
      <c r="H38" s="542"/>
      <c r="I38" s="543"/>
      <c r="J38" s="544"/>
      <c r="K38" s="536"/>
      <c r="L38" s="498"/>
      <c r="M38" s="546"/>
      <c r="P38" s="535"/>
      <c r="Q38" s="547"/>
      <c r="R38" s="535"/>
    </row>
    <row r="39" spans="1:18" x14ac:dyDescent="0.25">
      <c r="A39" s="560"/>
      <c r="B39" s="561"/>
      <c r="C39" s="555"/>
      <c r="D39" s="539"/>
      <c r="E39" s="551"/>
      <c r="F39" s="493"/>
      <c r="G39" s="541" t="s">
        <v>117</v>
      </c>
      <c r="H39" s="542"/>
      <c r="I39" s="543"/>
      <c r="J39" s="544"/>
      <c r="K39" s="531" t="s">
        <v>118</v>
      </c>
      <c r="L39" s="532"/>
      <c r="M39" s="552"/>
      <c r="P39" s="534"/>
      <c r="Q39" s="534"/>
      <c r="R39" s="535"/>
    </row>
    <row r="40" spans="1:18" x14ac:dyDescent="0.25">
      <c r="A40" s="560"/>
      <c r="B40" s="561"/>
      <c r="C40" s="562"/>
      <c r="D40" s="539"/>
      <c r="E40" s="551"/>
      <c r="F40" s="493"/>
      <c r="G40" s="541" t="s">
        <v>119</v>
      </c>
      <c r="H40" s="542"/>
      <c r="I40" s="543"/>
      <c r="J40" s="544"/>
      <c r="K40" s="556"/>
      <c r="L40" s="493"/>
      <c r="M40" s="533"/>
      <c r="P40" s="535"/>
      <c r="Q40" s="547"/>
      <c r="R40" s="535"/>
    </row>
    <row r="41" spans="1:18" x14ac:dyDescent="0.25">
      <c r="A41" s="563"/>
      <c r="B41" s="564"/>
      <c r="C41" s="565"/>
      <c r="D41" s="566"/>
      <c r="E41" s="567"/>
      <c r="F41" s="498"/>
      <c r="G41" s="568" t="s">
        <v>120</v>
      </c>
      <c r="H41" s="537"/>
      <c r="I41" s="569"/>
      <c r="J41" s="570"/>
      <c r="K41" s="536" t="str">
        <f>L4</f>
        <v>Kovács Zoltán</v>
      </c>
      <c r="L41" s="498"/>
      <c r="M41" s="546"/>
      <c r="P41" s="535"/>
      <c r="Q41" s="547"/>
      <c r="R41" s="571"/>
    </row>
  </sheetData>
  <sheetProtection selectLockedCells="1" selectUnlockedCells="1"/>
  <mergeCells count="20">
    <mergeCell ref="B21:C21"/>
    <mergeCell ref="D21:E21"/>
    <mergeCell ref="F21:G21"/>
    <mergeCell ref="H21:I21"/>
    <mergeCell ref="E34:F34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A1:F1"/>
    <mergeCell ref="A4:C4"/>
    <mergeCell ref="B18:C18"/>
    <mergeCell ref="D18:E18"/>
    <mergeCell ref="F18:G18"/>
    <mergeCell ref="H18:I18"/>
  </mergeCells>
  <conditionalFormatting sqref="E7 E9 E11">
    <cfRule type="cellIs" dxfId="36" priority="1" stopIfTrue="1" operator="equal">
      <formula>"Bye"</formula>
    </cfRule>
  </conditionalFormatting>
  <conditionalFormatting sqref="R41">
    <cfRule type="expression" dxfId="35" priority="2" stopIfTrue="1">
      <formula>$O$1="CU"</formula>
    </cfRule>
  </conditionalFormatting>
  <printOptions horizontalCentered="1" verticalCentered="1"/>
  <pageMargins left="0" right="0" top="0.98402777777777783" bottom="0.98402777777777783" header="0.51181102362204722" footer="0.51181102362204722"/>
  <pageSetup paperSize="9" scale="90" firstPageNumber="0" orientation="portrait" horizontalDpi="300" verticalDpi="300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0259A-DD4A-4FA8-81F3-99F1800BB6F9}">
  <sheetPr>
    <tabColor indexed="11"/>
  </sheetPr>
  <dimension ref="A1:AK41"/>
  <sheetViews>
    <sheetView showZeros="0" workbookViewId="0">
      <selection activeCell="F21" sqref="F21:G21"/>
    </sheetView>
  </sheetViews>
  <sheetFormatPr defaultRowHeight="13.2" x14ac:dyDescent="0.25"/>
  <cols>
    <col min="1" max="1" width="5.44140625" style="457" customWidth="1"/>
    <col min="2" max="2" width="4.44140625" style="457" customWidth="1"/>
    <col min="3" max="3" width="8.33203125" style="457" customWidth="1"/>
    <col min="4" max="4" width="7.109375" style="457" customWidth="1"/>
    <col min="5" max="5" width="9.33203125" style="457" customWidth="1"/>
    <col min="6" max="6" width="7.109375" style="457" customWidth="1"/>
    <col min="7" max="7" width="9.33203125" style="457" customWidth="1"/>
    <col min="8" max="8" width="7.109375" style="457" customWidth="1"/>
    <col min="9" max="9" width="10.5546875" style="457" customWidth="1"/>
    <col min="10" max="10" width="7.88671875" style="457" customWidth="1"/>
    <col min="11" max="12" width="8.5546875" style="457" customWidth="1"/>
    <col min="13" max="13" width="7.88671875" style="457" customWidth="1"/>
    <col min="14" max="14" width="8.88671875" style="457"/>
    <col min="15" max="15" width="5.109375" style="457" customWidth="1"/>
    <col min="16" max="16" width="11.5546875" style="457" customWidth="1"/>
    <col min="17" max="17" width="9.33203125" style="457" customWidth="1"/>
    <col min="18" max="24" width="8.88671875" style="457"/>
    <col min="25" max="37" width="9" style="457" hidden="1" customWidth="1"/>
    <col min="38" max="16384" width="8.88671875" style="457"/>
  </cols>
  <sheetData>
    <row r="1" spans="1:37" ht="24.6" x14ac:dyDescent="0.25">
      <c r="A1" s="452" t="str">
        <f>[1]Altalanos!$A$6</f>
        <v>Diákolimpia Vármegyei</v>
      </c>
      <c r="B1" s="452"/>
      <c r="C1" s="452"/>
      <c r="D1" s="452"/>
      <c r="E1" s="452"/>
      <c r="F1" s="452"/>
      <c r="G1" s="453"/>
      <c r="H1" s="454" t="s">
        <v>28</v>
      </c>
      <c r="I1" s="455"/>
      <c r="J1" s="456"/>
      <c r="L1" s="458"/>
      <c r="M1" s="459"/>
      <c r="N1" s="460"/>
      <c r="O1" s="460"/>
      <c r="P1" s="460"/>
      <c r="Q1" s="461"/>
      <c r="R1" s="460"/>
      <c r="AB1" s="462" t="str">
        <f>IF(Y5=1,CONCATENATE(VLOOKUP(Y3,AA16:AH27,2)),CONCATENATE(VLOOKUP(Y3,AA2:AK13,2)))</f>
        <v>40</v>
      </c>
      <c r="AC1" s="462" t="str">
        <f>IF(Y5=1,CONCATENATE(VLOOKUP(Y3,AA16:AK27,3)),CONCATENATE(VLOOKUP(Y3,AA2:AK13,3)))</f>
        <v>25</v>
      </c>
      <c r="AD1" s="462" t="str">
        <f>IF(Y5=1,CONCATENATE(VLOOKUP(Y3,AA16:AK27,4)),CONCATENATE(VLOOKUP(Y3,AA2:AK13,4)))</f>
        <v>18</v>
      </c>
      <c r="AE1" s="462" t="str">
        <f>IF(Y5=1,CONCATENATE(VLOOKUP(Y3,AA16:AK27,5)),CONCATENATE(VLOOKUP(Y3,AA2:AK13,5)))</f>
        <v>13</v>
      </c>
      <c r="AF1" s="462" t="str">
        <f>IF(Y5=1,CONCATENATE(VLOOKUP(Y3,AA16:AK27,6)),CONCATENATE(VLOOKUP(Y3,AA2:AK13,6)))</f>
        <v>10</v>
      </c>
      <c r="AG1" s="462" t="str">
        <f>IF(Y5=1,CONCATENATE(VLOOKUP(Y3,AA16:AK27,7)),CONCATENATE(VLOOKUP(Y3,AA2:AK13,7)))</f>
        <v>8</v>
      </c>
      <c r="AH1" s="462" t="str">
        <f>IF(Y5=1,CONCATENATE(VLOOKUP(Y3,AA16:AK27,8)),CONCATENATE(VLOOKUP(Y3,AA2:AK13,8)))</f>
        <v>6</v>
      </c>
      <c r="AI1" s="462" t="str">
        <f>IF(Y5=1,CONCATENATE(VLOOKUP(Y3,AA16:AK27,9)),CONCATENATE(VLOOKUP(Y3,AA2:AK13,9)))</f>
        <v>5</v>
      </c>
      <c r="AJ1" s="462" t="str">
        <f>IF(Y5=1,CONCATENATE(VLOOKUP(Y3,AA16:AK27,10)),CONCATENATE(VLOOKUP(Y3,AA2:AK13,10)))</f>
        <v>4</v>
      </c>
      <c r="AK1" s="462" t="str">
        <f>IF(Y5=1,CONCATENATE(VLOOKUP(Y3,AA16:AK27,11)),CONCATENATE(VLOOKUP(Y3,AA2:AK13,11)))</f>
        <v>3</v>
      </c>
    </row>
    <row r="2" spans="1:37" x14ac:dyDescent="0.25">
      <c r="A2" s="463" t="s">
        <v>29</v>
      </c>
      <c r="B2" s="464"/>
      <c r="C2" s="464"/>
      <c r="D2" s="464"/>
      <c r="E2" s="572">
        <f>[1]Altalanos!$D$8</f>
        <v>0</v>
      </c>
      <c r="F2" s="464"/>
      <c r="G2" s="465"/>
      <c r="H2" s="466"/>
      <c r="I2" s="466"/>
      <c r="J2" s="467"/>
      <c r="K2" s="458"/>
      <c r="L2" s="458"/>
      <c r="M2" s="458"/>
      <c r="N2" s="468"/>
      <c r="O2" s="469"/>
      <c r="P2" s="468"/>
      <c r="Q2" s="469"/>
      <c r="R2" s="468"/>
      <c r="Y2" s="470"/>
      <c r="Z2" s="471"/>
      <c r="AA2" s="471" t="s">
        <v>30</v>
      </c>
      <c r="AB2" s="472">
        <v>150</v>
      </c>
      <c r="AC2" s="472">
        <v>120</v>
      </c>
      <c r="AD2" s="472">
        <v>100</v>
      </c>
      <c r="AE2" s="472">
        <v>80</v>
      </c>
      <c r="AF2" s="472">
        <v>70</v>
      </c>
      <c r="AG2" s="472">
        <v>60</v>
      </c>
      <c r="AH2" s="472">
        <v>55</v>
      </c>
      <c r="AI2" s="472">
        <v>50</v>
      </c>
      <c r="AJ2" s="472">
        <v>45</v>
      </c>
      <c r="AK2" s="472">
        <v>40</v>
      </c>
    </row>
    <row r="3" spans="1:37" x14ac:dyDescent="0.25">
      <c r="A3" s="473" t="s">
        <v>21</v>
      </c>
      <c r="B3" s="473"/>
      <c r="C3" s="473"/>
      <c r="D3" s="473"/>
      <c r="E3" s="473" t="s">
        <v>11</v>
      </c>
      <c r="F3" s="473"/>
      <c r="G3" s="473"/>
      <c r="H3" s="473" t="s">
        <v>31</v>
      </c>
      <c r="I3" s="473"/>
      <c r="J3" s="474"/>
      <c r="K3" s="473"/>
      <c r="L3" s="475" t="s">
        <v>32</v>
      </c>
      <c r="M3" s="473"/>
      <c r="N3" s="476"/>
      <c r="O3" s="477"/>
      <c r="P3" s="476"/>
      <c r="Q3" s="477"/>
      <c r="R3" s="681"/>
      <c r="Y3" s="471" t="str">
        <f>IF(H4="OB","A",IF(H4="IX","W",H4))</f>
        <v>L12 "B"</v>
      </c>
      <c r="Z3" s="471"/>
      <c r="AA3" s="471" t="s">
        <v>36</v>
      </c>
      <c r="AB3" s="472">
        <v>120</v>
      </c>
      <c r="AC3" s="472">
        <v>90</v>
      </c>
      <c r="AD3" s="472">
        <v>65</v>
      </c>
      <c r="AE3" s="472">
        <v>55</v>
      </c>
      <c r="AF3" s="472">
        <v>50</v>
      </c>
      <c r="AG3" s="472">
        <v>45</v>
      </c>
      <c r="AH3" s="472">
        <v>40</v>
      </c>
      <c r="AI3" s="472">
        <v>35</v>
      </c>
      <c r="AJ3" s="472">
        <v>25</v>
      </c>
      <c r="AK3" s="472">
        <v>20</v>
      </c>
    </row>
    <row r="4" spans="1:37" ht="13.8" thickBot="1" x14ac:dyDescent="0.3">
      <c r="A4" s="479">
        <f>[1]Altalanos!$A$10</f>
        <v>45789</v>
      </c>
      <c r="B4" s="479"/>
      <c r="C4" s="479"/>
      <c r="D4" s="480"/>
      <c r="E4" s="481" t="str">
        <f>[1]Altalanos!$C$10</f>
        <v>Gyula</v>
      </c>
      <c r="F4" s="481"/>
      <c r="G4" s="481"/>
      <c r="H4" s="482" t="s">
        <v>819</v>
      </c>
      <c r="I4" s="481"/>
      <c r="J4" s="483"/>
      <c r="K4" s="482"/>
      <c r="L4" s="484" t="str">
        <f>[1]Altalanos!$E$10</f>
        <v>Kovács Zoltán</v>
      </c>
      <c r="M4" s="482"/>
      <c r="N4" s="485"/>
      <c r="O4" s="486"/>
      <c r="P4" s="478" t="s">
        <v>33</v>
      </c>
      <c r="Q4" s="472" t="s">
        <v>121</v>
      </c>
      <c r="R4" s="472" t="s">
        <v>52</v>
      </c>
      <c r="S4" s="682"/>
      <c r="Y4" s="471"/>
      <c r="Z4" s="471"/>
      <c r="AA4" s="471" t="s">
        <v>41</v>
      </c>
      <c r="AB4" s="472">
        <v>90</v>
      </c>
      <c r="AC4" s="472">
        <v>60</v>
      </c>
      <c r="AD4" s="472">
        <v>45</v>
      </c>
      <c r="AE4" s="472">
        <v>34</v>
      </c>
      <c r="AF4" s="472">
        <v>27</v>
      </c>
      <c r="AG4" s="472">
        <v>22</v>
      </c>
      <c r="AH4" s="472">
        <v>18</v>
      </c>
      <c r="AI4" s="472">
        <v>15</v>
      </c>
      <c r="AJ4" s="472">
        <v>12</v>
      </c>
      <c r="AK4" s="472">
        <v>9</v>
      </c>
    </row>
    <row r="5" spans="1:37" x14ac:dyDescent="0.25">
      <c r="A5" s="489"/>
      <c r="B5" s="489" t="s">
        <v>42</v>
      </c>
      <c r="C5" s="489" t="s">
        <v>43</v>
      </c>
      <c r="D5" s="489" t="s">
        <v>44</v>
      </c>
      <c r="E5" s="489" t="s">
        <v>45</v>
      </c>
      <c r="F5" s="489"/>
      <c r="G5" s="489" t="s">
        <v>25</v>
      </c>
      <c r="H5" s="489"/>
      <c r="I5" s="489" t="s">
        <v>46</v>
      </c>
      <c r="J5" s="489"/>
      <c r="K5" s="490" t="s">
        <v>47</v>
      </c>
      <c r="L5" s="490" t="s">
        <v>48</v>
      </c>
      <c r="M5" s="490" t="s">
        <v>49</v>
      </c>
      <c r="P5" s="487" t="s">
        <v>38</v>
      </c>
      <c r="Q5" s="488" t="s">
        <v>40</v>
      </c>
      <c r="R5" s="488" t="s">
        <v>122</v>
      </c>
      <c r="S5" s="682"/>
      <c r="Y5" s="471">
        <f>IF(OR([1]Altalanos!$A$8="F1",[1]Altalanos!$A$8="F2",[1]Altalanos!$A$8="N1",[1]Altalanos!$A$8="N2"),1,2)</f>
        <v>2</v>
      </c>
      <c r="Z5" s="471"/>
      <c r="AA5" s="471" t="s">
        <v>53</v>
      </c>
      <c r="AB5" s="472">
        <v>60</v>
      </c>
      <c r="AC5" s="472">
        <v>40</v>
      </c>
      <c r="AD5" s="472">
        <v>30</v>
      </c>
      <c r="AE5" s="472">
        <v>20</v>
      </c>
      <c r="AF5" s="472">
        <v>18</v>
      </c>
      <c r="AG5" s="472">
        <v>15</v>
      </c>
      <c r="AH5" s="472">
        <v>12</v>
      </c>
      <c r="AI5" s="472">
        <v>10</v>
      </c>
      <c r="AJ5" s="472">
        <v>8</v>
      </c>
      <c r="AK5" s="472">
        <v>6</v>
      </c>
    </row>
    <row r="6" spans="1:37" x14ac:dyDescent="0.25">
      <c r="A6" s="493"/>
      <c r="B6" s="493"/>
      <c r="C6" s="493"/>
      <c r="D6" s="493"/>
      <c r="E6" s="493"/>
      <c r="F6" s="493"/>
      <c r="G6" s="493"/>
      <c r="H6" s="493"/>
      <c r="I6" s="493"/>
      <c r="J6" s="493"/>
      <c r="K6" s="493"/>
      <c r="L6" s="493"/>
      <c r="M6" s="493"/>
      <c r="P6" s="491" t="s">
        <v>50</v>
      </c>
      <c r="Q6" s="492" t="s">
        <v>123</v>
      </c>
      <c r="R6" s="492" t="s">
        <v>34</v>
      </c>
      <c r="S6" s="682"/>
      <c r="Y6" s="471"/>
      <c r="Z6" s="471"/>
      <c r="AA6" s="471" t="s">
        <v>54</v>
      </c>
      <c r="AB6" s="472">
        <v>40</v>
      </c>
      <c r="AC6" s="472">
        <v>25</v>
      </c>
      <c r="AD6" s="472">
        <v>18</v>
      </c>
      <c r="AE6" s="472">
        <v>13</v>
      </c>
      <c r="AF6" s="472">
        <v>10</v>
      </c>
      <c r="AG6" s="472">
        <v>8</v>
      </c>
      <c r="AH6" s="472">
        <v>6</v>
      </c>
      <c r="AI6" s="472">
        <v>5</v>
      </c>
      <c r="AJ6" s="472">
        <v>4</v>
      </c>
      <c r="AK6" s="472">
        <v>3</v>
      </c>
    </row>
    <row r="7" spans="1:37" x14ac:dyDescent="0.25">
      <c r="A7" s="494" t="s">
        <v>30</v>
      </c>
      <c r="B7" s="495"/>
      <c r="C7" s="683" t="str">
        <f>IF($B7="","",VLOOKUP($B7,#REF!,5))</f>
        <v/>
      </c>
      <c r="D7" s="683" t="str">
        <f>IF($B7="","",VLOOKUP($B7,#REF!,15))</f>
        <v/>
      </c>
      <c r="E7" s="684" t="s">
        <v>683</v>
      </c>
      <c r="F7" s="684"/>
      <c r="G7" s="684" t="s">
        <v>820</v>
      </c>
      <c r="H7" s="684"/>
      <c r="I7" s="685" t="s">
        <v>685</v>
      </c>
      <c r="J7" s="493"/>
      <c r="K7" s="499" t="s">
        <v>625</v>
      </c>
      <c r="L7" s="500" t="e">
        <f>IF(K7="","",CONCATENATE(VLOOKUP($Y$3,$AB$1:$AK$1,K7)," pont"))</f>
        <v>#REF!</v>
      </c>
      <c r="M7" s="501"/>
      <c r="P7" s="478" t="s">
        <v>127</v>
      </c>
      <c r="Q7" s="472" t="s">
        <v>39</v>
      </c>
      <c r="R7" s="472" t="s">
        <v>128</v>
      </c>
      <c r="Y7" s="471"/>
      <c r="Z7" s="471"/>
      <c r="AA7" s="471" t="s">
        <v>60</v>
      </c>
      <c r="AB7" s="472">
        <v>25</v>
      </c>
      <c r="AC7" s="472">
        <v>15</v>
      </c>
      <c r="AD7" s="472">
        <v>13</v>
      </c>
      <c r="AE7" s="472">
        <v>8</v>
      </c>
      <c r="AF7" s="472">
        <v>6</v>
      </c>
      <c r="AG7" s="472">
        <v>4</v>
      </c>
      <c r="AH7" s="472">
        <v>3</v>
      </c>
      <c r="AI7" s="472">
        <v>2</v>
      </c>
      <c r="AJ7" s="472">
        <v>1</v>
      </c>
      <c r="AK7" s="472">
        <v>0</v>
      </c>
    </row>
    <row r="8" spans="1:37" x14ac:dyDescent="0.25">
      <c r="A8" s="494"/>
      <c r="B8" s="502"/>
      <c r="C8" s="686"/>
      <c r="D8" s="686"/>
      <c r="E8" s="686"/>
      <c r="F8" s="686"/>
      <c r="G8" s="686"/>
      <c r="H8" s="686"/>
      <c r="I8" s="686"/>
      <c r="J8" s="493"/>
      <c r="K8" s="494"/>
      <c r="L8" s="494"/>
      <c r="M8" s="503"/>
      <c r="P8" s="487" t="s">
        <v>129</v>
      </c>
      <c r="Q8" s="488" t="s">
        <v>51</v>
      </c>
      <c r="R8" s="488" t="s">
        <v>130</v>
      </c>
      <c r="Y8" s="471"/>
      <c r="Z8" s="471"/>
      <c r="AA8" s="471" t="s">
        <v>63</v>
      </c>
      <c r="AB8" s="472">
        <v>15</v>
      </c>
      <c r="AC8" s="472">
        <v>10</v>
      </c>
      <c r="AD8" s="472">
        <v>7</v>
      </c>
      <c r="AE8" s="472">
        <v>5</v>
      </c>
      <c r="AF8" s="472">
        <v>4</v>
      </c>
      <c r="AG8" s="472">
        <v>3</v>
      </c>
      <c r="AH8" s="472">
        <v>2</v>
      </c>
      <c r="AI8" s="472">
        <v>1</v>
      </c>
      <c r="AJ8" s="472">
        <v>0</v>
      </c>
      <c r="AK8" s="472">
        <v>0</v>
      </c>
    </row>
    <row r="9" spans="1:37" x14ac:dyDescent="0.25">
      <c r="A9" s="494" t="s">
        <v>64</v>
      </c>
      <c r="B9" s="495"/>
      <c r="C9" s="683" t="str">
        <f>IF($B9="","",VLOOKUP($B9,#REF!,5))</f>
        <v/>
      </c>
      <c r="D9" s="683" t="str">
        <f>IF($B9="","",VLOOKUP($B9,#REF!,15))</f>
        <v/>
      </c>
      <c r="E9" s="684" t="s">
        <v>821</v>
      </c>
      <c r="F9" s="684"/>
      <c r="G9" s="684" t="s">
        <v>822</v>
      </c>
      <c r="H9" s="684"/>
      <c r="I9" s="685" t="s">
        <v>136</v>
      </c>
      <c r="J9" s="493"/>
      <c r="K9" s="499" t="s">
        <v>616</v>
      </c>
      <c r="L9" s="500" t="e">
        <f>IF(K9="","",CONCATENATE(VLOOKUP($Y$3,$AB$1:$AK$1,K9)," pont"))</f>
        <v>#REF!</v>
      </c>
      <c r="M9" s="501"/>
      <c r="Y9" s="471"/>
      <c r="Z9" s="471"/>
      <c r="AA9" s="471" t="s">
        <v>70</v>
      </c>
      <c r="AB9" s="472">
        <v>10</v>
      </c>
      <c r="AC9" s="472">
        <v>6</v>
      </c>
      <c r="AD9" s="472">
        <v>4</v>
      </c>
      <c r="AE9" s="472">
        <v>2</v>
      </c>
      <c r="AF9" s="472">
        <v>1</v>
      </c>
      <c r="AG9" s="472">
        <v>0</v>
      </c>
      <c r="AH9" s="472">
        <v>0</v>
      </c>
      <c r="AI9" s="472">
        <v>0</v>
      </c>
      <c r="AJ9" s="472">
        <v>0</v>
      </c>
      <c r="AK9" s="472">
        <v>0</v>
      </c>
    </row>
    <row r="10" spans="1:37" x14ac:dyDescent="0.25">
      <c r="A10" s="494"/>
      <c r="B10" s="502"/>
      <c r="C10" s="686"/>
      <c r="D10" s="686"/>
      <c r="E10" s="686"/>
      <c r="F10" s="686"/>
      <c r="G10" s="686"/>
      <c r="H10" s="686"/>
      <c r="I10" s="686"/>
      <c r="J10" s="493"/>
      <c r="K10" s="494"/>
      <c r="L10" s="494"/>
      <c r="M10" s="503"/>
      <c r="Y10" s="471"/>
      <c r="Z10" s="471"/>
      <c r="AA10" s="471" t="s">
        <v>71</v>
      </c>
      <c r="AB10" s="472">
        <v>6</v>
      </c>
      <c r="AC10" s="472">
        <v>3</v>
      </c>
      <c r="AD10" s="472">
        <v>2</v>
      </c>
      <c r="AE10" s="472">
        <v>1</v>
      </c>
      <c r="AF10" s="472">
        <v>0</v>
      </c>
      <c r="AG10" s="472">
        <v>0</v>
      </c>
      <c r="AH10" s="472">
        <v>0</v>
      </c>
      <c r="AI10" s="472">
        <v>0</v>
      </c>
      <c r="AJ10" s="472">
        <v>0</v>
      </c>
      <c r="AK10" s="472">
        <v>0</v>
      </c>
    </row>
    <row r="11" spans="1:37" x14ac:dyDescent="0.25">
      <c r="A11" s="494" t="s">
        <v>72</v>
      </c>
      <c r="B11" s="495"/>
      <c r="C11" s="683" t="str">
        <f>IF($B11="","",VLOOKUP($B11,#REF!,5))</f>
        <v/>
      </c>
      <c r="D11" s="683" t="str">
        <f>IF($B11="","",VLOOKUP($B11,#REF!,15))</f>
        <v/>
      </c>
      <c r="E11" s="684" t="s">
        <v>823</v>
      </c>
      <c r="F11" s="684"/>
      <c r="G11" s="684" t="s">
        <v>824</v>
      </c>
      <c r="H11" s="684"/>
      <c r="I11" s="685" t="s">
        <v>90</v>
      </c>
      <c r="J11" s="493"/>
      <c r="K11" s="499" t="s">
        <v>618</v>
      </c>
      <c r="L11" s="500" t="e">
        <f>IF(K11="","",CONCATENATE(VLOOKUP($Y$3,$AB$1:$AK$1,K11)," pont"))</f>
        <v>#REF!</v>
      </c>
      <c r="M11" s="501"/>
      <c r="Y11" s="471"/>
      <c r="Z11" s="471"/>
      <c r="AA11" s="471" t="s">
        <v>76</v>
      </c>
      <c r="AB11" s="472">
        <v>3</v>
      </c>
      <c r="AC11" s="472">
        <v>2</v>
      </c>
      <c r="AD11" s="472">
        <v>1</v>
      </c>
      <c r="AE11" s="472">
        <v>0</v>
      </c>
      <c r="AF11" s="472">
        <v>0</v>
      </c>
      <c r="AG11" s="472">
        <v>0</v>
      </c>
      <c r="AH11" s="472">
        <v>0</v>
      </c>
      <c r="AI11" s="472">
        <v>0</v>
      </c>
      <c r="AJ11" s="472">
        <v>0</v>
      </c>
      <c r="AK11" s="472">
        <v>0</v>
      </c>
    </row>
    <row r="12" spans="1:37" x14ac:dyDescent="0.25">
      <c r="A12" s="494"/>
      <c r="B12" s="502"/>
      <c r="C12" s="686"/>
      <c r="D12" s="686"/>
      <c r="E12" s="686"/>
      <c r="F12" s="686"/>
      <c r="G12" s="686"/>
      <c r="H12" s="686"/>
      <c r="I12" s="686"/>
      <c r="J12" s="493"/>
      <c r="K12" s="493"/>
      <c r="L12" s="493"/>
      <c r="M12" s="503"/>
      <c r="Y12" s="471"/>
      <c r="Z12" s="471"/>
      <c r="AA12" s="471" t="s">
        <v>77</v>
      </c>
      <c r="AB12" s="504">
        <v>0</v>
      </c>
      <c r="AC12" s="504">
        <v>0</v>
      </c>
      <c r="AD12" s="504">
        <v>0</v>
      </c>
      <c r="AE12" s="504">
        <v>0</v>
      </c>
      <c r="AF12" s="504">
        <v>0</v>
      </c>
      <c r="AG12" s="504">
        <v>0</v>
      </c>
      <c r="AH12" s="504">
        <v>0</v>
      </c>
      <c r="AI12" s="504">
        <v>0</v>
      </c>
      <c r="AJ12" s="504">
        <v>0</v>
      </c>
      <c r="AK12" s="504">
        <v>0</v>
      </c>
    </row>
    <row r="13" spans="1:37" x14ac:dyDescent="0.25">
      <c r="A13" s="494" t="s">
        <v>78</v>
      </c>
      <c r="B13" s="495"/>
      <c r="C13" s="683" t="str">
        <f>IF($B13="","",VLOOKUP($B13,#REF!,5))</f>
        <v/>
      </c>
      <c r="D13" s="683" t="str">
        <f>IF($B13="","",VLOOKUP($B13,#REF!,15))</f>
        <v/>
      </c>
      <c r="E13" s="684" t="s">
        <v>825</v>
      </c>
      <c r="F13" s="684"/>
      <c r="G13" s="684" t="s">
        <v>826</v>
      </c>
      <c r="H13" s="684"/>
      <c r="I13" s="685" t="s">
        <v>90</v>
      </c>
      <c r="J13" s="493"/>
      <c r="K13" s="499" t="s">
        <v>617</v>
      </c>
      <c r="L13" s="500" t="e">
        <f>IF(K13="","",CONCATENATE(VLOOKUP($Y$3,$AB$1:$AK$1,K13)," pont"))</f>
        <v>#REF!</v>
      </c>
      <c r="M13" s="501"/>
      <c r="Y13" s="471"/>
      <c r="Z13" s="471"/>
      <c r="AA13" s="471" t="s">
        <v>82</v>
      </c>
      <c r="AB13" s="504">
        <v>0</v>
      </c>
      <c r="AC13" s="504">
        <v>0</v>
      </c>
      <c r="AD13" s="504">
        <v>0</v>
      </c>
      <c r="AE13" s="504">
        <v>0</v>
      </c>
      <c r="AF13" s="504">
        <v>0</v>
      </c>
      <c r="AG13" s="504">
        <v>0</v>
      </c>
      <c r="AH13" s="504">
        <v>0</v>
      </c>
      <c r="AI13" s="504">
        <v>0</v>
      </c>
      <c r="AJ13" s="504">
        <v>0</v>
      </c>
      <c r="AK13" s="504">
        <v>0</v>
      </c>
    </row>
    <row r="14" spans="1:37" x14ac:dyDescent="0.25">
      <c r="A14" s="494"/>
      <c r="B14" s="502"/>
      <c r="C14" s="686"/>
      <c r="D14" s="686"/>
      <c r="E14" s="686"/>
      <c r="F14" s="686"/>
      <c r="G14" s="686"/>
      <c r="H14" s="686"/>
      <c r="I14" s="686"/>
      <c r="J14" s="493"/>
      <c r="K14" s="494"/>
      <c r="L14" s="494"/>
      <c r="M14" s="503"/>
      <c r="Y14" s="471"/>
      <c r="Z14" s="471"/>
      <c r="AA14" s="471"/>
      <c r="AB14" s="471"/>
      <c r="AC14" s="471"/>
      <c r="AD14" s="471"/>
      <c r="AE14" s="471"/>
      <c r="AF14" s="471"/>
      <c r="AG14" s="471"/>
      <c r="AH14" s="471"/>
      <c r="AI14" s="471"/>
      <c r="AJ14" s="471"/>
      <c r="AK14" s="471"/>
    </row>
    <row r="15" spans="1:37" x14ac:dyDescent="0.25">
      <c r="A15" s="494" t="s">
        <v>83</v>
      </c>
      <c r="B15" s="495"/>
      <c r="C15" s="683" t="str">
        <f>IF($B15="","",VLOOKUP($B15,#REF!,5))</f>
        <v/>
      </c>
      <c r="D15" s="683" t="str">
        <f>IF($B15="","",VLOOKUP($B15,#REF!,15))</f>
        <v/>
      </c>
      <c r="E15" s="684" t="s">
        <v>662</v>
      </c>
      <c r="F15" s="684"/>
      <c r="G15" s="684" t="s">
        <v>827</v>
      </c>
      <c r="H15" s="684"/>
      <c r="I15" s="685" t="s">
        <v>90</v>
      </c>
      <c r="J15" s="493"/>
      <c r="K15" s="499" t="s">
        <v>619</v>
      </c>
      <c r="L15" s="500" t="e">
        <f>IF(K15="","",CONCATENATE(VLOOKUP($Y$3,$AB$1:$AK$1,K15)," pont"))</f>
        <v>#REF!</v>
      </c>
      <c r="M15" s="501"/>
      <c r="Y15" s="471"/>
      <c r="Z15" s="471"/>
      <c r="AA15" s="471"/>
      <c r="AB15" s="471"/>
      <c r="AC15" s="471"/>
      <c r="AD15" s="471"/>
      <c r="AE15" s="471"/>
      <c r="AF15" s="471"/>
      <c r="AG15" s="471"/>
      <c r="AH15" s="471"/>
      <c r="AI15" s="471"/>
      <c r="AJ15" s="471"/>
      <c r="AK15" s="471"/>
    </row>
    <row r="16" spans="1:37" x14ac:dyDescent="0.25">
      <c r="A16" s="493"/>
      <c r="B16" s="493"/>
      <c r="C16" s="493"/>
      <c r="D16" s="493"/>
      <c r="E16" s="493"/>
      <c r="F16" s="493"/>
      <c r="G16" s="493"/>
      <c r="H16" s="493"/>
      <c r="I16" s="493"/>
      <c r="J16" s="493"/>
      <c r="K16" s="493"/>
      <c r="L16" s="493"/>
      <c r="M16" s="493"/>
      <c r="Y16" s="471"/>
      <c r="Z16" s="471"/>
      <c r="AA16" s="471" t="s">
        <v>30</v>
      </c>
      <c r="AB16" s="471">
        <v>300</v>
      </c>
      <c r="AC16" s="471">
        <v>250</v>
      </c>
      <c r="AD16" s="471">
        <v>220</v>
      </c>
      <c r="AE16" s="471">
        <v>180</v>
      </c>
      <c r="AF16" s="471">
        <v>160</v>
      </c>
      <c r="AG16" s="471">
        <v>150</v>
      </c>
      <c r="AH16" s="471">
        <v>140</v>
      </c>
      <c r="AI16" s="471">
        <v>130</v>
      </c>
      <c r="AJ16" s="471">
        <v>120</v>
      </c>
      <c r="AK16" s="471">
        <v>110</v>
      </c>
    </row>
    <row r="17" spans="1:37" x14ac:dyDescent="0.25">
      <c r="A17" s="493"/>
      <c r="B17" s="493"/>
      <c r="C17" s="493"/>
      <c r="D17" s="493"/>
      <c r="E17" s="493"/>
      <c r="F17" s="493"/>
      <c r="G17" s="493"/>
      <c r="H17" s="493"/>
      <c r="I17" s="493"/>
      <c r="J17" s="493"/>
      <c r="K17" s="493"/>
      <c r="L17" s="493"/>
      <c r="M17" s="493"/>
      <c r="Y17" s="471"/>
      <c r="Z17" s="471"/>
      <c r="AA17" s="471" t="s">
        <v>36</v>
      </c>
      <c r="AB17" s="471">
        <v>250</v>
      </c>
      <c r="AC17" s="471">
        <v>200</v>
      </c>
      <c r="AD17" s="471">
        <v>160</v>
      </c>
      <c r="AE17" s="471">
        <v>140</v>
      </c>
      <c r="AF17" s="471">
        <v>120</v>
      </c>
      <c r="AG17" s="471">
        <v>110</v>
      </c>
      <c r="AH17" s="471">
        <v>100</v>
      </c>
      <c r="AI17" s="471">
        <v>90</v>
      </c>
      <c r="AJ17" s="471">
        <v>80</v>
      </c>
      <c r="AK17" s="471">
        <v>70</v>
      </c>
    </row>
    <row r="18" spans="1:37" ht="18.75" customHeight="1" x14ac:dyDescent="0.25">
      <c r="A18" s="493"/>
      <c r="B18" s="505"/>
      <c r="C18" s="505"/>
      <c r="D18" s="506" t="str">
        <f>E7</f>
        <v>Kovács</v>
      </c>
      <c r="E18" s="506"/>
      <c r="F18" s="506" t="str">
        <f>E9</f>
        <v>Bolya</v>
      </c>
      <c r="G18" s="506"/>
      <c r="H18" s="506" t="str">
        <f>E11</f>
        <v>Deák</v>
      </c>
      <c r="I18" s="506"/>
      <c r="J18" s="506" t="str">
        <f>E13</f>
        <v>Gara</v>
      </c>
      <c r="K18" s="506"/>
      <c r="L18" s="506" t="str">
        <f>E15</f>
        <v>Szabó</v>
      </c>
      <c r="M18" s="506"/>
      <c r="Y18" s="471"/>
      <c r="Z18" s="471"/>
      <c r="AA18" s="471" t="s">
        <v>41</v>
      </c>
      <c r="AB18" s="471">
        <v>200</v>
      </c>
      <c r="AC18" s="471">
        <v>150</v>
      </c>
      <c r="AD18" s="471">
        <v>130</v>
      </c>
      <c r="AE18" s="471">
        <v>110</v>
      </c>
      <c r="AF18" s="471">
        <v>95</v>
      </c>
      <c r="AG18" s="471">
        <v>80</v>
      </c>
      <c r="AH18" s="471">
        <v>70</v>
      </c>
      <c r="AI18" s="471">
        <v>60</v>
      </c>
      <c r="AJ18" s="471">
        <v>55</v>
      </c>
      <c r="AK18" s="471">
        <v>50</v>
      </c>
    </row>
    <row r="19" spans="1:37" ht="18.75" customHeight="1" x14ac:dyDescent="0.25">
      <c r="A19" s="507" t="s">
        <v>30</v>
      </c>
      <c r="B19" s="508" t="str">
        <f>E7</f>
        <v>Kovács</v>
      </c>
      <c r="C19" s="508"/>
      <c r="D19" s="509"/>
      <c r="E19" s="509"/>
      <c r="F19" s="510" t="s">
        <v>734</v>
      </c>
      <c r="G19" s="510"/>
      <c r="H19" s="510" t="s">
        <v>828</v>
      </c>
      <c r="I19" s="510"/>
      <c r="J19" s="506" t="s">
        <v>715</v>
      </c>
      <c r="K19" s="506"/>
      <c r="L19" s="506" t="s">
        <v>730</v>
      </c>
      <c r="M19" s="506"/>
      <c r="Y19" s="471"/>
      <c r="Z19" s="471"/>
      <c r="AA19" s="471" t="s">
        <v>53</v>
      </c>
      <c r="AB19" s="471">
        <v>150</v>
      </c>
      <c r="AC19" s="471">
        <v>120</v>
      </c>
      <c r="AD19" s="471">
        <v>100</v>
      </c>
      <c r="AE19" s="471">
        <v>80</v>
      </c>
      <c r="AF19" s="471">
        <v>70</v>
      </c>
      <c r="AG19" s="471">
        <v>60</v>
      </c>
      <c r="AH19" s="471">
        <v>55</v>
      </c>
      <c r="AI19" s="471">
        <v>50</v>
      </c>
      <c r="AJ19" s="471">
        <v>45</v>
      </c>
      <c r="AK19" s="471">
        <v>40</v>
      </c>
    </row>
    <row r="20" spans="1:37" ht="18.75" customHeight="1" x14ac:dyDescent="0.25">
      <c r="A20" s="507" t="s">
        <v>64</v>
      </c>
      <c r="B20" s="508" t="str">
        <f>E9</f>
        <v>Bolya</v>
      </c>
      <c r="C20" s="508"/>
      <c r="D20" s="510" t="s">
        <v>727</v>
      </c>
      <c r="E20" s="510"/>
      <c r="F20" s="509"/>
      <c r="G20" s="509"/>
      <c r="H20" s="510" t="s">
        <v>714</v>
      </c>
      <c r="I20" s="510"/>
      <c r="J20" s="510" t="s">
        <v>828</v>
      </c>
      <c r="K20" s="510"/>
      <c r="L20" s="506" t="s">
        <v>705</v>
      </c>
      <c r="M20" s="506"/>
      <c r="Y20" s="471"/>
      <c r="Z20" s="471"/>
      <c r="AA20" s="471" t="s">
        <v>54</v>
      </c>
      <c r="AB20" s="471">
        <v>120</v>
      </c>
      <c r="AC20" s="471">
        <v>90</v>
      </c>
      <c r="AD20" s="471">
        <v>65</v>
      </c>
      <c r="AE20" s="471">
        <v>55</v>
      </c>
      <c r="AF20" s="471">
        <v>50</v>
      </c>
      <c r="AG20" s="471">
        <v>45</v>
      </c>
      <c r="AH20" s="471">
        <v>40</v>
      </c>
      <c r="AI20" s="471">
        <v>35</v>
      </c>
      <c r="AJ20" s="471">
        <v>25</v>
      </c>
      <c r="AK20" s="471">
        <v>20</v>
      </c>
    </row>
    <row r="21" spans="1:37" ht="18.75" customHeight="1" x14ac:dyDescent="0.25">
      <c r="A21" s="507" t="s">
        <v>72</v>
      </c>
      <c r="B21" s="508" t="str">
        <f>E11</f>
        <v>Deák</v>
      </c>
      <c r="C21" s="508"/>
      <c r="D21" s="510" t="s">
        <v>829</v>
      </c>
      <c r="E21" s="510"/>
      <c r="F21" s="510" t="s">
        <v>718</v>
      </c>
      <c r="G21" s="510"/>
      <c r="H21" s="509"/>
      <c r="I21" s="509"/>
      <c r="J21" s="510" t="s">
        <v>830</v>
      </c>
      <c r="K21" s="510"/>
      <c r="L21" s="510" t="s">
        <v>705</v>
      </c>
      <c r="M21" s="510"/>
      <c r="Y21" s="471"/>
      <c r="Z21" s="471"/>
      <c r="AA21" s="471" t="s">
        <v>60</v>
      </c>
      <c r="AB21" s="471">
        <v>90</v>
      </c>
      <c r="AC21" s="471">
        <v>60</v>
      </c>
      <c r="AD21" s="471">
        <v>45</v>
      </c>
      <c r="AE21" s="471">
        <v>34</v>
      </c>
      <c r="AF21" s="471">
        <v>27</v>
      </c>
      <c r="AG21" s="471">
        <v>22</v>
      </c>
      <c r="AH21" s="471">
        <v>18</v>
      </c>
      <c r="AI21" s="471">
        <v>15</v>
      </c>
      <c r="AJ21" s="471">
        <v>12</v>
      </c>
      <c r="AK21" s="471">
        <v>9</v>
      </c>
    </row>
    <row r="22" spans="1:37" ht="18.75" customHeight="1" x14ac:dyDescent="0.25">
      <c r="A22" s="507" t="s">
        <v>78</v>
      </c>
      <c r="B22" s="508" t="str">
        <f>E13</f>
        <v>Gara</v>
      </c>
      <c r="C22" s="508"/>
      <c r="D22" s="510" t="s">
        <v>713</v>
      </c>
      <c r="E22" s="510"/>
      <c r="F22" s="510" t="s">
        <v>829</v>
      </c>
      <c r="G22" s="510"/>
      <c r="H22" s="506" t="s">
        <v>831</v>
      </c>
      <c r="I22" s="506"/>
      <c r="J22" s="509"/>
      <c r="K22" s="509"/>
      <c r="L22" s="510" t="s">
        <v>713</v>
      </c>
      <c r="M22" s="510"/>
      <c r="Y22" s="471"/>
      <c r="Z22" s="471"/>
      <c r="AA22" s="471" t="s">
        <v>63</v>
      </c>
      <c r="AB22" s="471">
        <v>60</v>
      </c>
      <c r="AC22" s="471">
        <v>40</v>
      </c>
      <c r="AD22" s="471">
        <v>30</v>
      </c>
      <c r="AE22" s="471">
        <v>20</v>
      </c>
      <c r="AF22" s="471">
        <v>18</v>
      </c>
      <c r="AG22" s="471">
        <v>15</v>
      </c>
      <c r="AH22" s="471">
        <v>12</v>
      </c>
      <c r="AI22" s="471">
        <v>10</v>
      </c>
      <c r="AJ22" s="471">
        <v>8</v>
      </c>
      <c r="AK22" s="471">
        <v>6</v>
      </c>
    </row>
    <row r="23" spans="1:37" ht="18.75" customHeight="1" x14ac:dyDescent="0.25">
      <c r="A23" s="507" t="s">
        <v>83</v>
      </c>
      <c r="B23" s="508" t="str">
        <f>E15</f>
        <v>Szabó</v>
      </c>
      <c r="C23" s="508"/>
      <c r="D23" s="510" t="s">
        <v>728</v>
      </c>
      <c r="E23" s="510"/>
      <c r="F23" s="510" t="s">
        <v>708</v>
      </c>
      <c r="G23" s="510"/>
      <c r="H23" s="506" t="s">
        <v>708</v>
      </c>
      <c r="I23" s="506"/>
      <c r="J23" s="506" t="s">
        <v>715</v>
      </c>
      <c r="K23" s="506"/>
      <c r="L23" s="509"/>
      <c r="M23" s="509"/>
      <c r="Y23" s="471"/>
      <c r="Z23" s="471"/>
      <c r="AA23" s="471" t="s">
        <v>70</v>
      </c>
      <c r="AB23" s="471">
        <v>40</v>
      </c>
      <c r="AC23" s="471">
        <v>25</v>
      </c>
      <c r="AD23" s="471">
        <v>18</v>
      </c>
      <c r="AE23" s="471">
        <v>13</v>
      </c>
      <c r="AF23" s="471">
        <v>8</v>
      </c>
      <c r="AG23" s="471">
        <v>7</v>
      </c>
      <c r="AH23" s="471">
        <v>6</v>
      </c>
      <c r="AI23" s="471">
        <v>5</v>
      </c>
      <c r="AJ23" s="471">
        <v>4</v>
      </c>
      <c r="AK23" s="471">
        <v>3</v>
      </c>
    </row>
    <row r="24" spans="1:37" x14ac:dyDescent="0.25">
      <c r="A24" s="493"/>
      <c r="B24" s="493"/>
      <c r="C24" s="493"/>
      <c r="D24" s="493"/>
      <c r="E24" s="493"/>
      <c r="F24" s="493"/>
      <c r="G24" s="493"/>
      <c r="H24" s="493"/>
      <c r="I24" s="493"/>
      <c r="J24" s="493"/>
      <c r="K24" s="493"/>
      <c r="L24" s="493"/>
      <c r="M24" s="493"/>
      <c r="Y24" s="471"/>
      <c r="Z24" s="471"/>
      <c r="AA24" s="471" t="s">
        <v>71</v>
      </c>
      <c r="AB24" s="471">
        <v>25</v>
      </c>
      <c r="AC24" s="471">
        <v>15</v>
      </c>
      <c r="AD24" s="471">
        <v>13</v>
      </c>
      <c r="AE24" s="471">
        <v>7</v>
      </c>
      <c r="AF24" s="471">
        <v>6</v>
      </c>
      <c r="AG24" s="471">
        <v>5</v>
      </c>
      <c r="AH24" s="471">
        <v>4</v>
      </c>
      <c r="AI24" s="471">
        <v>3</v>
      </c>
      <c r="AJ24" s="471">
        <v>2</v>
      </c>
      <c r="AK24" s="471">
        <v>1</v>
      </c>
    </row>
    <row r="25" spans="1:37" x14ac:dyDescent="0.25">
      <c r="A25" s="493"/>
      <c r="B25" s="493"/>
      <c r="C25" s="493"/>
      <c r="D25" s="493"/>
      <c r="E25" s="493"/>
      <c r="F25" s="493"/>
      <c r="G25" s="493"/>
      <c r="H25" s="493"/>
      <c r="I25" s="493"/>
      <c r="J25" s="493"/>
      <c r="K25" s="493"/>
      <c r="L25" s="493"/>
      <c r="M25" s="493"/>
      <c r="Y25" s="471"/>
      <c r="Z25" s="471"/>
      <c r="AA25" s="471" t="s">
        <v>76</v>
      </c>
      <c r="AB25" s="471">
        <v>15</v>
      </c>
      <c r="AC25" s="471">
        <v>10</v>
      </c>
      <c r="AD25" s="471">
        <v>8</v>
      </c>
      <c r="AE25" s="471">
        <v>4</v>
      </c>
      <c r="AF25" s="471">
        <v>3</v>
      </c>
      <c r="AG25" s="471">
        <v>2</v>
      </c>
      <c r="AH25" s="471">
        <v>1</v>
      </c>
      <c r="AI25" s="471">
        <v>0</v>
      </c>
      <c r="AJ25" s="471">
        <v>0</v>
      </c>
      <c r="AK25" s="471">
        <v>0</v>
      </c>
    </row>
    <row r="26" spans="1:37" x14ac:dyDescent="0.25">
      <c r="A26" s="493"/>
      <c r="B26" s="493"/>
      <c r="C26" s="493"/>
      <c r="D26" s="493"/>
      <c r="E26" s="493"/>
      <c r="F26" s="493"/>
      <c r="G26" s="493"/>
      <c r="H26" s="493"/>
      <c r="I26" s="493"/>
      <c r="J26" s="493"/>
      <c r="K26" s="493"/>
      <c r="L26" s="493"/>
      <c r="M26" s="493"/>
      <c r="Y26" s="471"/>
      <c r="Z26" s="471"/>
      <c r="AA26" s="471" t="s">
        <v>77</v>
      </c>
      <c r="AB26" s="471">
        <v>10</v>
      </c>
      <c r="AC26" s="471">
        <v>6</v>
      </c>
      <c r="AD26" s="471">
        <v>4</v>
      </c>
      <c r="AE26" s="471">
        <v>2</v>
      </c>
      <c r="AF26" s="471">
        <v>1</v>
      </c>
      <c r="AG26" s="471">
        <v>0</v>
      </c>
      <c r="AH26" s="471">
        <v>0</v>
      </c>
      <c r="AI26" s="471">
        <v>0</v>
      </c>
      <c r="AJ26" s="471">
        <v>0</v>
      </c>
      <c r="AK26" s="471">
        <v>0</v>
      </c>
    </row>
    <row r="27" spans="1:37" x14ac:dyDescent="0.25">
      <c r="A27" s="493"/>
      <c r="B27" s="493"/>
      <c r="C27" s="493"/>
      <c r="D27" s="493"/>
      <c r="E27" s="493"/>
      <c r="F27" s="493"/>
      <c r="G27" s="493"/>
      <c r="H27" s="493"/>
      <c r="I27" s="493"/>
      <c r="J27" s="493"/>
      <c r="K27" s="493"/>
      <c r="L27" s="493"/>
      <c r="M27" s="493"/>
      <c r="Y27" s="471"/>
      <c r="Z27" s="471"/>
      <c r="AA27" s="471" t="s">
        <v>82</v>
      </c>
      <c r="AB27" s="471">
        <v>3</v>
      </c>
      <c r="AC27" s="471">
        <v>2</v>
      </c>
      <c r="AD27" s="471">
        <v>1</v>
      </c>
      <c r="AE27" s="471">
        <v>0</v>
      </c>
      <c r="AF27" s="471">
        <v>0</v>
      </c>
      <c r="AG27" s="471">
        <v>0</v>
      </c>
      <c r="AH27" s="471">
        <v>0</v>
      </c>
      <c r="AI27" s="471">
        <v>0</v>
      </c>
      <c r="AJ27" s="471">
        <v>0</v>
      </c>
      <c r="AK27" s="471">
        <v>0</v>
      </c>
    </row>
    <row r="28" spans="1:37" x14ac:dyDescent="0.25">
      <c r="A28" s="493"/>
      <c r="B28" s="493"/>
      <c r="C28" s="493"/>
      <c r="D28" s="493"/>
      <c r="E28" s="493"/>
      <c r="F28" s="493"/>
      <c r="G28" s="493"/>
      <c r="H28" s="493"/>
      <c r="I28" s="493"/>
      <c r="J28" s="493"/>
      <c r="K28" s="493"/>
      <c r="L28" s="493"/>
      <c r="M28" s="493"/>
    </row>
    <row r="29" spans="1:37" x14ac:dyDescent="0.25">
      <c r="A29" s="493"/>
      <c r="B29" s="493"/>
      <c r="C29" s="493"/>
      <c r="D29" s="493"/>
      <c r="E29" s="493"/>
      <c r="F29" s="493"/>
      <c r="G29" s="493"/>
      <c r="H29" s="493"/>
      <c r="I29" s="493"/>
      <c r="J29" s="493"/>
      <c r="K29" s="493"/>
      <c r="L29" s="493"/>
      <c r="M29" s="493"/>
    </row>
    <row r="30" spans="1:37" x14ac:dyDescent="0.25">
      <c r="A30" s="493"/>
      <c r="B30" s="493"/>
      <c r="C30" s="493"/>
      <c r="D30" s="493"/>
      <c r="E30" s="493"/>
      <c r="F30" s="493"/>
      <c r="G30" s="493"/>
      <c r="H30" s="493"/>
      <c r="I30" s="493"/>
      <c r="J30" s="493"/>
      <c r="K30" s="493"/>
      <c r="L30" s="493"/>
      <c r="M30" s="493"/>
    </row>
    <row r="31" spans="1:37" x14ac:dyDescent="0.25">
      <c r="A31" s="493"/>
      <c r="B31" s="493"/>
      <c r="C31" s="493"/>
      <c r="D31" s="493"/>
      <c r="E31" s="493"/>
      <c r="F31" s="493"/>
      <c r="G31" s="493"/>
      <c r="H31" s="493"/>
      <c r="I31" s="493"/>
      <c r="J31" s="493"/>
      <c r="K31" s="493"/>
      <c r="L31" s="493"/>
      <c r="M31" s="493"/>
    </row>
    <row r="32" spans="1:37" x14ac:dyDescent="0.25">
      <c r="A32" s="493"/>
      <c r="B32" s="493"/>
      <c r="C32" s="493"/>
      <c r="D32" s="493"/>
      <c r="E32" s="493"/>
      <c r="F32" s="493"/>
      <c r="G32" s="493"/>
      <c r="H32" s="493"/>
      <c r="I32" s="493"/>
      <c r="J32" s="493"/>
      <c r="K32" s="493"/>
      <c r="L32" s="498"/>
      <c r="M32" s="493"/>
    </row>
    <row r="33" spans="1:18" x14ac:dyDescent="0.25">
      <c r="A33" s="511" t="s">
        <v>44</v>
      </c>
      <c r="B33" s="512"/>
      <c r="C33" s="513"/>
      <c r="D33" s="514" t="s">
        <v>103</v>
      </c>
      <c r="E33" s="515" t="s">
        <v>104</v>
      </c>
      <c r="F33" s="516"/>
      <c r="G33" s="514" t="s">
        <v>103</v>
      </c>
      <c r="H33" s="515" t="s">
        <v>105</v>
      </c>
      <c r="I33" s="517"/>
      <c r="J33" s="515" t="s">
        <v>106</v>
      </c>
      <c r="K33" s="518" t="s">
        <v>107</v>
      </c>
      <c r="L33" s="489"/>
      <c r="M33" s="516"/>
      <c r="P33" s="521"/>
      <c r="Q33" s="521"/>
      <c r="R33" s="522"/>
    </row>
    <row r="34" spans="1:18" x14ac:dyDescent="0.25">
      <c r="A34" s="523" t="s">
        <v>108</v>
      </c>
      <c r="B34" s="524"/>
      <c r="C34" s="525"/>
      <c r="D34" s="526"/>
      <c r="E34" s="527"/>
      <c r="F34" s="527"/>
      <c r="G34" s="528" t="s">
        <v>109</v>
      </c>
      <c r="H34" s="524"/>
      <c r="I34" s="529"/>
      <c r="J34" s="530"/>
      <c r="K34" s="531" t="s">
        <v>110</v>
      </c>
      <c r="L34" s="532"/>
      <c r="M34" s="552"/>
      <c r="P34" s="534"/>
      <c r="Q34" s="534"/>
      <c r="R34" s="535"/>
    </row>
    <row r="35" spans="1:18" x14ac:dyDescent="0.25">
      <c r="A35" s="536" t="s">
        <v>111</v>
      </c>
      <c r="B35" s="537"/>
      <c r="C35" s="538"/>
      <c r="D35" s="539"/>
      <c r="E35" s="540"/>
      <c r="F35" s="540"/>
      <c r="G35" s="541" t="s">
        <v>112</v>
      </c>
      <c r="H35" s="542"/>
      <c r="I35" s="543"/>
      <c r="J35" s="544"/>
      <c r="K35" s="545"/>
      <c r="L35" s="498"/>
      <c r="M35" s="546"/>
      <c r="P35" s="535"/>
      <c r="Q35" s="547"/>
      <c r="R35" s="535"/>
    </row>
    <row r="36" spans="1:18" x14ac:dyDescent="0.25">
      <c r="A36" s="548"/>
      <c r="B36" s="549"/>
      <c r="C36" s="550"/>
      <c r="D36" s="539"/>
      <c r="E36" s="551"/>
      <c r="F36" s="493"/>
      <c r="G36" s="541" t="s">
        <v>113</v>
      </c>
      <c r="H36" s="542"/>
      <c r="I36" s="543"/>
      <c r="J36" s="544"/>
      <c r="K36" s="531" t="s">
        <v>114</v>
      </c>
      <c r="L36" s="532"/>
      <c r="M36" s="552"/>
      <c r="P36" s="534"/>
      <c r="Q36" s="534"/>
      <c r="R36" s="535"/>
    </row>
    <row r="37" spans="1:18" x14ac:dyDescent="0.25">
      <c r="A37" s="553"/>
      <c r="B37" s="554"/>
      <c r="C37" s="555"/>
      <c r="D37" s="539"/>
      <c r="E37" s="551"/>
      <c r="F37" s="493"/>
      <c r="G37" s="541" t="s">
        <v>115</v>
      </c>
      <c r="H37" s="542"/>
      <c r="I37" s="543"/>
      <c r="J37" s="544"/>
      <c r="K37" s="556"/>
      <c r="L37" s="493"/>
      <c r="M37" s="533"/>
      <c r="P37" s="535"/>
      <c r="Q37" s="547"/>
      <c r="R37" s="535"/>
    </row>
    <row r="38" spans="1:18" x14ac:dyDescent="0.25">
      <c r="A38" s="557"/>
      <c r="B38" s="558"/>
      <c r="C38" s="559"/>
      <c r="D38" s="539"/>
      <c r="E38" s="551"/>
      <c r="F38" s="493"/>
      <c r="G38" s="541" t="s">
        <v>116</v>
      </c>
      <c r="H38" s="542"/>
      <c r="I38" s="543"/>
      <c r="J38" s="544"/>
      <c r="K38" s="536"/>
      <c r="L38" s="498"/>
      <c r="M38" s="546"/>
      <c r="P38" s="535"/>
      <c r="Q38" s="547"/>
      <c r="R38" s="535"/>
    </row>
    <row r="39" spans="1:18" x14ac:dyDescent="0.25">
      <c r="A39" s="560"/>
      <c r="B39" s="561"/>
      <c r="C39" s="555"/>
      <c r="D39" s="539"/>
      <c r="E39" s="551"/>
      <c r="F39" s="493"/>
      <c r="G39" s="541" t="s">
        <v>117</v>
      </c>
      <c r="H39" s="542"/>
      <c r="I39" s="543"/>
      <c r="J39" s="544"/>
      <c r="K39" s="531" t="s">
        <v>118</v>
      </c>
      <c r="L39" s="532"/>
      <c r="M39" s="552"/>
      <c r="P39" s="534"/>
      <c r="Q39" s="534"/>
      <c r="R39" s="535"/>
    </row>
    <row r="40" spans="1:18" x14ac:dyDescent="0.25">
      <c r="A40" s="560"/>
      <c r="B40" s="561"/>
      <c r="C40" s="562"/>
      <c r="D40" s="539"/>
      <c r="E40" s="551"/>
      <c r="F40" s="493"/>
      <c r="G40" s="541" t="s">
        <v>119</v>
      </c>
      <c r="H40" s="542"/>
      <c r="I40" s="543"/>
      <c r="J40" s="544"/>
      <c r="K40" s="556"/>
      <c r="L40" s="493"/>
      <c r="M40" s="533"/>
      <c r="P40" s="535"/>
      <c r="Q40" s="547"/>
      <c r="R40" s="535"/>
    </row>
    <row r="41" spans="1:18" x14ac:dyDescent="0.25">
      <c r="A41" s="563"/>
      <c r="B41" s="564"/>
      <c r="C41" s="565"/>
      <c r="D41" s="566"/>
      <c r="E41" s="567"/>
      <c r="F41" s="498"/>
      <c r="G41" s="568" t="s">
        <v>120</v>
      </c>
      <c r="H41" s="537"/>
      <c r="I41" s="569"/>
      <c r="J41" s="570"/>
      <c r="K41" s="536" t="str">
        <f>L4</f>
        <v>Kovács Zoltán</v>
      </c>
      <c r="L41" s="498"/>
      <c r="M41" s="546"/>
      <c r="P41" s="535"/>
      <c r="Q41" s="547"/>
      <c r="R41" s="571"/>
    </row>
  </sheetData>
  <sheetProtection selectLockedCells="1" selectUnlockedCells="1"/>
  <mergeCells count="50">
    <mergeCell ref="E34:F34"/>
    <mergeCell ref="E35:F35"/>
    <mergeCell ref="B23:C23"/>
    <mergeCell ref="D23:E23"/>
    <mergeCell ref="F23:G23"/>
    <mergeCell ref="H23:I23"/>
    <mergeCell ref="J23:K23"/>
    <mergeCell ref="L23:M23"/>
    <mergeCell ref="B22:C22"/>
    <mergeCell ref="D22:E22"/>
    <mergeCell ref="F22:G22"/>
    <mergeCell ref="H22:I22"/>
    <mergeCell ref="J22:K22"/>
    <mergeCell ref="L22:M22"/>
    <mergeCell ref="B21:C21"/>
    <mergeCell ref="D21:E21"/>
    <mergeCell ref="F21:G21"/>
    <mergeCell ref="H21:I21"/>
    <mergeCell ref="J21:K21"/>
    <mergeCell ref="L21:M21"/>
    <mergeCell ref="B20:C20"/>
    <mergeCell ref="D20:E20"/>
    <mergeCell ref="F20:G20"/>
    <mergeCell ref="H20:I20"/>
    <mergeCell ref="J20:K20"/>
    <mergeCell ref="L20:M20"/>
    <mergeCell ref="B19:C19"/>
    <mergeCell ref="D19:E19"/>
    <mergeCell ref="F19:G19"/>
    <mergeCell ref="H19:I19"/>
    <mergeCell ref="J19:K19"/>
    <mergeCell ref="L19:M19"/>
    <mergeCell ref="B18:C18"/>
    <mergeCell ref="D18:E18"/>
    <mergeCell ref="F18:G18"/>
    <mergeCell ref="H18:I18"/>
    <mergeCell ref="J18:K18"/>
    <mergeCell ref="L18:M18"/>
    <mergeCell ref="E11:F11"/>
    <mergeCell ref="G11:H11"/>
    <mergeCell ref="E13:F13"/>
    <mergeCell ref="G13:H13"/>
    <mergeCell ref="E15:F15"/>
    <mergeCell ref="G15:H15"/>
    <mergeCell ref="A1:F1"/>
    <mergeCell ref="A4:C4"/>
    <mergeCell ref="E7:F7"/>
    <mergeCell ref="G7:H7"/>
    <mergeCell ref="E9:F9"/>
    <mergeCell ref="G9:H9"/>
  </mergeCells>
  <conditionalFormatting sqref="E7 E9 E11 E13 E15">
    <cfRule type="cellIs" dxfId="34" priority="1" stopIfTrue="1" operator="equal">
      <formula>"Bye"</formula>
    </cfRule>
  </conditionalFormatting>
  <conditionalFormatting sqref="R41">
    <cfRule type="expression" dxfId="33" priority="2" stopIfTrue="1">
      <formula>$O$1="CU"</formula>
    </cfRule>
  </conditionalFormatting>
  <printOptions horizontalCentered="1" verticalCentered="1"/>
  <pageMargins left="0" right="0" top="0.98402777777777783" bottom="0.98402777777777783" header="0.51181102362204722" footer="0.51181102362204722"/>
  <pageSetup paperSize="9" scale="95" firstPageNumber="0" orientation="portrait" horizontalDpi="300" verticalDpi="300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D606E-54D0-4817-BCFB-F46DD23B6590}">
  <sheetPr>
    <tabColor indexed="11"/>
  </sheetPr>
  <dimension ref="A1:AS140"/>
  <sheetViews>
    <sheetView showZeros="0" workbookViewId="0">
      <selection activeCell="F21" sqref="F21:G21"/>
    </sheetView>
  </sheetViews>
  <sheetFormatPr defaultRowHeight="13.2" x14ac:dyDescent="0.25"/>
  <cols>
    <col min="1" max="2" width="3.33203125" style="457" customWidth="1"/>
    <col min="3" max="3" width="4.6640625" style="457" customWidth="1"/>
    <col min="4" max="4" width="7.33203125" style="457" customWidth="1"/>
    <col min="5" max="5" width="4.33203125" style="457" customWidth="1"/>
    <col min="6" max="6" width="12.6640625" style="457" customWidth="1"/>
    <col min="7" max="7" width="2.6640625" style="457" customWidth="1"/>
    <col min="8" max="8" width="7.6640625" style="457" customWidth="1"/>
    <col min="9" max="9" width="5.88671875" style="457" customWidth="1"/>
    <col min="10" max="10" width="1.6640625" style="679" customWidth="1"/>
    <col min="11" max="11" width="10.6640625" style="457" customWidth="1"/>
    <col min="12" max="12" width="1.6640625" style="679" customWidth="1"/>
    <col min="13" max="13" width="10.6640625" style="457" customWidth="1"/>
    <col min="14" max="14" width="1.6640625" style="680" customWidth="1"/>
    <col min="15" max="15" width="10.6640625" style="457" customWidth="1"/>
    <col min="16" max="16" width="1.6640625" style="679" customWidth="1"/>
    <col min="17" max="17" width="10.6640625" style="457" customWidth="1"/>
    <col min="18" max="18" width="1.6640625" style="680" customWidth="1"/>
    <col min="19" max="19" width="9.109375" style="457" hidden="1" customWidth="1"/>
    <col min="20" max="20" width="8.6640625" style="457" customWidth="1"/>
    <col min="21" max="21" width="9.109375" style="457" hidden="1" customWidth="1"/>
    <col min="22" max="24" width="8.88671875" style="457"/>
    <col min="25" max="27" width="9" style="457" hidden="1" customWidth="1"/>
    <col min="28" max="28" width="10.33203125" style="457" hidden="1" customWidth="1"/>
    <col min="29" max="34" width="9" style="457" hidden="1" customWidth="1"/>
    <col min="35" max="37" width="9.109375" style="493" customWidth="1"/>
    <col min="38" max="16384" width="8.88671875" style="457"/>
  </cols>
  <sheetData>
    <row r="1" spans="1:45" s="574" customFormat="1" ht="21.75" customHeight="1" x14ac:dyDescent="0.25">
      <c r="A1" s="573" t="str">
        <f>[1]Altalanos!$A$6</f>
        <v>Diákolimpia Vármegyei</v>
      </c>
      <c r="B1" s="573"/>
      <c r="C1" s="453"/>
      <c r="D1" s="453"/>
      <c r="E1" s="453"/>
      <c r="F1" s="453"/>
      <c r="G1" s="453"/>
      <c r="H1" s="573"/>
      <c r="I1" s="455"/>
      <c r="J1" s="456"/>
      <c r="K1" s="454" t="s">
        <v>28</v>
      </c>
      <c r="L1" s="458"/>
      <c r="M1" s="459"/>
      <c r="N1" s="456"/>
      <c r="O1" s="456"/>
      <c r="P1" s="456"/>
      <c r="Q1" s="453"/>
      <c r="R1" s="456"/>
      <c r="T1" s="575"/>
      <c r="U1" s="575"/>
      <c r="V1" s="575"/>
      <c r="W1" s="575"/>
      <c r="X1" s="575"/>
      <c r="Y1" s="575"/>
      <c r="Z1" s="575"/>
      <c r="AA1" s="575"/>
      <c r="AB1" s="462" t="str">
        <f>IF($Y$5=1,CONCATENATE(VLOOKUP($Y$3,$AA$2:$AH$14,2)),CONCATENATE(VLOOKUP($Y$3,$AA$16:$AH$25,2)))</f>
        <v>25</v>
      </c>
      <c r="AC1" s="462" t="str">
        <f>IF($Y$5=1,CONCATENATE(VLOOKUP($Y$3,$AA$2:$AH$14,3)),CONCATENATE(VLOOKUP($Y$3,$AA$16:$AH$25,3)))</f>
        <v>15</v>
      </c>
      <c r="AD1" s="462" t="str">
        <f>IF($Y$5=1,CONCATENATE(VLOOKUP($Y$3,$AA$2:$AH$14,4)),CONCATENATE(VLOOKUP($Y$3,$AA$16:$AH$25,4)))</f>
        <v>10</v>
      </c>
      <c r="AE1" s="462" t="str">
        <f>IF($Y$5=1,CONCATENATE(VLOOKUP($Y$3,$AA$2:$AH$14,5)),CONCATENATE(VLOOKUP($Y$3,$AA$16:$AH$25,5)))</f>
        <v>6</v>
      </c>
      <c r="AF1" s="462" t="str">
        <f>IF($Y$5=1,CONCATENATE(VLOOKUP($Y$3,$AA$2:$AH$14,6)),CONCATENATE(VLOOKUP($Y$3,$AA$16:$AH$25,6)))</f>
        <v>3</v>
      </c>
      <c r="AG1" s="462" t="str">
        <f>IF($Y$5=1,CONCATENATE(VLOOKUP($Y$3,$AA$2:$AH$14,7)),CONCATENATE(VLOOKUP($Y$3,$AA$16:$AH$25,7)))</f>
        <v>1</v>
      </c>
      <c r="AH1" s="462" t="str">
        <f>IF($Y$5=1,CONCATENATE(VLOOKUP($Y$3,$AA$2:$AH$14,8)),CONCATENATE(VLOOKUP($Y$3,$AA$16:$AH$25,8)))</f>
        <v>0</v>
      </c>
      <c r="AI1" s="576"/>
      <c r="AJ1" s="576"/>
      <c r="AK1" s="576"/>
    </row>
    <row r="2" spans="1:45" s="577" customFormat="1" x14ac:dyDescent="0.25">
      <c r="A2" s="463" t="s">
        <v>29</v>
      </c>
      <c r="B2" s="464"/>
      <c r="C2" s="464"/>
      <c r="D2" s="464"/>
      <c r="E2" s="464">
        <f>[1]Altalanos!$A$8</f>
        <v>0</v>
      </c>
      <c r="F2" s="464"/>
      <c r="G2" s="465"/>
      <c r="H2" s="466"/>
      <c r="I2" s="466"/>
      <c r="J2" s="467"/>
      <c r="K2" s="458"/>
      <c r="L2" s="458"/>
      <c r="M2" s="458"/>
      <c r="N2" s="467"/>
      <c r="O2" s="466"/>
      <c r="P2" s="467"/>
      <c r="Q2" s="466"/>
      <c r="R2" s="467"/>
      <c r="T2" s="578"/>
      <c r="U2" s="578"/>
      <c r="V2" s="578"/>
      <c r="W2" s="578"/>
      <c r="X2" s="578"/>
      <c r="Y2" s="470"/>
      <c r="Z2" s="471"/>
      <c r="AA2" s="471" t="s">
        <v>30</v>
      </c>
      <c r="AB2" s="472">
        <v>300</v>
      </c>
      <c r="AC2" s="472">
        <v>250</v>
      </c>
      <c r="AD2" s="472">
        <v>200</v>
      </c>
      <c r="AE2" s="472">
        <v>150</v>
      </c>
      <c r="AF2" s="472">
        <v>120</v>
      </c>
      <c r="AG2" s="472">
        <v>90</v>
      </c>
      <c r="AH2" s="472">
        <v>40</v>
      </c>
      <c r="AI2" s="493"/>
      <c r="AJ2" s="493"/>
      <c r="AK2" s="493"/>
      <c r="AL2" s="578"/>
      <c r="AM2" s="578"/>
      <c r="AN2" s="578"/>
      <c r="AO2" s="578"/>
      <c r="AP2" s="578"/>
      <c r="AQ2" s="578"/>
      <c r="AR2" s="578"/>
      <c r="AS2" s="578"/>
    </row>
    <row r="3" spans="1:45" s="580" customFormat="1" ht="11.25" customHeight="1" x14ac:dyDescent="0.25">
      <c r="A3" s="473" t="s">
        <v>21</v>
      </c>
      <c r="B3" s="473"/>
      <c r="C3" s="473"/>
      <c r="D3" s="473"/>
      <c r="E3" s="473"/>
      <c r="F3" s="473"/>
      <c r="G3" s="473" t="s">
        <v>11</v>
      </c>
      <c r="H3" s="473"/>
      <c r="I3" s="473"/>
      <c r="J3" s="474"/>
      <c r="K3" s="473" t="s">
        <v>31</v>
      </c>
      <c r="L3" s="474"/>
      <c r="M3" s="473"/>
      <c r="N3" s="474"/>
      <c r="O3" s="473"/>
      <c r="P3" s="474"/>
      <c r="Q3" s="473"/>
      <c r="R3" s="475" t="s">
        <v>32</v>
      </c>
      <c r="T3" s="581"/>
      <c r="U3" s="581"/>
      <c r="V3" s="581"/>
      <c r="W3" s="581"/>
      <c r="X3" s="581"/>
      <c r="Y3" s="471" t="str">
        <f>IF(K4="OB","A",IF(K4="IX","W",IF(K4="","",K4)))</f>
        <v>V.kcs. L14 "B"</v>
      </c>
      <c r="Z3" s="471"/>
      <c r="AA3" s="471" t="s">
        <v>64</v>
      </c>
      <c r="AB3" s="472">
        <v>280</v>
      </c>
      <c r="AC3" s="472">
        <v>230</v>
      </c>
      <c r="AD3" s="472">
        <v>180</v>
      </c>
      <c r="AE3" s="472">
        <v>140</v>
      </c>
      <c r="AF3" s="472">
        <v>80</v>
      </c>
      <c r="AG3" s="472">
        <v>0</v>
      </c>
      <c r="AH3" s="472">
        <v>0</v>
      </c>
      <c r="AI3" s="493"/>
      <c r="AJ3" s="493"/>
      <c r="AK3" s="493"/>
      <c r="AL3" s="581"/>
      <c r="AM3" s="581"/>
      <c r="AN3" s="581"/>
      <c r="AO3" s="581"/>
      <c r="AP3" s="581"/>
      <c r="AQ3" s="581"/>
      <c r="AR3" s="581"/>
      <c r="AS3" s="581"/>
    </row>
    <row r="4" spans="1:45" s="584" customFormat="1" ht="11.25" customHeight="1" thickBot="1" x14ac:dyDescent="0.3">
      <c r="A4" s="479">
        <f>[1]Altalanos!$A$10</f>
        <v>45789</v>
      </c>
      <c r="B4" s="479"/>
      <c r="C4" s="479"/>
      <c r="D4" s="480"/>
      <c r="E4" s="481"/>
      <c r="F4" s="481"/>
      <c r="G4" s="481" t="str">
        <f>[1]Altalanos!$C$10</f>
        <v>Gyula</v>
      </c>
      <c r="H4" s="582"/>
      <c r="I4" s="481"/>
      <c r="J4" s="483"/>
      <c r="K4" s="482" t="s">
        <v>832</v>
      </c>
      <c r="L4" s="483"/>
      <c r="M4" s="583"/>
      <c r="N4" s="483"/>
      <c r="O4" s="481"/>
      <c r="P4" s="483"/>
      <c r="Q4" s="481"/>
      <c r="R4" s="484" t="str">
        <f>[1]Altalanos!$E$10</f>
        <v>Kovács Zoltán</v>
      </c>
      <c r="T4" s="585"/>
      <c r="U4" s="585"/>
      <c r="V4" s="585"/>
      <c r="W4" s="585"/>
      <c r="X4" s="585"/>
      <c r="Y4" s="471"/>
      <c r="Z4" s="471"/>
      <c r="AA4" s="471" t="s">
        <v>36</v>
      </c>
      <c r="AB4" s="472">
        <v>250</v>
      </c>
      <c r="AC4" s="472">
        <v>200</v>
      </c>
      <c r="AD4" s="472">
        <v>150</v>
      </c>
      <c r="AE4" s="472">
        <v>120</v>
      </c>
      <c r="AF4" s="472">
        <v>90</v>
      </c>
      <c r="AG4" s="472">
        <v>60</v>
      </c>
      <c r="AH4" s="472">
        <v>25</v>
      </c>
      <c r="AI4" s="493"/>
      <c r="AJ4" s="493"/>
      <c r="AK4" s="493"/>
      <c r="AL4" s="585"/>
      <c r="AM4" s="585"/>
      <c r="AN4" s="585"/>
      <c r="AO4" s="585"/>
      <c r="AP4" s="585"/>
      <c r="AQ4" s="585"/>
      <c r="AR4" s="585"/>
      <c r="AS4" s="585"/>
    </row>
    <row r="5" spans="1:45" s="580" customFormat="1" x14ac:dyDescent="0.25">
      <c r="A5" s="554"/>
      <c r="B5" s="586" t="s">
        <v>173</v>
      </c>
      <c r="C5" s="587" t="s">
        <v>44</v>
      </c>
      <c r="D5" s="586" t="s">
        <v>174</v>
      </c>
      <c r="E5" s="586" t="s">
        <v>175</v>
      </c>
      <c r="F5" s="588" t="s">
        <v>24</v>
      </c>
      <c r="G5" s="588" t="s">
        <v>25</v>
      </c>
      <c r="H5" s="588"/>
      <c r="I5" s="588" t="s">
        <v>46</v>
      </c>
      <c r="J5" s="588"/>
      <c r="K5" s="586" t="s">
        <v>176</v>
      </c>
      <c r="L5" s="589"/>
      <c r="M5" s="586" t="s">
        <v>98</v>
      </c>
      <c r="N5" s="589"/>
      <c r="O5" s="586" t="s">
        <v>177</v>
      </c>
      <c r="P5" s="589"/>
      <c r="Q5" s="586"/>
      <c r="R5" s="590"/>
      <c r="T5" s="581"/>
      <c r="U5" s="581"/>
      <c r="V5" s="581"/>
      <c r="W5" s="581"/>
      <c r="X5" s="581"/>
      <c r="Y5" s="471">
        <f>IF(OR([1]Altalanos!$A$8="F1",[1]Altalanos!$A$8="F2",[1]Altalanos!$A$8="N1",[1]Altalanos!$A$8="N2"),1,2)</f>
        <v>2</v>
      </c>
      <c r="Z5" s="471"/>
      <c r="AA5" s="471" t="s">
        <v>41</v>
      </c>
      <c r="AB5" s="472">
        <v>200</v>
      </c>
      <c r="AC5" s="472">
        <v>150</v>
      </c>
      <c r="AD5" s="472">
        <v>120</v>
      </c>
      <c r="AE5" s="472">
        <v>90</v>
      </c>
      <c r="AF5" s="472">
        <v>60</v>
      </c>
      <c r="AG5" s="472">
        <v>40</v>
      </c>
      <c r="AH5" s="472">
        <v>15</v>
      </c>
      <c r="AI5" s="493"/>
      <c r="AJ5" s="493"/>
      <c r="AK5" s="493"/>
      <c r="AL5" s="581"/>
      <c r="AM5" s="581"/>
      <c r="AN5" s="581"/>
      <c r="AO5" s="581"/>
      <c r="AP5" s="581"/>
      <c r="AQ5" s="581"/>
      <c r="AR5" s="581"/>
      <c r="AS5" s="581"/>
    </row>
    <row r="6" spans="1:45" s="597" customFormat="1" ht="11.1" customHeight="1" thickBot="1" x14ac:dyDescent="0.3">
      <c r="A6" s="591"/>
      <c r="B6" s="592"/>
      <c r="C6" s="592"/>
      <c r="D6" s="592"/>
      <c r="E6" s="592"/>
      <c r="F6" s="591" t="str">
        <f>IF(Y3="","",CONCATENATE(VLOOKUP(Y3,AB1:AH1,4)," pont"))</f>
        <v>6 pont</v>
      </c>
      <c r="G6" s="593"/>
      <c r="H6" s="594"/>
      <c r="I6" s="593"/>
      <c r="J6" s="595"/>
      <c r="K6" s="592" t="str">
        <f>IF(Y3="","",CONCATENATE(VLOOKUP(Y3,AB1:AH1,3)," pont"))</f>
        <v>10 pont</v>
      </c>
      <c r="L6" s="595"/>
      <c r="M6" s="592" t="str">
        <f>IF(Y3="","",CONCATENATE(VLOOKUP(Y3,AB1:AH1,2)," pont"))</f>
        <v>15 pont</v>
      </c>
      <c r="N6" s="595"/>
      <c r="O6" s="592" t="str">
        <f>IF(Y3="","",CONCATENATE(VLOOKUP(Y3,AB1:AH1,1)," pont"))</f>
        <v>25 pont</v>
      </c>
      <c r="P6" s="595"/>
      <c r="Q6" s="592"/>
      <c r="R6" s="596"/>
      <c r="T6" s="598"/>
      <c r="U6" s="598"/>
      <c r="V6" s="598"/>
      <c r="W6" s="598"/>
      <c r="X6" s="598"/>
      <c r="Y6" s="599"/>
      <c r="Z6" s="599"/>
      <c r="AA6" s="599" t="s">
        <v>53</v>
      </c>
      <c r="AB6" s="600">
        <v>150</v>
      </c>
      <c r="AC6" s="600">
        <v>120</v>
      </c>
      <c r="AD6" s="600">
        <v>90</v>
      </c>
      <c r="AE6" s="600">
        <v>60</v>
      </c>
      <c r="AF6" s="600">
        <v>40</v>
      </c>
      <c r="AG6" s="600">
        <v>25</v>
      </c>
      <c r="AH6" s="600">
        <v>10</v>
      </c>
      <c r="AI6" s="601"/>
      <c r="AJ6" s="601"/>
      <c r="AK6" s="601"/>
      <c r="AL6" s="598"/>
      <c r="AM6" s="598"/>
      <c r="AN6" s="598"/>
      <c r="AO6" s="598"/>
      <c r="AP6" s="598"/>
      <c r="AQ6" s="598"/>
      <c r="AR6" s="598"/>
      <c r="AS6" s="598"/>
    </row>
    <row r="7" spans="1:45" s="614" customFormat="1" ht="12.9" customHeight="1" x14ac:dyDescent="0.25">
      <c r="A7" s="602">
        <v>1</v>
      </c>
      <c r="B7" s="603" t="str">
        <f>IF($E7="","",VLOOKUP($E7,#REF!,14))</f>
        <v/>
      </c>
      <c r="C7" s="496" t="str">
        <f>IF($E7="","",VLOOKUP($E7,#REF!,15))</f>
        <v/>
      </c>
      <c r="D7" s="496" t="str">
        <f>IF($E7="","",VLOOKUP($E7,#REF!,5))</f>
        <v/>
      </c>
      <c r="E7" s="604"/>
      <c r="F7" s="605" t="s">
        <v>833</v>
      </c>
      <c r="G7" s="605" t="s">
        <v>260</v>
      </c>
      <c r="H7" s="605"/>
      <c r="I7" s="605" t="s">
        <v>90</v>
      </c>
      <c r="J7" s="606"/>
      <c r="K7" s="607"/>
      <c r="L7" s="607"/>
      <c r="M7" s="607"/>
      <c r="N7" s="607"/>
      <c r="O7" s="608"/>
      <c r="P7" s="609"/>
      <c r="Q7" s="610"/>
      <c r="R7" s="611"/>
      <c r="S7" s="612"/>
      <c r="T7" s="612"/>
      <c r="U7" s="613" t="str">
        <f>[1]Birók!P21</f>
        <v>Bíró</v>
      </c>
      <c r="V7" s="612"/>
      <c r="W7" s="612"/>
      <c r="X7" s="612"/>
      <c r="Y7" s="471"/>
      <c r="Z7" s="471"/>
      <c r="AA7" s="471" t="s">
        <v>54</v>
      </c>
      <c r="AB7" s="472">
        <v>120</v>
      </c>
      <c r="AC7" s="472">
        <v>90</v>
      </c>
      <c r="AD7" s="472">
        <v>60</v>
      </c>
      <c r="AE7" s="472">
        <v>40</v>
      </c>
      <c r="AF7" s="472">
        <v>25</v>
      </c>
      <c r="AG7" s="472">
        <v>10</v>
      </c>
      <c r="AH7" s="472">
        <v>5</v>
      </c>
      <c r="AI7" s="493"/>
      <c r="AJ7" s="493"/>
      <c r="AK7" s="493"/>
      <c r="AL7" s="612"/>
      <c r="AM7" s="612"/>
      <c r="AN7" s="612"/>
      <c r="AO7" s="612"/>
      <c r="AP7" s="612"/>
      <c r="AQ7" s="612"/>
      <c r="AR7" s="612"/>
      <c r="AS7" s="612"/>
    </row>
    <row r="8" spans="1:45" s="614" customFormat="1" ht="12.9" customHeight="1" x14ac:dyDescent="0.25">
      <c r="A8" s="615"/>
      <c r="B8" s="616"/>
      <c r="C8" s="617"/>
      <c r="D8" s="617"/>
      <c r="E8" s="618"/>
      <c r="F8" s="619"/>
      <c r="G8" s="619"/>
      <c r="H8" s="620"/>
      <c r="I8" s="621" t="s">
        <v>178</v>
      </c>
      <c r="J8" s="622"/>
      <c r="K8" s="623" t="s">
        <v>834</v>
      </c>
      <c r="L8" s="623"/>
      <c r="M8" s="607"/>
      <c r="N8" s="607"/>
      <c r="O8" s="608"/>
      <c r="P8" s="609"/>
      <c r="Q8" s="610"/>
      <c r="R8" s="611"/>
      <c r="S8" s="612"/>
      <c r="T8" s="612"/>
      <c r="U8" s="624" t="str">
        <f>[1]Birók!P22</f>
        <v xml:space="preserve"> </v>
      </c>
      <c r="V8" s="612"/>
      <c r="W8" s="612"/>
      <c r="X8" s="612"/>
      <c r="Y8" s="471"/>
      <c r="Z8" s="471"/>
      <c r="AA8" s="471" t="s">
        <v>60</v>
      </c>
      <c r="AB8" s="472">
        <v>90</v>
      </c>
      <c r="AC8" s="472">
        <v>60</v>
      </c>
      <c r="AD8" s="472">
        <v>40</v>
      </c>
      <c r="AE8" s="472">
        <v>25</v>
      </c>
      <c r="AF8" s="472">
        <v>10</v>
      </c>
      <c r="AG8" s="472">
        <v>5</v>
      </c>
      <c r="AH8" s="472">
        <v>2</v>
      </c>
      <c r="AI8" s="493"/>
      <c r="AJ8" s="493"/>
      <c r="AK8" s="493"/>
      <c r="AL8" s="612"/>
      <c r="AM8" s="612"/>
      <c r="AN8" s="612"/>
      <c r="AO8" s="612"/>
      <c r="AP8" s="612"/>
      <c r="AQ8" s="612"/>
      <c r="AR8" s="612"/>
      <c r="AS8" s="612"/>
    </row>
    <row r="9" spans="1:45" s="614" customFormat="1" ht="12.9" customHeight="1" x14ac:dyDescent="0.25">
      <c r="A9" s="615">
        <v>2</v>
      </c>
      <c r="B9" s="603" t="str">
        <f>IF($E9="","",VLOOKUP($E9,#REF!,14))</f>
        <v/>
      </c>
      <c r="C9" s="496" t="str">
        <f>IF($E9="","",VLOOKUP($E9,#REF!,15))</f>
        <v/>
      </c>
      <c r="D9" s="496" t="str">
        <f>IF($E9="","",VLOOKUP($E9,#REF!,5))</f>
        <v/>
      </c>
      <c r="E9" s="625"/>
      <c r="F9" s="497" t="s">
        <v>834</v>
      </c>
      <c r="G9" s="497" t="s">
        <v>835</v>
      </c>
      <c r="H9" s="497"/>
      <c r="I9" s="497" t="s">
        <v>136</v>
      </c>
      <c r="J9" s="626"/>
      <c r="K9" s="607" t="s">
        <v>836</v>
      </c>
      <c r="L9" s="627"/>
      <c r="M9" s="607"/>
      <c r="N9" s="607"/>
      <c r="O9" s="608"/>
      <c r="P9" s="609"/>
      <c r="Q9" s="610"/>
      <c r="R9" s="611"/>
      <c r="S9" s="612"/>
      <c r="T9" s="612"/>
      <c r="U9" s="624" t="str">
        <f>[1]Birók!P23</f>
        <v xml:space="preserve"> </v>
      </c>
      <c r="V9" s="612"/>
      <c r="W9" s="612"/>
      <c r="X9" s="612"/>
      <c r="Y9" s="471"/>
      <c r="Z9" s="471"/>
      <c r="AA9" s="471" t="s">
        <v>63</v>
      </c>
      <c r="AB9" s="472">
        <v>60</v>
      </c>
      <c r="AC9" s="472">
        <v>40</v>
      </c>
      <c r="AD9" s="472">
        <v>25</v>
      </c>
      <c r="AE9" s="472">
        <v>10</v>
      </c>
      <c r="AF9" s="472">
        <v>5</v>
      </c>
      <c r="AG9" s="472">
        <v>2</v>
      </c>
      <c r="AH9" s="472">
        <v>1</v>
      </c>
      <c r="AI9" s="493"/>
      <c r="AJ9" s="493"/>
      <c r="AK9" s="493"/>
      <c r="AL9" s="612"/>
      <c r="AM9" s="612"/>
      <c r="AN9" s="612"/>
      <c r="AO9" s="612"/>
      <c r="AP9" s="612"/>
      <c r="AQ9" s="612"/>
      <c r="AR9" s="612"/>
      <c r="AS9" s="612"/>
    </row>
    <row r="10" spans="1:45" s="614" customFormat="1" ht="12.9" customHeight="1" x14ac:dyDescent="0.25">
      <c r="A10" s="615"/>
      <c r="B10" s="616"/>
      <c r="C10" s="617"/>
      <c r="D10" s="617"/>
      <c r="E10" s="628"/>
      <c r="F10" s="619"/>
      <c r="G10" s="619"/>
      <c r="H10" s="620"/>
      <c r="I10" s="619"/>
      <c r="J10" s="629"/>
      <c r="K10" s="621" t="s">
        <v>178</v>
      </c>
      <c r="L10" s="630"/>
      <c r="M10" s="623" t="s">
        <v>837</v>
      </c>
      <c r="N10" s="631"/>
      <c r="O10" s="632"/>
      <c r="P10" s="632"/>
      <c r="Q10" s="610"/>
      <c r="R10" s="611"/>
      <c r="S10" s="612"/>
      <c r="T10" s="612"/>
      <c r="U10" s="624" t="str">
        <f>[1]Birók!P24</f>
        <v xml:space="preserve"> </v>
      </c>
      <c r="V10" s="612"/>
      <c r="W10" s="612"/>
      <c r="X10" s="612"/>
      <c r="Y10" s="471"/>
      <c r="Z10" s="471"/>
      <c r="AA10" s="471" t="s">
        <v>70</v>
      </c>
      <c r="AB10" s="472">
        <v>40</v>
      </c>
      <c r="AC10" s="472">
        <v>25</v>
      </c>
      <c r="AD10" s="472">
        <v>15</v>
      </c>
      <c r="AE10" s="472">
        <v>7</v>
      </c>
      <c r="AF10" s="472">
        <v>4</v>
      </c>
      <c r="AG10" s="472">
        <v>1</v>
      </c>
      <c r="AH10" s="472">
        <v>0</v>
      </c>
      <c r="AI10" s="493"/>
      <c r="AJ10" s="493"/>
      <c r="AK10" s="493"/>
      <c r="AL10" s="612"/>
      <c r="AM10" s="612"/>
      <c r="AN10" s="612"/>
      <c r="AO10" s="612"/>
      <c r="AP10" s="612"/>
      <c r="AQ10" s="612"/>
      <c r="AR10" s="612"/>
      <c r="AS10" s="612"/>
    </row>
    <row r="11" spans="1:45" s="614" customFormat="1" ht="12.9" customHeight="1" x14ac:dyDescent="0.25">
      <c r="A11" s="615">
        <v>3</v>
      </c>
      <c r="B11" s="603" t="str">
        <f>IF($E11="","",VLOOKUP($E11,#REF!,14))</f>
        <v/>
      </c>
      <c r="C11" s="496" t="str">
        <f>IF($E11="","",VLOOKUP($E11,#REF!,15))</f>
        <v/>
      </c>
      <c r="D11" s="496" t="str">
        <f>IF($E11="","",VLOOKUP($E11,#REF!,5))</f>
        <v/>
      </c>
      <c r="E11" s="625"/>
      <c r="F11" s="497" t="s">
        <v>838</v>
      </c>
      <c r="G11" s="497" t="s">
        <v>132</v>
      </c>
      <c r="H11" s="497"/>
      <c r="I11" s="497" t="s">
        <v>136</v>
      </c>
      <c r="J11" s="606"/>
      <c r="K11" s="607"/>
      <c r="L11" s="633"/>
      <c r="M11" s="607" t="s">
        <v>782</v>
      </c>
      <c r="N11" s="634"/>
      <c r="O11" s="632"/>
      <c r="P11" s="632"/>
      <c r="Q11" s="610"/>
      <c r="R11" s="611"/>
      <c r="S11" s="612"/>
      <c r="T11" s="612"/>
      <c r="U11" s="624" t="str">
        <f>[1]Birók!P25</f>
        <v xml:space="preserve"> </v>
      </c>
      <c r="V11" s="612"/>
      <c r="W11" s="612"/>
      <c r="X11" s="612"/>
      <c r="Y11" s="471"/>
      <c r="Z11" s="471"/>
      <c r="AA11" s="471" t="s">
        <v>71</v>
      </c>
      <c r="AB11" s="472">
        <v>25</v>
      </c>
      <c r="AC11" s="472">
        <v>15</v>
      </c>
      <c r="AD11" s="472">
        <v>10</v>
      </c>
      <c r="AE11" s="472">
        <v>6</v>
      </c>
      <c r="AF11" s="472">
        <v>3</v>
      </c>
      <c r="AG11" s="472">
        <v>1</v>
      </c>
      <c r="AH11" s="472">
        <v>0</v>
      </c>
      <c r="AI11" s="493"/>
      <c r="AJ11" s="493"/>
      <c r="AK11" s="493"/>
      <c r="AL11" s="612"/>
      <c r="AM11" s="612"/>
      <c r="AN11" s="612"/>
      <c r="AO11" s="612"/>
      <c r="AP11" s="612"/>
      <c r="AQ11" s="612"/>
      <c r="AR11" s="612"/>
      <c r="AS11" s="612"/>
    </row>
    <row r="12" spans="1:45" s="614" customFormat="1" ht="12.9" customHeight="1" x14ac:dyDescent="0.25">
      <c r="A12" s="615"/>
      <c r="B12" s="616"/>
      <c r="C12" s="617"/>
      <c r="D12" s="617"/>
      <c r="E12" s="628"/>
      <c r="F12" s="619"/>
      <c r="G12" s="619"/>
      <c r="H12" s="620"/>
      <c r="I12" s="621" t="s">
        <v>178</v>
      </c>
      <c r="J12" s="622"/>
      <c r="K12" s="623" t="s">
        <v>837</v>
      </c>
      <c r="L12" s="635"/>
      <c r="M12" s="607"/>
      <c r="N12" s="634"/>
      <c r="O12" s="632"/>
      <c r="P12" s="632"/>
      <c r="Q12" s="610"/>
      <c r="R12" s="611"/>
      <c r="S12" s="612"/>
      <c r="T12" s="612"/>
      <c r="U12" s="624" t="str">
        <f>[1]Birók!P26</f>
        <v xml:space="preserve"> </v>
      </c>
      <c r="V12" s="612"/>
      <c r="W12" s="612"/>
      <c r="X12" s="612"/>
      <c r="Y12" s="471"/>
      <c r="Z12" s="471"/>
      <c r="AA12" s="471" t="s">
        <v>76</v>
      </c>
      <c r="AB12" s="472">
        <v>15</v>
      </c>
      <c r="AC12" s="472">
        <v>10</v>
      </c>
      <c r="AD12" s="472">
        <v>6</v>
      </c>
      <c r="AE12" s="472">
        <v>3</v>
      </c>
      <c r="AF12" s="472">
        <v>1</v>
      </c>
      <c r="AG12" s="472">
        <v>0</v>
      </c>
      <c r="AH12" s="472">
        <v>0</v>
      </c>
      <c r="AI12" s="493"/>
      <c r="AJ12" s="493"/>
      <c r="AK12" s="493"/>
      <c r="AL12" s="612"/>
      <c r="AM12" s="612"/>
      <c r="AN12" s="612"/>
      <c r="AO12" s="612"/>
      <c r="AP12" s="612"/>
      <c r="AQ12" s="612"/>
      <c r="AR12" s="612"/>
      <c r="AS12" s="612"/>
    </row>
    <row r="13" spans="1:45" s="614" customFormat="1" ht="12.9" customHeight="1" x14ac:dyDescent="0.25">
      <c r="A13" s="615">
        <v>4</v>
      </c>
      <c r="B13" s="603" t="str">
        <f>IF($E13="","",VLOOKUP($E13,#REF!,14))</f>
        <v/>
      </c>
      <c r="C13" s="496" t="str">
        <f>IF($E13="","",VLOOKUP($E13,#REF!,15))</f>
        <v/>
      </c>
      <c r="D13" s="496" t="str">
        <f>IF($E13="","",VLOOKUP($E13,#REF!,5))</f>
        <v/>
      </c>
      <c r="E13" s="625"/>
      <c r="F13" s="497" t="s">
        <v>839</v>
      </c>
      <c r="G13" s="497" t="s">
        <v>840</v>
      </c>
      <c r="H13" s="497"/>
      <c r="I13" s="497" t="s">
        <v>57</v>
      </c>
      <c r="J13" s="636"/>
      <c r="K13" s="607" t="s">
        <v>782</v>
      </c>
      <c r="L13" s="607"/>
      <c r="M13" s="607"/>
      <c r="N13" s="634"/>
      <c r="O13" s="632"/>
      <c r="P13" s="632"/>
      <c r="Q13" s="610"/>
      <c r="R13" s="611"/>
      <c r="S13" s="612"/>
      <c r="T13" s="612"/>
      <c r="U13" s="624" t="str">
        <f>[1]Birók!P27</f>
        <v xml:space="preserve"> </v>
      </c>
      <c r="V13" s="612"/>
      <c r="W13" s="612"/>
      <c r="X13" s="612"/>
      <c r="Y13" s="471"/>
      <c r="Z13" s="471"/>
      <c r="AA13" s="471" t="s">
        <v>77</v>
      </c>
      <c r="AB13" s="472">
        <v>10</v>
      </c>
      <c r="AC13" s="472">
        <v>6</v>
      </c>
      <c r="AD13" s="472">
        <v>3</v>
      </c>
      <c r="AE13" s="472">
        <v>1</v>
      </c>
      <c r="AF13" s="472">
        <v>0</v>
      </c>
      <c r="AG13" s="472">
        <v>0</v>
      </c>
      <c r="AH13" s="472">
        <v>0</v>
      </c>
      <c r="AI13" s="493"/>
      <c r="AJ13" s="493"/>
      <c r="AK13" s="493"/>
      <c r="AL13" s="612"/>
      <c r="AM13" s="612"/>
      <c r="AN13" s="612"/>
      <c r="AO13" s="612"/>
      <c r="AP13" s="612"/>
      <c r="AQ13" s="612"/>
      <c r="AR13" s="612"/>
      <c r="AS13" s="612"/>
    </row>
    <row r="14" spans="1:45" s="614" customFormat="1" ht="12.9" customHeight="1" x14ac:dyDescent="0.25">
      <c r="A14" s="615"/>
      <c r="B14" s="616"/>
      <c r="C14" s="617"/>
      <c r="D14" s="617"/>
      <c r="E14" s="628"/>
      <c r="F14" s="619"/>
      <c r="G14" s="619"/>
      <c r="H14" s="620"/>
      <c r="I14" s="619"/>
      <c r="J14" s="629"/>
      <c r="K14" s="607"/>
      <c r="L14" s="607"/>
      <c r="M14" s="621" t="s">
        <v>178</v>
      </c>
      <c r="N14" s="630"/>
      <c r="O14" s="623" t="s">
        <v>837</v>
      </c>
      <c r="P14" s="631"/>
      <c r="Q14" s="610"/>
      <c r="R14" s="611"/>
      <c r="S14" s="612"/>
      <c r="T14" s="612"/>
      <c r="U14" s="624" t="str">
        <f>[1]Birók!P28</f>
        <v xml:space="preserve"> </v>
      </c>
      <c r="V14" s="612"/>
      <c r="W14" s="612"/>
      <c r="X14" s="612"/>
      <c r="Y14" s="471"/>
      <c r="Z14" s="471"/>
      <c r="AA14" s="471" t="s">
        <v>82</v>
      </c>
      <c r="AB14" s="472">
        <v>3</v>
      </c>
      <c r="AC14" s="472">
        <v>2</v>
      </c>
      <c r="AD14" s="472">
        <v>1</v>
      </c>
      <c r="AE14" s="472">
        <v>0</v>
      </c>
      <c r="AF14" s="472">
        <v>0</v>
      </c>
      <c r="AG14" s="472">
        <v>0</v>
      </c>
      <c r="AH14" s="472">
        <v>0</v>
      </c>
      <c r="AI14" s="493"/>
      <c r="AJ14" s="493"/>
      <c r="AK14" s="493"/>
      <c r="AL14" s="612"/>
      <c r="AM14" s="612"/>
      <c r="AN14" s="612"/>
      <c r="AO14" s="612"/>
      <c r="AP14" s="612"/>
      <c r="AQ14" s="612"/>
      <c r="AR14" s="612"/>
      <c r="AS14" s="612"/>
    </row>
    <row r="15" spans="1:45" s="614" customFormat="1" ht="12.9" customHeight="1" x14ac:dyDescent="0.25">
      <c r="A15" s="637">
        <v>5</v>
      </c>
      <c r="B15" s="603" t="str">
        <f>IF($E15="","",VLOOKUP($E15,#REF!,14))</f>
        <v/>
      </c>
      <c r="C15" s="496" t="str">
        <f>IF($E15="","",VLOOKUP($E15,#REF!,15))</f>
        <v/>
      </c>
      <c r="D15" s="496" t="str">
        <f>IF($E15="","",VLOOKUP($E15,#REF!,5))</f>
        <v/>
      </c>
      <c r="E15" s="625"/>
      <c r="F15" s="497" t="s">
        <v>134</v>
      </c>
      <c r="G15" s="497" t="s">
        <v>841</v>
      </c>
      <c r="H15" s="497"/>
      <c r="I15" s="497" t="s">
        <v>136</v>
      </c>
      <c r="J15" s="638"/>
      <c r="K15" s="607"/>
      <c r="L15" s="607"/>
      <c r="M15" s="607"/>
      <c r="N15" s="634"/>
      <c r="O15" s="607" t="s">
        <v>842</v>
      </c>
      <c r="P15" s="632"/>
      <c r="Q15" s="610"/>
      <c r="R15" s="611"/>
      <c r="S15" s="612"/>
      <c r="T15" s="612"/>
      <c r="U15" s="624" t="str">
        <f>[1]Birók!P29</f>
        <v xml:space="preserve"> </v>
      </c>
      <c r="V15" s="612"/>
      <c r="W15" s="612"/>
      <c r="X15" s="612"/>
      <c r="Y15" s="471"/>
      <c r="Z15" s="471"/>
      <c r="AA15" s="471"/>
      <c r="AB15" s="471"/>
      <c r="AC15" s="471"/>
      <c r="AD15" s="471"/>
      <c r="AE15" s="471"/>
      <c r="AF15" s="471"/>
      <c r="AG15" s="471"/>
      <c r="AH15" s="471"/>
      <c r="AI15" s="493"/>
      <c r="AJ15" s="493"/>
      <c r="AK15" s="493"/>
      <c r="AL15" s="612"/>
      <c r="AM15" s="612"/>
      <c r="AN15" s="612"/>
      <c r="AO15" s="612"/>
      <c r="AP15" s="612"/>
      <c r="AQ15" s="612"/>
      <c r="AR15" s="612"/>
      <c r="AS15" s="612"/>
    </row>
    <row r="16" spans="1:45" s="614" customFormat="1" ht="12.9" customHeight="1" thickBot="1" x14ac:dyDescent="0.3">
      <c r="A16" s="615"/>
      <c r="B16" s="616"/>
      <c r="C16" s="617"/>
      <c r="D16" s="617"/>
      <c r="E16" s="628"/>
      <c r="F16" s="619"/>
      <c r="G16" s="619"/>
      <c r="H16" s="620"/>
      <c r="I16" s="621" t="s">
        <v>178</v>
      </c>
      <c r="J16" s="622"/>
      <c r="K16" s="623" t="s">
        <v>843</v>
      </c>
      <c r="L16" s="623"/>
      <c r="M16" s="607"/>
      <c r="N16" s="634"/>
      <c r="O16" s="621"/>
      <c r="P16" s="632"/>
      <c r="Q16" s="610"/>
      <c r="R16" s="611"/>
      <c r="S16" s="612"/>
      <c r="T16" s="612"/>
      <c r="U16" s="639" t="str">
        <f>[1]Birók!P30</f>
        <v>Egyik sem</v>
      </c>
      <c r="V16" s="612"/>
      <c r="W16" s="612"/>
      <c r="X16" s="612"/>
      <c r="Y16" s="471"/>
      <c r="Z16" s="471"/>
      <c r="AA16" s="471" t="s">
        <v>30</v>
      </c>
      <c r="AB16" s="472">
        <v>150</v>
      </c>
      <c r="AC16" s="472">
        <v>120</v>
      </c>
      <c r="AD16" s="472">
        <v>90</v>
      </c>
      <c r="AE16" s="472">
        <v>60</v>
      </c>
      <c r="AF16" s="472">
        <v>40</v>
      </c>
      <c r="AG16" s="472">
        <v>25</v>
      </c>
      <c r="AH16" s="472">
        <v>15</v>
      </c>
      <c r="AI16" s="493"/>
      <c r="AJ16" s="493"/>
      <c r="AK16" s="493"/>
      <c r="AL16" s="612"/>
      <c r="AM16" s="612"/>
      <c r="AN16" s="612"/>
      <c r="AO16" s="612"/>
      <c r="AP16" s="612"/>
      <c r="AQ16" s="612"/>
      <c r="AR16" s="612"/>
      <c r="AS16" s="612"/>
    </row>
    <row r="17" spans="1:45" s="614" customFormat="1" ht="12.9" customHeight="1" x14ac:dyDescent="0.25">
      <c r="A17" s="615">
        <v>6</v>
      </c>
      <c r="B17" s="603" t="str">
        <f>IF($E17="","",VLOOKUP($E17,#REF!,14))</f>
        <v/>
      </c>
      <c r="C17" s="496" t="str">
        <f>IF($E17="","",VLOOKUP($E17,#REF!,15))</f>
        <v/>
      </c>
      <c r="D17" s="496" t="str">
        <f>IF($E17="","",VLOOKUP($E17,#REF!,5))</f>
        <v/>
      </c>
      <c r="E17" s="625"/>
      <c r="F17" s="497" t="s">
        <v>843</v>
      </c>
      <c r="G17" s="497" t="s">
        <v>225</v>
      </c>
      <c r="H17" s="497"/>
      <c r="I17" s="497" t="s">
        <v>136</v>
      </c>
      <c r="J17" s="626"/>
      <c r="K17" s="607" t="s">
        <v>782</v>
      </c>
      <c r="L17" s="627"/>
      <c r="M17" s="607"/>
      <c r="N17" s="634"/>
      <c r="O17" s="632"/>
      <c r="P17" s="632"/>
      <c r="Q17" s="610"/>
      <c r="R17" s="611"/>
      <c r="S17" s="612"/>
      <c r="T17" s="612"/>
      <c r="U17" s="612"/>
      <c r="V17" s="612"/>
      <c r="W17" s="612"/>
      <c r="X17" s="612"/>
      <c r="Y17" s="471"/>
      <c r="Z17" s="471"/>
      <c r="AA17" s="471" t="s">
        <v>36</v>
      </c>
      <c r="AB17" s="472">
        <v>120</v>
      </c>
      <c r="AC17" s="472">
        <v>90</v>
      </c>
      <c r="AD17" s="472">
        <v>60</v>
      </c>
      <c r="AE17" s="472">
        <v>40</v>
      </c>
      <c r="AF17" s="472">
        <v>25</v>
      </c>
      <c r="AG17" s="472">
        <v>15</v>
      </c>
      <c r="AH17" s="472">
        <v>8</v>
      </c>
      <c r="AI17" s="493"/>
      <c r="AJ17" s="493"/>
      <c r="AK17" s="493"/>
      <c r="AL17" s="612"/>
      <c r="AM17" s="612"/>
      <c r="AN17" s="612"/>
      <c r="AO17" s="612"/>
      <c r="AP17" s="612"/>
      <c r="AQ17" s="612"/>
      <c r="AR17" s="612"/>
      <c r="AS17" s="612"/>
    </row>
    <row r="18" spans="1:45" s="614" customFormat="1" ht="12.9" customHeight="1" x14ac:dyDescent="0.25">
      <c r="A18" s="615"/>
      <c r="B18" s="616"/>
      <c r="C18" s="617"/>
      <c r="D18" s="617"/>
      <c r="E18" s="628"/>
      <c r="F18" s="619"/>
      <c r="G18" s="619"/>
      <c r="H18" s="620"/>
      <c r="I18" s="619"/>
      <c r="J18" s="629"/>
      <c r="K18" s="621" t="s">
        <v>178</v>
      </c>
      <c r="L18" s="630"/>
      <c r="M18" s="623" t="s">
        <v>843</v>
      </c>
      <c r="N18" s="640"/>
      <c r="O18" s="632"/>
      <c r="P18" s="632"/>
      <c r="Q18" s="610"/>
      <c r="R18" s="611"/>
      <c r="S18" s="612"/>
      <c r="T18" s="612"/>
      <c r="U18" s="612"/>
      <c r="V18" s="612"/>
      <c r="W18" s="612"/>
      <c r="X18" s="612"/>
      <c r="Y18" s="471"/>
      <c r="Z18" s="471"/>
      <c r="AA18" s="471" t="s">
        <v>41</v>
      </c>
      <c r="AB18" s="472">
        <v>90</v>
      </c>
      <c r="AC18" s="472">
        <v>60</v>
      </c>
      <c r="AD18" s="472">
        <v>40</v>
      </c>
      <c r="AE18" s="472">
        <v>25</v>
      </c>
      <c r="AF18" s="472">
        <v>15</v>
      </c>
      <c r="AG18" s="472">
        <v>8</v>
      </c>
      <c r="AH18" s="472">
        <v>4</v>
      </c>
      <c r="AI18" s="493"/>
      <c r="AJ18" s="493"/>
      <c r="AK18" s="493"/>
      <c r="AL18" s="612"/>
      <c r="AM18" s="612"/>
      <c r="AN18" s="612"/>
      <c r="AO18" s="612"/>
      <c r="AP18" s="612"/>
      <c r="AQ18" s="612"/>
      <c r="AR18" s="612"/>
      <c r="AS18" s="612"/>
    </row>
    <row r="19" spans="1:45" s="614" customFormat="1" ht="12.9" customHeight="1" x14ac:dyDescent="0.25">
      <c r="A19" s="615">
        <v>7</v>
      </c>
      <c r="B19" s="603" t="str">
        <f>IF($E19="","",VLOOKUP($E19,#REF!,14))</f>
        <v/>
      </c>
      <c r="C19" s="496" t="str">
        <f>IF($E19="","",VLOOKUP($E19,#REF!,15))</f>
        <v/>
      </c>
      <c r="D19" s="496" t="str">
        <f>IF($E19="","",VLOOKUP($E19,#REF!,5))</f>
        <v/>
      </c>
      <c r="E19" s="625"/>
      <c r="F19" s="497" t="s">
        <v>844</v>
      </c>
      <c r="G19" s="497" t="s">
        <v>845</v>
      </c>
      <c r="H19" s="497"/>
      <c r="I19" s="497" t="s">
        <v>57</v>
      </c>
      <c r="J19" s="606"/>
      <c r="K19" s="607"/>
      <c r="L19" s="633"/>
      <c r="M19" s="607" t="s">
        <v>782</v>
      </c>
      <c r="N19" s="632"/>
      <c r="O19" s="632"/>
      <c r="P19" s="632"/>
      <c r="Q19" s="610"/>
      <c r="R19" s="611"/>
      <c r="S19" s="612"/>
      <c r="T19" s="612"/>
      <c r="U19" s="612"/>
      <c r="V19" s="612"/>
      <c r="W19" s="612"/>
      <c r="X19" s="612"/>
      <c r="Y19" s="471"/>
      <c r="Z19" s="471"/>
      <c r="AA19" s="471" t="s">
        <v>53</v>
      </c>
      <c r="AB19" s="472">
        <v>60</v>
      </c>
      <c r="AC19" s="472">
        <v>40</v>
      </c>
      <c r="AD19" s="472">
        <v>25</v>
      </c>
      <c r="AE19" s="472">
        <v>15</v>
      </c>
      <c r="AF19" s="472">
        <v>8</v>
      </c>
      <c r="AG19" s="472">
        <v>4</v>
      </c>
      <c r="AH19" s="472">
        <v>2</v>
      </c>
      <c r="AI19" s="493"/>
      <c r="AJ19" s="493"/>
      <c r="AK19" s="493"/>
      <c r="AL19" s="612"/>
      <c r="AM19" s="612"/>
      <c r="AN19" s="612"/>
      <c r="AO19" s="612"/>
      <c r="AP19" s="612"/>
      <c r="AQ19" s="612"/>
      <c r="AR19" s="612"/>
      <c r="AS19" s="612"/>
    </row>
    <row r="20" spans="1:45" s="614" customFormat="1" ht="12.9" customHeight="1" x14ac:dyDescent="0.25">
      <c r="A20" s="615"/>
      <c r="B20" s="616"/>
      <c r="C20" s="617"/>
      <c r="D20" s="617"/>
      <c r="E20" s="618"/>
      <c r="F20" s="619"/>
      <c r="G20" s="619"/>
      <c r="H20" s="620"/>
      <c r="I20" s="621" t="s">
        <v>178</v>
      </c>
      <c r="J20" s="622"/>
      <c r="K20" s="623" t="s">
        <v>846</v>
      </c>
      <c r="L20" s="635"/>
      <c r="M20" s="607"/>
      <c r="N20" s="632"/>
      <c r="O20" s="632"/>
      <c r="P20" s="632"/>
      <c r="Q20" s="610"/>
      <c r="R20" s="611"/>
      <c r="S20" s="612"/>
      <c r="T20" s="612"/>
      <c r="U20" s="612"/>
      <c r="V20" s="612"/>
      <c r="W20" s="612"/>
      <c r="X20" s="612"/>
      <c r="Y20" s="471"/>
      <c r="Z20" s="471"/>
      <c r="AA20" s="471" t="s">
        <v>54</v>
      </c>
      <c r="AB20" s="472">
        <v>40</v>
      </c>
      <c r="AC20" s="472">
        <v>25</v>
      </c>
      <c r="AD20" s="472">
        <v>15</v>
      </c>
      <c r="AE20" s="472">
        <v>8</v>
      </c>
      <c r="AF20" s="472">
        <v>4</v>
      </c>
      <c r="AG20" s="472">
        <v>2</v>
      </c>
      <c r="AH20" s="472">
        <v>1</v>
      </c>
      <c r="AI20" s="493"/>
      <c r="AJ20" s="493"/>
      <c r="AK20" s="493"/>
      <c r="AL20" s="612"/>
      <c r="AM20" s="612"/>
      <c r="AN20" s="612"/>
      <c r="AO20" s="612"/>
      <c r="AP20" s="612"/>
      <c r="AQ20" s="612"/>
      <c r="AR20" s="612"/>
      <c r="AS20" s="612"/>
    </row>
    <row r="21" spans="1:45" s="614" customFormat="1" ht="12.9" customHeight="1" x14ac:dyDescent="0.25">
      <c r="A21" s="641">
        <v>8</v>
      </c>
      <c r="B21" s="603" t="str">
        <f>IF($E21="","",VLOOKUP($E21,#REF!,14))</f>
        <v/>
      </c>
      <c r="C21" s="496" t="str">
        <f>IF($E21="","",VLOOKUP($E21,#REF!,15))</f>
        <v/>
      </c>
      <c r="D21" s="496" t="str">
        <f>IF($E21="","",VLOOKUP($E21,#REF!,5))</f>
        <v/>
      </c>
      <c r="E21" s="604"/>
      <c r="F21" s="642" t="s">
        <v>846</v>
      </c>
      <c r="G21" s="642" t="s">
        <v>835</v>
      </c>
      <c r="H21" s="642"/>
      <c r="I21" s="642" t="s">
        <v>136</v>
      </c>
      <c r="J21" s="636"/>
      <c r="K21" s="607" t="s">
        <v>738</v>
      </c>
      <c r="L21" s="607"/>
      <c r="M21" s="607"/>
      <c r="N21" s="632"/>
      <c r="O21" s="632"/>
      <c r="P21" s="632"/>
      <c r="Q21" s="610"/>
      <c r="R21" s="611"/>
      <c r="S21" s="612"/>
      <c r="T21" s="612"/>
      <c r="U21" s="612"/>
      <c r="V21" s="612"/>
      <c r="W21" s="612"/>
      <c r="X21" s="612"/>
      <c r="Y21" s="471"/>
      <c r="Z21" s="471"/>
      <c r="AA21" s="471" t="s">
        <v>60</v>
      </c>
      <c r="AB21" s="472">
        <v>25</v>
      </c>
      <c r="AC21" s="472">
        <v>15</v>
      </c>
      <c r="AD21" s="472">
        <v>10</v>
      </c>
      <c r="AE21" s="472">
        <v>6</v>
      </c>
      <c r="AF21" s="472">
        <v>3</v>
      </c>
      <c r="AG21" s="472">
        <v>1</v>
      </c>
      <c r="AH21" s="472">
        <v>0</v>
      </c>
      <c r="AI21" s="493"/>
      <c r="AJ21" s="493"/>
      <c r="AK21" s="493"/>
      <c r="AL21" s="612"/>
      <c r="AM21" s="612"/>
      <c r="AN21" s="612"/>
      <c r="AO21" s="612"/>
      <c r="AP21" s="612"/>
      <c r="AQ21" s="612"/>
      <c r="AR21" s="612"/>
      <c r="AS21" s="612"/>
    </row>
    <row r="22" spans="1:45" s="614" customFormat="1" ht="9.6" customHeight="1" x14ac:dyDescent="0.25">
      <c r="A22" s="643"/>
      <c r="B22" s="608"/>
      <c r="C22" s="608"/>
      <c r="D22" s="608"/>
      <c r="E22" s="618"/>
      <c r="F22" s="608"/>
      <c r="G22" s="608"/>
      <c r="H22" s="608"/>
      <c r="I22" s="608"/>
      <c r="J22" s="618"/>
      <c r="K22" s="608"/>
      <c r="L22" s="608"/>
      <c r="M22" s="608"/>
      <c r="N22" s="610"/>
      <c r="O22" s="610"/>
      <c r="P22" s="610"/>
      <c r="Q22" s="610"/>
      <c r="R22" s="611"/>
      <c r="S22" s="612"/>
      <c r="T22" s="612"/>
      <c r="U22" s="612"/>
      <c r="V22" s="612"/>
      <c r="W22" s="612"/>
      <c r="X22" s="612"/>
      <c r="Y22" s="471"/>
      <c r="Z22" s="471"/>
      <c r="AA22" s="471" t="s">
        <v>63</v>
      </c>
      <c r="AB22" s="472">
        <v>15</v>
      </c>
      <c r="AC22" s="472">
        <v>10</v>
      </c>
      <c r="AD22" s="472">
        <v>6</v>
      </c>
      <c r="AE22" s="472">
        <v>3</v>
      </c>
      <c r="AF22" s="472">
        <v>1</v>
      </c>
      <c r="AG22" s="472">
        <v>0</v>
      </c>
      <c r="AH22" s="472">
        <v>0</v>
      </c>
      <c r="AI22" s="493"/>
      <c r="AJ22" s="493"/>
      <c r="AK22" s="493"/>
      <c r="AL22" s="612"/>
      <c r="AM22" s="612"/>
      <c r="AN22" s="612"/>
      <c r="AO22" s="612"/>
      <c r="AP22" s="612"/>
      <c r="AQ22" s="612"/>
      <c r="AR22" s="612"/>
      <c r="AS22" s="612"/>
    </row>
    <row r="23" spans="1:45" s="614" customFormat="1" ht="9.6" customHeight="1" x14ac:dyDescent="0.25">
      <c r="A23" s="644"/>
      <c r="B23" s="618"/>
      <c r="C23" s="618"/>
      <c r="D23" s="618"/>
      <c r="E23" s="618"/>
      <c r="F23" s="608"/>
      <c r="G23" s="608"/>
      <c r="H23" s="612"/>
      <c r="I23" s="645"/>
      <c r="J23" s="618"/>
      <c r="K23" s="608"/>
      <c r="L23" s="608"/>
      <c r="M23" s="608"/>
      <c r="N23" s="610"/>
      <c r="O23" s="610"/>
      <c r="P23" s="610"/>
      <c r="Q23" s="610"/>
      <c r="R23" s="611"/>
      <c r="S23" s="612"/>
      <c r="T23" s="612"/>
      <c r="U23" s="612"/>
      <c r="V23" s="612"/>
      <c r="W23" s="612"/>
      <c r="X23" s="612"/>
      <c r="Y23" s="471"/>
      <c r="Z23" s="471"/>
      <c r="AA23" s="471" t="s">
        <v>70</v>
      </c>
      <c r="AB23" s="472">
        <v>10</v>
      </c>
      <c r="AC23" s="472">
        <v>6</v>
      </c>
      <c r="AD23" s="472">
        <v>3</v>
      </c>
      <c r="AE23" s="472">
        <v>1</v>
      </c>
      <c r="AF23" s="472">
        <v>0</v>
      </c>
      <c r="AG23" s="472">
        <v>0</v>
      </c>
      <c r="AH23" s="472">
        <v>0</v>
      </c>
      <c r="AI23" s="493"/>
      <c r="AJ23" s="493"/>
      <c r="AK23" s="493"/>
      <c r="AL23" s="612"/>
      <c r="AM23" s="612"/>
      <c r="AN23" s="612"/>
      <c r="AO23" s="612"/>
      <c r="AP23" s="612"/>
      <c r="AQ23" s="612"/>
      <c r="AR23" s="612"/>
      <c r="AS23" s="612"/>
    </row>
    <row r="24" spans="1:45" s="614" customFormat="1" ht="9.6" customHeight="1" x14ac:dyDescent="0.25">
      <c r="A24" s="644"/>
      <c r="B24" s="608"/>
      <c r="C24" s="608"/>
      <c r="D24" s="608"/>
      <c r="E24" s="618"/>
      <c r="F24" s="608"/>
      <c r="G24" s="608"/>
      <c r="H24" s="608"/>
      <c r="I24" s="608"/>
      <c r="J24" s="618"/>
      <c r="K24" s="608"/>
      <c r="L24" s="646"/>
      <c r="M24" s="608"/>
      <c r="N24" s="610"/>
      <c r="O24" s="610"/>
      <c r="P24" s="610"/>
      <c r="Q24" s="610"/>
      <c r="R24" s="611"/>
      <c r="S24" s="612"/>
      <c r="T24" s="612"/>
      <c r="U24" s="612"/>
      <c r="V24" s="612"/>
      <c r="W24" s="612"/>
      <c r="X24" s="612"/>
      <c r="Y24" s="471"/>
      <c r="Z24" s="471"/>
      <c r="AA24" s="471" t="s">
        <v>71</v>
      </c>
      <c r="AB24" s="472">
        <v>6</v>
      </c>
      <c r="AC24" s="472">
        <v>3</v>
      </c>
      <c r="AD24" s="472">
        <v>1</v>
      </c>
      <c r="AE24" s="472">
        <v>0</v>
      </c>
      <c r="AF24" s="472">
        <v>0</v>
      </c>
      <c r="AG24" s="472">
        <v>0</v>
      </c>
      <c r="AH24" s="472">
        <v>0</v>
      </c>
      <c r="AI24" s="493"/>
      <c r="AJ24" s="493"/>
      <c r="AK24" s="493"/>
      <c r="AL24" s="612"/>
      <c r="AM24" s="612"/>
      <c r="AN24" s="612"/>
      <c r="AO24" s="612"/>
      <c r="AP24" s="612"/>
      <c r="AQ24" s="612"/>
      <c r="AR24" s="612"/>
      <c r="AS24" s="612"/>
    </row>
    <row r="25" spans="1:45" s="614" customFormat="1" ht="9.6" customHeight="1" x14ac:dyDescent="0.25">
      <c r="A25" s="644"/>
      <c r="B25" s="618"/>
      <c r="C25" s="618"/>
      <c r="D25" s="618"/>
      <c r="E25" s="618"/>
      <c r="F25" s="608"/>
      <c r="G25" s="608"/>
      <c r="H25" s="612"/>
      <c r="I25" s="608"/>
      <c r="J25" s="618"/>
      <c r="K25" s="645"/>
      <c r="L25" s="618"/>
      <c r="M25" s="608"/>
      <c r="N25" s="610"/>
      <c r="O25" s="610"/>
      <c r="P25" s="610"/>
      <c r="Q25" s="610"/>
      <c r="R25" s="611"/>
      <c r="S25" s="612"/>
      <c r="T25" s="612"/>
      <c r="U25" s="612"/>
      <c r="V25" s="612"/>
      <c r="W25" s="612"/>
      <c r="X25" s="612"/>
      <c r="Y25" s="471"/>
      <c r="Z25" s="471"/>
      <c r="AA25" s="471" t="s">
        <v>76</v>
      </c>
      <c r="AB25" s="472">
        <v>3</v>
      </c>
      <c r="AC25" s="472">
        <v>2</v>
      </c>
      <c r="AD25" s="472">
        <v>1</v>
      </c>
      <c r="AE25" s="472">
        <v>0</v>
      </c>
      <c r="AF25" s="472">
        <v>0</v>
      </c>
      <c r="AG25" s="472">
        <v>0</v>
      </c>
      <c r="AH25" s="472">
        <v>0</v>
      </c>
      <c r="AI25" s="493"/>
      <c r="AJ25" s="493"/>
      <c r="AK25" s="493"/>
      <c r="AL25" s="612"/>
      <c r="AM25" s="612"/>
      <c r="AN25" s="612"/>
      <c r="AO25" s="612"/>
      <c r="AP25" s="612"/>
      <c r="AQ25" s="612"/>
      <c r="AR25" s="612"/>
      <c r="AS25" s="612"/>
    </row>
    <row r="26" spans="1:45" s="614" customFormat="1" ht="9.6" customHeight="1" x14ac:dyDescent="0.25">
      <c r="A26" s="644"/>
      <c r="B26" s="608"/>
      <c r="C26" s="608"/>
      <c r="D26" s="608"/>
      <c r="E26" s="618"/>
      <c r="F26" s="608"/>
      <c r="G26" s="608"/>
      <c r="H26" s="608"/>
      <c r="I26" s="608"/>
      <c r="J26" s="618"/>
      <c r="K26" s="608"/>
      <c r="L26" s="608"/>
      <c r="M26" s="608"/>
      <c r="N26" s="610"/>
      <c r="O26" s="610"/>
      <c r="P26" s="610"/>
      <c r="Q26" s="610"/>
      <c r="R26" s="611"/>
      <c r="S26" s="647"/>
      <c r="T26" s="612"/>
      <c r="U26" s="612"/>
      <c r="V26" s="612"/>
      <c r="W26" s="612"/>
      <c r="X26" s="612"/>
      <c r="Y26" s="457"/>
      <c r="Z26" s="457"/>
      <c r="AA26" s="457"/>
      <c r="AB26" s="457"/>
      <c r="AC26" s="457"/>
      <c r="AD26" s="457"/>
      <c r="AE26" s="457"/>
      <c r="AF26" s="457"/>
      <c r="AG26" s="457"/>
      <c r="AH26" s="457"/>
      <c r="AI26" s="493"/>
      <c r="AJ26" s="493"/>
      <c r="AK26" s="493"/>
      <c r="AL26" s="612"/>
      <c r="AM26" s="612"/>
      <c r="AN26" s="612"/>
      <c r="AO26" s="612"/>
      <c r="AP26" s="612"/>
      <c r="AQ26" s="612"/>
      <c r="AR26" s="612"/>
      <c r="AS26" s="612"/>
    </row>
    <row r="27" spans="1:45" s="614" customFormat="1" ht="9.6" customHeight="1" x14ac:dyDescent="0.25">
      <c r="A27" s="644"/>
      <c r="B27" s="618"/>
      <c r="C27" s="618"/>
      <c r="D27" s="618"/>
      <c r="E27" s="618"/>
      <c r="F27" s="608"/>
      <c r="G27" s="608"/>
      <c r="H27" s="612"/>
      <c r="I27" s="645"/>
      <c r="J27" s="618"/>
      <c r="K27" s="608"/>
      <c r="L27" s="608"/>
      <c r="M27" s="608"/>
      <c r="N27" s="610"/>
      <c r="O27" s="610"/>
      <c r="P27" s="610"/>
      <c r="Q27" s="610"/>
      <c r="R27" s="611"/>
      <c r="S27" s="612"/>
      <c r="T27" s="612"/>
      <c r="U27" s="612"/>
      <c r="V27" s="612"/>
      <c r="W27" s="612"/>
      <c r="X27" s="612"/>
      <c r="Y27" s="457"/>
      <c r="Z27" s="457"/>
      <c r="AA27" s="457"/>
      <c r="AB27" s="457"/>
      <c r="AC27" s="457"/>
      <c r="AD27" s="457"/>
      <c r="AE27" s="457"/>
      <c r="AF27" s="457"/>
      <c r="AG27" s="457"/>
      <c r="AH27" s="457"/>
      <c r="AI27" s="493"/>
      <c r="AJ27" s="493"/>
      <c r="AK27" s="493"/>
      <c r="AL27" s="612"/>
      <c r="AM27" s="612"/>
      <c r="AN27" s="612"/>
      <c r="AO27" s="612"/>
      <c r="AP27" s="612"/>
      <c r="AQ27" s="612"/>
      <c r="AR27" s="612"/>
      <c r="AS27" s="612"/>
    </row>
    <row r="28" spans="1:45" s="614" customFormat="1" ht="9.6" customHeight="1" x14ac:dyDescent="0.25">
      <c r="A28" s="644"/>
      <c r="B28" s="608"/>
      <c r="C28" s="608"/>
      <c r="D28" s="608"/>
      <c r="E28" s="618"/>
      <c r="F28" s="608"/>
      <c r="G28" s="608"/>
      <c r="H28" s="608"/>
      <c r="I28" s="608"/>
      <c r="J28" s="618"/>
      <c r="K28" s="608"/>
      <c r="L28" s="608"/>
      <c r="M28" s="608"/>
      <c r="N28" s="610"/>
      <c r="O28" s="610"/>
      <c r="P28" s="610"/>
      <c r="Q28" s="610"/>
      <c r="R28" s="611"/>
      <c r="S28" s="612"/>
      <c r="T28" s="612"/>
      <c r="U28" s="612"/>
      <c r="V28" s="612"/>
      <c r="W28" s="612"/>
      <c r="X28" s="612"/>
      <c r="Y28" s="612"/>
      <c r="Z28" s="612"/>
      <c r="AA28" s="612"/>
      <c r="AB28" s="612"/>
      <c r="AC28" s="612"/>
      <c r="AD28" s="612"/>
      <c r="AE28" s="612"/>
      <c r="AF28" s="612"/>
      <c r="AG28" s="612"/>
      <c r="AH28" s="612"/>
      <c r="AI28" s="648"/>
      <c r="AJ28" s="648"/>
      <c r="AK28" s="648"/>
      <c r="AL28" s="612"/>
      <c r="AM28" s="612"/>
      <c r="AN28" s="612"/>
      <c r="AO28" s="612"/>
      <c r="AP28" s="612"/>
      <c r="AQ28" s="612"/>
      <c r="AR28" s="612"/>
      <c r="AS28" s="612"/>
    </row>
    <row r="29" spans="1:45" s="614" customFormat="1" ht="9.6" customHeight="1" x14ac:dyDescent="0.25">
      <c r="A29" s="644"/>
      <c r="B29" s="618"/>
      <c r="C29" s="618"/>
      <c r="D29" s="618"/>
      <c r="E29" s="618"/>
      <c r="F29" s="608"/>
      <c r="G29" s="608"/>
      <c r="H29" s="612"/>
      <c r="I29" s="608"/>
      <c r="J29" s="618"/>
      <c r="K29" s="608"/>
      <c r="L29" s="608"/>
      <c r="M29" s="645"/>
      <c r="N29" s="618"/>
      <c r="O29" s="608"/>
      <c r="P29" s="610"/>
      <c r="Q29" s="610"/>
      <c r="R29" s="611"/>
      <c r="S29" s="612"/>
      <c r="T29" s="612"/>
      <c r="U29" s="612"/>
      <c r="V29" s="612"/>
      <c r="W29" s="612"/>
      <c r="X29" s="612"/>
      <c r="Y29" s="612"/>
      <c r="Z29" s="612"/>
      <c r="AA29" s="612"/>
      <c r="AB29" s="612"/>
      <c r="AC29" s="612"/>
      <c r="AD29" s="612"/>
      <c r="AE29" s="612"/>
      <c r="AF29" s="612"/>
      <c r="AG29" s="612"/>
      <c r="AH29" s="612"/>
      <c r="AI29" s="648"/>
      <c r="AJ29" s="648"/>
      <c r="AK29" s="648"/>
      <c r="AL29" s="612"/>
      <c r="AM29" s="612"/>
      <c r="AN29" s="612"/>
      <c r="AO29" s="612"/>
      <c r="AP29" s="612"/>
      <c r="AQ29" s="612"/>
      <c r="AR29" s="612"/>
      <c r="AS29" s="612"/>
    </row>
    <row r="30" spans="1:45" s="614" customFormat="1" ht="9.6" customHeight="1" x14ac:dyDescent="0.25">
      <c r="A30" s="644"/>
      <c r="B30" s="608"/>
      <c r="C30" s="608"/>
      <c r="D30" s="608"/>
      <c r="E30" s="618"/>
      <c r="F30" s="608"/>
      <c r="G30" s="608"/>
      <c r="H30" s="608"/>
      <c r="I30" s="608"/>
      <c r="J30" s="618"/>
      <c r="K30" s="608"/>
      <c r="L30" s="608"/>
      <c r="M30" s="608"/>
      <c r="N30" s="610"/>
      <c r="O30" s="608"/>
      <c r="P30" s="610"/>
      <c r="Q30" s="610"/>
      <c r="R30" s="611"/>
      <c r="S30" s="612"/>
      <c r="T30" s="612"/>
      <c r="U30" s="612"/>
      <c r="V30" s="612"/>
      <c r="W30" s="612"/>
      <c r="X30" s="612"/>
      <c r="Y30" s="612"/>
      <c r="Z30" s="612"/>
      <c r="AA30" s="612"/>
      <c r="AB30" s="612"/>
      <c r="AC30" s="612"/>
      <c r="AD30" s="612"/>
      <c r="AE30" s="612"/>
      <c r="AF30" s="612"/>
      <c r="AG30" s="612"/>
      <c r="AH30" s="612"/>
      <c r="AI30" s="648"/>
      <c r="AJ30" s="648"/>
      <c r="AK30" s="648"/>
      <c r="AL30" s="612"/>
      <c r="AM30" s="612"/>
      <c r="AN30" s="612"/>
      <c r="AO30" s="612"/>
      <c r="AP30" s="612"/>
      <c r="AQ30" s="612"/>
      <c r="AR30" s="612"/>
      <c r="AS30" s="612"/>
    </row>
    <row r="31" spans="1:45" s="614" customFormat="1" ht="9.6" customHeight="1" x14ac:dyDescent="0.25">
      <c r="A31" s="644"/>
      <c r="B31" s="618"/>
      <c r="C31" s="618"/>
      <c r="D31" s="618"/>
      <c r="E31" s="618"/>
      <c r="F31" s="608"/>
      <c r="G31" s="608"/>
      <c r="H31" s="612"/>
      <c r="I31" s="645"/>
      <c r="J31" s="618"/>
      <c r="K31" s="608"/>
      <c r="L31" s="608"/>
      <c r="M31" s="608"/>
      <c r="N31" s="610"/>
      <c r="O31" s="610"/>
      <c r="P31" s="610"/>
      <c r="Q31" s="610"/>
      <c r="R31" s="611"/>
      <c r="S31" s="612"/>
      <c r="T31" s="612"/>
      <c r="U31" s="612"/>
      <c r="V31" s="612"/>
      <c r="W31" s="612"/>
      <c r="X31" s="612"/>
      <c r="Y31" s="612"/>
      <c r="Z31" s="612"/>
      <c r="AA31" s="612"/>
      <c r="AB31" s="612"/>
      <c r="AC31" s="612"/>
      <c r="AD31" s="612"/>
      <c r="AE31" s="612"/>
      <c r="AF31" s="612"/>
      <c r="AG31" s="612"/>
      <c r="AH31" s="612"/>
      <c r="AI31" s="648"/>
      <c r="AJ31" s="648"/>
      <c r="AK31" s="648"/>
      <c r="AL31" s="612"/>
      <c r="AM31" s="612"/>
      <c r="AN31" s="612"/>
      <c r="AO31" s="612"/>
      <c r="AP31" s="612"/>
      <c r="AQ31" s="612"/>
      <c r="AR31" s="612"/>
      <c r="AS31" s="612"/>
    </row>
    <row r="32" spans="1:45" s="614" customFormat="1" ht="9.6" customHeight="1" x14ac:dyDescent="0.25">
      <c r="A32" s="644"/>
      <c r="B32" s="608"/>
      <c r="C32" s="608"/>
      <c r="D32" s="608"/>
      <c r="E32" s="618"/>
      <c r="F32" s="608"/>
      <c r="G32" s="608"/>
      <c r="H32" s="608"/>
      <c r="I32" s="608"/>
      <c r="J32" s="618"/>
      <c r="K32" s="608"/>
      <c r="L32" s="646"/>
      <c r="M32" s="608"/>
      <c r="N32" s="610"/>
      <c r="O32" s="610"/>
      <c r="P32" s="610"/>
      <c r="Q32" s="610"/>
      <c r="R32" s="611"/>
      <c r="S32" s="612"/>
      <c r="T32" s="612"/>
      <c r="U32" s="612"/>
      <c r="V32" s="612"/>
      <c r="W32" s="612"/>
      <c r="X32" s="612"/>
      <c r="Y32" s="612"/>
      <c r="Z32" s="612"/>
      <c r="AA32" s="612"/>
      <c r="AB32" s="612"/>
      <c r="AC32" s="612"/>
      <c r="AD32" s="612"/>
      <c r="AE32" s="612"/>
      <c r="AF32" s="612"/>
      <c r="AG32" s="612"/>
      <c r="AH32" s="612"/>
      <c r="AI32" s="648"/>
      <c r="AJ32" s="648"/>
      <c r="AK32" s="648"/>
      <c r="AL32" s="612"/>
      <c r="AM32" s="612"/>
      <c r="AN32" s="612"/>
      <c r="AO32" s="612"/>
      <c r="AP32" s="612"/>
      <c r="AQ32" s="612"/>
      <c r="AR32" s="612"/>
      <c r="AS32" s="612"/>
    </row>
    <row r="33" spans="1:45" s="614" customFormat="1" ht="9.6" customHeight="1" x14ac:dyDescent="0.25">
      <c r="A33" s="644"/>
      <c r="B33" s="618"/>
      <c r="C33" s="618"/>
      <c r="D33" s="618"/>
      <c r="E33" s="618"/>
      <c r="F33" s="608"/>
      <c r="G33" s="608"/>
      <c r="H33" s="612"/>
      <c r="I33" s="608"/>
      <c r="J33" s="618"/>
      <c r="K33" s="645"/>
      <c r="L33" s="618"/>
      <c r="M33" s="608"/>
      <c r="N33" s="610"/>
      <c r="O33" s="610"/>
      <c r="P33" s="610"/>
      <c r="Q33" s="610"/>
      <c r="R33" s="611"/>
      <c r="S33" s="612"/>
      <c r="T33" s="612"/>
      <c r="U33" s="612"/>
      <c r="V33" s="612"/>
      <c r="W33" s="612"/>
      <c r="X33" s="612"/>
      <c r="Y33" s="612"/>
      <c r="Z33" s="612"/>
      <c r="AA33" s="612"/>
      <c r="AB33" s="612"/>
      <c r="AC33" s="612"/>
      <c r="AD33" s="612"/>
      <c r="AE33" s="612"/>
      <c r="AF33" s="612"/>
      <c r="AG33" s="612"/>
      <c r="AH33" s="612"/>
      <c r="AI33" s="648"/>
      <c r="AJ33" s="648"/>
      <c r="AK33" s="648"/>
      <c r="AL33" s="612"/>
      <c r="AM33" s="612"/>
      <c r="AN33" s="612"/>
      <c r="AO33" s="612"/>
      <c r="AP33" s="612"/>
      <c r="AQ33" s="612"/>
      <c r="AR33" s="612"/>
      <c r="AS33" s="612"/>
    </row>
    <row r="34" spans="1:45" s="614" customFormat="1" ht="9.6" customHeight="1" x14ac:dyDescent="0.25">
      <c r="A34" s="644"/>
      <c r="B34" s="608"/>
      <c r="C34" s="608"/>
      <c r="D34" s="608"/>
      <c r="E34" s="618"/>
      <c r="F34" s="608"/>
      <c r="G34" s="608"/>
      <c r="H34" s="608"/>
      <c r="I34" s="608"/>
      <c r="J34" s="618"/>
      <c r="K34" s="608"/>
      <c r="L34" s="608"/>
      <c r="M34" s="608"/>
      <c r="N34" s="610"/>
      <c r="O34" s="610"/>
      <c r="P34" s="610"/>
      <c r="Q34" s="610"/>
      <c r="R34" s="611"/>
      <c r="S34" s="612"/>
      <c r="T34" s="612"/>
      <c r="U34" s="612"/>
      <c r="V34" s="612"/>
      <c r="W34" s="612"/>
      <c r="X34" s="612"/>
      <c r="Y34" s="612"/>
      <c r="Z34" s="612"/>
      <c r="AA34" s="612"/>
      <c r="AB34" s="612"/>
      <c r="AC34" s="612"/>
      <c r="AD34" s="612"/>
      <c r="AE34" s="612"/>
      <c r="AF34" s="612"/>
      <c r="AG34" s="612"/>
      <c r="AH34" s="612"/>
      <c r="AI34" s="648"/>
      <c r="AJ34" s="648"/>
      <c r="AK34" s="648"/>
      <c r="AL34" s="612"/>
      <c r="AM34" s="612"/>
      <c r="AN34" s="612"/>
      <c r="AO34" s="612"/>
      <c r="AP34" s="612"/>
      <c r="AQ34" s="612"/>
      <c r="AR34" s="612"/>
      <c r="AS34" s="612"/>
    </row>
    <row r="35" spans="1:45" s="614" customFormat="1" ht="9.6" customHeight="1" x14ac:dyDescent="0.25">
      <c r="A35" s="644"/>
      <c r="B35" s="618"/>
      <c r="C35" s="618"/>
      <c r="D35" s="618"/>
      <c r="E35" s="618"/>
      <c r="F35" s="608"/>
      <c r="G35" s="608"/>
      <c r="H35" s="612"/>
      <c r="I35" s="645"/>
      <c r="J35" s="618"/>
      <c r="K35" s="608"/>
      <c r="L35" s="608"/>
      <c r="M35" s="608"/>
      <c r="N35" s="610"/>
      <c r="O35" s="610"/>
      <c r="P35" s="610"/>
      <c r="Q35" s="610"/>
      <c r="R35" s="611"/>
      <c r="S35" s="612"/>
      <c r="T35" s="612"/>
      <c r="U35" s="612"/>
      <c r="V35" s="612"/>
      <c r="W35" s="612"/>
      <c r="X35" s="612"/>
      <c r="Y35" s="612"/>
      <c r="Z35" s="612"/>
      <c r="AA35" s="612"/>
      <c r="AB35" s="612"/>
      <c r="AC35" s="612"/>
      <c r="AD35" s="612"/>
      <c r="AE35" s="612"/>
      <c r="AF35" s="612"/>
      <c r="AG35" s="612"/>
      <c r="AH35" s="612"/>
      <c r="AI35" s="648"/>
      <c r="AJ35" s="648"/>
      <c r="AK35" s="648"/>
      <c r="AL35" s="612"/>
      <c r="AM35" s="612"/>
      <c r="AN35" s="612"/>
      <c r="AO35" s="612"/>
      <c r="AP35" s="612"/>
      <c r="AQ35" s="612"/>
      <c r="AR35" s="612"/>
      <c r="AS35" s="612"/>
    </row>
    <row r="36" spans="1:45" s="614" customFormat="1" ht="9.6" customHeight="1" x14ac:dyDescent="0.25">
      <c r="A36" s="643"/>
      <c r="B36" s="608"/>
      <c r="C36" s="608"/>
      <c r="D36" s="608"/>
      <c r="E36" s="618"/>
      <c r="F36" s="608"/>
      <c r="G36" s="608"/>
      <c r="H36" s="608"/>
      <c r="I36" s="608"/>
      <c r="J36" s="618"/>
      <c r="K36" s="608"/>
      <c r="L36" s="608"/>
      <c r="M36" s="608"/>
      <c r="N36" s="608"/>
      <c r="O36" s="608"/>
      <c r="P36" s="608"/>
      <c r="Q36" s="610"/>
      <c r="R36" s="611"/>
      <c r="S36" s="612"/>
      <c r="T36" s="612"/>
      <c r="U36" s="612"/>
      <c r="V36" s="612"/>
      <c r="W36" s="612"/>
      <c r="X36" s="612"/>
      <c r="Y36" s="612"/>
      <c r="Z36" s="612"/>
      <c r="AA36" s="612"/>
      <c r="AB36" s="612"/>
      <c r="AC36" s="612"/>
      <c r="AD36" s="612"/>
      <c r="AE36" s="612"/>
      <c r="AF36" s="612"/>
      <c r="AG36" s="612"/>
      <c r="AH36" s="612"/>
      <c r="AI36" s="648"/>
      <c r="AJ36" s="648"/>
      <c r="AK36" s="648"/>
      <c r="AL36" s="612"/>
      <c r="AM36" s="612"/>
      <c r="AN36" s="612"/>
      <c r="AO36" s="612"/>
      <c r="AP36" s="612"/>
      <c r="AQ36" s="612"/>
      <c r="AR36" s="612"/>
      <c r="AS36" s="612"/>
    </row>
    <row r="37" spans="1:45" s="614" customFormat="1" ht="9.6" customHeight="1" x14ac:dyDescent="0.25">
      <c r="A37" s="644"/>
      <c r="B37" s="618"/>
      <c r="C37" s="618"/>
      <c r="D37" s="618"/>
      <c r="E37" s="618"/>
      <c r="F37" s="649"/>
      <c r="G37" s="649"/>
      <c r="H37" s="650"/>
      <c r="I37" s="607"/>
      <c r="J37" s="629"/>
      <c r="K37" s="607"/>
      <c r="L37" s="607"/>
      <c r="M37" s="607"/>
      <c r="N37" s="632"/>
      <c r="O37" s="632"/>
      <c r="P37" s="632"/>
      <c r="Q37" s="610"/>
      <c r="R37" s="611"/>
      <c r="S37" s="612"/>
      <c r="T37" s="612"/>
      <c r="U37" s="612"/>
      <c r="V37" s="612"/>
      <c r="W37" s="612"/>
      <c r="X37" s="612"/>
      <c r="Y37" s="612"/>
      <c r="Z37" s="612"/>
      <c r="AA37" s="612"/>
      <c r="AB37" s="612"/>
      <c r="AC37" s="612"/>
      <c r="AD37" s="612"/>
      <c r="AE37" s="612"/>
      <c r="AF37" s="612"/>
      <c r="AG37" s="612"/>
      <c r="AH37" s="612"/>
      <c r="AI37" s="648"/>
      <c r="AJ37" s="648"/>
      <c r="AK37" s="648"/>
      <c r="AL37" s="612"/>
      <c r="AM37" s="612"/>
      <c r="AN37" s="612"/>
      <c r="AO37" s="612"/>
      <c r="AP37" s="612"/>
      <c r="AQ37" s="612"/>
      <c r="AR37" s="612"/>
      <c r="AS37" s="612"/>
    </row>
    <row r="38" spans="1:45" s="614" customFormat="1" ht="9.6" customHeight="1" x14ac:dyDescent="0.25">
      <c r="A38" s="643"/>
      <c r="B38" s="608"/>
      <c r="C38" s="608"/>
      <c r="D38" s="608"/>
      <c r="E38" s="618"/>
      <c r="F38" s="608"/>
      <c r="G38" s="608"/>
      <c r="H38" s="608"/>
      <c r="I38" s="608"/>
      <c r="J38" s="618"/>
      <c r="K38" s="608"/>
      <c r="L38" s="608"/>
      <c r="M38" s="608"/>
      <c r="N38" s="610"/>
      <c r="O38" s="610"/>
      <c r="P38" s="610"/>
      <c r="Q38" s="610"/>
      <c r="R38" s="611"/>
      <c r="S38" s="612"/>
      <c r="T38" s="612"/>
      <c r="U38" s="612"/>
      <c r="V38" s="612"/>
      <c r="W38" s="612"/>
      <c r="X38" s="612"/>
      <c r="Y38" s="612"/>
      <c r="Z38" s="612"/>
      <c r="AA38" s="612"/>
      <c r="AB38" s="612"/>
      <c r="AC38" s="612"/>
      <c r="AD38" s="612"/>
      <c r="AE38" s="612"/>
      <c r="AF38" s="612"/>
      <c r="AG38" s="612"/>
      <c r="AH38" s="612"/>
      <c r="AI38" s="648"/>
      <c r="AJ38" s="648"/>
      <c r="AK38" s="648"/>
      <c r="AL38" s="612"/>
      <c r="AM38" s="612"/>
      <c r="AN38" s="612"/>
      <c r="AO38" s="612"/>
      <c r="AP38" s="612"/>
      <c r="AQ38" s="612"/>
      <c r="AR38" s="612"/>
      <c r="AS38" s="612"/>
    </row>
    <row r="39" spans="1:45" s="614" customFormat="1" ht="9.6" customHeight="1" x14ac:dyDescent="0.25">
      <c r="A39" s="644"/>
      <c r="B39" s="618"/>
      <c r="C39" s="618"/>
      <c r="D39" s="618"/>
      <c r="E39" s="618"/>
      <c r="F39" s="608"/>
      <c r="G39" s="608"/>
      <c r="H39" s="612"/>
      <c r="I39" s="645"/>
      <c r="J39" s="618"/>
      <c r="K39" s="608"/>
      <c r="L39" s="608"/>
      <c r="M39" s="608"/>
      <c r="N39" s="610"/>
      <c r="O39" s="610"/>
      <c r="P39" s="610"/>
      <c r="Q39" s="610"/>
      <c r="R39" s="611"/>
      <c r="S39" s="612"/>
      <c r="T39" s="612"/>
      <c r="U39" s="612"/>
      <c r="V39" s="612"/>
      <c r="W39" s="612"/>
      <c r="X39" s="612"/>
      <c r="Y39" s="612"/>
      <c r="Z39" s="612"/>
      <c r="AA39" s="612"/>
      <c r="AB39" s="612"/>
      <c r="AC39" s="612"/>
      <c r="AD39" s="612"/>
      <c r="AE39" s="612"/>
      <c r="AF39" s="612"/>
      <c r="AG39" s="612"/>
      <c r="AH39" s="612"/>
      <c r="AI39" s="648"/>
      <c r="AJ39" s="648"/>
      <c r="AK39" s="648"/>
      <c r="AL39" s="612"/>
      <c r="AM39" s="612"/>
      <c r="AN39" s="612"/>
      <c r="AO39" s="612"/>
      <c r="AP39" s="612"/>
      <c r="AQ39" s="612"/>
      <c r="AR39" s="612"/>
      <c r="AS39" s="612"/>
    </row>
    <row r="40" spans="1:45" s="614" customFormat="1" ht="9.6" customHeight="1" x14ac:dyDescent="0.25">
      <c r="A40" s="644"/>
      <c r="B40" s="608"/>
      <c r="C40" s="608"/>
      <c r="D40" s="608"/>
      <c r="E40" s="618"/>
      <c r="F40" s="608"/>
      <c r="G40" s="608"/>
      <c r="H40" s="608"/>
      <c r="I40" s="608"/>
      <c r="J40" s="618"/>
      <c r="K40" s="608"/>
      <c r="L40" s="646"/>
      <c r="M40" s="608"/>
      <c r="N40" s="610"/>
      <c r="O40" s="610"/>
      <c r="P40" s="610"/>
      <c r="Q40" s="610"/>
      <c r="R40" s="611"/>
      <c r="S40" s="612"/>
      <c r="T40" s="612"/>
      <c r="U40" s="612"/>
      <c r="V40" s="612"/>
      <c r="W40" s="612"/>
      <c r="X40" s="612"/>
      <c r="Y40" s="612"/>
      <c r="Z40" s="612"/>
      <c r="AA40" s="612"/>
      <c r="AB40" s="612"/>
      <c r="AC40" s="612"/>
      <c r="AD40" s="612"/>
      <c r="AE40" s="612"/>
      <c r="AF40" s="612"/>
      <c r="AG40" s="612"/>
      <c r="AH40" s="612"/>
      <c r="AI40" s="648"/>
      <c r="AJ40" s="648"/>
      <c r="AK40" s="648"/>
      <c r="AL40" s="612"/>
      <c r="AM40" s="612"/>
      <c r="AN40" s="612"/>
      <c r="AO40" s="612"/>
      <c r="AP40" s="612"/>
      <c r="AQ40" s="612"/>
      <c r="AR40" s="612"/>
      <c r="AS40" s="612"/>
    </row>
    <row r="41" spans="1:45" s="614" customFormat="1" ht="9.6" customHeight="1" x14ac:dyDescent="0.25">
      <c r="A41" s="644"/>
      <c r="B41" s="618"/>
      <c r="C41" s="618"/>
      <c r="D41" s="618"/>
      <c r="E41" s="618"/>
      <c r="F41" s="608"/>
      <c r="G41" s="608"/>
      <c r="H41" s="612"/>
      <c r="I41" s="608"/>
      <c r="J41" s="618"/>
      <c r="K41" s="645"/>
      <c r="L41" s="618"/>
      <c r="M41" s="608"/>
      <c r="N41" s="610"/>
      <c r="O41" s="610"/>
      <c r="P41" s="610"/>
      <c r="Q41" s="610"/>
      <c r="R41" s="611"/>
      <c r="S41" s="612"/>
      <c r="T41" s="612"/>
      <c r="U41" s="612"/>
      <c r="V41" s="612"/>
      <c r="W41" s="612"/>
      <c r="X41" s="612"/>
      <c r="Y41" s="612"/>
      <c r="Z41" s="612"/>
      <c r="AA41" s="612"/>
      <c r="AB41" s="612"/>
      <c r="AC41" s="612"/>
      <c r="AD41" s="612"/>
      <c r="AE41" s="612"/>
      <c r="AF41" s="612"/>
      <c r="AG41" s="612"/>
      <c r="AH41" s="612"/>
      <c r="AI41" s="648"/>
      <c r="AJ41" s="648"/>
      <c r="AK41" s="648"/>
      <c r="AL41" s="612"/>
      <c r="AM41" s="612"/>
      <c r="AN41" s="612"/>
      <c r="AO41" s="612"/>
      <c r="AP41" s="612"/>
      <c r="AQ41" s="612"/>
      <c r="AR41" s="612"/>
      <c r="AS41" s="612"/>
    </row>
    <row r="42" spans="1:45" s="614" customFormat="1" ht="9.6" customHeight="1" x14ac:dyDescent="0.25">
      <c r="A42" s="644"/>
      <c r="B42" s="608"/>
      <c r="C42" s="608"/>
      <c r="D42" s="608"/>
      <c r="E42" s="618"/>
      <c r="F42" s="608"/>
      <c r="G42" s="608"/>
      <c r="H42" s="608"/>
      <c r="I42" s="608"/>
      <c r="J42" s="618"/>
      <c r="K42" s="608"/>
      <c r="L42" s="608"/>
      <c r="M42" s="608"/>
      <c r="N42" s="610"/>
      <c r="O42" s="610"/>
      <c r="P42" s="610"/>
      <c r="Q42" s="610"/>
      <c r="R42" s="611"/>
      <c r="S42" s="647"/>
      <c r="T42" s="612"/>
      <c r="U42" s="612"/>
      <c r="V42" s="612"/>
      <c r="W42" s="612"/>
      <c r="X42" s="612"/>
      <c r="Y42" s="612"/>
      <c r="Z42" s="612"/>
      <c r="AA42" s="612"/>
      <c r="AB42" s="612"/>
      <c r="AC42" s="612"/>
      <c r="AD42" s="612"/>
      <c r="AE42" s="612"/>
      <c r="AF42" s="612"/>
      <c r="AG42" s="612"/>
      <c r="AH42" s="612"/>
      <c r="AI42" s="648"/>
      <c r="AJ42" s="648"/>
      <c r="AK42" s="648"/>
      <c r="AL42" s="612"/>
      <c r="AM42" s="612"/>
      <c r="AN42" s="612"/>
      <c r="AO42" s="612"/>
      <c r="AP42" s="612"/>
      <c r="AQ42" s="612"/>
      <c r="AR42" s="612"/>
      <c r="AS42" s="612"/>
    </row>
    <row r="43" spans="1:45" s="614" customFormat="1" ht="9.6" customHeight="1" x14ac:dyDescent="0.25">
      <c r="A43" s="644"/>
      <c r="B43" s="618"/>
      <c r="C43" s="618"/>
      <c r="D43" s="618"/>
      <c r="E43" s="618"/>
      <c r="F43" s="608"/>
      <c r="G43" s="608"/>
      <c r="H43" s="612"/>
      <c r="I43" s="645"/>
      <c r="J43" s="618"/>
      <c r="K43" s="608"/>
      <c r="L43" s="608"/>
      <c r="M43" s="608"/>
      <c r="N43" s="610"/>
      <c r="O43" s="610"/>
      <c r="P43" s="610"/>
      <c r="Q43" s="610"/>
      <c r="R43" s="611"/>
      <c r="S43" s="612"/>
      <c r="T43" s="612"/>
      <c r="U43" s="612"/>
      <c r="V43" s="612"/>
      <c r="W43" s="612"/>
      <c r="X43" s="612"/>
      <c r="Y43" s="612"/>
      <c r="Z43" s="612"/>
      <c r="AA43" s="612"/>
      <c r="AB43" s="612"/>
      <c r="AC43" s="612"/>
      <c r="AD43" s="612"/>
      <c r="AE43" s="612"/>
      <c r="AF43" s="612"/>
      <c r="AG43" s="612"/>
      <c r="AH43" s="612"/>
      <c r="AI43" s="648"/>
      <c r="AJ43" s="648"/>
      <c r="AK43" s="648"/>
      <c r="AL43" s="612"/>
      <c r="AM43" s="612"/>
      <c r="AN43" s="612"/>
      <c r="AO43" s="612"/>
      <c r="AP43" s="612"/>
      <c r="AQ43" s="612"/>
      <c r="AR43" s="612"/>
      <c r="AS43" s="612"/>
    </row>
    <row r="44" spans="1:45" s="614" customFormat="1" ht="9.6" customHeight="1" x14ac:dyDescent="0.25">
      <c r="A44" s="644"/>
      <c r="B44" s="608"/>
      <c r="C44" s="608"/>
      <c r="D44" s="608"/>
      <c r="E44" s="618"/>
      <c r="F44" s="608"/>
      <c r="G44" s="608"/>
      <c r="H44" s="608"/>
      <c r="I44" s="608"/>
      <c r="J44" s="618"/>
      <c r="K44" s="608"/>
      <c r="L44" s="608"/>
      <c r="M44" s="608"/>
      <c r="N44" s="610"/>
      <c r="O44" s="610"/>
      <c r="P44" s="610"/>
      <c r="Q44" s="610"/>
      <c r="R44" s="611"/>
      <c r="S44" s="612"/>
      <c r="T44" s="612"/>
      <c r="U44" s="612"/>
      <c r="V44" s="612"/>
      <c r="W44" s="612"/>
      <c r="X44" s="612"/>
      <c r="Y44" s="612"/>
      <c r="Z44" s="612"/>
      <c r="AA44" s="612"/>
      <c r="AB44" s="612"/>
      <c r="AC44" s="612"/>
      <c r="AD44" s="612"/>
      <c r="AE44" s="612"/>
      <c r="AF44" s="612"/>
      <c r="AG44" s="612"/>
      <c r="AH44" s="612"/>
      <c r="AI44" s="648"/>
      <c r="AJ44" s="648"/>
      <c r="AK44" s="648"/>
      <c r="AL44" s="612"/>
      <c r="AM44" s="612"/>
      <c r="AN44" s="612"/>
      <c r="AO44" s="612"/>
      <c r="AP44" s="612"/>
      <c r="AQ44" s="612"/>
      <c r="AR44" s="612"/>
      <c r="AS44" s="612"/>
    </row>
    <row r="45" spans="1:45" s="614" customFormat="1" ht="9.6" customHeight="1" x14ac:dyDescent="0.25">
      <c r="A45" s="644"/>
      <c r="B45" s="618"/>
      <c r="C45" s="618"/>
      <c r="D45" s="618"/>
      <c r="E45" s="618"/>
      <c r="F45" s="608"/>
      <c r="G45" s="608"/>
      <c r="H45" s="612"/>
      <c r="I45" s="608"/>
      <c r="J45" s="618"/>
      <c r="K45" s="608"/>
      <c r="L45" s="608"/>
      <c r="M45" s="645"/>
      <c r="N45" s="618"/>
      <c r="O45" s="608"/>
      <c r="P45" s="610"/>
      <c r="Q45" s="610"/>
      <c r="R45" s="611"/>
      <c r="S45" s="612"/>
      <c r="T45" s="612"/>
      <c r="U45" s="612"/>
      <c r="V45" s="612"/>
      <c r="W45" s="612"/>
      <c r="X45" s="612"/>
      <c r="Y45" s="612"/>
      <c r="Z45" s="612"/>
      <c r="AA45" s="612"/>
      <c r="AB45" s="612"/>
      <c r="AC45" s="612"/>
      <c r="AD45" s="612"/>
      <c r="AE45" s="612"/>
      <c r="AF45" s="612"/>
      <c r="AG45" s="612"/>
      <c r="AH45" s="612"/>
      <c r="AI45" s="648"/>
      <c r="AJ45" s="648"/>
      <c r="AK45" s="648"/>
      <c r="AL45" s="612"/>
      <c r="AM45" s="612"/>
      <c r="AN45" s="612"/>
      <c r="AO45" s="612"/>
      <c r="AP45" s="612"/>
      <c r="AQ45" s="612"/>
      <c r="AR45" s="612"/>
      <c r="AS45" s="612"/>
    </row>
    <row r="46" spans="1:45" s="614" customFormat="1" ht="9.6" customHeight="1" x14ac:dyDescent="0.25">
      <c r="A46" s="644"/>
      <c r="B46" s="608"/>
      <c r="C46" s="608"/>
      <c r="D46" s="608"/>
      <c r="E46" s="618"/>
      <c r="F46" s="608"/>
      <c r="G46" s="608"/>
      <c r="H46" s="608"/>
      <c r="I46" s="608"/>
      <c r="J46" s="618"/>
      <c r="K46" s="608"/>
      <c r="L46" s="608"/>
      <c r="M46" s="608"/>
      <c r="N46" s="610"/>
      <c r="O46" s="608"/>
      <c r="P46" s="610"/>
      <c r="Q46" s="610"/>
      <c r="R46" s="611"/>
      <c r="S46" s="612"/>
      <c r="T46" s="612"/>
      <c r="U46" s="612"/>
      <c r="V46" s="612"/>
      <c r="W46" s="612"/>
      <c r="X46" s="612"/>
      <c r="Y46" s="612"/>
      <c r="Z46" s="612"/>
      <c r="AA46" s="612"/>
      <c r="AB46" s="612"/>
      <c r="AC46" s="612"/>
      <c r="AD46" s="612"/>
      <c r="AE46" s="612"/>
      <c r="AF46" s="612"/>
      <c r="AG46" s="612"/>
      <c r="AH46" s="612"/>
      <c r="AI46" s="648"/>
      <c r="AJ46" s="648"/>
      <c r="AK46" s="648"/>
      <c r="AL46" s="612"/>
      <c r="AM46" s="612"/>
      <c r="AN46" s="612"/>
      <c r="AO46" s="612"/>
      <c r="AP46" s="612"/>
      <c r="AQ46" s="612"/>
      <c r="AR46" s="612"/>
      <c r="AS46" s="612"/>
    </row>
    <row r="47" spans="1:45" s="614" customFormat="1" ht="9.6" customHeight="1" x14ac:dyDescent="0.25">
      <c r="A47" s="644"/>
      <c r="B47" s="618"/>
      <c r="C47" s="618"/>
      <c r="D47" s="618"/>
      <c r="E47" s="618"/>
      <c r="F47" s="608"/>
      <c r="G47" s="608"/>
      <c r="H47" s="612"/>
      <c r="I47" s="645"/>
      <c r="J47" s="618"/>
      <c r="K47" s="608"/>
      <c r="L47" s="608"/>
      <c r="M47" s="608"/>
      <c r="N47" s="610"/>
      <c r="O47" s="610"/>
      <c r="P47" s="610"/>
      <c r="Q47" s="610"/>
      <c r="R47" s="611"/>
      <c r="S47" s="612"/>
      <c r="T47" s="612"/>
      <c r="U47" s="612"/>
      <c r="V47" s="612"/>
      <c r="W47" s="612"/>
      <c r="X47" s="612"/>
      <c r="Y47" s="612"/>
      <c r="Z47" s="612"/>
      <c r="AA47" s="612"/>
      <c r="AB47" s="612"/>
      <c r="AC47" s="612"/>
      <c r="AD47" s="612"/>
      <c r="AE47" s="612"/>
      <c r="AF47" s="612"/>
      <c r="AG47" s="612"/>
      <c r="AH47" s="612"/>
      <c r="AI47" s="648"/>
      <c r="AJ47" s="648"/>
      <c r="AK47" s="648"/>
      <c r="AL47" s="612"/>
      <c r="AM47" s="612"/>
      <c r="AN47" s="612"/>
      <c r="AO47" s="612"/>
      <c r="AP47" s="612"/>
      <c r="AQ47" s="612"/>
      <c r="AR47" s="612"/>
      <c r="AS47" s="612"/>
    </row>
    <row r="48" spans="1:45" s="614" customFormat="1" ht="9.6" customHeight="1" x14ac:dyDescent="0.25">
      <c r="A48" s="644"/>
      <c r="B48" s="608"/>
      <c r="C48" s="608"/>
      <c r="D48" s="608"/>
      <c r="E48" s="618"/>
      <c r="F48" s="608"/>
      <c r="G48" s="608"/>
      <c r="H48" s="608"/>
      <c r="I48" s="608"/>
      <c r="J48" s="618"/>
      <c r="K48" s="608"/>
      <c r="L48" s="646"/>
      <c r="M48" s="608"/>
      <c r="N48" s="610"/>
      <c r="O48" s="610"/>
      <c r="P48" s="610"/>
      <c r="Q48" s="610"/>
      <c r="R48" s="611"/>
      <c r="S48" s="612"/>
      <c r="T48" s="612"/>
      <c r="U48" s="612"/>
      <c r="V48" s="612"/>
      <c r="W48" s="612"/>
      <c r="X48" s="612"/>
      <c r="Y48" s="612"/>
      <c r="Z48" s="612"/>
      <c r="AA48" s="612"/>
      <c r="AB48" s="612"/>
      <c r="AC48" s="612"/>
      <c r="AD48" s="612"/>
      <c r="AE48" s="612"/>
      <c r="AF48" s="612"/>
      <c r="AG48" s="612"/>
      <c r="AH48" s="612"/>
      <c r="AI48" s="648"/>
      <c r="AJ48" s="648"/>
      <c r="AK48" s="648"/>
      <c r="AL48" s="612"/>
      <c r="AM48" s="612"/>
      <c r="AN48" s="612"/>
      <c r="AO48" s="612"/>
      <c r="AP48" s="612"/>
      <c r="AQ48" s="612"/>
      <c r="AR48" s="612"/>
      <c r="AS48" s="612"/>
    </row>
    <row r="49" spans="1:45" s="614" customFormat="1" ht="9.6" customHeight="1" x14ac:dyDescent="0.25">
      <c r="A49" s="644"/>
      <c r="B49" s="618"/>
      <c r="C49" s="618"/>
      <c r="D49" s="618"/>
      <c r="E49" s="618"/>
      <c r="F49" s="608"/>
      <c r="G49" s="608"/>
      <c r="H49" s="612"/>
      <c r="I49" s="608"/>
      <c r="J49" s="618"/>
      <c r="K49" s="645"/>
      <c r="L49" s="618"/>
      <c r="M49" s="608"/>
      <c r="N49" s="610"/>
      <c r="O49" s="610"/>
      <c r="P49" s="610"/>
      <c r="Q49" s="610"/>
      <c r="R49" s="611"/>
      <c r="S49" s="612"/>
      <c r="T49" s="612"/>
      <c r="U49" s="612"/>
      <c r="V49" s="612"/>
      <c r="W49" s="612"/>
      <c r="X49" s="612"/>
      <c r="Y49" s="612"/>
      <c r="Z49" s="612"/>
      <c r="AA49" s="612"/>
      <c r="AB49" s="612"/>
      <c r="AC49" s="612"/>
      <c r="AD49" s="612"/>
      <c r="AE49" s="612"/>
      <c r="AF49" s="612"/>
      <c r="AG49" s="612"/>
      <c r="AH49" s="612"/>
      <c r="AI49" s="648"/>
      <c r="AJ49" s="648"/>
      <c r="AK49" s="648"/>
      <c r="AL49" s="612"/>
      <c r="AM49" s="612"/>
      <c r="AN49" s="612"/>
      <c r="AO49" s="612"/>
      <c r="AP49" s="612"/>
      <c r="AQ49" s="612"/>
      <c r="AR49" s="612"/>
      <c r="AS49" s="612"/>
    </row>
    <row r="50" spans="1:45" s="614" customFormat="1" ht="9.6" customHeight="1" x14ac:dyDescent="0.25">
      <c r="A50" s="644"/>
      <c r="B50" s="608"/>
      <c r="C50" s="608"/>
      <c r="D50" s="608"/>
      <c r="E50" s="618"/>
      <c r="F50" s="608"/>
      <c r="G50" s="608"/>
      <c r="H50" s="608"/>
      <c r="I50" s="608"/>
      <c r="J50" s="618"/>
      <c r="K50" s="608"/>
      <c r="L50" s="608"/>
      <c r="M50" s="608"/>
      <c r="N50" s="610"/>
      <c r="O50" s="610"/>
      <c r="P50" s="610"/>
      <c r="Q50" s="610"/>
      <c r="R50" s="611"/>
      <c r="S50" s="612"/>
      <c r="T50" s="612"/>
      <c r="U50" s="612"/>
      <c r="V50" s="612"/>
      <c r="W50" s="612"/>
      <c r="X50" s="612"/>
      <c r="Y50" s="612"/>
      <c r="Z50" s="612"/>
      <c r="AA50" s="612"/>
      <c r="AB50" s="612"/>
      <c r="AC50" s="612"/>
      <c r="AD50" s="612"/>
      <c r="AE50" s="612"/>
      <c r="AF50" s="612"/>
      <c r="AG50" s="612"/>
      <c r="AH50" s="612"/>
      <c r="AI50" s="648"/>
      <c r="AJ50" s="648"/>
      <c r="AK50" s="648"/>
      <c r="AL50" s="612"/>
      <c r="AM50" s="612"/>
      <c r="AN50" s="612"/>
      <c r="AO50" s="612"/>
      <c r="AP50" s="612"/>
      <c r="AQ50" s="612"/>
      <c r="AR50" s="612"/>
      <c r="AS50" s="612"/>
    </row>
    <row r="51" spans="1:45" s="614" customFormat="1" ht="9.6" customHeight="1" x14ac:dyDescent="0.25">
      <c r="A51" s="644"/>
      <c r="B51" s="618"/>
      <c r="C51" s="618"/>
      <c r="D51" s="618"/>
      <c r="E51" s="618"/>
      <c r="F51" s="608"/>
      <c r="G51" s="608"/>
      <c r="H51" s="612"/>
      <c r="I51" s="645"/>
      <c r="J51" s="618"/>
      <c r="K51" s="608"/>
      <c r="L51" s="608"/>
      <c r="M51" s="608"/>
      <c r="N51" s="610"/>
      <c r="O51" s="610"/>
      <c r="P51" s="610"/>
      <c r="Q51" s="610"/>
      <c r="R51" s="611"/>
      <c r="S51" s="612"/>
      <c r="T51" s="612"/>
      <c r="U51" s="612"/>
      <c r="V51" s="612"/>
      <c r="W51" s="612"/>
      <c r="X51" s="612"/>
      <c r="Y51" s="612"/>
      <c r="Z51" s="612"/>
      <c r="AA51" s="612"/>
      <c r="AB51" s="612"/>
      <c r="AC51" s="612"/>
      <c r="AD51" s="612"/>
      <c r="AE51" s="612"/>
      <c r="AF51" s="612"/>
      <c r="AG51" s="612"/>
      <c r="AH51" s="612"/>
      <c r="AI51" s="648"/>
      <c r="AJ51" s="648"/>
      <c r="AK51" s="648"/>
      <c r="AL51" s="612"/>
      <c r="AM51" s="612"/>
      <c r="AN51" s="612"/>
      <c r="AO51" s="612"/>
      <c r="AP51" s="612"/>
      <c r="AQ51" s="612"/>
      <c r="AR51" s="612"/>
      <c r="AS51" s="612"/>
    </row>
    <row r="52" spans="1:45" s="614" customFormat="1" ht="9.6" customHeight="1" x14ac:dyDescent="0.25">
      <c r="A52" s="643"/>
      <c r="B52" s="608"/>
      <c r="C52" s="608"/>
      <c r="D52" s="608"/>
      <c r="E52" s="618"/>
      <c r="F52" s="608"/>
      <c r="G52" s="608"/>
      <c r="H52" s="608"/>
      <c r="I52" s="608"/>
      <c r="J52" s="618"/>
      <c r="K52" s="608"/>
      <c r="L52" s="608"/>
      <c r="M52" s="608"/>
      <c r="N52" s="608"/>
      <c r="O52" s="608"/>
      <c r="P52" s="608"/>
      <c r="Q52" s="610"/>
      <c r="R52" s="611"/>
      <c r="S52" s="612"/>
      <c r="T52" s="612"/>
      <c r="U52" s="612"/>
      <c r="V52" s="612"/>
      <c r="W52" s="612"/>
      <c r="X52" s="612"/>
      <c r="Y52" s="612"/>
      <c r="Z52" s="612"/>
      <c r="AA52" s="612"/>
      <c r="AB52" s="612"/>
      <c r="AC52" s="612"/>
      <c r="AD52" s="612"/>
      <c r="AE52" s="612"/>
      <c r="AF52" s="612"/>
      <c r="AG52" s="612"/>
      <c r="AH52" s="612"/>
      <c r="AI52" s="648"/>
      <c r="AJ52" s="648"/>
      <c r="AK52" s="648"/>
      <c r="AL52" s="612"/>
      <c r="AM52" s="612"/>
      <c r="AN52" s="612"/>
      <c r="AO52" s="612"/>
      <c r="AP52" s="612"/>
      <c r="AQ52" s="612"/>
      <c r="AR52" s="612"/>
      <c r="AS52" s="612"/>
    </row>
    <row r="53" spans="1:45" s="655" customFormat="1" ht="6.75" customHeight="1" x14ac:dyDescent="0.25">
      <c r="A53" s="651"/>
      <c r="B53" s="651"/>
      <c r="C53" s="651"/>
      <c r="D53" s="651"/>
      <c r="E53" s="651"/>
      <c r="F53" s="652"/>
      <c r="G53" s="652"/>
      <c r="H53" s="652"/>
      <c r="I53" s="652"/>
      <c r="J53" s="653"/>
      <c r="K53" s="652"/>
      <c r="L53" s="654"/>
      <c r="M53" s="652"/>
      <c r="N53" s="654"/>
      <c r="O53" s="652"/>
      <c r="P53" s="654"/>
      <c r="Q53" s="652"/>
      <c r="R53" s="654"/>
      <c r="S53" s="648"/>
      <c r="T53" s="648"/>
      <c r="U53" s="648"/>
      <c r="V53" s="648"/>
      <c r="W53" s="648"/>
      <c r="X53" s="648"/>
      <c r="Y53" s="648"/>
      <c r="Z53" s="648"/>
      <c r="AA53" s="648"/>
      <c r="AB53" s="648"/>
      <c r="AC53" s="648"/>
      <c r="AD53" s="648"/>
      <c r="AE53" s="648"/>
      <c r="AF53" s="648"/>
      <c r="AG53" s="648"/>
      <c r="AH53" s="648"/>
      <c r="AI53" s="648"/>
      <c r="AJ53" s="648"/>
      <c r="AK53" s="648"/>
      <c r="AL53" s="648"/>
      <c r="AM53" s="648"/>
      <c r="AN53" s="648"/>
      <c r="AO53" s="648"/>
      <c r="AP53" s="648"/>
      <c r="AQ53" s="648"/>
      <c r="AR53" s="648"/>
      <c r="AS53" s="648"/>
    </row>
    <row r="54" spans="1:45" s="664" customFormat="1" ht="10.5" customHeight="1" x14ac:dyDescent="0.25">
      <c r="A54" s="511" t="s">
        <v>44</v>
      </c>
      <c r="B54" s="512"/>
      <c r="C54" s="512"/>
      <c r="D54" s="513"/>
      <c r="E54" s="656" t="s">
        <v>103</v>
      </c>
      <c r="F54" s="657" t="s">
        <v>104</v>
      </c>
      <c r="G54" s="656"/>
      <c r="H54" s="656"/>
      <c r="I54" s="658"/>
      <c r="J54" s="656" t="s">
        <v>103</v>
      </c>
      <c r="K54" s="657" t="s">
        <v>105</v>
      </c>
      <c r="L54" s="659"/>
      <c r="M54" s="657" t="s">
        <v>106</v>
      </c>
      <c r="N54" s="660"/>
      <c r="O54" s="661" t="s">
        <v>107</v>
      </c>
      <c r="P54" s="661"/>
      <c r="Q54" s="662"/>
      <c r="R54" s="663"/>
      <c r="T54" s="551"/>
      <c r="U54" s="551"/>
      <c r="V54" s="551"/>
      <c r="W54" s="551"/>
      <c r="X54" s="551"/>
      <c r="Y54" s="551"/>
      <c r="Z54" s="551"/>
      <c r="AA54" s="551"/>
      <c r="AB54" s="551"/>
      <c r="AC54" s="551"/>
      <c r="AD54" s="551"/>
      <c r="AE54" s="551"/>
      <c r="AF54" s="551"/>
      <c r="AG54" s="551"/>
      <c r="AH54" s="551"/>
      <c r="AI54" s="665"/>
      <c r="AJ54" s="665"/>
      <c r="AK54" s="665"/>
      <c r="AL54" s="551"/>
      <c r="AM54" s="551"/>
      <c r="AN54" s="551"/>
      <c r="AO54" s="551"/>
      <c r="AP54" s="551"/>
      <c r="AQ54" s="551"/>
      <c r="AR54" s="551"/>
      <c r="AS54" s="551"/>
    </row>
    <row r="55" spans="1:45" s="664" customFormat="1" ht="9" customHeight="1" x14ac:dyDescent="0.25">
      <c r="A55" s="523" t="s">
        <v>108</v>
      </c>
      <c r="B55" s="524"/>
      <c r="C55" s="666"/>
      <c r="D55" s="525"/>
      <c r="E55" s="667">
        <v>1</v>
      </c>
      <c r="F55" s="551" t="e">
        <f>IF(E55&gt;$R$62,0,UPPER(VLOOKUP(E55,#REF!,2)))</f>
        <v>#REF!</v>
      </c>
      <c r="G55" s="667"/>
      <c r="H55" s="551"/>
      <c r="I55" s="544"/>
      <c r="J55" s="668" t="s">
        <v>109</v>
      </c>
      <c r="K55" s="542"/>
      <c r="L55" s="543"/>
      <c r="M55" s="542"/>
      <c r="N55" s="669"/>
      <c r="O55" s="531" t="s">
        <v>110</v>
      </c>
      <c r="P55" s="670"/>
      <c r="Q55" s="670"/>
      <c r="R55" s="669"/>
      <c r="T55" s="551"/>
      <c r="U55" s="551"/>
      <c r="V55" s="551"/>
      <c r="W55" s="551"/>
      <c r="X55" s="551"/>
      <c r="Y55" s="551"/>
      <c r="Z55" s="551"/>
      <c r="AA55" s="551"/>
      <c r="AB55" s="551"/>
      <c r="AC55" s="551"/>
      <c r="AD55" s="551"/>
      <c r="AE55" s="551"/>
      <c r="AF55" s="551"/>
      <c r="AG55" s="551"/>
      <c r="AH55" s="551"/>
      <c r="AI55" s="665"/>
      <c r="AJ55" s="665"/>
      <c r="AK55" s="665"/>
      <c r="AL55" s="551"/>
      <c r="AM55" s="551"/>
      <c r="AN55" s="551"/>
      <c r="AO55" s="551"/>
      <c r="AP55" s="551"/>
      <c r="AQ55" s="551"/>
      <c r="AR55" s="551"/>
      <c r="AS55" s="551"/>
    </row>
    <row r="56" spans="1:45" s="664" customFormat="1" ht="9" customHeight="1" x14ac:dyDescent="0.25">
      <c r="A56" s="536" t="s">
        <v>111</v>
      </c>
      <c r="B56" s="537"/>
      <c r="C56" s="671"/>
      <c r="D56" s="538"/>
      <c r="E56" s="667">
        <v>2</v>
      </c>
      <c r="F56" s="551" t="e">
        <f>IF(E56&gt;$R$62,0,UPPER(VLOOKUP(E56,#REF!,2)))</f>
        <v>#REF!</v>
      </c>
      <c r="G56" s="667"/>
      <c r="H56" s="551"/>
      <c r="I56" s="544"/>
      <c r="J56" s="668" t="s">
        <v>112</v>
      </c>
      <c r="K56" s="542"/>
      <c r="L56" s="543"/>
      <c r="M56" s="542"/>
      <c r="N56" s="669"/>
      <c r="O56" s="567"/>
      <c r="P56" s="569"/>
      <c r="Q56" s="537"/>
      <c r="R56" s="672"/>
      <c r="T56" s="551"/>
      <c r="U56" s="551"/>
      <c r="V56" s="551"/>
      <c r="W56" s="551"/>
      <c r="X56" s="551"/>
      <c r="Y56" s="551"/>
      <c r="Z56" s="551"/>
      <c r="AA56" s="551"/>
      <c r="AB56" s="551"/>
      <c r="AC56" s="551"/>
      <c r="AD56" s="551"/>
      <c r="AE56" s="551"/>
      <c r="AF56" s="551"/>
      <c r="AG56" s="551"/>
      <c r="AH56" s="551"/>
      <c r="AI56" s="665"/>
      <c r="AJ56" s="665"/>
      <c r="AK56" s="665"/>
      <c r="AL56" s="551"/>
      <c r="AM56" s="551"/>
      <c r="AN56" s="551"/>
      <c r="AO56" s="551"/>
      <c r="AP56" s="551"/>
      <c r="AQ56" s="551"/>
      <c r="AR56" s="551"/>
      <c r="AS56" s="551"/>
    </row>
    <row r="57" spans="1:45" s="664" customFormat="1" ht="9" customHeight="1" x14ac:dyDescent="0.25">
      <c r="A57" s="548"/>
      <c r="B57" s="549"/>
      <c r="C57" s="673"/>
      <c r="D57" s="550"/>
      <c r="E57" s="667"/>
      <c r="F57" s="551"/>
      <c r="G57" s="667"/>
      <c r="H57" s="551"/>
      <c r="I57" s="544"/>
      <c r="J57" s="668" t="s">
        <v>113</v>
      </c>
      <c r="K57" s="542"/>
      <c r="L57" s="543"/>
      <c r="M57" s="542"/>
      <c r="N57" s="669"/>
      <c r="O57" s="531" t="s">
        <v>114</v>
      </c>
      <c r="P57" s="670"/>
      <c r="Q57" s="670"/>
      <c r="R57" s="669"/>
      <c r="T57" s="551"/>
      <c r="U57" s="551"/>
      <c r="V57" s="551"/>
      <c r="W57" s="551"/>
      <c r="X57" s="551"/>
      <c r="Y57" s="551"/>
      <c r="Z57" s="551"/>
      <c r="AA57" s="551"/>
      <c r="AB57" s="551"/>
      <c r="AC57" s="551"/>
      <c r="AD57" s="551"/>
      <c r="AE57" s="551"/>
      <c r="AF57" s="551"/>
      <c r="AG57" s="551"/>
      <c r="AH57" s="551"/>
      <c r="AI57" s="665"/>
      <c r="AJ57" s="665"/>
      <c r="AK57" s="665"/>
      <c r="AL57" s="551"/>
      <c r="AM57" s="551"/>
      <c r="AN57" s="551"/>
      <c r="AO57" s="551"/>
      <c r="AP57" s="551"/>
      <c r="AQ57" s="551"/>
      <c r="AR57" s="551"/>
      <c r="AS57" s="551"/>
    </row>
    <row r="58" spans="1:45" s="664" customFormat="1" ht="9" customHeight="1" x14ac:dyDescent="0.25">
      <c r="A58" s="553"/>
      <c r="B58" s="554"/>
      <c r="C58" s="554"/>
      <c r="D58" s="555"/>
      <c r="E58" s="667"/>
      <c r="F58" s="551"/>
      <c r="G58" s="667"/>
      <c r="H58" s="551"/>
      <c r="I58" s="544"/>
      <c r="J58" s="668" t="s">
        <v>115</v>
      </c>
      <c r="K58" s="542"/>
      <c r="L58" s="543"/>
      <c r="M58" s="542"/>
      <c r="N58" s="669"/>
      <c r="O58" s="542"/>
      <c r="P58" s="543"/>
      <c r="Q58" s="542"/>
      <c r="R58" s="669"/>
      <c r="T58" s="551"/>
      <c r="U58" s="551"/>
      <c r="V58" s="551"/>
      <c r="W58" s="551"/>
      <c r="X58" s="551"/>
      <c r="Y58" s="551"/>
      <c r="Z58" s="551"/>
      <c r="AA58" s="551"/>
      <c r="AB58" s="551"/>
      <c r="AC58" s="551"/>
      <c r="AD58" s="551"/>
      <c r="AE58" s="551"/>
      <c r="AF58" s="551"/>
      <c r="AG58" s="551"/>
      <c r="AH58" s="551"/>
      <c r="AI58" s="665"/>
      <c r="AJ58" s="665"/>
      <c r="AK58" s="665"/>
      <c r="AL58" s="551"/>
      <c r="AM58" s="551"/>
      <c r="AN58" s="551"/>
      <c r="AO58" s="551"/>
      <c r="AP58" s="551"/>
      <c r="AQ58" s="551"/>
      <c r="AR58" s="551"/>
      <c r="AS58" s="551"/>
    </row>
    <row r="59" spans="1:45" s="664" customFormat="1" ht="9" customHeight="1" x14ac:dyDescent="0.25">
      <c r="A59" s="557"/>
      <c r="B59" s="558"/>
      <c r="C59" s="558"/>
      <c r="D59" s="559"/>
      <c r="E59" s="667"/>
      <c r="F59" s="551"/>
      <c r="G59" s="667"/>
      <c r="H59" s="551"/>
      <c r="I59" s="544"/>
      <c r="J59" s="668" t="s">
        <v>116</v>
      </c>
      <c r="K59" s="542"/>
      <c r="L59" s="543"/>
      <c r="M59" s="542"/>
      <c r="N59" s="669"/>
      <c r="O59" s="537"/>
      <c r="P59" s="569"/>
      <c r="Q59" s="537"/>
      <c r="R59" s="672"/>
      <c r="T59" s="551"/>
      <c r="U59" s="551"/>
      <c r="V59" s="551"/>
      <c r="W59" s="551"/>
      <c r="X59" s="551"/>
      <c r="Y59" s="551"/>
      <c r="Z59" s="551"/>
      <c r="AA59" s="551"/>
      <c r="AB59" s="551"/>
      <c r="AC59" s="551"/>
      <c r="AD59" s="551"/>
      <c r="AE59" s="551"/>
      <c r="AF59" s="551"/>
      <c r="AG59" s="551"/>
      <c r="AH59" s="551"/>
      <c r="AI59" s="665"/>
      <c r="AJ59" s="665"/>
      <c r="AK59" s="665"/>
      <c r="AL59" s="551"/>
      <c r="AM59" s="551"/>
      <c r="AN59" s="551"/>
      <c r="AO59" s="551"/>
      <c r="AP59" s="551"/>
      <c r="AQ59" s="551"/>
      <c r="AR59" s="551"/>
      <c r="AS59" s="551"/>
    </row>
    <row r="60" spans="1:45" s="664" customFormat="1" ht="9" customHeight="1" x14ac:dyDescent="0.25">
      <c r="A60" s="560"/>
      <c r="B60" s="561"/>
      <c r="C60" s="554"/>
      <c r="D60" s="555"/>
      <c r="E60" s="667"/>
      <c r="F60" s="551"/>
      <c r="G60" s="667"/>
      <c r="H60" s="551"/>
      <c r="I60" s="544"/>
      <c r="J60" s="668" t="s">
        <v>117</v>
      </c>
      <c r="K60" s="542"/>
      <c r="L60" s="543"/>
      <c r="M60" s="542"/>
      <c r="N60" s="669"/>
      <c r="O60" s="531" t="s">
        <v>118</v>
      </c>
      <c r="P60" s="670"/>
      <c r="Q60" s="670"/>
      <c r="R60" s="669"/>
      <c r="T60" s="551"/>
      <c r="U60" s="551"/>
      <c r="V60" s="551"/>
      <c r="W60" s="551"/>
      <c r="X60" s="551"/>
      <c r="Y60" s="551"/>
      <c r="Z60" s="551"/>
      <c r="AA60" s="551"/>
      <c r="AB60" s="551"/>
      <c r="AC60" s="551"/>
      <c r="AD60" s="551"/>
      <c r="AE60" s="551"/>
      <c r="AF60" s="551"/>
      <c r="AG60" s="551"/>
      <c r="AH60" s="551"/>
      <c r="AI60" s="665"/>
      <c r="AJ60" s="665"/>
      <c r="AK60" s="665"/>
      <c r="AL60" s="551"/>
      <c r="AM60" s="551"/>
      <c r="AN60" s="551"/>
      <c r="AO60" s="551"/>
      <c r="AP60" s="551"/>
      <c r="AQ60" s="551"/>
      <c r="AR60" s="551"/>
      <c r="AS60" s="551"/>
    </row>
    <row r="61" spans="1:45" s="664" customFormat="1" ht="9" customHeight="1" x14ac:dyDescent="0.25">
      <c r="A61" s="560"/>
      <c r="B61" s="561"/>
      <c r="C61" s="674"/>
      <c r="D61" s="562"/>
      <c r="E61" s="667"/>
      <c r="F61" s="551"/>
      <c r="G61" s="667"/>
      <c r="H61" s="551"/>
      <c r="I61" s="544"/>
      <c r="J61" s="668" t="s">
        <v>119</v>
      </c>
      <c r="K61" s="542"/>
      <c r="L61" s="543"/>
      <c r="M61" s="542"/>
      <c r="N61" s="669"/>
      <c r="O61" s="542"/>
      <c r="P61" s="543"/>
      <c r="Q61" s="542"/>
      <c r="R61" s="669"/>
      <c r="T61" s="551"/>
      <c r="U61" s="551"/>
      <c r="V61" s="551"/>
      <c r="W61" s="551"/>
      <c r="X61" s="551"/>
      <c r="Y61" s="551"/>
      <c r="Z61" s="551"/>
      <c r="AA61" s="551"/>
      <c r="AB61" s="551"/>
      <c r="AC61" s="551"/>
      <c r="AD61" s="551"/>
      <c r="AE61" s="551"/>
      <c r="AF61" s="551"/>
      <c r="AG61" s="551"/>
      <c r="AH61" s="551"/>
      <c r="AI61" s="665"/>
      <c r="AJ61" s="665"/>
      <c r="AK61" s="665"/>
      <c r="AL61" s="551"/>
      <c r="AM61" s="551"/>
      <c r="AN61" s="551"/>
      <c r="AO61" s="551"/>
      <c r="AP61" s="551"/>
      <c r="AQ61" s="551"/>
      <c r="AR61" s="551"/>
      <c r="AS61" s="551"/>
    </row>
    <row r="62" spans="1:45" s="664" customFormat="1" ht="9" customHeight="1" x14ac:dyDescent="0.25">
      <c r="A62" s="563"/>
      <c r="B62" s="564"/>
      <c r="C62" s="675"/>
      <c r="D62" s="565"/>
      <c r="E62" s="676"/>
      <c r="F62" s="567"/>
      <c r="G62" s="676"/>
      <c r="H62" s="567"/>
      <c r="I62" s="570"/>
      <c r="J62" s="677" t="s">
        <v>120</v>
      </c>
      <c r="K62" s="537"/>
      <c r="L62" s="569"/>
      <c r="M62" s="537"/>
      <c r="N62" s="672"/>
      <c r="O62" s="537" t="str">
        <f>R4</f>
        <v>Kovács Zoltán</v>
      </c>
      <c r="P62" s="569"/>
      <c r="Q62" s="537"/>
      <c r="R62" s="678" t="e">
        <f>MIN(4,#REF!)</f>
        <v>#REF!</v>
      </c>
      <c r="T62" s="551"/>
      <c r="U62" s="551"/>
      <c r="V62" s="551"/>
      <c r="W62" s="551"/>
      <c r="X62" s="551"/>
      <c r="Y62" s="551"/>
      <c r="Z62" s="551"/>
      <c r="AA62" s="551"/>
      <c r="AB62" s="551"/>
      <c r="AC62" s="551"/>
      <c r="AD62" s="551"/>
      <c r="AE62" s="551"/>
      <c r="AF62" s="551"/>
      <c r="AG62" s="551"/>
      <c r="AH62" s="551"/>
      <c r="AI62" s="665"/>
      <c r="AJ62" s="665"/>
      <c r="AK62" s="665"/>
      <c r="AL62" s="551"/>
      <c r="AM62" s="551"/>
      <c r="AN62" s="551"/>
      <c r="AO62" s="551"/>
      <c r="AP62" s="551"/>
      <c r="AQ62" s="551"/>
      <c r="AR62" s="551"/>
      <c r="AS62" s="551"/>
    </row>
    <row r="63" spans="1:45" x14ac:dyDescent="0.25">
      <c r="T63" s="493"/>
      <c r="U63" s="493"/>
      <c r="V63" s="493"/>
      <c r="W63" s="493"/>
      <c r="X63" s="493"/>
      <c r="Y63" s="493"/>
      <c r="Z63" s="493"/>
      <c r="AA63" s="493"/>
      <c r="AB63" s="493"/>
      <c r="AC63" s="493"/>
      <c r="AD63" s="493"/>
      <c r="AE63" s="493"/>
      <c r="AF63" s="493"/>
      <c r="AG63" s="493"/>
      <c r="AH63" s="493"/>
      <c r="AL63" s="493"/>
      <c r="AM63" s="493"/>
      <c r="AN63" s="493"/>
      <c r="AO63" s="493"/>
      <c r="AP63" s="493"/>
      <c r="AQ63" s="493"/>
      <c r="AR63" s="493"/>
      <c r="AS63" s="493"/>
    </row>
    <row r="64" spans="1:45" x14ac:dyDescent="0.25">
      <c r="T64" s="493"/>
      <c r="U64" s="493"/>
      <c r="V64" s="493"/>
      <c r="W64" s="493"/>
      <c r="X64" s="493"/>
      <c r="Y64" s="493"/>
      <c r="Z64" s="493"/>
      <c r="AA64" s="493"/>
      <c r="AB64" s="493"/>
      <c r="AC64" s="493"/>
      <c r="AD64" s="493"/>
      <c r="AE64" s="493"/>
      <c r="AF64" s="493"/>
      <c r="AG64" s="493"/>
      <c r="AH64" s="493"/>
      <c r="AL64" s="493"/>
      <c r="AM64" s="493"/>
      <c r="AN64" s="493"/>
      <c r="AO64" s="493"/>
      <c r="AP64" s="493"/>
      <c r="AQ64" s="493"/>
      <c r="AR64" s="493"/>
      <c r="AS64" s="493"/>
    </row>
    <row r="65" spans="20:45" x14ac:dyDescent="0.25">
      <c r="T65" s="493"/>
      <c r="U65" s="493"/>
      <c r="V65" s="493"/>
      <c r="W65" s="493"/>
      <c r="X65" s="493"/>
      <c r="Y65" s="493"/>
      <c r="Z65" s="493"/>
      <c r="AA65" s="493"/>
      <c r="AB65" s="493"/>
      <c r="AC65" s="493"/>
      <c r="AD65" s="493"/>
      <c r="AE65" s="493"/>
      <c r="AF65" s="493"/>
      <c r="AG65" s="493"/>
      <c r="AH65" s="493"/>
      <c r="AL65" s="493"/>
      <c r="AM65" s="493"/>
      <c r="AN65" s="493"/>
      <c r="AO65" s="493"/>
      <c r="AP65" s="493"/>
      <c r="AQ65" s="493"/>
      <c r="AR65" s="493"/>
      <c r="AS65" s="493"/>
    </row>
    <row r="66" spans="20:45" x14ac:dyDescent="0.25">
      <c r="T66" s="493"/>
      <c r="U66" s="493"/>
      <c r="V66" s="493"/>
      <c r="W66" s="493"/>
      <c r="X66" s="493"/>
      <c r="Y66" s="493"/>
      <c r="Z66" s="493"/>
      <c r="AA66" s="493"/>
      <c r="AB66" s="493"/>
      <c r="AC66" s="493"/>
      <c r="AD66" s="493"/>
      <c r="AE66" s="493"/>
      <c r="AF66" s="493"/>
      <c r="AG66" s="493"/>
      <c r="AH66" s="493"/>
      <c r="AL66" s="493"/>
      <c r="AM66" s="493"/>
      <c r="AN66" s="493"/>
      <c r="AO66" s="493"/>
      <c r="AP66" s="493"/>
      <c r="AQ66" s="493"/>
      <c r="AR66" s="493"/>
      <c r="AS66" s="493"/>
    </row>
    <row r="67" spans="20:45" x14ac:dyDescent="0.25">
      <c r="T67" s="493"/>
      <c r="U67" s="493"/>
      <c r="V67" s="493"/>
      <c r="W67" s="493"/>
      <c r="X67" s="493"/>
      <c r="Y67" s="493"/>
      <c r="Z67" s="493"/>
      <c r="AA67" s="493"/>
      <c r="AB67" s="493"/>
      <c r="AC67" s="493"/>
      <c r="AD67" s="493"/>
      <c r="AE67" s="493"/>
      <c r="AF67" s="493"/>
      <c r="AG67" s="493"/>
      <c r="AH67" s="493"/>
      <c r="AL67" s="493"/>
      <c r="AM67" s="493"/>
      <c r="AN67" s="493"/>
      <c r="AO67" s="493"/>
      <c r="AP67" s="493"/>
      <c r="AQ67" s="493"/>
      <c r="AR67" s="493"/>
      <c r="AS67" s="493"/>
    </row>
    <row r="68" spans="20:45" x14ac:dyDescent="0.25">
      <c r="T68" s="493"/>
      <c r="U68" s="493"/>
      <c r="V68" s="493"/>
      <c r="W68" s="493"/>
      <c r="X68" s="493"/>
      <c r="Y68" s="493"/>
      <c r="Z68" s="493"/>
      <c r="AA68" s="493"/>
      <c r="AB68" s="493"/>
      <c r="AC68" s="493"/>
      <c r="AD68" s="493"/>
      <c r="AE68" s="493"/>
      <c r="AF68" s="493"/>
      <c r="AG68" s="493"/>
      <c r="AH68" s="493"/>
      <c r="AL68" s="493"/>
      <c r="AM68" s="493"/>
      <c r="AN68" s="493"/>
      <c r="AO68" s="493"/>
      <c r="AP68" s="493"/>
      <c r="AQ68" s="493"/>
      <c r="AR68" s="493"/>
      <c r="AS68" s="493"/>
    </row>
    <row r="69" spans="20:45" x14ac:dyDescent="0.25">
      <c r="T69" s="493"/>
      <c r="U69" s="493"/>
      <c r="V69" s="493"/>
      <c r="W69" s="493"/>
      <c r="X69" s="493"/>
      <c r="Y69" s="493"/>
      <c r="Z69" s="493"/>
      <c r="AA69" s="493"/>
      <c r="AB69" s="493"/>
      <c r="AC69" s="493"/>
      <c r="AD69" s="493"/>
      <c r="AE69" s="493"/>
      <c r="AF69" s="493"/>
      <c r="AG69" s="493"/>
      <c r="AH69" s="493"/>
      <c r="AL69" s="493"/>
      <c r="AM69" s="493"/>
      <c r="AN69" s="493"/>
      <c r="AO69" s="493"/>
      <c r="AP69" s="493"/>
      <c r="AQ69" s="493"/>
      <c r="AR69" s="493"/>
      <c r="AS69" s="493"/>
    </row>
    <row r="70" spans="20:45" x14ac:dyDescent="0.25">
      <c r="T70" s="493"/>
      <c r="U70" s="493"/>
      <c r="V70" s="493"/>
      <c r="W70" s="493"/>
      <c r="X70" s="493"/>
      <c r="Y70" s="493"/>
      <c r="Z70" s="493"/>
      <c r="AA70" s="493"/>
      <c r="AB70" s="493"/>
      <c r="AC70" s="493"/>
      <c r="AD70" s="493"/>
      <c r="AE70" s="493"/>
      <c r="AF70" s="493"/>
      <c r="AG70" s="493"/>
      <c r="AH70" s="493"/>
      <c r="AL70" s="493"/>
      <c r="AM70" s="493"/>
      <c r="AN70" s="493"/>
      <c r="AO70" s="493"/>
      <c r="AP70" s="493"/>
      <c r="AQ70" s="493"/>
      <c r="AR70" s="493"/>
      <c r="AS70" s="493"/>
    </row>
    <row r="71" spans="20:45" x14ac:dyDescent="0.25">
      <c r="T71" s="493"/>
      <c r="U71" s="493"/>
      <c r="V71" s="493"/>
      <c r="W71" s="493"/>
      <c r="X71" s="493"/>
      <c r="Y71" s="493"/>
      <c r="Z71" s="493"/>
      <c r="AA71" s="493"/>
      <c r="AB71" s="493"/>
      <c r="AC71" s="493"/>
      <c r="AD71" s="493"/>
      <c r="AE71" s="493"/>
      <c r="AF71" s="493"/>
      <c r="AG71" s="493"/>
      <c r="AH71" s="493"/>
      <c r="AL71" s="493"/>
      <c r="AM71" s="493"/>
      <c r="AN71" s="493"/>
      <c r="AO71" s="493"/>
      <c r="AP71" s="493"/>
      <c r="AQ71" s="493"/>
      <c r="AR71" s="493"/>
      <c r="AS71" s="493"/>
    </row>
    <row r="72" spans="20:45" x14ac:dyDescent="0.25">
      <c r="T72" s="493"/>
      <c r="U72" s="493"/>
      <c r="V72" s="493"/>
      <c r="W72" s="493"/>
      <c r="X72" s="493"/>
      <c r="Y72" s="493"/>
      <c r="Z72" s="493"/>
      <c r="AA72" s="493"/>
      <c r="AB72" s="493"/>
      <c r="AC72" s="493"/>
      <c r="AD72" s="493"/>
      <c r="AE72" s="493"/>
      <c r="AF72" s="493"/>
      <c r="AG72" s="493"/>
      <c r="AH72" s="493"/>
      <c r="AL72" s="493"/>
      <c r="AM72" s="493"/>
      <c r="AN72" s="493"/>
      <c r="AO72" s="493"/>
      <c r="AP72" s="493"/>
      <c r="AQ72" s="493"/>
      <c r="AR72" s="493"/>
      <c r="AS72" s="493"/>
    </row>
    <row r="73" spans="20:45" x14ac:dyDescent="0.25">
      <c r="T73" s="493"/>
      <c r="U73" s="493"/>
      <c r="V73" s="493"/>
      <c r="W73" s="493"/>
      <c r="X73" s="493"/>
      <c r="Y73" s="493"/>
      <c r="Z73" s="493"/>
      <c r="AA73" s="493"/>
      <c r="AB73" s="493"/>
      <c r="AC73" s="493"/>
      <c r="AD73" s="493"/>
      <c r="AE73" s="493"/>
      <c r="AF73" s="493"/>
      <c r="AG73" s="493"/>
      <c r="AH73" s="493"/>
      <c r="AL73" s="493"/>
      <c r="AM73" s="493"/>
      <c r="AN73" s="493"/>
      <c r="AO73" s="493"/>
      <c r="AP73" s="493"/>
      <c r="AQ73" s="493"/>
      <c r="AR73" s="493"/>
      <c r="AS73" s="493"/>
    </row>
    <row r="74" spans="20:45" x14ac:dyDescent="0.25">
      <c r="T74" s="493"/>
      <c r="U74" s="493"/>
      <c r="V74" s="493"/>
      <c r="W74" s="493"/>
      <c r="X74" s="493"/>
      <c r="Y74" s="493"/>
      <c r="Z74" s="493"/>
      <c r="AA74" s="493"/>
      <c r="AB74" s="493"/>
      <c r="AC74" s="493"/>
      <c r="AD74" s="493"/>
      <c r="AE74" s="493"/>
      <c r="AF74" s="493"/>
      <c r="AG74" s="493"/>
      <c r="AH74" s="493"/>
      <c r="AL74" s="493"/>
      <c r="AM74" s="493"/>
      <c r="AN74" s="493"/>
      <c r="AO74" s="493"/>
      <c r="AP74" s="493"/>
      <c r="AQ74" s="493"/>
      <c r="AR74" s="493"/>
      <c r="AS74" s="493"/>
    </row>
    <row r="75" spans="20:45" x14ac:dyDescent="0.25">
      <c r="T75" s="493"/>
      <c r="U75" s="493"/>
      <c r="V75" s="493"/>
      <c r="W75" s="493"/>
      <c r="X75" s="493"/>
      <c r="Y75" s="493"/>
      <c r="Z75" s="493"/>
      <c r="AA75" s="493"/>
      <c r="AB75" s="493"/>
      <c r="AC75" s="493"/>
      <c r="AD75" s="493"/>
      <c r="AE75" s="493"/>
      <c r="AF75" s="493"/>
      <c r="AG75" s="493"/>
      <c r="AH75" s="493"/>
      <c r="AL75" s="493"/>
      <c r="AM75" s="493"/>
      <c r="AN75" s="493"/>
      <c r="AO75" s="493"/>
      <c r="AP75" s="493"/>
      <c r="AQ75" s="493"/>
      <c r="AR75" s="493"/>
      <c r="AS75" s="493"/>
    </row>
    <row r="76" spans="20:45" x14ac:dyDescent="0.25">
      <c r="T76" s="493"/>
      <c r="U76" s="493"/>
      <c r="V76" s="493"/>
      <c r="W76" s="493"/>
      <c r="X76" s="493"/>
      <c r="Y76" s="493"/>
      <c r="Z76" s="493"/>
      <c r="AA76" s="493"/>
      <c r="AB76" s="493"/>
      <c r="AC76" s="493"/>
      <c r="AD76" s="493"/>
      <c r="AE76" s="493"/>
      <c r="AF76" s="493"/>
      <c r="AG76" s="493"/>
      <c r="AH76" s="493"/>
      <c r="AL76" s="493"/>
      <c r="AM76" s="493"/>
      <c r="AN76" s="493"/>
      <c r="AO76" s="493"/>
      <c r="AP76" s="493"/>
      <c r="AQ76" s="493"/>
      <c r="AR76" s="493"/>
      <c r="AS76" s="493"/>
    </row>
    <row r="77" spans="20:45" x14ac:dyDescent="0.25">
      <c r="T77" s="493"/>
      <c r="U77" s="493"/>
      <c r="V77" s="493"/>
      <c r="W77" s="493"/>
      <c r="X77" s="493"/>
      <c r="Y77" s="493"/>
      <c r="Z77" s="493"/>
      <c r="AA77" s="493"/>
      <c r="AB77" s="493"/>
      <c r="AC77" s="493"/>
      <c r="AD77" s="493"/>
      <c r="AE77" s="493"/>
      <c r="AF77" s="493"/>
      <c r="AG77" s="493"/>
      <c r="AH77" s="493"/>
      <c r="AL77" s="493"/>
      <c r="AM77" s="493"/>
      <c r="AN77" s="493"/>
      <c r="AO77" s="493"/>
      <c r="AP77" s="493"/>
      <c r="AQ77" s="493"/>
      <c r="AR77" s="493"/>
      <c r="AS77" s="493"/>
    </row>
    <row r="78" spans="20:45" x14ac:dyDescent="0.25">
      <c r="T78" s="493"/>
      <c r="U78" s="493"/>
      <c r="V78" s="493"/>
      <c r="W78" s="493"/>
      <c r="X78" s="493"/>
      <c r="Y78" s="493"/>
      <c r="Z78" s="493"/>
      <c r="AA78" s="493"/>
      <c r="AB78" s="493"/>
      <c r="AC78" s="493"/>
      <c r="AD78" s="493"/>
      <c r="AE78" s="493"/>
      <c r="AF78" s="493"/>
      <c r="AG78" s="493"/>
      <c r="AH78" s="493"/>
      <c r="AL78" s="493"/>
      <c r="AM78" s="493"/>
      <c r="AN78" s="493"/>
      <c r="AO78" s="493"/>
      <c r="AP78" s="493"/>
      <c r="AQ78" s="493"/>
      <c r="AR78" s="493"/>
      <c r="AS78" s="493"/>
    </row>
    <row r="79" spans="20:45" x14ac:dyDescent="0.25">
      <c r="T79" s="493"/>
      <c r="U79" s="493"/>
      <c r="V79" s="493"/>
      <c r="W79" s="493"/>
      <c r="X79" s="493"/>
      <c r="Y79" s="493"/>
      <c r="Z79" s="493"/>
      <c r="AA79" s="493"/>
      <c r="AB79" s="493"/>
      <c r="AC79" s="493"/>
      <c r="AD79" s="493"/>
      <c r="AE79" s="493"/>
      <c r="AF79" s="493"/>
      <c r="AG79" s="493"/>
      <c r="AH79" s="493"/>
      <c r="AL79" s="493"/>
      <c r="AM79" s="493"/>
      <c r="AN79" s="493"/>
      <c r="AO79" s="493"/>
      <c r="AP79" s="493"/>
      <c r="AQ79" s="493"/>
      <c r="AR79" s="493"/>
      <c r="AS79" s="493"/>
    </row>
    <row r="80" spans="20:45" x14ac:dyDescent="0.25">
      <c r="T80" s="493"/>
      <c r="U80" s="493"/>
      <c r="V80" s="493"/>
      <c r="W80" s="493"/>
      <c r="X80" s="493"/>
      <c r="Y80" s="493"/>
      <c r="Z80" s="493"/>
      <c r="AA80" s="493"/>
      <c r="AB80" s="493"/>
      <c r="AC80" s="493"/>
      <c r="AD80" s="493"/>
      <c r="AE80" s="493"/>
      <c r="AF80" s="493"/>
      <c r="AG80" s="493"/>
      <c r="AH80" s="493"/>
      <c r="AL80" s="493"/>
      <c r="AM80" s="493"/>
      <c r="AN80" s="493"/>
      <c r="AO80" s="493"/>
      <c r="AP80" s="493"/>
      <c r="AQ80" s="493"/>
      <c r="AR80" s="493"/>
      <c r="AS80" s="493"/>
    </row>
    <row r="81" spans="20:45" x14ac:dyDescent="0.25">
      <c r="T81" s="493"/>
      <c r="U81" s="493"/>
      <c r="V81" s="493"/>
      <c r="W81" s="493"/>
      <c r="X81" s="493"/>
      <c r="Y81" s="493"/>
      <c r="Z81" s="493"/>
      <c r="AA81" s="493"/>
      <c r="AB81" s="493"/>
      <c r="AC81" s="493"/>
      <c r="AD81" s="493"/>
      <c r="AE81" s="493"/>
      <c r="AF81" s="493"/>
      <c r="AG81" s="493"/>
      <c r="AH81" s="493"/>
      <c r="AL81" s="493"/>
      <c r="AM81" s="493"/>
      <c r="AN81" s="493"/>
      <c r="AO81" s="493"/>
      <c r="AP81" s="493"/>
      <c r="AQ81" s="493"/>
      <c r="AR81" s="493"/>
      <c r="AS81" s="493"/>
    </row>
    <row r="82" spans="20:45" x14ac:dyDescent="0.25">
      <c r="T82" s="493"/>
      <c r="U82" s="493"/>
      <c r="V82" s="493"/>
      <c r="W82" s="493"/>
      <c r="X82" s="493"/>
      <c r="Y82" s="493"/>
      <c r="Z82" s="493"/>
      <c r="AA82" s="493"/>
      <c r="AB82" s="493"/>
      <c r="AC82" s="493"/>
      <c r="AD82" s="493"/>
      <c r="AE82" s="493"/>
      <c r="AF82" s="493"/>
      <c r="AG82" s="493"/>
      <c r="AH82" s="493"/>
      <c r="AL82" s="493"/>
      <c r="AM82" s="493"/>
      <c r="AN82" s="493"/>
      <c r="AO82" s="493"/>
      <c r="AP82" s="493"/>
      <c r="AQ82" s="493"/>
      <c r="AR82" s="493"/>
      <c r="AS82" s="493"/>
    </row>
    <row r="83" spans="20:45" x14ac:dyDescent="0.25">
      <c r="T83" s="493"/>
      <c r="U83" s="493"/>
      <c r="V83" s="493"/>
      <c r="W83" s="493"/>
      <c r="X83" s="493"/>
      <c r="Y83" s="493"/>
      <c r="Z83" s="493"/>
      <c r="AA83" s="493"/>
      <c r="AB83" s="493"/>
      <c r="AC83" s="493"/>
      <c r="AD83" s="493"/>
      <c r="AE83" s="493"/>
      <c r="AF83" s="493"/>
      <c r="AG83" s="493"/>
      <c r="AH83" s="493"/>
      <c r="AL83" s="493"/>
      <c r="AM83" s="493"/>
      <c r="AN83" s="493"/>
      <c r="AO83" s="493"/>
      <c r="AP83" s="493"/>
      <c r="AQ83" s="493"/>
      <c r="AR83" s="493"/>
      <c r="AS83" s="493"/>
    </row>
    <row r="84" spans="20:45" x14ac:dyDescent="0.25">
      <c r="T84" s="493"/>
      <c r="U84" s="493"/>
      <c r="V84" s="493"/>
      <c r="W84" s="493"/>
      <c r="X84" s="493"/>
      <c r="Y84" s="493"/>
      <c r="Z84" s="493"/>
      <c r="AA84" s="493"/>
      <c r="AB84" s="493"/>
      <c r="AC84" s="493"/>
      <c r="AD84" s="493"/>
      <c r="AE84" s="493"/>
      <c r="AF84" s="493"/>
      <c r="AG84" s="493"/>
      <c r="AH84" s="493"/>
      <c r="AL84" s="493"/>
      <c r="AM84" s="493"/>
      <c r="AN84" s="493"/>
      <c r="AO84" s="493"/>
      <c r="AP84" s="493"/>
      <c r="AQ84" s="493"/>
      <c r="AR84" s="493"/>
      <c r="AS84" s="493"/>
    </row>
    <row r="85" spans="20:45" x14ac:dyDescent="0.25">
      <c r="T85" s="493"/>
      <c r="U85" s="493"/>
      <c r="V85" s="493"/>
      <c r="W85" s="493"/>
      <c r="X85" s="493"/>
      <c r="Y85" s="493"/>
      <c r="Z85" s="493"/>
      <c r="AA85" s="493"/>
      <c r="AB85" s="493"/>
      <c r="AC85" s="493"/>
      <c r="AD85" s="493"/>
      <c r="AE85" s="493"/>
      <c r="AF85" s="493"/>
      <c r="AG85" s="493"/>
      <c r="AH85" s="493"/>
      <c r="AL85" s="493"/>
      <c r="AM85" s="493"/>
      <c r="AN85" s="493"/>
      <c r="AO85" s="493"/>
      <c r="AP85" s="493"/>
      <c r="AQ85" s="493"/>
      <c r="AR85" s="493"/>
      <c r="AS85" s="493"/>
    </row>
    <row r="86" spans="20:45" x14ac:dyDescent="0.25">
      <c r="T86" s="493"/>
      <c r="U86" s="493"/>
      <c r="V86" s="493"/>
      <c r="W86" s="493"/>
      <c r="X86" s="493"/>
      <c r="Y86" s="493"/>
      <c r="Z86" s="493"/>
      <c r="AA86" s="493"/>
      <c r="AB86" s="493"/>
      <c r="AC86" s="493"/>
      <c r="AD86" s="493"/>
      <c r="AE86" s="493"/>
      <c r="AF86" s="493"/>
      <c r="AG86" s="493"/>
      <c r="AH86" s="493"/>
      <c r="AL86" s="493"/>
      <c r="AM86" s="493"/>
      <c r="AN86" s="493"/>
      <c r="AO86" s="493"/>
      <c r="AP86" s="493"/>
      <c r="AQ86" s="493"/>
      <c r="AR86" s="493"/>
      <c r="AS86" s="493"/>
    </row>
    <row r="87" spans="20:45" x14ac:dyDescent="0.25">
      <c r="T87" s="493"/>
      <c r="U87" s="493"/>
      <c r="V87" s="493"/>
      <c r="W87" s="493"/>
      <c r="X87" s="493"/>
      <c r="Y87" s="493"/>
      <c r="Z87" s="493"/>
      <c r="AA87" s="493"/>
      <c r="AB87" s="493"/>
      <c r="AC87" s="493"/>
      <c r="AD87" s="493"/>
      <c r="AE87" s="493"/>
      <c r="AF87" s="493"/>
      <c r="AG87" s="493"/>
      <c r="AH87" s="493"/>
      <c r="AL87" s="493"/>
      <c r="AM87" s="493"/>
      <c r="AN87" s="493"/>
      <c r="AO87" s="493"/>
      <c r="AP87" s="493"/>
      <c r="AQ87" s="493"/>
      <c r="AR87" s="493"/>
      <c r="AS87" s="493"/>
    </row>
    <row r="88" spans="20:45" x14ac:dyDescent="0.25">
      <c r="T88" s="493"/>
      <c r="U88" s="493"/>
      <c r="V88" s="493"/>
      <c r="W88" s="493"/>
      <c r="X88" s="493"/>
      <c r="Y88" s="493"/>
      <c r="Z88" s="493"/>
      <c r="AA88" s="493"/>
      <c r="AB88" s="493"/>
      <c r="AC88" s="493"/>
      <c r="AD88" s="493"/>
      <c r="AE88" s="493"/>
      <c r="AF88" s="493"/>
      <c r="AG88" s="493"/>
      <c r="AH88" s="493"/>
      <c r="AL88" s="493"/>
      <c r="AM88" s="493"/>
      <c r="AN88" s="493"/>
      <c r="AO88" s="493"/>
      <c r="AP88" s="493"/>
      <c r="AQ88" s="493"/>
      <c r="AR88" s="493"/>
      <c r="AS88" s="493"/>
    </row>
    <row r="89" spans="20:45" x14ac:dyDescent="0.25">
      <c r="T89" s="493"/>
      <c r="U89" s="493"/>
      <c r="V89" s="493"/>
      <c r="W89" s="493"/>
      <c r="X89" s="493"/>
      <c r="Y89" s="493"/>
      <c r="Z89" s="493"/>
      <c r="AA89" s="493"/>
      <c r="AB89" s="493"/>
      <c r="AC89" s="493"/>
      <c r="AD89" s="493"/>
      <c r="AE89" s="493"/>
      <c r="AF89" s="493"/>
      <c r="AG89" s="493"/>
      <c r="AH89" s="493"/>
      <c r="AL89" s="493"/>
      <c r="AM89" s="493"/>
      <c r="AN89" s="493"/>
      <c r="AO89" s="493"/>
      <c r="AP89" s="493"/>
      <c r="AQ89" s="493"/>
      <c r="AR89" s="493"/>
      <c r="AS89" s="493"/>
    </row>
    <row r="90" spans="20:45" x14ac:dyDescent="0.25">
      <c r="T90" s="493"/>
      <c r="U90" s="493"/>
      <c r="V90" s="493"/>
      <c r="W90" s="493"/>
      <c r="X90" s="493"/>
      <c r="Y90" s="493"/>
      <c r="Z90" s="493"/>
      <c r="AA90" s="493"/>
      <c r="AB90" s="493"/>
      <c r="AC90" s="493"/>
      <c r="AD90" s="493"/>
      <c r="AE90" s="493"/>
      <c r="AF90" s="493"/>
      <c r="AG90" s="493"/>
      <c r="AH90" s="493"/>
      <c r="AL90" s="493"/>
      <c r="AM90" s="493"/>
      <c r="AN90" s="493"/>
      <c r="AO90" s="493"/>
      <c r="AP90" s="493"/>
      <c r="AQ90" s="493"/>
      <c r="AR90" s="493"/>
      <c r="AS90" s="493"/>
    </row>
    <row r="91" spans="20:45" x14ac:dyDescent="0.25">
      <c r="T91" s="493"/>
      <c r="U91" s="493"/>
      <c r="V91" s="493"/>
      <c r="W91" s="493"/>
      <c r="X91" s="493"/>
      <c r="Y91" s="493"/>
      <c r="Z91" s="493"/>
      <c r="AA91" s="493"/>
      <c r="AB91" s="493"/>
      <c r="AC91" s="493"/>
      <c r="AD91" s="493"/>
      <c r="AE91" s="493"/>
      <c r="AF91" s="493"/>
      <c r="AG91" s="493"/>
      <c r="AH91" s="493"/>
      <c r="AL91" s="493"/>
      <c r="AM91" s="493"/>
      <c r="AN91" s="493"/>
      <c r="AO91" s="493"/>
      <c r="AP91" s="493"/>
      <c r="AQ91" s="493"/>
      <c r="AR91" s="493"/>
      <c r="AS91" s="493"/>
    </row>
    <row r="92" spans="20:45" x14ac:dyDescent="0.25">
      <c r="T92" s="493"/>
      <c r="U92" s="493"/>
      <c r="V92" s="493"/>
      <c r="W92" s="493"/>
      <c r="X92" s="493"/>
      <c r="Y92" s="493"/>
      <c r="Z92" s="493"/>
      <c r="AA92" s="493"/>
      <c r="AB92" s="493"/>
      <c r="AC92" s="493"/>
      <c r="AD92" s="493"/>
      <c r="AE92" s="493"/>
      <c r="AF92" s="493"/>
      <c r="AG92" s="493"/>
      <c r="AH92" s="493"/>
      <c r="AL92" s="493"/>
      <c r="AM92" s="493"/>
      <c r="AN92" s="493"/>
      <c r="AO92" s="493"/>
      <c r="AP92" s="493"/>
      <c r="AQ92" s="493"/>
      <c r="AR92" s="493"/>
      <c r="AS92" s="493"/>
    </row>
    <row r="93" spans="20:45" x14ac:dyDescent="0.25">
      <c r="T93" s="493"/>
      <c r="U93" s="493"/>
      <c r="V93" s="493"/>
      <c r="W93" s="493"/>
      <c r="X93" s="493"/>
      <c r="Y93" s="493"/>
      <c r="Z93" s="493"/>
      <c r="AA93" s="493"/>
      <c r="AB93" s="493"/>
      <c r="AC93" s="493"/>
      <c r="AD93" s="493"/>
      <c r="AE93" s="493"/>
      <c r="AF93" s="493"/>
      <c r="AG93" s="493"/>
      <c r="AH93" s="493"/>
      <c r="AL93" s="493"/>
      <c r="AM93" s="493"/>
      <c r="AN93" s="493"/>
      <c r="AO93" s="493"/>
      <c r="AP93" s="493"/>
      <c r="AQ93" s="493"/>
      <c r="AR93" s="493"/>
      <c r="AS93" s="493"/>
    </row>
    <row r="94" spans="20:45" x14ac:dyDescent="0.25">
      <c r="T94" s="493"/>
      <c r="U94" s="493"/>
      <c r="V94" s="493"/>
      <c r="W94" s="493"/>
      <c r="X94" s="493"/>
      <c r="Y94" s="493"/>
      <c r="Z94" s="493"/>
      <c r="AA94" s="493"/>
      <c r="AB94" s="493"/>
      <c r="AC94" s="493"/>
      <c r="AD94" s="493"/>
      <c r="AE94" s="493"/>
      <c r="AF94" s="493"/>
      <c r="AG94" s="493"/>
      <c r="AH94" s="493"/>
      <c r="AL94" s="493"/>
      <c r="AM94" s="493"/>
      <c r="AN94" s="493"/>
      <c r="AO94" s="493"/>
      <c r="AP94" s="493"/>
      <c r="AQ94" s="493"/>
      <c r="AR94" s="493"/>
      <c r="AS94" s="493"/>
    </row>
    <row r="95" spans="20:45" x14ac:dyDescent="0.25">
      <c r="T95" s="493"/>
      <c r="U95" s="493"/>
      <c r="V95" s="493"/>
      <c r="W95" s="493"/>
      <c r="X95" s="493"/>
      <c r="Y95" s="493"/>
      <c r="Z95" s="493"/>
      <c r="AA95" s="493"/>
      <c r="AB95" s="493"/>
      <c r="AC95" s="493"/>
      <c r="AD95" s="493"/>
      <c r="AE95" s="493"/>
      <c r="AF95" s="493"/>
      <c r="AG95" s="493"/>
      <c r="AH95" s="493"/>
      <c r="AL95" s="493"/>
      <c r="AM95" s="493"/>
      <c r="AN95" s="493"/>
      <c r="AO95" s="493"/>
      <c r="AP95" s="493"/>
      <c r="AQ95" s="493"/>
      <c r="AR95" s="493"/>
      <c r="AS95" s="493"/>
    </row>
    <row r="96" spans="20:45" x14ac:dyDescent="0.25">
      <c r="T96" s="493"/>
      <c r="U96" s="493"/>
      <c r="V96" s="493"/>
      <c r="W96" s="493"/>
      <c r="X96" s="493"/>
      <c r="Y96" s="493"/>
      <c r="Z96" s="493"/>
      <c r="AA96" s="493"/>
      <c r="AB96" s="493"/>
      <c r="AC96" s="493"/>
      <c r="AD96" s="493"/>
      <c r="AE96" s="493"/>
      <c r="AF96" s="493"/>
      <c r="AG96" s="493"/>
      <c r="AH96" s="493"/>
      <c r="AL96" s="493"/>
      <c r="AM96" s="493"/>
      <c r="AN96" s="493"/>
      <c r="AO96" s="493"/>
      <c r="AP96" s="493"/>
      <c r="AQ96" s="493"/>
      <c r="AR96" s="493"/>
      <c r="AS96" s="493"/>
    </row>
    <row r="97" spans="20:45" x14ac:dyDescent="0.25">
      <c r="T97" s="493"/>
      <c r="U97" s="493"/>
      <c r="V97" s="493"/>
      <c r="W97" s="493"/>
      <c r="X97" s="493"/>
      <c r="Y97" s="493"/>
      <c r="Z97" s="493"/>
      <c r="AA97" s="493"/>
      <c r="AB97" s="493"/>
      <c r="AC97" s="493"/>
      <c r="AD97" s="493"/>
      <c r="AE97" s="493"/>
      <c r="AF97" s="493"/>
      <c r="AG97" s="493"/>
      <c r="AH97" s="493"/>
      <c r="AL97" s="493"/>
      <c r="AM97" s="493"/>
      <c r="AN97" s="493"/>
      <c r="AO97" s="493"/>
      <c r="AP97" s="493"/>
      <c r="AQ97" s="493"/>
      <c r="AR97" s="493"/>
      <c r="AS97" s="493"/>
    </row>
    <row r="98" spans="20:45" x14ac:dyDescent="0.25">
      <c r="T98" s="493"/>
      <c r="U98" s="493"/>
      <c r="V98" s="493"/>
      <c r="W98" s="493"/>
      <c r="X98" s="493"/>
      <c r="Y98" s="493"/>
      <c r="Z98" s="493"/>
      <c r="AA98" s="493"/>
      <c r="AB98" s="493"/>
      <c r="AC98" s="493"/>
      <c r="AD98" s="493"/>
      <c r="AE98" s="493"/>
      <c r="AF98" s="493"/>
      <c r="AG98" s="493"/>
      <c r="AH98" s="493"/>
      <c r="AL98" s="493"/>
      <c r="AM98" s="493"/>
      <c r="AN98" s="493"/>
      <c r="AO98" s="493"/>
      <c r="AP98" s="493"/>
      <c r="AQ98" s="493"/>
      <c r="AR98" s="493"/>
      <c r="AS98" s="493"/>
    </row>
    <row r="99" spans="20:45" x14ac:dyDescent="0.25">
      <c r="T99" s="493"/>
      <c r="U99" s="493"/>
      <c r="V99" s="493"/>
      <c r="W99" s="493"/>
      <c r="X99" s="493"/>
      <c r="Y99" s="493"/>
      <c r="Z99" s="493"/>
      <c r="AA99" s="493"/>
      <c r="AB99" s="493"/>
      <c r="AC99" s="493"/>
      <c r="AD99" s="493"/>
      <c r="AE99" s="493"/>
      <c r="AF99" s="493"/>
      <c r="AG99" s="493"/>
      <c r="AH99" s="493"/>
      <c r="AL99" s="493"/>
      <c r="AM99" s="493"/>
      <c r="AN99" s="493"/>
      <c r="AO99" s="493"/>
      <c r="AP99" s="493"/>
      <c r="AQ99" s="493"/>
      <c r="AR99" s="493"/>
      <c r="AS99" s="493"/>
    </row>
    <row r="100" spans="20:45" x14ac:dyDescent="0.25">
      <c r="T100" s="493"/>
      <c r="U100" s="493"/>
      <c r="V100" s="493"/>
      <c r="W100" s="493"/>
      <c r="X100" s="493"/>
      <c r="Y100" s="493"/>
      <c r="Z100" s="493"/>
      <c r="AA100" s="493"/>
      <c r="AB100" s="493"/>
      <c r="AC100" s="493"/>
      <c r="AD100" s="493"/>
      <c r="AE100" s="493"/>
      <c r="AF100" s="493"/>
      <c r="AG100" s="493"/>
      <c r="AH100" s="493"/>
      <c r="AL100" s="493"/>
      <c r="AM100" s="493"/>
      <c r="AN100" s="493"/>
      <c r="AO100" s="493"/>
      <c r="AP100" s="493"/>
      <c r="AQ100" s="493"/>
      <c r="AR100" s="493"/>
      <c r="AS100" s="493"/>
    </row>
    <row r="101" spans="20:45" x14ac:dyDescent="0.25">
      <c r="T101" s="493"/>
      <c r="U101" s="493"/>
      <c r="V101" s="493"/>
      <c r="W101" s="493"/>
      <c r="X101" s="493"/>
      <c r="Y101" s="493"/>
      <c r="Z101" s="493"/>
      <c r="AA101" s="493"/>
      <c r="AB101" s="493"/>
      <c r="AC101" s="493"/>
      <c r="AD101" s="493"/>
      <c r="AE101" s="493"/>
      <c r="AF101" s="493"/>
      <c r="AG101" s="493"/>
      <c r="AH101" s="493"/>
      <c r="AL101" s="493"/>
      <c r="AM101" s="493"/>
      <c r="AN101" s="493"/>
      <c r="AO101" s="493"/>
      <c r="AP101" s="493"/>
      <c r="AQ101" s="493"/>
      <c r="AR101" s="493"/>
      <c r="AS101" s="493"/>
    </row>
    <row r="102" spans="20:45" x14ac:dyDescent="0.25">
      <c r="T102" s="493"/>
      <c r="U102" s="493"/>
      <c r="V102" s="493"/>
      <c r="W102" s="493"/>
      <c r="X102" s="493"/>
      <c r="Y102" s="493"/>
      <c r="Z102" s="493"/>
      <c r="AA102" s="493"/>
      <c r="AB102" s="493"/>
      <c r="AC102" s="493"/>
      <c r="AD102" s="493"/>
      <c r="AE102" s="493"/>
      <c r="AF102" s="493"/>
      <c r="AG102" s="493"/>
      <c r="AH102" s="493"/>
      <c r="AL102" s="493"/>
      <c r="AM102" s="493"/>
      <c r="AN102" s="493"/>
      <c r="AO102" s="493"/>
      <c r="AP102" s="493"/>
      <c r="AQ102" s="493"/>
      <c r="AR102" s="493"/>
      <c r="AS102" s="493"/>
    </row>
    <row r="103" spans="20:45" x14ac:dyDescent="0.25">
      <c r="T103" s="493"/>
      <c r="U103" s="493"/>
      <c r="V103" s="493"/>
      <c r="W103" s="493"/>
      <c r="X103" s="493"/>
      <c r="Y103" s="493"/>
      <c r="Z103" s="493"/>
      <c r="AA103" s="493"/>
      <c r="AB103" s="493"/>
      <c r="AC103" s="493"/>
      <c r="AD103" s="493"/>
      <c r="AE103" s="493"/>
      <c r="AF103" s="493"/>
      <c r="AG103" s="493"/>
      <c r="AH103" s="493"/>
      <c r="AL103" s="493"/>
      <c r="AM103" s="493"/>
      <c r="AN103" s="493"/>
      <c r="AO103" s="493"/>
      <c r="AP103" s="493"/>
      <c r="AQ103" s="493"/>
      <c r="AR103" s="493"/>
      <c r="AS103" s="493"/>
    </row>
    <row r="104" spans="20:45" x14ac:dyDescent="0.25">
      <c r="T104" s="493"/>
      <c r="U104" s="493"/>
      <c r="V104" s="493"/>
      <c r="W104" s="493"/>
      <c r="X104" s="493"/>
      <c r="Y104" s="493"/>
      <c r="Z104" s="493"/>
      <c r="AA104" s="493"/>
      <c r="AB104" s="493"/>
      <c r="AC104" s="493"/>
      <c r="AD104" s="493"/>
      <c r="AE104" s="493"/>
      <c r="AF104" s="493"/>
      <c r="AG104" s="493"/>
      <c r="AH104" s="493"/>
      <c r="AL104" s="493"/>
      <c r="AM104" s="493"/>
      <c r="AN104" s="493"/>
      <c r="AO104" s="493"/>
      <c r="AP104" s="493"/>
      <c r="AQ104" s="493"/>
      <c r="AR104" s="493"/>
      <c r="AS104" s="493"/>
    </row>
    <row r="105" spans="20:45" x14ac:dyDescent="0.25">
      <c r="T105" s="493"/>
      <c r="U105" s="493"/>
      <c r="V105" s="493"/>
      <c r="W105" s="493"/>
      <c r="X105" s="493"/>
      <c r="Y105" s="493"/>
      <c r="Z105" s="493"/>
      <c r="AA105" s="493"/>
      <c r="AB105" s="493"/>
      <c r="AC105" s="493"/>
      <c r="AD105" s="493"/>
      <c r="AE105" s="493"/>
      <c r="AF105" s="493"/>
      <c r="AG105" s="493"/>
      <c r="AH105" s="493"/>
      <c r="AL105" s="493"/>
      <c r="AM105" s="493"/>
      <c r="AN105" s="493"/>
      <c r="AO105" s="493"/>
      <c r="AP105" s="493"/>
      <c r="AQ105" s="493"/>
      <c r="AR105" s="493"/>
      <c r="AS105" s="493"/>
    </row>
    <row r="106" spans="20:45" x14ac:dyDescent="0.25">
      <c r="T106" s="493"/>
      <c r="U106" s="493"/>
      <c r="V106" s="493"/>
      <c r="W106" s="493"/>
      <c r="X106" s="493"/>
      <c r="Y106" s="493"/>
      <c r="Z106" s="493"/>
      <c r="AA106" s="493"/>
      <c r="AB106" s="493"/>
      <c r="AC106" s="493"/>
      <c r="AD106" s="493"/>
      <c r="AE106" s="493"/>
      <c r="AF106" s="493"/>
      <c r="AG106" s="493"/>
      <c r="AH106" s="493"/>
      <c r="AL106" s="493"/>
      <c r="AM106" s="493"/>
      <c r="AN106" s="493"/>
      <c r="AO106" s="493"/>
      <c r="AP106" s="493"/>
      <c r="AQ106" s="493"/>
      <c r="AR106" s="493"/>
      <c r="AS106" s="493"/>
    </row>
    <row r="107" spans="20:45" x14ac:dyDescent="0.25">
      <c r="T107" s="493"/>
      <c r="U107" s="493"/>
      <c r="V107" s="493"/>
      <c r="W107" s="493"/>
      <c r="X107" s="493"/>
      <c r="Y107" s="493"/>
      <c r="Z107" s="493"/>
      <c r="AA107" s="493"/>
      <c r="AB107" s="493"/>
      <c r="AC107" s="493"/>
      <c r="AD107" s="493"/>
      <c r="AE107" s="493"/>
      <c r="AF107" s="493"/>
      <c r="AG107" s="493"/>
      <c r="AH107" s="493"/>
      <c r="AL107" s="493"/>
      <c r="AM107" s="493"/>
      <c r="AN107" s="493"/>
      <c r="AO107" s="493"/>
      <c r="AP107" s="493"/>
      <c r="AQ107" s="493"/>
      <c r="AR107" s="493"/>
      <c r="AS107" s="493"/>
    </row>
    <row r="108" spans="20:45" x14ac:dyDescent="0.25">
      <c r="T108" s="493"/>
      <c r="U108" s="493"/>
      <c r="V108" s="493"/>
      <c r="W108" s="493"/>
      <c r="X108" s="493"/>
      <c r="Y108" s="493"/>
      <c r="Z108" s="493"/>
      <c r="AA108" s="493"/>
      <c r="AB108" s="493"/>
      <c r="AC108" s="493"/>
      <c r="AD108" s="493"/>
      <c r="AE108" s="493"/>
      <c r="AF108" s="493"/>
      <c r="AG108" s="493"/>
      <c r="AH108" s="493"/>
      <c r="AL108" s="493"/>
      <c r="AM108" s="493"/>
      <c r="AN108" s="493"/>
      <c r="AO108" s="493"/>
      <c r="AP108" s="493"/>
      <c r="AQ108" s="493"/>
      <c r="AR108" s="493"/>
      <c r="AS108" s="493"/>
    </row>
    <row r="109" spans="20:45" x14ac:dyDescent="0.25">
      <c r="T109" s="493"/>
      <c r="U109" s="493"/>
      <c r="V109" s="493"/>
      <c r="W109" s="493"/>
      <c r="X109" s="493"/>
      <c r="Y109" s="493"/>
      <c r="Z109" s="493"/>
      <c r="AA109" s="493"/>
      <c r="AB109" s="493"/>
      <c r="AC109" s="493"/>
      <c r="AD109" s="493"/>
      <c r="AE109" s="493"/>
      <c r="AF109" s="493"/>
      <c r="AG109" s="493"/>
      <c r="AH109" s="493"/>
      <c r="AL109" s="493"/>
      <c r="AM109" s="493"/>
      <c r="AN109" s="493"/>
      <c r="AO109" s="493"/>
      <c r="AP109" s="493"/>
      <c r="AQ109" s="493"/>
      <c r="AR109" s="493"/>
      <c r="AS109" s="493"/>
    </row>
    <row r="110" spans="20:45" x14ac:dyDescent="0.25">
      <c r="T110" s="493"/>
      <c r="U110" s="493"/>
      <c r="V110" s="493"/>
      <c r="W110" s="493"/>
      <c r="X110" s="493"/>
      <c r="Y110" s="493"/>
      <c r="Z110" s="493"/>
      <c r="AA110" s="493"/>
      <c r="AB110" s="493"/>
      <c r="AC110" s="493"/>
      <c r="AD110" s="493"/>
      <c r="AE110" s="493"/>
      <c r="AF110" s="493"/>
      <c r="AG110" s="493"/>
      <c r="AH110" s="493"/>
      <c r="AL110" s="493"/>
      <c r="AM110" s="493"/>
      <c r="AN110" s="493"/>
      <c r="AO110" s="493"/>
      <c r="AP110" s="493"/>
      <c r="AQ110" s="493"/>
      <c r="AR110" s="493"/>
      <c r="AS110" s="493"/>
    </row>
    <row r="111" spans="20:45" x14ac:dyDescent="0.25">
      <c r="T111" s="493"/>
      <c r="U111" s="493"/>
      <c r="V111" s="493"/>
      <c r="W111" s="493"/>
      <c r="X111" s="493"/>
      <c r="Y111" s="493"/>
      <c r="Z111" s="493"/>
      <c r="AA111" s="493"/>
      <c r="AB111" s="493"/>
      <c r="AC111" s="493"/>
      <c r="AD111" s="493"/>
      <c r="AE111" s="493"/>
      <c r="AF111" s="493"/>
      <c r="AG111" s="493"/>
      <c r="AH111" s="493"/>
      <c r="AL111" s="493"/>
      <c r="AM111" s="493"/>
      <c r="AN111" s="493"/>
      <c r="AO111" s="493"/>
      <c r="AP111" s="493"/>
      <c r="AQ111" s="493"/>
      <c r="AR111" s="493"/>
      <c r="AS111" s="493"/>
    </row>
    <row r="112" spans="20:45" x14ac:dyDescent="0.25">
      <c r="T112" s="493"/>
      <c r="U112" s="493"/>
      <c r="V112" s="493"/>
      <c r="W112" s="493"/>
      <c r="X112" s="493"/>
      <c r="Y112" s="493"/>
      <c r="Z112" s="493"/>
      <c r="AA112" s="493"/>
      <c r="AB112" s="493"/>
      <c r="AC112" s="493"/>
      <c r="AD112" s="493"/>
      <c r="AE112" s="493"/>
      <c r="AF112" s="493"/>
      <c r="AG112" s="493"/>
      <c r="AH112" s="493"/>
      <c r="AL112" s="493"/>
      <c r="AM112" s="493"/>
      <c r="AN112" s="493"/>
      <c r="AO112" s="493"/>
      <c r="AP112" s="493"/>
      <c r="AQ112" s="493"/>
      <c r="AR112" s="493"/>
      <c r="AS112" s="493"/>
    </row>
    <row r="113" spans="20:45" x14ac:dyDescent="0.25">
      <c r="T113" s="493"/>
      <c r="U113" s="493"/>
      <c r="V113" s="493"/>
      <c r="W113" s="493"/>
      <c r="X113" s="493"/>
      <c r="Y113" s="493"/>
      <c r="Z113" s="493"/>
      <c r="AA113" s="493"/>
      <c r="AB113" s="493"/>
      <c r="AC113" s="493"/>
      <c r="AD113" s="493"/>
      <c r="AE113" s="493"/>
      <c r="AF113" s="493"/>
      <c r="AG113" s="493"/>
      <c r="AH113" s="493"/>
      <c r="AL113" s="493"/>
      <c r="AM113" s="493"/>
      <c r="AN113" s="493"/>
      <c r="AO113" s="493"/>
      <c r="AP113" s="493"/>
      <c r="AQ113" s="493"/>
      <c r="AR113" s="493"/>
      <c r="AS113" s="493"/>
    </row>
    <row r="114" spans="20:45" x14ac:dyDescent="0.25">
      <c r="T114" s="493"/>
      <c r="U114" s="493"/>
      <c r="V114" s="493"/>
      <c r="W114" s="493"/>
      <c r="X114" s="493"/>
      <c r="Y114" s="493"/>
      <c r="Z114" s="493"/>
      <c r="AA114" s="493"/>
      <c r="AB114" s="493"/>
      <c r="AC114" s="493"/>
      <c r="AD114" s="493"/>
      <c r="AE114" s="493"/>
      <c r="AF114" s="493"/>
      <c r="AG114" s="493"/>
      <c r="AH114" s="493"/>
      <c r="AL114" s="493"/>
      <c r="AM114" s="493"/>
      <c r="AN114" s="493"/>
      <c r="AO114" s="493"/>
      <c r="AP114" s="493"/>
      <c r="AQ114" s="493"/>
      <c r="AR114" s="493"/>
      <c r="AS114" s="493"/>
    </row>
    <row r="115" spans="20:45" x14ac:dyDescent="0.25">
      <c r="T115" s="493"/>
      <c r="U115" s="493"/>
      <c r="V115" s="493"/>
      <c r="W115" s="493"/>
      <c r="X115" s="493"/>
      <c r="Y115" s="493"/>
      <c r="Z115" s="493"/>
      <c r="AA115" s="493"/>
      <c r="AB115" s="493"/>
      <c r="AC115" s="493"/>
      <c r="AD115" s="493"/>
      <c r="AE115" s="493"/>
      <c r="AF115" s="493"/>
      <c r="AG115" s="493"/>
      <c r="AH115" s="493"/>
      <c r="AL115" s="493"/>
      <c r="AM115" s="493"/>
      <c r="AN115" s="493"/>
      <c r="AO115" s="493"/>
      <c r="AP115" s="493"/>
      <c r="AQ115" s="493"/>
      <c r="AR115" s="493"/>
      <c r="AS115" s="493"/>
    </row>
    <row r="116" spans="20:45" x14ac:dyDescent="0.25">
      <c r="T116" s="493"/>
      <c r="U116" s="493"/>
      <c r="V116" s="493"/>
      <c r="W116" s="493"/>
      <c r="X116" s="493"/>
      <c r="Y116" s="493"/>
      <c r="Z116" s="493"/>
      <c r="AA116" s="493"/>
      <c r="AB116" s="493"/>
      <c r="AC116" s="493"/>
      <c r="AD116" s="493"/>
      <c r="AE116" s="493"/>
      <c r="AF116" s="493"/>
      <c r="AG116" s="493"/>
      <c r="AH116" s="493"/>
      <c r="AL116" s="493"/>
      <c r="AM116" s="493"/>
      <c r="AN116" s="493"/>
      <c r="AO116" s="493"/>
      <c r="AP116" s="493"/>
      <c r="AQ116" s="493"/>
      <c r="AR116" s="493"/>
      <c r="AS116" s="493"/>
    </row>
    <row r="117" spans="20:45" x14ac:dyDescent="0.25">
      <c r="T117" s="493"/>
      <c r="U117" s="493"/>
      <c r="V117" s="493"/>
      <c r="W117" s="493"/>
      <c r="X117" s="493"/>
      <c r="Y117" s="493"/>
      <c r="Z117" s="493"/>
      <c r="AA117" s="493"/>
      <c r="AB117" s="493"/>
      <c r="AC117" s="493"/>
      <c r="AD117" s="493"/>
      <c r="AE117" s="493"/>
      <c r="AF117" s="493"/>
      <c r="AG117" s="493"/>
      <c r="AH117" s="493"/>
      <c r="AL117" s="493"/>
      <c r="AM117" s="493"/>
      <c r="AN117" s="493"/>
      <c r="AO117" s="493"/>
      <c r="AP117" s="493"/>
      <c r="AQ117" s="493"/>
      <c r="AR117" s="493"/>
      <c r="AS117" s="493"/>
    </row>
    <row r="118" spans="20:45" x14ac:dyDescent="0.25">
      <c r="T118" s="493"/>
      <c r="U118" s="493"/>
      <c r="V118" s="493"/>
      <c r="W118" s="493"/>
      <c r="X118" s="493"/>
      <c r="Y118" s="493"/>
      <c r="Z118" s="493"/>
      <c r="AA118" s="493"/>
      <c r="AB118" s="493"/>
      <c r="AC118" s="493"/>
      <c r="AD118" s="493"/>
      <c r="AE118" s="493"/>
      <c r="AF118" s="493"/>
      <c r="AG118" s="493"/>
      <c r="AH118" s="493"/>
      <c r="AL118" s="493"/>
      <c r="AM118" s="493"/>
      <c r="AN118" s="493"/>
      <c r="AO118" s="493"/>
      <c r="AP118" s="493"/>
      <c r="AQ118" s="493"/>
      <c r="AR118" s="493"/>
      <c r="AS118" s="493"/>
    </row>
    <row r="119" spans="20:45" x14ac:dyDescent="0.25">
      <c r="T119" s="493"/>
      <c r="U119" s="493"/>
      <c r="V119" s="493"/>
      <c r="W119" s="493"/>
      <c r="X119" s="493"/>
      <c r="Y119" s="493"/>
      <c r="Z119" s="493"/>
      <c r="AA119" s="493"/>
      <c r="AB119" s="493"/>
      <c r="AC119" s="493"/>
      <c r="AD119" s="493"/>
      <c r="AE119" s="493"/>
      <c r="AF119" s="493"/>
      <c r="AG119" s="493"/>
      <c r="AH119" s="493"/>
      <c r="AL119" s="493"/>
      <c r="AM119" s="493"/>
      <c r="AN119" s="493"/>
      <c r="AO119" s="493"/>
      <c r="AP119" s="493"/>
      <c r="AQ119" s="493"/>
      <c r="AR119" s="493"/>
      <c r="AS119" s="493"/>
    </row>
    <row r="120" spans="20:45" x14ac:dyDescent="0.25">
      <c r="T120" s="493"/>
      <c r="U120" s="493"/>
      <c r="V120" s="493"/>
      <c r="W120" s="493"/>
      <c r="X120" s="493"/>
      <c r="Y120" s="493"/>
      <c r="Z120" s="493"/>
      <c r="AA120" s="493"/>
      <c r="AB120" s="493"/>
      <c r="AC120" s="493"/>
      <c r="AD120" s="493"/>
      <c r="AE120" s="493"/>
      <c r="AF120" s="493"/>
      <c r="AG120" s="493"/>
      <c r="AH120" s="493"/>
      <c r="AL120" s="493"/>
      <c r="AM120" s="493"/>
      <c r="AN120" s="493"/>
      <c r="AO120" s="493"/>
      <c r="AP120" s="493"/>
      <c r="AQ120" s="493"/>
      <c r="AR120" s="493"/>
      <c r="AS120" s="493"/>
    </row>
    <row r="121" spans="20:45" x14ac:dyDescent="0.25">
      <c r="T121" s="493"/>
      <c r="U121" s="493"/>
      <c r="V121" s="493"/>
      <c r="W121" s="493"/>
      <c r="X121" s="493"/>
      <c r="Y121" s="493"/>
      <c r="Z121" s="493"/>
      <c r="AA121" s="493"/>
      <c r="AB121" s="493"/>
      <c r="AC121" s="493"/>
      <c r="AD121" s="493"/>
      <c r="AE121" s="493"/>
      <c r="AF121" s="493"/>
      <c r="AG121" s="493"/>
      <c r="AH121" s="493"/>
      <c r="AL121" s="493"/>
      <c r="AM121" s="493"/>
      <c r="AN121" s="493"/>
      <c r="AO121" s="493"/>
      <c r="AP121" s="493"/>
      <c r="AQ121" s="493"/>
      <c r="AR121" s="493"/>
      <c r="AS121" s="493"/>
    </row>
    <row r="122" spans="20:45" x14ac:dyDescent="0.25">
      <c r="T122" s="493"/>
      <c r="U122" s="493"/>
      <c r="V122" s="493"/>
      <c r="W122" s="493"/>
      <c r="X122" s="493"/>
      <c r="Y122" s="493"/>
      <c r="Z122" s="493"/>
      <c r="AA122" s="493"/>
      <c r="AB122" s="493"/>
      <c r="AC122" s="493"/>
      <c r="AD122" s="493"/>
      <c r="AE122" s="493"/>
      <c r="AF122" s="493"/>
      <c r="AG122" s="493"/>
      <c r="AH122" s="493"/>
      <c r="AL122" s="493"/>
      <c r="AM122" s="493"/>
      <c r="AN122" s="493"/>
      <c r="AO122" s="493"/>
      <c r="AP122" s="493"/>
      <c r="AQ122" s="493"/>
      <c r="AR122" s="493"/>
      <c r="AS122" s="493"/>
    </row>
    <row r="123" spans="20:45" x14ac:dyDescent="0.25">
      <c r="T123" s="493"/>
      <c r="U123" s="493"/>
      <c r="V123" s="493"/>
      <c r="W123" s="493"/>
      <c r="X123" s="493"/>
      <c r="Y123" s="493"/>
      <c r="Z123" s="493"/>
      <c r="AA123" s="493"/>
      <c r="AB123" s="493"/>
      <c r="AC123" s="493"/>
      <c r="AD123" s="493"/>
      <c r="AE123" s="493"/>
      <c r="AF123" s="493"/>
      <c r="AG123" s="493"/>
      <c r="AH123" s="493"/>
      <c r="AL123" s="493"/>
      <c r="AM123" s="493"/>
      <c r="AN123" s="493"/>
      <c r="AO123" s="493"/>
      <c r="AP123" s="493"/>
      <c r="AQ123" s="493"/>
      <c r="AR123" s="493"/>
      <c r="AS123" s="493"/>
    </row>
    <row r="124" spans="20:45" x14ac:dyDescent="0.25">
      <c r="T124" s="493"/>
      <c r="U124" s="493"/>
      <c r="V124" s="493"/>
      <c r="W124" s="493"/>
      <c r="X124" s="493"/>
      <c r="Y124" s="493"/>
      <c r="Z124" s="493"/>
      <c r="AA124" s="493"/>
      <c r="AB124" s="493"/>
      <c r="AC124" s="493"/>
      <c r="AD124" s="493"/>
      <c r="AE124" s="493"/>
      <c r="AF124" s="493"/>
      <c r="AG124" s="493"/>
      <c r="AH124" s="493"/>
      <c r="AL124" s="493"/>
      <c r="AM124" s="493"/>
      <c r="AN124" s="493"/>
      <c r="AO124" s="493"/>
      <c r="AP124" s="493"/>
      <c r="AQ124" s="493"/>
      <c r="AR124" s="493"/>
      <c r="AS124" s="493"/>
    </row>
    <row r="125" spans="20:45" x14ac:dyDescent="0.25">
      <c r="T125" s="493"/>
      <c r="U125" s="493"/>
      <c r="V125" s="493"/>
      <c r="W125" s="493"/>
      <c r="X125" s="493"/>
      <c r="Y125" s="493"/>
      <c r="Z125" s="493"/>
      <c r="AA125" s="493"/>
      <c r="AB125" s="493"/>
      <c r="AC125" s="493"/>
      <c r="AD125" s="493"/>
      <c r="AE125" s="493"/>
      <c r="AF125" s="493"/>
      <c r="AG125" s="493"/>
      <c r="AH125" s="493"/>
      <c r="AL125" s="493"/>
      <c r="AM125" s="493"/>
      <c r="AN125" s="493"/>
      <c r="AO125" s="493"/>
      <c r="AP125" s="493"/>
      <c r="AQ125" s="493"/>
      <c r="AR125" s="493"/>
      <c r="AS125" s="493"/>
    </row>
    <row r="126" spans="20:45" x14ac:dyDescent="0.25">
      <c r="T126" s="493"/>
      <c r="U126" s="493"/>
      <c r="V126" s="493"/>
      <c r="W126" s="493"/>
      <c r="X126" s="493"/>
      <c r="Y126" s="493"/>
      <c r="Z126" s="493"/>
      <c r="AA126" s="493"/>
      <c r="AB126" s="493"/>
      <c r="AC126" s="493"/>
      <c r="AD126" s="493"/>
      <c r="AE126" s="493"/>
      <c r="AF126" s="493"/>
      <c r="AG126" s="493"/>
      <c r="AH126" s="493"/>
      <c r="AL126" s="493"/>
      <c r="AM126" s="493"/>
      <c r="AN126" s="493"/>
      <c r="AO126" s="493"/>
      <c r="AP126" s="493"/>
      <c r="AQ126" s="493"/>
      <c r="AR126" s="493"/>
      <c r="AS126" s="493"/>
    </row>
    <row r="127" spans="20:45" x14ac:dyDescent="0.25">
      <c r="T127" s="493"/>
      <c r="U127" s="493"/>
      <c r="V127" s="493"/>
      <c r="W127" s="493"/>
      <c r="X127" s="493"/>
      <c r="Y127" s="493"/>
      <c r="Z127" s="493"/>
      <c r="AA127" s="493"/>
      <c r="AB127" s="493"/>
      <c r="AC127" s="493"/>
      <c r="AD127" s="493"/>
      <c r="AE127" s="493"/>
      <c r="AF127" s="493"/>
      <c r="AG127" s="493"/>
      <c r="AH127" s="493"/>
      <c r="AL127" s="493"/>
      <c r="AM127" s="493"/>
      <c r="AN127" s="493"/>
      <c r="AO127" s="493"/>
      <c r="AP127" s="493"/>
      <c r="AQ127" s="493"/>
      <c r="AR127" s="493"/>
      <c r="AS127" s="493"/>
    </row>
    <row r="128" spans="20:45" x14ac:dyDescent="0.25">
      <c r="T128" s="493"/>
      <c r="U128" s="493"/>
      <c r="V128" s="493"/>
      <c r="W128" s="493"/>
      <c r="X128" s="493"/>
      <c r="Y128" s="493"/>
      <c r="Z128" s="493"/>
      <c r="AA128" s="493"/>
      <c r="AB128" s="493"/>
      <c r="AC128" s="493"/>
      <c r="AD128" s="493"/>
      <c r="AE128" s="493"/>
      <c r="AF128" s="493"/>
      <c r="AG128" s="493"/>
      <c r="AH128" s="493"/>
      <c r="AL128" s="493"/>
      <c r="AM128" s="493"/>
      <c r="AN128" s="493"/>
      <c r="AO128" s="493"/>
      <c r="AP128" s="493"/>
      <c r="AQ128" s="493"/>
      <c r="AR128" s="493"/>
      <c r="AS128" s="493"/>
    </row>
    <row r="129" spans="20:45" x14ac:dyDescent="0.25">
      <c r="T129" s="493"/>
      <c r="U129" s="493"/>
      <c r="V129" s="493"/>
      <c r="W129" s="493"/>
      <c r="X129" s="493"/>
      <c r="Y129" s="493"/>
      <c r="Z129" s="493"/>
      <c r="AA129" s="493"/>
      <c r="AB129" s="493"/>
      <c r="AC129" s="493"/>
      <c r="AD129" s="493"/>
      <c r="AE129" s="493"/>
      <c r="AF129" s="493"/>
      <c r="AG129" s="493"/>
      <c r="AH129" s="493"/>
      <c r="AL129" s="493"/>
      <c r="AM129" s="493"/>
      <c r="AN129" s="493"/>
      <c r="AO129" s="493"/>
      <c r="AP129" s="493"/>
      <c r="AQ129" s="493"/>
      <c r="AR129" s="493"/>
      <c r="AS129" s="493"/>
    </row>
    <row r="130" spans="20:45" x14ac:dyDescent="0.25">
      <c r="T130" s="493"/>
      <c r="U130" s="493"/>
      <c r="V130" s="493"/>
      <c r="W130" s="493"/>
      <c r="X130" s="493"/>
      <c r="Y130" s="493"/>
      <c r="Z130" s="493"/>
      <c r="AA130" s="493"/>
      <c r="AB130" s="493"/>
      <c r="AC130" s="493"/>
      <c r="AD130" s="493"/>
      <c r="AE130" s="493"/>
      <c r="AF130" s="493"/>
      <c r="AG130" s="493"/>
      <c r="AH130" s="493"/>
      <c r="AL130" s="493"/>
      <c r="AM130" s="493"/>
      <c r="AN130" s="493"/>
      <c r="AO130" s="493"/>
      <c r="AP130" s="493"/>
      <c r="AQ130" s="493"/>
      <c r="AR130" s="493"/>
      <c r="AS130" s="493"/>
    </row>
    <row r="131" spans="20:45" x14ac:dyDescent="0.25">
      <c r="T131" s="493"/>
      <c r="U131" s="493"/>
      <c r="V131" s="493"/>
      <c r="W131" s="493"/>
      <c r="X131" s="493"/>
      <c r="Y131" s="493"/>
      <c r="Z131" s="493"/>
      <c r="AA131" s="493"/>
      <c r="AB131" s="493"/>
      <c r="AC131" s="493"/>
      <c r="AD131" s="493"/>
      <c r="AE131" s="493"/>
      <c r="AF131" s="493"/>
      <c r="AG131" s="493"/>
      <c r="AH131" s="493"/>
      <c r="AL131" s="493"/>
      <c r="AM131" s="493"/>
      <c r="AN131" s="493"/>
      <c r="AO131" s="493"/>
      <c r="AP131" s="493"/>
      <c r="AQ131" s="493"/>
      <c r="AR131" s="493"/>
      <c r="AS131" s="493"/>
    </row>
    <row r="132" spans="20:45" x14ac:dyDescent="0.25">
      <c r="T132" s="493"/>
      <c r="U132" s="493"/>
      <c r="V132" s="493"/>
      <c r="W132" s="493"/>
      <c r="X132" s="493"/>
      <c r="Y132" s="493"/>
      <c r="Z132" s="493"/>
      <c r="AA132" s="493"/>
      <c r="AB132" s="493"/>
      <c r="AC132" s="493"/>
      <c r="AD132" s="493"/>
      <c r="AE132" s="493"/>
      <c r="AF132" s="493"/>
      <c r="AG132" s="493"/>
      <c r="AH132" s="493"/>
      <c r="AL132" s="493"/>
      <c r="AM132" s="493"/>
      <c r="AN132" s="493"/>
      <c r="AO132" s="493"/>
      <c r="AP132" s="493"/>
      <c r="AQ132" s="493"/>
      <c r="AR132" s="493"/>
      <c r="AS132" s="493"/>
    </row>
    <row r="133" spans="20:45" x14ac:dyDescent="0.25">
      <c r="T133" s="493"/>
      <c r="U133" s="493"/>
      <c r="V133" s="493"/>
      <c r="W133" s="493"/>
      <c r="X133" s="493"/>
      <c r="Y133" s="493"/>
      <c r="Z133" s="493"/>
      <c r="AA133" s="493"/>
      <c r="AB133" s="493"/>
      <c r="AC133" s="493"/>
      <c r="AD133" s="493"/>
      <c r="AE133" s="493"/>
      <c r="AF133" s="493"/>
      <c r="AG133" s="493"/>
      <c r="AH133" s="493"/>
      <c r="AL133" s="493"/>
      <c r="AM133" s="493"/>
      <c r="AN133" s="493"/>
      <c r="AO133" s="493"/>
      <c r="AP133" s="493"/>
      <c r="AQ133" s="493"/>
      <c r="AR133" s="493"/>
      <c r="AS133" s="493"/>
    </row>
    <row r="134" spans="20:45" x14ac:dyDescent="0.25">
      <c r="T134" s="493"/>
      <c r="U134" s="493"/>
      <c r="V134" s="493"/>
      <c r="W134" s="493"/>
      <c r="X134" s="493"/>
      <c r="Y134" s="493"/>
      <c r="Z134" s="493"/>
      <c r="AA134" s="493"/>
      <c r="AB134" s="493"/>
      <c r="AC134" s="493"/>
      <c r="AD134" s="493"/>
      <c r="AE134" s="493"/>
      <c r="AF134" s="493"/>
      <c r="AG134" s="493"/>
      <c r="AH134" s="493"/>
      <c r="AL134" s="493"/>
      <c r="AM134" s="493"/>
      <c r="AN134" s="493"/>
      <c r="AO134" s="493"/>
      <c r="AP134" s="493"/>
      <c r="AQ134" s="493"/>
      <c r="AR134" s="493"/>
      <c r="AS134" s="493"/>
    </row>
    <row r="135" spans="20:45" x14ac:dyDescent="0.25">
      <c r="T135" s="493"/>
      <c r="U135" s="493"/>
      <c r="V135" s="493"/>
      <c r="W135" s="493"/>
      <c r="X135" s="493"/>
      <c r="Y135" s="493"/>
      <c r="Z135" s="493"/>
      <c r="AA135" s="493"/>
      <c r="AB135" s="493"/>
      <c r="AC135" s="493"/>
      <c r="AD135" s="493"/>
      <c r="AE135" s="493"/>
      <c r="AF135" s="493"/>
      <c r="AG135" s="493"/>
      <c r="AH135" s="493"/>
      <c r="AL135" s="493"/>
      <c r="AM135" s="493"/>
      <c r="AN135" s="493"/>
      <c r="AO135" s="493"/>
      <c r="AP135" s="493"/>
      <c r="AQ135" s="493"/>
      <c r="AR135" s="493"/>
      <c r="AS135" s="493"/>
    </row>
    <row r="136" spans="20:45" x14ac:dyDescent="0.25">
      <c r="T136" s="493"/>
      <c r="U136" s="493"/>
      <c r="V136" s="493"/>
      <c r="W136" s="493"/>
      <c r="X136" s="493"/>
      <c r="Y136" s="493"/>
      <c r="Z136" s="493"/>
      <c r="AA136" s="493"/>
      <c r="AB136" s="493"/>
      <c r="AC136" s="493"/>
      <c r="AD136" s="493"/>
      <c r="AE136" s="493"/>
      <c r="AF136" s="493"/>
      <c r="AG136" s="493"/>
      <c r="AH136" s="493"/>
      <c r="AL136" s="493"/>
      <c r="AM136" s="493"/>
      <c r="AN136" s="493"/>
      <c r="AO136" s="493"/>
      <c r="AP136" s="493"/>
      <c r="AQ136" s="493"/>
      <c r="AR136" s="493"/>
      <c r="AS136" s="493"/>
    </row>
    <row r="137" spans="20:45" x14ac:dyDescent="0.25">
      <c r="T137" s="493"/>
      <c r="U137" s="493"/>
      <c r="V137" s="493"/>
      <c r="W137" s="493"/>
      <c r="X137" s="493"/>
      <c r="Y137" s="493"/>
      <c r="Z137" s="493"/>
      <c r="AA137" s="493"/>
      <c r="AB137" s="493"/>
      <c r="AC137" s="493"/>
      <c r="AD137" s="493"/>
      <c r="AE137" s="493"/>
      <c r="AF137" s="493"/>
      <c r="AG137" s="493"/>
      <c r="AH137" s="493"/>
      <c r="AL137" s="493"/>
      <c r="AM137" s="493"/>
      <c r="AN137" s="493"/>
      <c r="AO137" s="493"/>
      <c r="AP137" s="493"/>
      <c r="AQ137" s="493"/>
      <c r="AR137" s="493"/>
      <c r="AS137" s="493"/>
    </row>
    <row r="138" spans="20:45" x14ac:dyDescent="0.25">
      <c r="T138" s="493"/>
      <c r="U138" s="493"/>
      <c r="V138" s="493"/>
      <c r="W138" s="493"/>
      <c r="X138" s="493"/>
      <c r="Y138" s="493"/>
      <c r="Z138" s="493"/>
      <c r="AA138" s="493"/>
      <c r="AB138" s="493"/>
      <c r="AC138" s="493"/>
      <c r="AD138" s="493"/>
      <c r="AE138" s="493"/>
      <c r="AF138" s="493"/>
      <c r="AG138" s="493"/>
      <c r="AH138" s="493"/>
      <c r="AL138" s="493"/>
      <c r="AM138" s="493"/>
      <c r="AN138" s="493"/>
      <c r="AO138" s="493"/>
      <c r="AP138" s="493"/>
      <c r="AQ138" s="493"/>
      <c r="AR138" s="493"/>
      <c r="AS138" s="493"/>
    </row>
    <row r="139" spans="20:45" x14ac:dyDescent="0.25">
      <c r="T139" s="493"/>
      <c r="U139" s="493"/>
      <c r="V139" s="493"/>
      <c r="W139" s="493"/>
      <c r="X139" s="493"/>
      <c r="Y139" s="493"/>
      <c r="Z139" s="493"/>
      <c r="AA139" s="493"/>
      <c r="AB139" s="493"/>
      <c r="AC139" s="493"/>
      <c r="AD139" s="493"/>
      <c r="AE139" s="493"/>
      <c r="AF139" s="493"/>
      <c r="AG139" s="493"/>
      <c r="AH139" s="493"/>
      <c r="AL139" s="493"/>
      <c r="AM139" s="493"/>
      <c r="AN139" s="493"/>
      <c r="AO139" s="493"/>
      <c r="AP139" s="493"/>
      <c r="AQ139" s="493"/>
      <c r="AR139" s="493"/>
      <c r="AS139" s="493"/>
    </row>
    <row r="140" spans="20:45" x14ac:dyDescent="0.25">
      <c r="T140" s="493"/>
      <c r="U140" s="493"/>
      <c r="V140" s="493"/>
      <c r="W140" s="493"/>
      <c r="X140" s="493"/>
      <c r="Y140" s="493"/>
      <c r="Z140" s="493"/>
      <c r="AA140" s="493"/>
      <c r="AB140" s="493"/>
      <c r="AC140" s="493"/>
      <c r="AD140" s="493"/>
      <c r="AE140" s="493"/>
      <c r="AF140" s="493"/>
      <c r="AG140" s="493"/>
      <c r="AH140" s="493"/>
      <c r="AL140" s="493"/>
      <c r="AM140" s="493"/>
      <c r="AN140" s="493"/>
      <c r="AO140" s="493"/>
      <c r="AP140" s="493"/>
      <c r="AQ140" s="493"/>
      <c r="AR140" s="493"/>
      <c r="AS140" s="493"/>
    </row>
  </sheetData>
  <sheetProtection selectLockedCells="1" selectUnlockedCells="1"/>
  <mergeCells count="1">
    <mergeCell ref="A4:C4"/>
  </mergeCells>
  <conditionalFormatting sqref="B22 B24 B26 B28 B30 B32 B34 B36 B38 B40 B42 B44 B46 B48 B50 B52">
    <cfRule type="cellIs" dxfId="32" priority="10" stopIfTrue="1" operator="equal">
      <formula>"QA"</formula>
    </cfRule>
    <cfRule type="cellIs" dxfId="31" priority="11" stopIfTrue="1" operator="equal">
      <formula>"DA"</formula>
    </cfRule>
  </conditionalFormatting>
  <conditionalFormatting sqref="E7 E21">
    <cfRule type="expression" dxfId="30" priority="13" stopIfTrue="1">
      <formula>$E7&lt;5</formula>
    </cfRule>
  </conditionalFormatting>
  <conditionalFormatting sqref="E22 E24 E26 E28 E30 E32 E34 E36 E38 E40 E42 E44 E46 E48 E50 E52">
    <cfRule type="expression" dxfId="29" priority="5" stopIfTrue="1">
      <formula>AND($E22&lt;9,$C22&gt;0)</formula>
    </cfRule>
  </conditionalFormatting>
  <conditionalFormatting sqref="F7 F9 F11 F13 F15 F17 F19">
    <cfRule type="cellIs" dxfId="28" priority="14" stopIfTrue="1" operator="equal">
      <formula>"Bye"</formula>
    </cfRule>
  </conditionalFormatting>
  <conditionalFormatting sqref="F21:F22 F24 F26 F28 F30 F32 F34 F36 F38 F40 F42 F44 F46 F48 F50">
    <cfRule type="cellIs" dxfId="27" priority="6" stopIfTrue="1" operator="equal">
      <formula>"Bye"</formula>
    </cfRule>
  </conditionalFormatting>
  <conditionalFormatting sqref="F22 F24 F26 F28 F30 F32 F34 F36 F38 F40 F42 F44 F46 F48 F50">
    <cfRule type="expression" dxfId="26" priority="7" stopIfTrue="1">
      <formula>AND($E22&lt;9,$C22&gt;0)</formula>
    </cfRule>
  </conditionalFormatting>
  <conditionalFormatting sqref="H7 H9 H11 H13 H15 H17 H19 H21 G22:I22 G24:I24 G26:I26 G28:I28 G30:I30 G32:I32 G34:I34 G36:I36 G38:I38 G40:I40 G42:I42 G44:I44 G46:I46 G48:I48 G50:I50">
    <cfRule type="expression" dxfId="25" priority="1" stopIfTrue="1">
      <formula>AND($E7&lt;9,$C7&gt;0)</formula>
    </cfRule>
  </conditionalFormatting>
  <conditionalFormatting sqref="I8 K10 I12 M14 I16 K18 I20 I23 K25 I27 M29 I31 K33 I35 I39 K41 I43 M45 I47 K49 I51">
    <cfRule type="expression" dxfId="24" priority="2" stopIfTrue="1">
      <formula>AND($O$1="CU",I8="Umpire")</formula>
    </cfRule>
    <cfRule type="expression" dxfId="23" priority="3" stopIfTrue="1">
      <formula>AND($O$1="CU",I8&lt;&gt;"Umpire",J8&lt;&gt;"")</formula>
    </cfRule>
    <cfRule type="expression" dxfId="22" priority="4" stopIfTrue="1">
      <formula>AND($O$1="CU",I8&lt;&gt;"Umpire")</formula>
    </cfRule>
  </conditionalFormatting>
  <conditionalFormatting sqref="J8 L10 J12 N14 J16 L18 J20 R62">
    <cfRule type="expression" dxfId="21" priority="12" stopIfTrue="1">
      <formula>$O$1="CU"</formula>
    </cfRule>
  </conditionalFormatting>
  <conditionalFormatting sqref="K8 M10 K12 O14 K16 M18 K20 K23 M25 K27 O29 K31 M33 K35 K39 M41 K43 O45 K47 M49 K51">
    <cfRule type="expression" dxfId="20" priority="8" stopIfTrue="1">
      <formula>J8="as"</formula>
    </cfRule>
    <cfRule type="expression" dxfId="19" priority="9" stopIfTrue="1">
      <formula>J8="bs"</formula>
    </cfRule>
  </conditionalFormatting>
  <conditionalFormatting sqref="O16">
    <cfRule type="expression" dxfId="18" priority="15" stopIfTrue="1">
      <formula>AND($O$1="CU",O16="Umpire")</formula>
    </cfRule>
    <cfRule type="expression" dxfId="17" priority="16" stopIfTrue="1">
      <formula>AND($O$1="CU",O16&lt;&gt;"Umpire",P16&lt;&gt;"")</formula>
    </cfRule>
    <cfRule type="expression" dxfId="16" priority="17" stopIfTrue="1">
      <formula>AND($O$1="CU",O16&lt;&gt;"Umpire")</formula>
    </cfRule>
  </conditionalFormatting>
  <dataValidations count="1">
    <dataValidation type="list" allowBlank="1" sqref="I8 K10 I12 M14 I16 O16 K18 I20 I23 K25 I27 M29 I31 K33 I35 I39 K41 I43 M45 I47 K49 I51" xr:uid="{B4E7F9ED-18B0-49EF-9AEE-9C4117FE8589}">
      <formula1>$U$7:$U$16</formula1>
      <formula2>0</formula2>
    </dataValidation>
  </dataValidations>
  <printOptions horizontalCentered="1" verticalCentered="1"/>
  <pageMargins left="0" right="0" top="0.98402777777777783" bottom="0.98402777777777783" header="0.51181102362204722" footer="0.51181102362204722"/>
  <pageSetup paperSize="9" scale="95" firstPageNumber="0" orientation="portrait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3969" r:id="rId3" name="Gomb 1">
              <controlPr defaultSize="0" print="0" autoFill="0" autoLine="0" autoPict="0" macro="[0]!Modul1.Jun_Show_CU" altText="Legyen bíró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0" r:id="rId4" name="Gomb 2">
              <controlPr defaultSize="0" print="0" autoFill="0" autoLine="0" autoPict="0" macro="[0]!Modul1.Jun_Hide_CU" altText="Nincs bíró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ADE2B-1185-415A-847C-2F0BB061447E}">
  <sheetPr>
    <tabColor indexed="11"/>
    <pageSetUpPr fitToPage="1"/>
  </sheetPr>
  <dimension ref="A1:AK57"/>
  <sheetViews>
    <sheetView showGridLines="0" showZeros="0" topLeftCell="A12" workbookViewId="0">
      <selection activeCell="F21" sqref="F21:G21"/>
    </sheetView>
  </sheetViews>
  <sheetFormatPr defaultRowHeight="13.2" x14ac:dyDescent="0.25"/>
  <cols>
    <col min="1" max="2" width="3.33203125" style="457" customWidth="1"/>
    <col min="3" max="3" width="4.6640625" style="457" customWidth="1"/>
    <col min="4" max="4" width="7.44140625" style="457" customWidth="1"/>
    <col min="5" max="5" width="4.33203125" style="457" customWidth="1"/>
    <col min="6" max="6" width="12.6640625" style="457" customWidth="1"/>
    <col min="7" max="7" width="2.6640625" style="457" customWidth="1"/>
    <col min="8" max="8" width="7.6640625" style="457" customWidth="1"/>
    <col min="9" max="9" width="5.88671875" style="457" customWidth="1"/>
    <col min="10" max="10" width="1.6640625" style="679" customWidth="1"/>
    <col min="11" max="11" width="10.6640625" style="457" customWidth="1"/>
    <col min="12" max="12" width="1.6640625" style="679" customWidth="1"/>
    <col min="13" max="13" width="10.6640625" style="457" customWidth="1"/>
    <col min="14" max="14" width="1.6640625" style="680" customWidth="1"/>
    <col min="15" max="15" width="10.6640625" style="457" customWidth="1"/>
    <col min="16" max="16" width="1.6640625" style="679" customWidth="1"/>
    <col min="17" max="17" width="10.6640625" style="457" customWidth="1"/>
    <col min="18" max="18" width="1.6640625" style="680" customWidth="1"/>
    <col min="19" max="19" width="9.109375" style="457" hidden="1" customWidth="1"/>
    <col min="20" max="20" width="8.6640625" style="457" customWidth="1"/>
    <col min="21" max="21" width="9.109375" style="457" hidden="1" customWidth="1"/>
    <col min="22" max="24" width="8.88671875" style="457"/>
    <col min="25" max="34" width="9.109375" style="457" hidden="1" customWidth="1"/>
    <col min="35" max="37" width="9.109375" style="457" customWidth="1"/>
    <col min="38" max="16384" width="8.88671875" style="457"/>
  </cols>
  <sheetData>
    <row r="1" spans="1:37" s="574" customFormat="1" ht="21.75" customHeight="1" x14ac:dyDescent="0.25">
      <c r="A1" s="687" t="str">
        <f>[1]Altalanos!$A$6</f>
        <v>Diákolimpia Vármegyei</v>
      </c>
      <c r="B1" s="687"/>
      <c r="C1" s="461"/>
      <c r="D1" s="461"/>
      <c r="E1" s="461"/>
      <c r="F1" s="461"/>
      <c r="G1" s="461"/>
      <c r="H1" s="687"/>
      <c r="I1" s="688"/>
      <c r="J1" s="460"/>
      <c r="K1" s="689" t="s">
        <v>28</v>
      </c>
      <c r="L1" s="690"/>
      <c r="M1" s="691"/>
      <c r="N1" s="460"/>
      <c r="O1" s="460" t="s">
        <v>276</v>
      </c>
      <c r="P1" s="460"/>
      <c r="Q1" s="461"/>
      <c r="R1" s="460"/>
      <c r="Y1" s="575"/>
      <c r="Z1" s="575"/>
      <c r="AA1" s="575"/>
      <c r="AB1" s="462" t="str">
        <f>IF($Y$5=1,CONCATENATE(VLOOKUP($Y$3,$AA$2:$AH$14,2)),CONCATENATE(VLOOKUP($Y$3,$AA$16:$AH$25,2)))</f>
        <v>15</v>
      </c>
      <c r="AC1" s="462" t="str">
        <f>IF($Y$5=1,CONCATENATE(VLOOKUP($Y$3,$AA$2:$AH$14,3)),CONCATENATE(VLOOKUP($Y$3,$AA$16:$AH$25,3)))</f>
        <v>10</v>
      </c>
      <c r="AD1" s="462" t="str">
        <f>IF($Y$5=1,CONCATENATE(VLOOKUP($Y$3,$AA$2:$AH$14,4)),CONCATENATE(VLOOKUP($Y$3,$AA$16:$AH$25,4)))</f>
        <v>6</v>
      </c>
      <c r="AE1" s="462" t="str">
        <f>IF($Y$5=1,CONCATENATE(VLOOKUP($Y$3,$AA$2:$AH$14,5)),CONCATENATE(VLOOKUP($Y$3,$AA$16:$AH$25,5)))</f>
        <v>3</v>
      </c>
      <c r="AF1" s="462" t="str">
        <f>IF($Y$5=1,CONCATENATE(VLOOKUP($Y$3,$AA$2:$AH$14,6)),CONCATENATE(VLOOKUP($Y$3,$AA$16:$AH$25,6)))</f>
        <v>1</v>
      </c>
      <c r="AG1" s="462" t="str">
        <f>IF($Y$5=1,CONCATENATE(VLOOKUP($Y$3,$AA$2:$AH$14,7)),CONCATENATE(VLOOKUP($Y$3,$AA$16:$AH$25,7)))</f>
        <v>0</v>
      </c>
      <c r="AH1" s="462" t="str">
        <f>IF($Y$5=1,CONCATENATE(VLOOKUP($Y$3,$AA$2:$AH$14,8)),CONCATENATE(VLOOKUP($Y$3,$AA$16:$AH$25,8)))</f>
        <v>0</v>
      </c>
    </row>
    <row r="2" spans="1:37" s="577" customFormat="1" x14ac:dyDescent="0.25">
      <c r="A2" s="692" t="s">
        <v>29</v>
      </c>
      <c r="B2" s="693"/>
      <c r="C2" s="693"/>
      <c r="D2" s="693"/>
      <c r="E2" s="693">
        <f>[1]Altalanos!$A$8</f>
        <v>0</v>
      </c>
      <c r="F2" s="693"/>
      <c r="G2" s="695"/>
      <c r="H2" s="469"/>
      <c r="I2" s="469"/>
      <c r="J2" s="468"/>
      <c r="K2" s="690"/>
      <c r="L2" s="690"/>
      <c r="M2" s="690"/>
      <c r="N2" s="468"/>
      <c r="O2" s="469"/>
      <c r="P2" s="468"/>
      <c r="Q2" s="469"/>
      <c r="R2" s="468"/>
      <c r="Y2" s="470"/>
      <c r="Z2" s="471"/>
      <c r="AA2" s="471" t="s">
        <v>30</v>
      </c>
      <c r="AB2" s="472">
        <v>300</v>
      </c>
      <c r="AC2" s="472">
        <v>250</v>
      </c>
      <c r="AD2" s="472">
        <v>200</v>
      </c>
      <c r="AE2" s="472">
        <v>150</v>
      </c>
      <c r="AF2" s="472">
        <v>120</v>
      </c>
      <c r="AG2" s="472">
        <v>90</v>
      </c>
      <c r="AH2" s="472">
        <v>40</v>
      </c>
      <c r="AI2" s="457"/>
      <c r="AJ2" s="457"/>
      <c r="AK2" s="457"/>
    </row>
    <row r="3" spans="1:37" s="580" customFormat="1" ht="11.25" customHeight="1" x14ac:dyDescent="0.25">
      <c r="A3" s="473" t="s">
        <v>21</v>
      </c>
      <c r="B3" s="473"/>
      <c r="C3" s="473"/>
      <c r="D3" s="473"/>
      <c r="E3" s="473"/>
      <c r="F3" s="473"/>
      <c r="G3" s="473" t="s">
        <v>11</v>
      </c>
      <c r="H3" s="473"/>
      <c r="I3" s="473"/>
      <c r="J3" s="474"/>
      <c r="K3" s="473" t="s">
        <v>31</v>
      </c>
      <c r="L3" s="474"/>
      <c r="M3" s="473"/>
      <c r="N3" s="474"/>
      <c r="O3" s="473"/>
      <c r="P3" s="474"/>
      <c r="Q3" s="473"/>
      <c r="R3" s="475" t="s">
        <v>32</v>
      </c>
      <c r="Y3" s="471" t="str">
        <f>IF(K4="OB","A",IF(K4="IX","W",IF(K4="","",K4)))</f>
        <v>VI.kcs. L16 "B"</v>
      </c>
      <c r="Z3" s="471"/>
      <c r="AA3" s="471" t="s">
        <v>64</v>
      </c>
      <c r="AB3" s="472">
        <v>280</v>
      </c>
      <c r="AC3" s="472">
        <v>230</v>
      </c>
      <c r="AD3" s="472">
        <v>180</v>
      </c>
      <c r="AE3" s="472">
        <v>140</v>
      </c>
      <c r="AF3" s="472">
        <v>80</v>
      </c>
      <c r="AG3" s="472">
        <v>0</v>
      </c>
      <c r="AH3" s="472">
        <v>0</v>
      </c>
      <c r="AI3" s="457"/>
      <c r="AJ3" s="457"/>
      <c r="AK3" s="457"/>
    </row>
    <row r="4" spans="1:37" s="584" customFormat="1" ht="11.25" customHeight="1" thickBot="1" x14ac:dyDescent="0.3">
      <c r="A4" s="696">
        <f>[1]Altalanos!$A$10</f>
        <v>45789</v>
      </c>
      <c r="B4" s="696"/>
      <c r="C4" s="696"/>
      <c r="D4" s="697"/>
      <c r="E4" s="698"/>
      <c r="F4" s="698"/>
      <c r="G4" s="698" t="str">
        <f>[1]Altalanos!$C$10</f>
        <v>Gyula</v>
      </c>
      <c r="H4" s="699"/>
      <c r="I4" s="698"/>
      <c r="J4" s="700"/>
      <c r="K4" s="701" t="s">
        <v>847</v>
      </c>
      <c r="L4" s="700"/>
      <c r="M4" s="702"/>
      <c r="N4" s="700"/>
      <c r="O4" s="698"/>
      <c r="P4" s="700"/>
      <c r="Q4" s="698"/>
      <c r="R4" s="703" t="str">
        <f>[1]Altalanos!$E$10</f>
        <v>Kovács Zoltán</v>
      </c>
      <c r="Y4" s="471"/>
      <c r="Z4" s="471"/>
      <c r="AA4" s="471" t="s">
        <v>36</v>
      </c>
      <c r="AB4" s="472">
        <v>250</v>
      </c>
      <c r="AC4" s="472">
        <v>200</v>
      </c>
      <c r="AD4" s="472">
        <v>150</v>
      </c>
      <c r="AE4" s="472">
        <v>120</v>
      </c>
      <c r="AF4" s="472">
        <v>90</v>
      </c>
      <c r="AG4" s="472">
        <v>60</v>
      </c>
      <c r="AH4" s="472">
        <v>25</v>
      </c>
      <c r="AI4" s="457"/>
      <c r="AJ4" s="457"/>
      <c r="AK4" s="457"/>
    </row>
    <row r="5" spans="1:37" s="580" customFormat="1" x14ac:dyDescent="0.25">
      <c r="A5" s="554"/>
      <c r="B5" s="586" t="s">
        <v>173</v>
      </c>
      <c r="C5" s="587" t="s">
        <v>44</v>
      </c>
      <c r="D5" s="586" t="s">
        <v>174</v>
      </c>
      <c r="E5" s="586" t="s">
        <v>175</v>
      </c>
      <c r="F5" s="588" t="s">
        <v>24</v>
      </c>
      <c r="G5" s="588" t="s">
        <v>25</v>
      </c>
      <c r="H5" s="588"/>
      <c r="I5" s="588" t="s">
        <v>46</v>
      </c>
      <c r="J5" s="588"/>
      <c r="K5" s="586" t="s">
        <v>176</v>
      </c>
      <c r="L5" s="589"/>
      <c r="M5" s="586" t="s">
        <v>277</v>
      </c>
      <c r="N5" s="589"/>
      <c r="O5" s="586" t="s">
        <v>98</v>
      </c>
      <c r="P5" s="589"/>
      <c r="Q5" s="586" t="s">
        <v>177</v>
      </c>
      <c r="R5" s="590"/>
      <c r="Y5" s="471">
        <f>IF(OR([1]Altalanos!$A$8="F1",[1]Altalanos!$A$8="F2",[1]Altalanos!$A$8="N1",[1]Altalanos!$A$8="N2"),1,2)</f>
        <v>2</v>
      </c>
      <c r="Z5" s="471"/>
      <c r="AA5" s="471" t="s">
        <v>41</v>
      </c>
      <c r="AB5" s="472">
        <v>200</v>
      </c>
      <c r="AC5" s="472">
        <v>150</v>
      </c>
      <c r="AD5" s="472">
        <v>120</v>
      </c>
      <c r="AE5" s="472">
        <v>90</v>
      </c>
      <c r="AF5" s="472">
        <v>60</v>
      </c>
      <c r="AG5" s="472">
        <v>40</v>
      </c>
      <c r="AH5" s="472">
        <v>15</v>
      </c>
      <c r="AI5" s="457"/>
      <c r="AJ5" s="457"/>
      <c r="AK5" s="457"/>
    </row>
    <row r="6" spans="1:37" s="597" customFormat="1" ht="11.1" customHeight="1" thickBot="1" x14ac:dyDescent="0.3">
      <c r="A6" s="704"/>
      <c r="B6" s="592"/>
      <c r="C6" s="592"/>
      <c r="D6" s="592"/>
      <c r="E6" s="592"/>
      <c r="F6" s="591" t="str">
        <f>IF(Y3="","",CONCATENATE(AH1," / ",VLOOKUP(Y3,AB1:AH1,5)," pont"))</f>
        <v>0 / 1 pont</v>
      </c>
      <c r="G6" s="593"/>
      <c r="H6" s="594"/>
      <c r="I6" s="593"/>
      <c r="J6" s="595"/>
      <c r="K6" s="592" t="str">
        <f>IF(Y3="","",CONCATENATE(VLOOKUP(Y3,AB1:AH1,4)," pont"))</f>
        <v>3 pont</v>
      </c>
      <c r="L6" s="595"/>
      <c r="M6" s="592" t="str">
        <f>IF(Y3="","",CONCATENATE(VLOOKUP(Y3,AB1:AH1,3)," pont"))</f>
        <v>6 pont</v>
      </c>
      <c r="N6" s="595"/>
      <c r="O6" s="592" t="str">
        <f>IF(Y3="","",CONCATENATE(VLOOKUP(Y3,AB1:AH1,2)," pont"))</f>
        <v>10 pont</v>
      </c>
      <c r="P6" s="595"/>
      <c r="Q6" s="592" t="str">
        <f>IF(Y3="","",CONCATENATE(VLOOKUP(Y3,AB1:AH1,1)," pont"))</f>
        <v>15 pont</v>
      </c>
      <c r="R6" s="596"/>
      <c r="Y6" s="599"/>
      <c r="Z6" s="599"/>
      <c r="AA6" s="599" t="s">
        <v>53</v>
      </c>
      <c r="AB6" s="600">
        <v>150</v>
      </c>
      <c r="AC6" s="600">
        <v>120</v>
      </c>
      <c r="AD6" s="600">
        <v>90</v>
      </c>
      <c r="AE6" s="600">
        <v>60</v>
      </c>
      <c r="AF6" s="600">
        <v>40</v>
      </c>
      <c r="AG6" s="600">
        <v>25</v>
      </c>
      <c r="AH6" s="600">
        <v>10</v>
      </c>
      <c r="AI6" s="705"/>
      <c r="AJ6" s="705"/>
      <c r="AK6" s="705"/>
    </row>
    <row r="7" spans="1:37" s="614" customFormat="1" ht="12.9" customHeight="1" x14ac:dyDescent="0.25">
      <c r="A7" s="602">
        <v>1</v>
      </c>
      <c r="B7" s="706" t="str">
        <f>IF($E7="","",VLOOKUP($E7,#REF!,14))</f>
        <v/>
      </c>
      <c r="C7" s="707" t="str">
        <f>IF($E7="","",VLOOKUP($E7,#REF!,15))</f>
        <v/>
      </c>
      <c r="D7" s="707" t="str">
        <f>IF($E7="","",VLOOKUP($E7,#REF!,5))</f>
        <v/>
      </c>
      <c r="E7" s="708"/>
      <c r="F7" s="709" t="s">
        <v>848</v>
      </c>
      <c r="G7" s="709" t="s">
        <v>849</v>
      </c>
      <c r="H7" s="709"/>
      <c r="I7" s="709" t="s">
        <v>90</v>
      </c>
      <c r="J7" s="710"/>
      <c r="K7" s="711"/>
      <c r="L7" s="711"/>
      <c r="M7" s="711"/>
      <c r="N7" s="711"/>
      <c r="O7" s="608"/>
      <c r="P7" s="609"/>
      <c r="Q7" s="610"/>
      <c r="R7" s="611"/>
      <c r="S7" s="612"/>
      <c r="U7" s="712" t="str">
        <f>[1]Birók!P21</f>
        <v>Bíró</v>
      </c>
      <c r="Y7" s="471"/>
      <c r="Z7" s="471"/>
      <c r="AA7" s="471" t="s">
        <v>54</v>
      </c>
      <c r="AB7" s="472">
        <v>120</v>
      </c>
      <c r="AC7" s="472">
        <v>90</v>
      </c>
      <c r="AD7" s="472">
        <v>60</v>
      </c>
      <c r="AE7" s="472">
        <v>40</v>
      </c>
      <c r="AF7" s="472">
        <v>25</v>
      </c>
      <c r="AG7" s="472">
        <v>10</v>
      </c>
      <c r="AH7" s="472">
        <v>5</v>
      </c>
      <c r="AI7" s="457"/>
      <c r="AJ7" s="457"/>
      <c r="AK7" s="457"/>
    </row>
    <row r="8" spans="1:37" s="614" customFormat="1" ht="12.9" customHeight="1" x14ac:dyDescent="0.25">
      <c r="A8" s="615"/>
      <c r="B8" s="713"/>
      <c r="C8" s="714"/>
      <c r="D8" s="714"/>
      <c r="E8" s="715"/>
      <c r="F8" s="716"/>
      <c r="G8" s="716"/>
      <c r="H8" s="717"/>
      <c r="I8" s="718" t="s">
        <v>178</v>
      </c>
      <c r="J8" s="622"/>
      <c r="K8" s="719" t="s">
        <v>850</v>
      </c>
      <c r="L8" s="719"/>
      <c r="M8" s="711"/>
      <c r="N8" s="711"/>
      <c r="O8" s="608"/>
      <c r="P8" s="609"/>
      <c r="Q8" s="610"/>
      <c r="R8" s="611"/>
      <c r="S8" s="612"/>
      <c r="U8" s="720" t="str">
        <f>[1]Birók!P22</f>
        <v xml:space="preserve"> </v>
      </c>
      <c r="Y8" s="471"/>
      <c r="Z8" s="471"/>
      <c r="AA8" s="471" t="s">
        <v>60</v>
      </c>
      <c r="AB8" s="472">
        <v>90</v>
      </c>
      <c r="AC8" s="472">
        <v>60</v>
      </c>
      <c r="AD8" s="472">
        <v>40</v>
      </c>
      <c r="AE8" s="472">
        <v>25</v>
      </c>
      <c r="AF8" s="472">
        <v>10</v>
      </c>
      <c r="AG8" s="472">
        <v>5</v>
      </c>
      <c r="AH8" s="472">
        <v>2</v>
      </c>
      <c r="AI8" s="457"/>
      <c r="AJ8" s="457"/>
      <c r="AK8" s="457"/>
    </row>
    <row r="9" spans="1:37" s="614" customFormat="1" ht="12.9" customHeight="1" x14ac:dyDescent="0.25">
      <c r="A9" s="615">
        <v>2</v>
      </c>
      <c r="B9" s="706" t="str">
        <f>IF($E9="","",VLOOKUP($E9,#REF!,14))</f>
        <v/>
      </c>
      <c r="C9" s="707" t="str">
        <f>IF($E9="","",VLOOKUP($E9,#REF!,15))</f>
        <v/>
      </c>
      <c r="D9" s="707" t="str">
        <f>IF($E9="","",VLOOKUP($E9,#REF!,5))</f>
        <v/>
      </c>
      <c r="E9" s="708"/>
      <c r="F9" s="721" t="s">
        <v>649</v>
      </c>
      <c r="G9" s="721" t="str">
        <f>IF($E9="","",VLOOKUP($E9,#REF!,3))</f>
        <v/>
      </c>
      <c r="H9" s="721"/>
      <c r="I9" s="709" t="str">
        <f>IF($E9="","",VLOOKUP($E9,#REF!,4))</f>
        <v/>
      </c>
      <c r="J9" s="722"/>
      <c r="K9" s="711"/>
      <c r="L9" s="723"/>
      <c r="M9" s="711"/>
      <c r="N9" s="711"/>
      <c r="O9" s="608"/>
      <c r="P9" s="609"/>
      <c r="Q9" s="610"/>
      <c r="R9" s="611"/>
      <c r="S9" s="612"/>
      <c r="U9" s="720" t="str">
        <f>[1]Birók!P23</f>
        <v xml:space="preserve"> </v>
      </c>
      <c r="Y9" s="471"/>
      <c r="Z9" s="471"/>
      <c r="AA9" s="471" t="s">
        <v>63</v>
      </c>
      <c r="AB9" s="472">
        <v>60</v>
      </c>
      <c r="AC9" s="472">
        <v>40</v>
      </c>
      <c r="AD9" s="472">
        <v>25</v>
      </c>
      <c r="AE9" s="472">
        <v>10</v>
      </c>
      <c r="AF9" s="472">
        <v>5</v>
      </c>
      <c r="AG9" s="472">
        <v>2</v>
      </c>
      <c r="AH9" s="472">
        <v>1</v>
      </c>
      <c r="AI9" s="457"/>
      <c r="AJ9" s="457"/>
      <c r="AK9" s="457"/>
    </row>
    <row r="10" spans="1:37" s="614" customFormat="1" ht="12.9" customHeight="1" x14ac:dyDescent="0.25">
      <c r="A10" s="615"/>
      <c r="B10" s="713"/>
      <c r="C10" s="714"/>
      <c r="D10" s="714"/>
      <c r="E10" s="724"/>
      <c r="F10" s="716"/>
      <c r="G10" s="716"/>
      <c r="H10" s="717"/>
      <c r="I10" s="711"/>
      <c r="J10" s="725"/>
      <c r="K10" s="726" t="s">
        <v>178</v>
      </c>
      <c r="L10" s="630"/>
      <c r="M10" s="719" t="s">
        <v>851</v>
      </c>
      <c r="N10" s="727"/>
      <c r="O10" s="728"/>
      <c r="P10" s="728"/>
      <c r="Q10" s="610"/>
      <c r="R10" s="611"/>
      <c r="S10" s="612"/>
      <c r="U10" s="720" t="str">
        <f>[1]Birók!P24</f>
        <v xml:space="preserve"> </v>
      </c>
      <c r="Y10" s="471"/>
      <c r="Z10" s="471"/>
      <c r="AA10" s="471" t="s">
        <v>70</v>
      </c>
      <c r="AB10" s="472">
        <v>40</v>
      </c>
      <c r="AC10" s="472">
        <v>25</v>
      </c>
      <c r="AD10" s="472">
        <v>15</v>
      </c>
      <c r="AE10" s="472">
        <v>7</v>
      </c>
      <c r="AF10" s="472">
        <v>4</v>
      </c>
      <c r="AG10" s="472">
        <v>1</v>
      </c>
      <c r="AH10" s="472">
        <v>0</v>
      </c>
      <c r="AI10" s="457"/>
      <c r="AJ10" s="457"/>
      <c r="AK10" s="457"/>
    </row>
    <row r="11" spans="1:37" s="614" customFormat="1" ht="12.9" customHeight="1" x14ac:dyDescent="0.25">
      <c r="A11" s="615">
        <v>3</v>
      </c>
      <c r="B11" s="706" t="str">
        <f>IF($E11="","",VLOOKUP($E11,#REF!,14))</f>
        <v/>
      </c>
      <c r="C11" s="707"/>
      <c r="D11" s="707" t="str">
        <f>IF($E11="","",VLOOKUP($E11,#REF!,5))</f>
        <v/>
      </c>
      <c r="E11" s="708"/>
      <c r="F11" s="721" t="s">
        <v>852</v>
      </c>
      <c r="G11" s="721" t="s">
        <v>853</v>
      </c>
      <c r="H11" s="721"/>
      <c r="I11" s="721" t="s">
        <v>701</v>
      </c>
      <c r="J11" s="710"/>
      <c r="K11" s="711"/>
      <c r="L11" s="729"/>
      <c r="M11" s="711" t="s">
        <v>668</v>
      </c>
      <c r="N11" s="730"/>
      <c r="O11" s="728"/>
      <c r="P11" s="728"/>
      <c r="Q11" s="610"/>
      <c r="R11" s="611"/>
      <c r="S11" s="612"/>
      <c r="U11" s="720" t="str">
        <f>[1]Birók!P25</f>
        <v xml:space="preserve"> </v>
      </c>
      <c r="Y11" s="471"/>
      <c r="Z11" s="471"/>
      <c r="AA11" s="471" t="s">
        <v>71</v>
      </c>
      <c r="AB11" s="472">
        <v>25</v>
      </c>
      <c r="AC11" s="472">
        <v>15</v>
      </c>
      <c r="AD11" s="472">
        <v>10</v>
      </c>
      <c r="AE11" s="472">
        <v>6</v>
      </c>
      <c r="AF11" s="472">
        <v>3</v>
      </c>
      <c r="AG11" s="472">
        <v>1</v>
      </c>
      <c r="AH11" s="472">
        <v>0</v>
      </c>
      <c r="AI11" s="457"/>
      <c r="AJ11" s="457"/>
      <c r="AK11" s="457"/>
    </row>
    <row r="12" spans="1:37" s="614" customFormat="1" ht="12.9" customHeight="1" x14ac:dyDescent="0.25">
      <c r="A12" s="615"/>
      <c r="B12" s="713"/>
      <c r="C12" s="714"/>
      <c r="D12" s="714"/>
      <c r="E12" s="724"/>
      <c r="F12" s="716"/>
      <c r="G12" s="716"/>
      <c r="H12" s="717"/>
      <c r="I12" s="718" t="s">
        <v>178</v>
      </c>
      <c r="J12" s="622"/>
      <c r="K12" s="719" t="s">
        <v>854</v>
      </c>
      <c r="L12" s="731"/>
      <c r="M12" s="711"/>
      <c r="N12" s="730"/>
      <c r="O12" s="728"/>
      <c r="P12" s="728"/>
      <c r="Q12" s="610"/>
      <c r="R12" s="611"/>
      <c r="S12" s="612"/>
      <c r="U12" s="720" t="str">
        <f>[1]Birók!P26</f>
        <v xml:space="preserve"> </v>
      </c>
      <c r="Y12" s="471"/>
      <c r="Z12" s="471"/>
      <c r="AA12" s="471" t="s">
        <v>76</v>
      </c>
      <c r="AB12" s="472">
        <v>15</v>
      </c>
      <c r="AC12" s="472">
        <v>10</v>
      </c>
      <c r="AD12" s="472">
        <v>6</v>
      </c>
      <c r="AE12" s="472">
        <v>3</v>
      </c>
      <c r="AF12" s="472">
        <v>1</v>
      </c>
      <c r="AG12" s="472">
        <v>0</v>
      </c>
      <c r="AH12" s="472">
        <v>0</v>
      </c>
      <c r="AI12" s="457"/>
      <c r="AJ12" s="457"/>
      <c r="AK12" s="457"/>
    </row>
    <row r="13" spans="1:37" s="614" customFormat="1" ht="12.9" customHeight="1" x14ac:dyDescent="0.25">
      <c r="A13" s="615">
        <v>4</v>
      </c>
      <c r="B13" s="706" t="str">
        <f>IF($E13="","",VLOOKUP($E13,#REF!,14))</f>
        <v/>
      </c>
      <c r="C13" s="707"/>
      <c r="D13" s="707" t="str">
        <f>IF($E13="","",VLOOKUP($E13,#REF!,5))</f>
        <v/>
      </c>
      <c r="E13" s="708"/>
      <c r="F13" s="721" t="s">
        <v>854</v>
      </c>
      <c r="G13" s="721" t="s">
        <v>855</v>
      </c>
      <c r="H13" s="721"/>
      <c r="I13" s="721" t="s">
        <v>90</v>
      </c>
      <c r="J13" s="732"/>
      <c r="K13" s="711" t="s">
        <v>669</v>
      </c>
      <c r="L13" s="711"/>
      <c r="M13" s="711"/>
      <c r="N13" s="730"/>
      <c r="O13" s="728"/>
      <c r="P13" s="728"/>
      <c r="Q13" s="610"/>
      <c r="R13" s="611"/>
      <c r="S13" s="612"/>
      <c r="U13" s="720" t="str">
        <f>[1]Birók!P27</f>
        <v xml:space="preserve"> </v>
      </c>
      <c r="Y13" s="471"/>
      <c r="Z13" s="471"/>
      <c r="AA13" s="471" t="s">
        <v>77</v>
      </c>
      <c r="AB13" s="472">
        <v>10</v>
      </c>
      <c r="AC13" s="472">
        <v>6</v>
      </c>
      <c r="AD13" s="472">
        <v>3</v>
      </c>
      <c r="AE13" s="472">
        <v>1</v>
      </c>
      <c r="AF13" s="472">
        <v>0</v>
      </c>
      <c r="AG13" s="472">
        <v>0</v>
      </c>
      <c r="AH13" s="472">
        <v>0</v>
      </c>
      <c r="AI13" s="457"/>
      <c r="AJ13" s="457"/>
      <c r="AK13" s="457"/>
    </row>
    <row r="14" spans="1:37" s="614" customFormat="1" ht="12.9" customHeight="1" x14ac:dyDescent="0.25">
      <c r="A14" s="615"/>
      <c r="B14" s="713"/>
      <c r="C14" s="714"/>
      <c r="D14" s="714"/>
      <c r="E14" s="724"/>
      <c r="F14" s="711"/>
      <c r="G14" s="711"/>
      <c r="H14" s="733"/>
      <c r="I14" s="734"/>
      <c r="J14" s="725"/>
      <c r="K14" s="711"/>
      <c r="L14" s="711"/>
      <c r="M14" s="726" t="s">
        <v>178</v>
      </c>
      <c r="N14" s="630"/>
      <c r="O14" s="719" t="s">
        <v>851</v>
      </c>
      <c r="P14" s="727"/>
      <c r="Q14" s="610"/>
      <c r="R14" s="611"/>
      <c r="S14" s="612"/>
      <c r="U14" s="720" t="str">
        <f>[1]Birók!P28</f>
        <v xml:space="preserve"> </v>
      </c>
      <c r="Y14" s="471"/>
      <c r="Z14" s="471"/>
      <c r="AA14" s="471" t="s">
        <v>82</v>
      </c>
      <c r="AB14" s="472">
        <v>3</v>
      </c>
      <c r="AC14" s="472">
        <v>2</v>
      </c>
      <c r="AD14" s="472">
        <v>1</v>
      </c>
      <c r="AE14" s="472">
        <v>0</v>
      </c>
      <c r="AF14" s="472">
        <v>0</v>
      </c>
      <c r="AG14" s="472">
        <v>0</v>
      </c>
      <c r="AH14" s="472">
        <v>0</v>
      </c>
      <c r="AI14" s="457"/>
      <c r="AJ14" s="457"/>
      <c r="AK14" s="457"/>
    </row>
    <row r="15" spans="1:37" s="614" customFormat="1" ht="12.9" customHeight="1" x14ac:dyDescent="0.25">
      <c r="A15" s="602">
        <v>5</v>
      </c>
      <c r="B15" s="706" t="str">
        <f>IF($E15="","",VLOOKUP($E15,#REF!,14))</f>
        <v/>
      </c>
      <c r="C15" s="707"/>
      <c r="D15" s="707" t="str">
        <f>IF($E15="","",VLOOKUP($E15,#REF!,5))</f>
        <v/>
      </c>
      <c r="E15" s="708"/>
      <c r="F15" s="709" t="s">
        <v>856</v>
      </c>
      <c r="G15" s="709" t="s">
        <v>857</v>
      </c>
      <c r="H15" s="709"/>
      <c r="I15" s="709" t="s">
        <v>90</v>
      </c>
      <c r="J15" s="735"/>
      <c r="K15" s="711"/>
      <c r="L15" s="711"/>
      <c r="M15" s="711"/>
      <c r="N15" s="730"/>
      <c r="O15" s="711" t="s">
        <v>780</v>
      </c>
      <c r="P15" s="730"/>
      <c r="Q15" s="610"/>
      <c r="R15" s="611"/>
      <c r="S15" s="612"/>
      <c r="U15" s="720" t="str">
        <f>[1]Birók!P29</f>
        <v xml:space="preserve"> </v>
      </c>
      <c r="Y15" s="471"/>
      <c r="Z15" s="471"/>
      <c r="AA15" s="471"/>
      <c r="AB15" s="471"/>
      <c r="AC15" s="471"/>
      <c r="AD15" s="471"/>
      <c r="AE15" s="471"/>
      <c r="AF15" s="471"/>
      <c r="AG15" s="471"/>
      <c r="AH15" s="471"/>
      <c r="AI15" s="457"/>
      <c r="AJ15" s="457"/>
      <c r="AK15" s="457"/>
    </row>
    <row r="16" spans="1:37" s="614" customFormat="1" ht="12.9" customHeight="1" thickBot="1" x14ac:dyDescent="0.3">
      <c r="A16" s="615"/>
      <c r="B16" s="713"/>
      <c r="C16" s="714"/>
      <c r="D16" s="714"/>
      <c r="E16" s="724"/>
      <c r="F16" s="716"/>
      <c r="G16" s="716"/>
      <c r="H16" s="717"/>
      <c r="I16" s="718" t="s">
        <v>178</v>
      </c>
      <c r="J16" s="622"/>
      <c r="K16" s="719" t="s">
        <v>88</v>
      </c>
      <c r="L16" s="719"/>
      <c r="M16" s="711"/>
      <c r="N16" s="730"/>
      <c r="O16" s="728"/>
      <c r="P16" s="730"/>
      <c r="Q16" s="610"/>
      <c r="R16" s="611"/>
      <c r="S16" s="612"/>
      <c r="U16" s="736" t="str">
        <f>[1]Birók!P30</f>
        <v>Egyik sem</v>
      </c>
      <c r="Y16" s="471"/>
      <c r="Z16" s="471"/>
      <c r="AA16" s="471" t="s">
        <v>30</v>
      </c>
      <c r="AB16" s="472">
        <v>150</v>
      </c>
      <c r="AC16" s="472">
        <v>120</v>
      </c>
      <c r="AD16" s="472">
        <v>90</v>
      </c>
      <c r="AE16" s="472">
        <v>60</v>
      </c>
      <c r="AF16" s="472">
        <v>40</v>
      </c>
      <c r="AG16" s="472">
        <v>25</v>
      </c>
      <c r="AH16" s="472">
        <v>15</v>
      </c>
      <c r="AI16" s="457"/>
      <c r="AJ16" s="457"/>
      <c r="AK16" s="457"/>
    </row>
    <row r="17" spans="1:37" s="614" customFormat="1" ht="12.9" customHeight="1" x14ac:dyDescent="0.25">
      <c r="A17" s="615">
        <v>6</v>
      </c>
      <c r="B17" s="706" t="str">
        <f>IF($E17="","",VLOOKUP($E17,#REF!,14))</f>
        <v/>
      </c>
      <c r="C17" s="707"/>
      <c r="D17" s="707" t="str">
        <f>IF($E17="","",VLOOKUP($E17,#REF!,5))</f>
        <v/>
      </c>
      <c r="E17" s="708"/>
      <c r="F17" s="721" t="s">
        <v>88</v>
      </c>
      <c r="G17" s="721" t="s">
        <v>858</v>
      </c>
      <c r="H17" s="721"/>
      <c r="I17" s="721" t="s">
        <v>685</v>
      </c>
      <c r="J17" s="722"/>
      <c r="K17" s="711" t="s">
        <v>738</v>
      </c>
      <c r="L17" s="723"/>
      <c r="M17" s="711"/>
      <c r="N17" s="730"/>
      <c r="O17" s="728"/>
      <c r="P17" s="730"/>
      <c r="Q17" s="610"/>
      <c r="R17" s="611"/>
      <c r="S17" s="612"/>
      <c r="Y17" s="471"/>
      <c r="Z17" s="471"/>
      <c r="AA17" s="471" t="s">
        <v>36</v>
      </c>
      <c r="AB17" s="472">
        <v>120</v>
      </c>
      <c r="AC17" s="472">
        <v>90</v>
      </c>
      <c r="AD17" s="472">
        <v>60</v>
      </c>
      <c r="AE17" s="472">
        <v>40</v>
      </c>
      <c r="AF17" s="472">
        <v>25</v>
      </c>
      <c r="AG17" s="472">
        <v>15</v>
      </c>
      <c r="AH17" s="472">
        <v>8</v>
      </c>
      <c r="AI17" s="457"/>
      <c r="AJ17" s="457"/>
      <c r="AK17" s="457"/>
    </row>
    <row r="18" spans="1:37" s="614" customFormat="1" ht="12.9" customHeight="1" x14ac:dyDescent="0.25">
      <c r="A18" s="615"/>
      <c r="B18" s="713"/>
      <c r="C18" s="714"/>
      <c r="D18" s="714"/>
      <c r="E18" s="724"/>
      <c r="F18" s="716"/>
      <c r="G18" s="716"/>
      <c r="H18" s="717"/>
      <c r="I18" s="711"/>
      <c r="J18" s="725"/>
      <c r="K18" s="726" t="s">
        <v>178</v>
      </c>
      <c r="L18" s="630"/>
      <c r="M18" s="719" t="s">
        <v>167</v>
      </c>
      <c r="N18" s="737"/>
      <c r="O18" s="728"/>
      <c r="P18" s="730"/>
      <c r="Q18" s="610"/>
      <c r="R18" s="611"/>
      <c r="S18" s="612"/>
      <c r="Y18" s="471"/>
      <c r="Z18" s="471"/>
      <c r="AA18" s="471" t="s">
        <v>41</v>
      </c>
      <c r="AB18" s="472">
        <v>90</v>
      </c>
      <c r="AC18" s="472">
        <v>60</v>
      </c>
      <c r="AD18" s="472">
        <v>40</v>
      </c>
      <c r="AE18" s="472">
        <v>25</v>
      </c>
      <c r="AF18" s="472">
        <v>15</v>
      </c>
      <c r="AG18" s="472">
        <v>8</v>
      </c>
      <c r="AH18" s="472">
        <v>4</v>
      </c>
      <c r="AI18" s="457"/>
      <c r="AJ18" s="457"/>
      <c r="AK18" s="457"/>
    </row>
    <row r="19" spans="1:37" s="614" customFormat="1" ht="12.9" customHeight="1" x14ac:dyDescent="0.25">
      <c r="A19" s="615">
        <v>7</v>
      </c>
      <c r="B19" s="706" t="str">
        <f>IF($E19="","",VLOOKUP($E19,#REF!,14))</f>
        <v/>
      </c>
      <c r="C19" s="707" t="str">
        <f>IF($E19="","",VLOOKUP($E19,#REF!,15))</f>
        <v/>
      </c>
      <c r="D19" s="707" t="str">
        <f>IF($E19="","",VLOOKUP($E19,#REF!,5))</f>
        <v/>
      </c>
      <c r="E19" s="708"/>
      <c r="F19" s="721" t="s">
        <v>649</v>
      </c>
      <c r="G19" s="721" t="str">
        <f>IF($E19="","",VLOOKUP($E19,#REF!,3))</f>
        <v/>
      </c>
      <c r="H19" s="721"/>
      <c r="I19" s="721" t="str">
        <f>IF($E19="","",VLOOKUP($E19,#REF!,4))</f>
        <v/>
      </c>
      <c r="J19" s="710"/>
      <c r="K19" s="711"/>
      <c r="L19" s="729"/>
      <c r="M19" s="711" t="s">
        <v>859</v>
      </c>
      <c r="N19" s="728"/>
      <c r="O19" s="728"/>
      <c r="P19" s="730"/>
      <c r="Q19" s="610"/>
      <c r="R19" s="611"/>
      <c r="S19" s="612"/>
      <c r="Y19" s="471"/>
      <c r="Z19" s="471"/>
      <c r="AA19" s="471" t="s">
        <v>53</v>
      </c>
      <c r="AB19" s="472">
        <v>60</v>
      </c>
      <c r="AC19" s="472">
        <v>40</v>
      </c>
      <c r="AD19" s="472">
        <v>25</v>
      </c>
      <c r="AE19" s="472">
        <v>15</v>
      </c>
      <c r="AF19" s="472">
        <v>8</v>
      </c>
      <c r="AG19" s="472">
        <v>4</v>
      </c>
      <c r="AH19" s="472">
        <v>2</v>
      </c>
      <c r="AI19" s="457"/>
      <c r="AJ19" s="457"/>
      <c r="AK19" s="457"/>
    </row>
    <row r="20" spans="1:37" s="614" customFormat="1" ht="12.9" customHeight="1" x14ac:dyDescent="0.25">
      <c r="A20" s="615"/>
      <c r="B20" s="713"/>
      <c r="C20" s="714"/>
      <c r="D20" s="714"/>
      <c r="E20" s="715"/>
      <c r="F20" s="716"/>
      <c r="G20" s="716"/>
      <c r="H20" s="717"/>
      <c r="I20" s="718" t="s">
        <v>178</v>
      </c>
      <c r="J20" s="622"/>
      <c r="K20" s="719" t="s">
        <v>544</v>
      </c>
      <c r="L20" s="731"/>
      <c r="M20" s="711"/>
      <c r="N20" s="728"/>
      <c r="O20" s="728"/>
      <c r="P20" s="730"/>
      <c r="Q20" s="610"/>
      <c r="R20" s="611"/>
      <c r="S20" s="612"/>
      <c r="Y20" s="471"/>
      <c r="Z20" s="471"/>
      <c r="AA20" s="471" t="s">
        <v>54</v>
      </c>
      <c r="AB20" s="472">
        <v>40</v>
      </c>
      <c r="AC20" s="472">
        <v>25</v>
      </c>
      <c r="AD20" s="472">
        <v>15</v>
      </c>
      <c r="AE20" s="472">
        <v>8</v>
      </c>
      <c r="AF20" s="472">
        <v>4</v>
      </c>
      <c r="AG20" s="472">
        <v>2</v>
      </c>
      <c r="AH20" s="472">
        <v>1</v>
      </c>
      <c r="AI20" s="457"/>
      <c r="AJ20" s="457"/>
      <c r="AK20" s="457"/>
    </row>
    <row r="21" spans="1:37" s="614" customFormat="1" ht="12.9" customHeight="1" x14ac:dyDescent="0.25">
      <c r="A21" s="615">
        <v>8</v>
      </c>
      <c r="B21" s="706" t="str">
        <f>IF($E21="","",VLOOKUP($E21,#REF!,14))</f>
        <v/>
      </c>
      <c r="C21" s="707" t="str">
        <f>IF($E21="","",VLOOKUP($E21,#REF!,15))</f>
        <v/>
      </c>
      <c r="D21" s="707" t="str">
        <f>IF($E21="","",VLOOKUP($E21,#REF!,5))</f>
        <v/>
      </c>
      <c r="E21" s="708"/>
      <c r="F21" s="721" t="s">
        <v>167</v>
      </c>
      <c r="G21" s="721" t="s">
        <v>223</v>
      </c>
      <c r="H21" s="721"/>
      <c r="I21" s="721" t="s">
        <v>799</v>
      </c>
      <c r="J21" s="732"/>
      <c r="K21" s="711"/>
      <c r="L21" s="711"/>
      <c r="M21" s="711"/>
      <c r="N21" s="728"/>
      <c r="O21" s="728"/>
      <c r="P21" s="730"/>
      <c r="Q21" s="610"/>
      <c r="R21" s="611"/>
      <c r="S21" s="612"/>
      <c r="Y21" s="471"/>
      <c r="Z21" s="471"/>
      <c r="AA21" s="471" t="s">
        <v>60</v>
      </c>
      <c r="AB21" s="472">
        <v>25</v>
      </c>
      <c r="AC21" s="472">
        <v>15</v>
      </c>
      <c r="AD21" s="472">
        <v>10</v>
      </c>
      <c r="AE21" s="472">
        <v>6</v>
      </c>
      <c r="AF21" s="472">
        <v>3</v>
      </c>
      <c r="AG21" s="472">
        <v>1</v>
      </c>
      <c r="AH21" s="472">
        <v>0</v>
      </c>
      <c r="AI21" s="457"/>
      <c r="AJ21" s="457"/>
      <c r="AK21" s="457"/>
    </row>
    <row r="22" spans="1:37" s="614" customFormat="1" ht="12.9" customHeight="1" x14ac:dyDescent="0.25">
      <c r="A22" s="615"/>
      <c r="B22" s="713"/>
      <c r="C22" s="714"/>
      <c r="D22" s="714"/>
      <c r="E22" s="715"/>
      <c r="F22" s="734"/>
      <c r="G22" s="734"/>
      <c r="H22" s="738"/>
      <c r="I22" s="734"/>
      <c r="J22" s="725"/>
      <c r="K22" s="711"/>
      <c r="L22" s="711"/>
      <c r="M22" s="711"/>
      <c r="N22" s="728"/>
      <c r="O22" s="726" t="s">
        <v>178</v>
      </c>
      <c r="P22" s="630"/>
      <c r="Q22" s="719" t="s">
        <v>860</v>
      </c>
      <c r="R22" s="727"/>
      <c r="S22" s="612"/>
      <c r="Y22" s="471"/>
      <c r="Z22" s="471"/>
      <c r="AA22" s="471" t="s">
        <v>63</v>
      </c>
      <c r="AB22" s="472">
        <v>15</v>
      </c>
      <c r="AC22" s="472">
        <v>10</v>
      </c>
      <c r="AD22" s="472">
        <v>6</v>
      </c>
      <c r="AE22" s="472">
        <v>3</v>
      </c>
      <c r="AF22" s="472">
        <v>1</v>
      </c>
      <c r="AG22" s="472">
        <v>0</v>
      </c>
      <c r="AH22" s="472">
        <v>0</v>
      </c>
      <c r="AI22" s="457"/>
      <c r="AJ22" s="457"/>
      <c r="AK22" s="457"/>
    </row>
    <row r="23" spans="1:37" s="614" customFormat="1" ht="12.9" customHeight="1" x14ac:dyDescent="0.25">
      <c r="A23" s="615">
        <v>9</v>
      </c>
      <c r="B23" s="706" t="str">
        <f>IF($E23="","",VLOOKUP($E23,#REF!,14))</f>
        <v/>
      </c>
      <c r="C23" s="707" t="str">
        <f>IF($E23="","",VLOOKUP($E23,#REF!,15))</f>
        <v/>
      </c>
      <c r="D23" s="707" t="str">
        <f>IF($E23="","",VLOOKUP($E23,#REF!,5))</f>
        <v/>
      </c>
      <c r="E23" s="708"/>
      <c r="F23" s="721" t="s">
        <v>861</v>
      </c>
      <c r="G23" s="721" t="s">
        <v>862</v>
      </c>
      <c r="H23" s="721"/>
      <c r="I23" s="721" t="s">
        <v>90</v>
      </c>
      <c r="J23" s="710"/>
      <c r="K23" s="711"/>
      <c r="L23" s="711"/>
      <c r="M23" s="711"/>
      <c r="N23" s="728"/>
      <c r="O23" s="711"/>
      <c r="P23" s="730"/>
      <c r="Q23" s="711" t="s">
        <v>863</v>
      </c>
      <c r="R23" s="728"/>
      <c r="S23" s="612"/>
      <c r="Y23" s="471"/>
      <c r="Z23" s="471"/>
      <c r="AA23" s="471" t="s">
        <v>70</v>
      </c>
      <c r="AB23" s="472">
        <v>10</v>
      </c>
      <c r="AC23" s="472">
        <v>6</v>
      </c>
      <c r="AD23" s="472">
        <v>3</v>
      </c>
      <c r="AE23" s="472">
        <v>1</v>
      </c>
      <c r="AF23" s="472">
        <v>0</v>
      </c>
      <c r="AG23" s="472">
        <v>0</v>
      </c>
      <c r="AH23" s="472">
        <v>0</v>
      </c>
      <c r="AI23" s="457"/>
      <c r="AJ23" s="457"/>
      <c r="AK23" s="457"/>
    </row>
    <row r="24" spans="1:37" s="614" customFormat="1" ht="12.9" customHeight="1" x14ac:dyDescent="0.25">
      <c r="A24" s="615"/>
      <c r="B24" s="713"/>
      <c r="C24" s="714"/>
      <c r="D24" s="714"/>
      <c r="E24" s="715"/>
      <c r="F24" s="716"/>
      <c r="G24" s="716"/>
      <c r="H24" s="717"/>
      <c r="I24" s="718" t="s">
        <v>178</v>
      </c>
      <c r="J24" s="622"/>
      <c r="K24" s="719" t="s">
        <v>861</v>
      </c>
      <c r="L24" s="719"/>
      <c r="M24" s="711"/>
      <c r="N24" s="728"/>
      <c r="O24" s="728"/>
      <c r="P24" s="730"/>
      <c r="Q24" s="610"/>
      <c r="R24" s="611"/>
      <c r="S24" s="612"/>
      <c r="Y24" s="471"/>
      <c r="Z24" s="471"/>
      <c r="AA24" s="471" t="s">
        <v>71</v>
      </c>
      <c r="AB24" s="472">
        <v>6</v>
      </c>
      <c r="AC24" s="472">
        <v>3</v>
      </c>
      <c r="AD24" s="472">
        <v>1</v>
      </c>
      <c r="AE24" s="472">
        <v>0</v>
      </c>
      <c r="AF24" s="472">
        <v>0</v>
      </c>
      <c r="AG24" s="472">
        <v>0</v>
      </c>
      <c r="AH24" s="472">
        <v>0</v>
      </c>
      <c r="AI24" s="457"/>
      <c r="AJ24" s="457"/>
      <c r="AK24" s="457"/>
    </row>
    <row r="25" spans="1:37" s="614" customFormat="1" ht="12.9" customHeight="1" x14ac:dyDescent="0.25">
      <c r="A25" s="615">
        <v>10</v>
      </c>
      <c r="B25" s="706" t="str">
        <f>IF($E25="","",VLOOKUP($E25,#REF!,14))</f>
        <v/>
      </c>
      <c r="C25" s="707" t="str">
        <f>IF($E25="","",VLOOKUP($E25,#REF!,15))</f>
        <v/>
      </c>
      <c r="D25" s="707" t="str">
        <f>IF($E25="","",VLOOKUP($E25,#REF!,5))</f>
        <v/>
      </c>
      <c r="E25" s="708"/>
      <c r="F25" s="721" t="s">
        <v>649</v>
      </c>
      <c r="G25" s="721" t="str">
        <f>IF($E25="","",VLOOKUP($E25,#REF!,3))</f>
        <v/>
      </c>
      <c r="H25" s="721"/>
      <c r="I25" s="721" t="str">
        <f>IF($E25="","",VLOOKUP($E25,#REF!,4))</f>
        <v/>
      </c>
      <c r="J25" s="722"/>
      <c r="K25" s="711"/>
      <c r="L25" s="723"/>
      <c r="M25" s="711"/>
      <c r="N25" s="728"/>
      <c r="O25" s="728"/>
      <c r="P25" s="730"/>
      <c r="Q25" s="610"/>
      <c r="R25" s="611"/>
      <c r="S25" s="612"/>
      <c r="Y25" s="471"/>
      <c r="Z25" s="471"/>
      <c r="AA25" s="471" t="s">
        <v>76</v>
      </c>
      <c r="AB25" s="472">
        <v>3</v>
      </c>
      <c r="AC25" s="472">
        <v>2</v>
      </c>
      <c r="AD25" s="472">
        <v>1</v>
      </c>
      <c r="AE25" s="472">
        <v>0</v>
      </c>
      <c r="AF25" s="472">
        <v>0</v>
      </c>
      <c r="AG25" s="472">
        <v>0</v>
      </c>
      <c r="AH25" s="472">
        <v>0</v>
      </c>
      <c r="AI25" s="457"/>
      <c r="AJ25" s="457"/>
      <c r="AK25" s="457"/>
    </row>
    <row r="26" spans="1:37" s="614" customFormat="1" ht="12.9" customHeight="1" x14ac:dyDescent="0.25">
      <c r="A26" s="615"/>
      <c r="B26" s="713"/>
      <c r="C26" s="714"/>
      <c r="D26" s="714"/>
      <c r="E26" s="724"/>
      <c r="F26" s="716"/>
      <c r="G26" s="716"/>
      <c r="H26" s="717"/>
      <c r="I26" s="711"/>
      <c r="J26" s="725"/>
      <c r="K26" s="726" t="s">
        <v>178</v>
      </c>
      <c r="L26" s="630"/>
      <c r="M26" s="719" t="s">
        <v>212</v>
      </c>
      <c r="N26" s="727"/>
      <c r="O26" s="728"/>
      <c r="P26" s="730"/>
      <c r="Q26" s="610"/>
      <c r="R26" s="611"/>
      <c r="S26" s="612"/>
      <c r="Y26" s="457"/>
      <c r="Z26" s="457"/>
      <c r="AA26" s="457"/>
      <c r="AB26" s="457"/>
      <c r="AC26" s="457"/>
      <c r="AD26" s="457"/>
      <c r="AE26" s="457"/>
      <c r="AF26" s="457"/>
      <c r="AG26" s="457"/>
      <c r="AH26" s="457"/>
      <c r="AI26" s="457"/>
      <c r="AJ26" s="457"/>
      <c r="AK26" s="457"/>
    </row>
    <row r="27" spans="1:37" s="614" customFormat="1" ht="12.9" customHeight="1" x14ac:dyDescent="0.25">
      <c r="A27" s="615">
        <v>11</v>
      </c>
      <c r="B27" s="706" t="str">
        <f>IF($E27="","",VLOOKUP($E27,#REF!,14))</f>
        <v/>
      </c>
      <c r="C27" s="707" t="str">
        <f>IF($E27="","",VLOOKUP($E27,#REF!,15))</f>
        <v/>
      </c>
      <c r="D27" s="707" t="str">
        <f>IF($E27="","",VLOOKUP($E27,#REF!,5))</f>
        <v/>
      </c>
      <c r="E27" s="708"/>
      <c r="F27" s="721" t="s">
        <v>864</v>
      </c>
      <c r="G27" s="721" t="s">
        <v>865</v>
      </c>
      <c r="H27" s="721"/>
      <c r="I27" s="721" t="s">
        <v>675</v>
      </c>
      <c r="J27" s="710"/>
      <c r="K27" s="711"/>
      <c r="L27" s="729"/>
      <c r="M27" s="711" t="s">
        <v>866</v>
      </c>
      <c r="N27" s="730"/>
      <c r="O27" s="728"/>
      <c r="P27" s="730"/>
      <c r="Q27" s="610"/>
      <c r="R27" s="611"/>
      <c r="S27" s="612"/>
      <c r="Y27" s="457"/>
      <c r="Z27" s="457"/>
      <c r="AA27" s="457"/>
      <c r="AB27" s="457"/>
      <c r="AC27" s="457"/>
      <c r="AD27" s="457"/>
      <c r="AE27" s="457"/>
      <c r="AF27" s="457"/>
      <c r="AG27" s="457"/>
      <c r="AH27" s="457"/>
      <c r="AI27" s="457"/>
      <c r="AJ27" s="457"/>
      <c r="AK27" s="457"/>
    </row>
    <row r="28" spans="1:37" s="614" customFormat="1" ht="12.9" customHeight="1" x14ac:dyDescent="0.25">
      <c r="A28" s="641"/>
      <c r="B28" s="713"/>
      <c r="C28" s="714"/>
      <c r="D28" s="714"/>
      <c r="E28" s="724"/>
      <c r="F28" s="716"/>
      <c r="G28" s="716"/>
      <c r="H28" s="717"/>
      <c r="I28" s="718" t="s">
        <v>178</v>
      </c>
      <c r="J28" s="622"/>
      <c r="K28" s="719" t="s">
        <v>547</v>
      </c>
      <c r="L28" s="731"/>
      <c r="M28" s="711"/>
      <c r="N28" s="730"/>
      <c r="O28" s="728"/>
      <c r="P28" s="730"/>
      <c r="Q28" s="610"/>
      <c r="R28" s="611"/>
      <c r="S28" s="612"/>
    </row>
    <row r="29" spans="1:37" s="614" customFormat="1" ht="12.9" customHeight="1" x14ac:dyDescent="0.25">
      <c r="A29" s="602">
        <v>12</v>
      </c>
      <c r="B29" s="706" t="str">
        <f>IF($E29="","",VLOOKUP($E29,#REF!,14))</f>
        <v/>
      </c>
      <c r="C29" s="707" t="str">
        <f>IF($E29="","",VLOOKUP($E29,#REF!,15))</f>
        <v/>
      </c>
      <c r="D29" s="707" t="str">
        <f>IF($E29="","",VLOOKUP($E29,#REF!,5))</f>
        <v/>
      </c>
      <c r="E29" s="708"/>
      <c r="F29" s="709" t="s">
        <v>649</v>
      </c>
      <c r="G29" s="709" t="str">
        <f>IF($E29="","",VLOOKUP($E29,#REF!,3))</f>
        <v/>
      </c>
      <c r="H29" s="709"/>
      <c r="I29" s="709" t="str">
        <f>IF($E29="","",VLOOKUP($E29,#REF!,4))</f>
        <v/>
      </c>
      <c r="J29" s="732"/>
      <c r="K29" s="711"/>
      <c r="L29" s="711"/>
      <c r="M29" s="711"/>
      <c r="N29" s="730"/>
      <c r="O29" s="728"/>
      <c r="P29" s="730"/>
      <c r="Q29" s="610"/>
      <c r="R29" s="611"/>
      <c r="S29" s="612"/>
    </row>
    <row r="30" spans="1:37" s="614" customFormat="1" ht="12.9" customHeight="1" x14ac:dyDescent="0.25">
      <c r="A30" s="615"/>
      <c r="B30" s="713"/>
      <c r="C30" s="714"/>
      <c r="D30" s="714"/>
      <c r="E30" s="724"/>
      <c r="F30" s="711"/>
      <c r="G30" s="711"/>
      <c r="H30" s="733"/>
      <c r="I30" s="734"/>
      <c r="J30" s="725"/>
      <c r="K30" s="711"/>
      <c r="L30" s="711"/>
      <c r="M30" s="726" t="s">
        <v>178</v>
      </c>
      <c r="N30" s="630"/>
      <c r="O30" s="719" t="s">
        <v>860</v>
      </c>
      <c r="P30" s="737"/>
      <c r="Q30" s="610"/>
      <c r="R30" s="611"/>
      <c r="S30" s="612"/>
    </row>
    <row r="31" spans="1:37" s="614" customFormat="1" ht="12.9" customHeight="1" x14ac:dyDescent="0.25">
      <c r="A31" s="615">
        <v>13</v>
      </c>
      <c r="B31" s="706" t="str">
        <f>IF($E31="","",VLOOKUP($E31,#REF!,14))</f>
        <v/>
      </c>
      <c r="C31" s="707"/>
      <c r="D31" s="707" t="str">
        <f>IF($E31="","",VLOOKUP($E31,#REF!,5))</f>
        <v/>
      </c>
      <c r="E31" s="708"/>
      <c r="F31" s="721" t="s">
        <v>867</v>
      </c>
      <c r="G31" s="721" t="s">
        <v>816</v>
      </c>
      <c r="H31" s="721"/>
      <c r="I31" s="721" t="s">
        <v>721</v>
      </c>
      <c r="J31" s="735"/>
      <c r="K31" s="711"/>
      <c r="L31" s="711"/>
      <c r="M31" s="711"/>
      <c r="N31" s="730"/>
      <c r="O31" s="711" t="s">
        <v>738</v>
      </c>
      <c r="P31" s="728"/>
      <c r="Q31" s="610"/>
      <c r="R31" s="611"/>
      <c r="S31" s="612"/>
    </row>
    <row r="32" spans="1:37" s="614" customFormat="1" ht="12.9" customHeight="1" x14ac:dyDescent="0.25">
      <c r="A32" s="615"/>
      <c r="B32" s="713"/>
      <c r="C32" s="714"/>
      <c r="D32" s="714"/>
      <c r="E32" s="724"/>
      <c r="F32" s="716"/>
      <c r="G32" s="716"/>
      <c r="H32" s="717"/>
      <c r="I32" s="726" t="s">
        <v>178</v>
      </c>
      <c r="J32" s="622"/>
      <c r="K32" s="719" t="s">
        <v>868</v>
      </c>
      <c r="L32" s="719"/>
      <c r="M32" s="711"/>
      <c r="N32" s="730"/>
      <c r="O32" s="728"/>
      <c r="P32" s="728"/>
      <c r="Q32" s="610"/>
      <c r="R32" s="611"/>
      <c r="S32" s="612"/>
    </row>
    <row r="33" spans="1:19" s="614" customFormat="1" ht="12.9" customHeight="1" x14ac:dyDescent="0.25">
      <c r="A33" s="615">
        <v>14</v>
      </c>
      <c r="B33" s="706" t="str">
        <f>IF($E33="","",VLOOKUP($E33,#REF!,14))</f>
        <v/>
      </c>
      <c r="C33" s="707"/>
      <c r="D33" s="707" t="str">
        <f>IF($E33="","",VLOOKUP($E33,#REF!,5))</f>
        <v/>
      </c>
      <c r="E33" s="708"/>
      <c r="F33" s="721" t="s">
        <v>868</v>
      </c>
      <c r="G33" s="721" t="s">
        <v>260</v>
      </c>
      <c r="H33" s="721"/>
      <c r="I33" s="721" t="s">
        <v>696</v>
      </c>
      <c r="J33" s="722"/>
      <c r="K33" s="711" t="s">
        <v>738</v>
      </c>
      <c r="L33" s="723"/>
      <c r="M33" s="711"/>
      <c r="N33" s="730"/>
      <c r="O33" s="728"/>
      <c r="P33" s="728"/>
      <c r="Q33" s="610"/>
      <c r="R33" s="611"/>
      <c r="S33" s="612"/>
    </row>
    <row r="34" spans="1:19" s="614" customFormat="1" ht="12.9" customHeight="1" x14ac:dyDescent="0.25">
      <c r="A34" s="615"/>
      <c r="B34" s="713"/>
      <c r="C34" s="714"/>
      <c r="D34" s="714"/>
      <c r="E34" s="724"/>
      <c r="F34" s="716"/>
      <c r="G34" s="716"/>
      <c r="H34" s="717"/>
      <c r="I34" s="711"/>
      <c r="J34" s="725"/>
      <c r="K34" s="726" t="s">
        <v>178</v>
      </c>
      <c r="L34" s="630"/>
      <c r="M34" s="719" t="s">
        <v>860</v>
      </c>
      <c r="N34" s="737"/>
      <c r="O34" s="728"/>
      <c r="P34" s="728"/>
      <c r="Q34" s="610"/>
      <c r="R34" s="611"/>
      <c r="S34" s="612"/>
    </row>
    <row r="35" spans="1:19" s="614" customFormat="1" ht="12.9" customHeight="1" x14ac:dyDescent="0.25">
      <c r="A35" s="615">
        <v>15</v>
      </c>
      <c r="B35" s="706" t="str">
        <f>IF($E35="","",VLOOKUP($E35,#REF!,14))</f>
        <v/>
      </c>
      <c r="C35" s="707" t="str">
        <f>IF($E35="","",VLOOKUP($E35,#REF!,15))</f>
        <v/>
      </c>
      <c r="D35" s="707" t="str">
        <f>IF($E35="","",VLOOKUP($E35,#REF!,5))</f>
        <v/>
      </c>
      <c r="E35" s="708"/>
      <c r="F35" s="721" t="s">
        <v>649</v>
      </c>
      <c r="G35" s="721" t="str">
        <f>IF($E35="","",VLOOKUP($E35,#REF!,3))</f>
        <v/>
      </c>
      <c r="H35" s="721"/>
      <c r="I35" s="721" t="str">
        <f>IF($E35="","",VLOOKUP($E35,#REF!,4))</f>
        <v/>
      </c>
      <c r="J35" s="710"/>
      <c r="K35" s="711"/>
      <c r="L35" s="729"/>
      <c r="M35" s="711" t="s">
        <v>682</v>
      </c>
      <c r="N35" s="728"/>
      <c r="O35" s="728"/>
      <c r="P35" s="728"/>
      <c r="Q35" s="610"/>
      <c r="R35" s="611"/>
      <c r="S35" s="612"/>
    </row>
    <row r="36" spans="1:19" s="614" customFormat="1" ht="12.9" customHeight="1" x14ac:dyDescent="0.25">
      <c r="A36" s="615"/>
      <c r="B36" s="713"/>
      <c r="C36" s="714"/>
      <c r="D36" s="714"/>
      <c r="E36" s="715"/>
      <c r="F36" s="716"/>
      <c r="G36" s="716"/>
      <c r="H36" s="717"/>
      <c r="I36" s="726" t="s">
        <v>178</v>
      </c>
      <c r="J36" s="622"/>
      <c r="K36" s="719" t="s">
        <v>869</v>
      </c>
      <c r="L36" s="731"/>
      <c r="M36" s="711"/>
      <c r="N36" s="728"/>
      <c r="O36" s="728"/>
      <c r="P36" s="728"/>
      <c r="Q36" s="610"/>
      <c r="R36" s="611"/>
      <c r="S36" s="612"/>
    </row>
    <row r="37" spans="1:19" s="614" customFormat="1" ht="12.9" customHeight="1" x14ac:dyDescent="0.25">
      <c r="A37" s="602">
        <v>16</v>
      </c>
      <c r="B37" s="706" t="str">
        <f>IF($E37="","",VLOOKUP($E37,#REF!,14))</f>
        <v/>
      </c>
      <c r="C37" s="707" t="str">
        <f>IF($E37="","",VLOOKUP($E37,#REF!,15))</f>
        <v/>
      </c>
      <c r="D37" s="707" t="str">
        <f>IF($E37="","",VLOOKUP($E37,#REF!,5))</f>
        <v/>
      </c>
      <c r="E37" s="708"/>
      <c r="F37" s="709" t="s">
        <v>860</v>
      </c>
      <c r="G37" s="709" t="str">
        <f>IF($E37="","",VLOOKUP($E37,#REF!,3))</f>
        <v/>
      </c>
      <c r="H37" s="721" t="s">
        <v>870</v>
      </c>
      <c r="I37" s="709" t="s">
        <v>217</v>
      </c>
      <c r="J37" s="732"/>
      <c r="K37" s="711"/>
      <c r="L37" s="711"/>
      <c r="M37" s="711"/>
      <c r="N37" s="728"/>
      <c r="O37" s="728"/>
      <c r="P37" s="728"/>
      <c r="Q37" s="610"/>
      <c r="R37" s="611"/>
      <c r="S37" s="612"/>
    </row>
    <row r="38" spans="1:19" s="614" customFormat="1" ht="9.6" customHeight="1" x14ac:dyDescent="0.25">
      <c r="A38" s="739"/>
      <c r="B38" s="715"/>
      <c r="C38" s="715"/>
      <c r="D38" s="715"/>
      <c r="E38" s="715"/>
      <c r="F38" s="734"/>
      <c r="G38" s="734"/>
      <c r="H38" s="738"/>
      <c r="I38" s="711"/>
      <c r="J38" s="725"/>
      <c r="K38" s="711"/>
      <c r="L38" s="711"/>
      <c r="M38" s="711"/>
      <c r="N38" s="728"/>
      <c r="O38" s="728"/>
      <c r="P38" s="728"/>
      <c r="Q38" s="610"/>
      <c r="R38" s="611"/>
      <c r="S38" s="612"/>
    </row>
    <row r="39" spans="1:19" s="614" customFormat="1" ht="9.6" customHeight="1" x14ac:dyDescent="0.25">
      <c r="A39" s="740"/>
      <c r="B39" s="741"/>
      <c r="C39" s="741"/>
      <c r="D39" s="741"/>
      <c r="E39" s="715"/>
      <c r="F39" s="741"/>
      <c r="G39" s="741"/>
      <c r="H39" s="741"/>
      <c r="I39" s="741"/>
      <c r="J39" s="715"/>
      <c r="K39" s="741"/>
      <c r="L39" s="741"/>
      <c r="M39" s="741"/>
      <c r="N39" s="742"/>
      <c r="O39" s="742"/>
      <c r="P39" s="742"/>
      <c r="Q39" s="610"/>
      <c r="R39" s="611"/>
      <c r="S39" s="612"/>
    </row>
    <row r="40" spans="1:19" s="614" customFormat="1" ht="9.6" customHeight="1" x14ac:dyDescent="0.25">
      <c r="A40" s="739"/>
      <c r="B40" s="715"/>
      <c r="C40" s="715"/>
      <c r="D40" s="715"/>
      <c r="E40" s="715"/>
      <c r="F40" s="741"/>
      <c r="G40" s="741"/>
      <c r="I40" s="741"/>
      <c r="J40" s="715"/>
      <c r="K40" s="741"/>
      <c r="L40" s="741"/>
      <c r="M40" s="743"/>
      <c r="N40" s="715"/>
      <c r="O40" s="741"/>
      <c r="P40" s="742"/>
      <c r="Q40" s="610"/>
      <c r="R40" s="611"/>
      <c r="S40" s="612"/>
    </row>
    <row r="41" spans="1:19" s="614" customFormat="1" ht="9.6" customHeight="1" x14ac:dyDescent="0.25">
      <c r="A41" s="739"/>
      <c r="B41" s="741"/>
      <c r="C41" s="741"/>
      <c r="D41" s="741"/>
      <c r="E41" s="715"/>
      <c r="F41" s="741"/>
      <c r="G41" s="741"/>
      <c r="H41" s="741"/>
      <c r="I41" s="741"/>
      <c r="J41" s="715"/>
      <c r="K41" s="741"/>
      <c r="L41" s="741"/>
      <c r="M41" s="741"/>
      <c r="N41" s="742"/>
      <c r="O41" s="741"/>
      <c r="P41" s="742"/>
      <c r="Q41" s="610"/>
      <c r="R41" s="611"/>
      <c r="S41" s="612"/>
    </row>
    <row r="42" spans="1:19" s="614" customFormat="1" ht="9.6" customHeight="1" x14ac:dyDescent="0.25">
      <c r="A42" s="739"/>
      <c r="B42" s="715"/>
      <c r="C42" s="715"/>
      <c r="D42" s="715"/>
      <c r="E42" s="715"/>
      <c r="F42" s="741"/>
      <c r="G42" s="741"/>
      <c r="I42" s="743"/>
      <c r="J42" s="715"/>
      <c r="K42" s="741"/>
      <c r="L42" s="741"/>
      <c r="M42" s="741"/>
      <c r="N42" s="742"/>
      <c r="O42" s="742"/>
      <c r="P42" s="742"/>
      <c r="Q42" s="610"/>
      <c r="R42" s="611"/>
      <c r="S42" s="612"/>
    </row>
    <row r="43" spans="1:19" s="614" customFormat="1" ht="9.6" customHeight="1" x14ac:dyDescent="0.25">
      <c r="A43" s="739"/>
      <c r="B43" s="741"/>
      <c r="C43" s="741"/>
      <c r="D43" s="741"/>
      <c r="E43" s="715"/>
      <c r="F43" s="741"/>
      <c r="G43" s="741"/>
      <c r="H43" s="741"/>
      <c r="I43" s="741"/>
      <c r="J43" s="715"/>
      <c r="K43" s="741"/>
      <c r="L43" s="744"/>
      <c r="M43" s="741"/>
      <c r="N43" s="742"/>
      <c r="O43" s="742"/>
      <c r="P43" s="742"/>
      <c r="Q43" s="610"/>
      <c r="R43" s="611"/>
      <c r="S43" s="612"/>
    </row>
    <row r="44" spans="1:19" s="614" customFormat="1" ht="9.6" customHeight="1" x14ac:dyDescent="0.25">
      <c r="A44" s="739"/>
      <c r="B44" s="715"/>
      <c r="C44" s="715"/>
      <c r="D44" s="715"/>
      <c r="E44" s="715"/>
      <c r="F44" s="741"/>
      <c r="G44" s="741"/>
      <c r="I44" s="741"/>
      <c r="J44" s="715"/>
      <c r="K44" s="743"/>
      <c r="L44" s="715"/>
      <c r="M44" s="741"/>
      <c r="N44" s="742"/>
      <c r="O44" s="742"/>
      <c r="P44" s="742"/>
      <c r="Q44" s="610"/>
      <c r="R44" s="611"/>
      <c r="S44" s="612"/>
    </row>
    <row r="45" spans="1:19" s="614" customFormat="1" ht="9.6" customHeight="1" x14ac:dyDescent="0.25">
      <c r="A45" s="739"/>
      <c r="B45" s="741"/>
      <c r="C45" s="741"/>
      <c r="D45" s="741"/>
      <c r="E45" s="715"/>
      <c r="F45" s="741"/>
      <c r="G45" s="741"/>
      <c r="H45" s="741"/>
      <c r="I45" s="741"/>
      <c r="J45" s="715"/>
      <c r="K45" s="741"/>
      <c r="L45" s="741"/>
      <c r="M45" s="741"/>
      <c r="N45" s="742"/>
      <c r="O45" s="742"/>
      <c r="P45" s="742"/>
      <c r="Q45" s="610"/>
      <c r="R45" s="611"/>
      <c r="S45" s="612"/>
    </row>
    <row r="46" spans="1:19" s="614" customFormat="1" ht="9.6" customHeight="1" x14ac:dyDescent="0.25">
      <c r="A46" s="739"/>
      <c r="B46" s="715"/>
      <c r="C46" s="715"/>
      <c r="D46" s="715"/>
      <c r="E46" s="715"/>
      <c r="F46" s="741"/>
      <c r="G46" s="741"/>
      <c r="I46" s="743"/>
      <c r="J46" s="715"/>
      <c r="K46" s="741"/>
      <c r="L46" s="741"/>
      <c r="M46" s="741"/>
      <c r="N46" s="742"/>
      <c r="O46" s="742"/>
      <c r="P46" s="742"/>
      <c r="Q46" s="610"/>
      <c r="R46" s="611"/>
      <c r="S46" s="612"/>
    </row>
    <row r="47" spans="1:19" s="614" customFormat="1" ht="9.6" customHeight="1" x14ac:dyDescent="0.25">
      <c r="A47" s="740"/>
      <c r="B47" s="741"/>
      <c r="C47" s="741"/>
      <c r="D47" s="741"/>
      <c r="E47" s="715"/>
      <c r="F47" s="741"/>
      <c r="G47" s="741"/>
      <c r="H47" s="741"/>
      <c r="I47" s="741"/>
      <c r="J47" s="715"/>
      <c r="K47" s="741"/>
      <c r="L47" s="741"/>
      <c r="M47" s="741"/>
      <c r="N47" s="741"/>
      <c r="O47" s="608"/>
      <c r="P47" s="608"/>
      <c r="Q47" s="610"/>
      <c r="R47" s="611"/>
      <c r="S47" s="612"/>
    </row>
    <row r="48" spans="1:19" s="655" customFormat="1" ht="6.75" customHeight="1" x14ac:dyDescent="0.25">
      <c r="A48" s="651"/>
      <c r="B48" s="651"/>
      <c r="C48" s="651"/>
      <c r="D48" s="651"/>
      <c r="E48" s="651"/>
      <c r="F48" s="745"/>
      <c r="G48" s="745"/>
      <c r="H48" s="745"/>
      <c r="I48" s="745"/>
      <c r="J48" s="653"/>
      <c r="K48" s="652"/>
      <c r="L48" s="654"/>
      <c r="M48" s="652"/>
      <c r="N48" s="654"/>
      <c r="O48" s="652"/>
      <c r="P48" s="654"/>
      <c r="Q48" s="652"/>
      <c r="R48" s="654"/>
      <c r="S48" s="648"/>
    </row>
    <row r="49" spans="1:18" s="664" customFormat="1" ht="10.5" customHeight="1" x14ac:dyDescent="0.25">
      <c r="A49" s="511" t="s">
        <v>44</v>
      </c>
      <c r="B49" s="512"/>
      <c r="C49" s="512"/>
      <c r="D49" s="513"/>
      <c r="E49" s="656" t="s">
        <v>103</v>
      </c>
      <c r="F49" s="657" t="s">
        <v>104</v>
      </c>
      <c r="G49" s="656"/>
      <c r="H49" s="656"/>
      <c r="I49" s="658"/>
      <c r="J49" s="656" t="s">
        <v>103</v>
      </c>
      <c r="K49" s="657" t="s">
        <v>105</v>
      </c>
      <c r="L49" s="659"/>
      <c r="M49" s="657" t="s">
        <v>106</v>
      </c>
      <c r="N49" s="660"/>
      <c r="O49" s="661" t="s">
        <v>107</v>
      </c>
      <c r="P49" s="661"/>
      <c r="Q49" s="662"/>
      <c r="R49" s="663"/>
    </row>
    <row r="50" spans="1:18" s="664" customFormat="1" ht="9" customHeight="1" x14ac:dyDescent="0.25">
      <c r="A50" s="746" t="s">
        <v>108</v>
      </c>
      <c r="B50" s="747"/>
      <c r="C50" s="748"/>
      <c r="D50" s="749"/>
      <c r="E50" s="750">
        <v>1</v>
      </c>
      <c r="F50" s="551" t="e">
        <f>IF(E50&gt;$R$57,0,UPPER(VLOOKUP(E50,#REF!,2)))</f>
        <v>#REF!</v>
      </c>
      <c r="G50" s="667"/>
      <c r="H50" s="551"/>
      <c r="I50" s="544"/>
      <c r="J50" s="751" t="s">
        <v>109</v>
      </c>
      <c r="K50" s="547"/>
      <c r="L50" s="535"/>
      <c r="M50" s="547"/>
      <c r="N50" s="752"/>
      <c r="O50" s="753" t="s">
        <v>110</v>
      </c>
      <c r="P50" s="754"/>
      <c r="Q50" s="754"/>
      <c r="R50" s="755"/>
    </row>
    <row r="51" spans="1:18" s="664" customFormat="1" ht="9" customHeight="1" x14ac:dyDescent="0.25">
      <c r="A51" s="756" t="s">
        <v>111</v>
      </c>
      <c r="B51" s="757"/>
      <c r="C51" s="758"/>
      <c r="D51" s="759"/>
      <c r="E51" s="750">
        <v>2</v>
      </c>
      <c r="F51" s="551" t="e">
        <f>IF(E51&gt;$R$57,0,UPPER(VLOOKUP(E51,#REF!,2)))</f>
        <v>#REF!</v>
      </c>
      <c r="G51" s="667"/>
      <c r="H51" s="551"/>
      <c r="I51" s="544"/>
      <c r="J51" s="751" t="s">
        <v>112</v>
      </c>
      <c r="K51" s="547"/>
      <c r="L51" s="535"/>
      <c r="M51" s="547"/>
      <c r="N51" s="752"/>
      <c r="O51" s="760"/>
      <c r="P51" s="761"/>
      <c r="Q51" s="757"/>
      <c r="R51" s="762"/>
    </row>
    <row r="52" spans="1:18" s="664" customFormat="1" ht="9" customHeight="1" x14ac:dyDescent="0.25">
      <c r="A52" s="548"/>
      <c r="B52" s="549"/>
      <c r="C52" s="673"/>
      <c r="D52" s="550"/>
      <c r="E52" s="750">
        <v>3</v>
      </c>
      <c r="F52" s="551" t="e">
        <f>IF(E52&gt;$R$57,0,UPPER(VLOOKUP(E52,#REF!,2)))</f>
        <v>#REF!</v>
      </c>
      <c r="G52" s="667"/>
      <c r="H52" s="551"/>
      <c r="I52" s="544"/>
      <c r="J52" s="751" t="s">
        <v>113</v>
      </c>
      <c r="K52" s="547"/>
      <c r="L52" s="535"/>
      <c r="M52" s="547"/>
      <c r="N52" s="752"/>
      <c r="O52" s="753" t="s">
        <v>114</v>
      </c>
      <c r="P52" s="754"/>
      <c r="Q52" s="754"/>
      <c r="R52" s="755"/>
    </row>
    <row r="53" spans="1:18" s="664" customFormat="1" ht="9" customHeight="1" x14ac:dyDescent="0.25">
      <c r="A53" s="553"/>
      <c r="B53" s="554"/>
      <c r="C53" s="554"/>
      <c r="D53" s="555"/>
      <c r="E53" s="750">
        <v>4</v>
      </c>
      <c r="F53" s="551" t="e">
        <f>IF(E53&gt;$R$57,0,UPPER(VLOOKUP(E53,#REF!,2)))</f>
        <v>#REF!</v>
      </c>
      <c r="G53" s="667"/>
      <c r="H53" s="551"/>
      <c r="I53" s="544"/>
      <c r="J53" s="751" t="s">
        <v>115</v>
      </c>
      <c r="K53" s="547"/>
      <c r="L53" s="535"/>
      <c r="M53" s="547"/>
      <c r="N53" s="752"/>
      <c r="O53" s="547"/>
      <c r="P53" s="535"/>
      <c r="Q53" s="547"/>
      <c r="R53" s="752"/>
    </row>
    <row r="54" spans="1:18" s="664" customFormat="1" ht="9" customHeight="1" x14ac:dyDescent="0.25">
      <c r="A54" s="557"/>
      <c r="B54" s="558"/>
      <c r="C54" s="558"/>
      <c r="D54" s="559"/>
      <c r="E54" s="750"/>
      <c r="F54" s="551"/>
      <c r="G54" s="667"/>
      <c r="H54" s="551"/>
      <c r="I54" s="544"/>
      <c r="J54" s="751" t="s">
        <v>116</v>
      </c>
      <c r="K54" s="547"/>
      <c r="L54" s="535"/>
      <c r="M54" s="547"/>
      <c r="N54" s="752"/>
      <c r="O54" s="757"/>
      <c r="P54" s="761"/>
      <c r="Q54" s="757"/>
      <c r="R54" s="762"/>
    </row>
    <row r="55" spans="1:18" s="664" customFormat="1" ht="9" customHeight="1" x14ac:dyDescent="0.25">
      <c r="A55" s="560"/>
      <c r="B55" s="561"/>
      <c r="C55" s="554"/>
      <c r="D55" s="555"/>
      <c r="E55" s="750"/>
      <c r="F55" s="551"/>
      <c r="G55" s="667"/>
      <c r="H55" s="551"/>
      <c r="I55" s="544"/>
      <c r="J55" s="751" t="s">
        <v>117</v>
      </c>
      <c r="K55" s="547"/>
      <c r="L55" s="535"/>
      <c r="M55" s="547"/>
      <c r="N55" s="752"/>
      <c r="O55" s="753" t="s">
        <v>118</v>
      </c>
      <c r="P55" s="754"/>
      <c r="Q55" s="754"/>
      <c r="R55" s="755"/>
    </row>
    <row r="56" spans="1:18" s="664" customFormat="1" ht="9" customHeight="1" x14ac:dyDescent="0.25">
      <c r="A56" s="560"/>
      <c r="B56" s="561"/>
      <c r="C56" s="674"/>
      <c r="D56" s="562"/>
      <c r="E56" s="750"/>
      <c r="F56" s="551"/>
      <c r="G56" s="667"/>
      <c r="H56" s="551"/>
      <c r="I56" s="544"/>
      <c r="J56" s="751" t="s">
        <v>119</v>
      </c>
      <c r="K56" s="547"/>
      <c r="L56" s="535"/>
      <c r="M56" s="547"/>
      <c r="N56" s="752"/>
      <c r="O56" s="547"/>
      <c r="P56" s="535"/>
      <c r="Q56" s="547"/>
      <c r="R56" s="752"/>
    </row>
    <row r="57" spans="1:18" s="664" customFormat="1" ht="9" customHeight="1" x14ac:dyDescent="0.25">
      <c r="A57" s="563"/>
      <c r="B57" s="564"/>
      <c r="C57" s="675"/>
      <c r="D57" s="565"/>
      <c r="E57" s="763"/>
      <c r="F57" s="567"/>
      <c r="G57" s="676"/>
      <c r="H57" s="567"/>
      <c r="I57" s="570"/>
      <c r="J57" s="764" t="s">
        <v>120</v>
      </c>
      <c r="K57" s="757"/>
      <c r="L57" s="761"/>
      <c r="M57" s="757"/>
      <c r="N57" s="762"/>
      <c r="O57" s="757" t="str">
        <f>R4</f>
        <v>Kovács Zoltán</v>
      </c>
      <c r="P57" s="761"/>
      <c r="Q57" s="757"/>
      <c r="R57" s="678" t="e">
        <f>MIN(4,#REF!)</f>
        <v>#REF!</v>
      </c>
    </row>
  </sheetData>
  <sheetProtection selectLockedCells="1" selectUnlockedCells="1"/>
  <mergeCells count="1">
    <mergeCell ref="A4:C4"/>
  </mergeCells>
  <conditionalFormatting sqref="B39 B41 B43 B45 B47">
    <cfRule type="cellIs" dxfId="15" priority="10" stopIfTrue="1" operator="equal">
      <formula>"QA"</formula>
    </cfRule>
    <cfRule type="cellIs" dxfId="14" priority="11" stopIfTrue="1" operator="equal">
      <formula>"DA"</formula>
    </cfRule>
  </conditionalFormatting>
  <conditionalFormatting sqref="E7 E9 E11 E13 E15 E17 E19 E21 E23 E25 E27 E29 E31 E33 E35 E37">
    <cfRule type="expression" dxfId="13" priority="13" stopIfTrue="1">
      <formula>$E7&lt;5</formula>
    </cfRule>
  </conditionalFormatting>
  <conditionalFormatting sqref="E39 E41 E43 E45 E47">
    <cfRule type="expression" dxfId="12" priority="5" stopIfTrue="1">
      <formula>AND($E39&lt;9,$C39&gt;0)</formula>
    </cfRule>
  </conditionalFormatting>
  <conditionalFormatting sqref="F7 F9 F11 F13 F15 F17 F19 F21 F23 F25 F27 F29 F31 F33 F35 F37">
    <cfRule type="cellIs" dxfId="11" priority="14" stopIfTrue="1" operator="equal">
      <formula>"Bye"</formula>
    </cfRule>
  </conditionalFormatting>
  <conditionalFormatting sqref="F39 F41 F43 F45 F47">
    <cfRule type="cellIs" dxfId="10" priority="6" stopIfTrue="1" operator="equal">
      <formula>"Bye"</formula>
    </cfRule>
    <cfRule type="expression" dxfId="9" priority="7" stopIfTrue="1">
      <formula>AND($E39&lt;9,$C39&gt;0)</formula>
    </cfRule>
  </conditionalFormatting>
  <conditionalFormatting sqref="H7 H9 H11 H13 H15 H17 H19 H21 H23 H25 H27 H29 H31 H33 H35 H37 G39:I39 G41:I41 G43:I43 G45:I45 G47:I47">
    <cfRule type="expression" dxfId="8" priority="1" stopIfTrue="1">
      <formula>AND($E7&lt;9,$C7&gt;0)</formula>
    </cfRule>
  </conditionalFormatting>
  <conditionalFormatting sqref="I8 K10 I12 M14 I16 K18 I20 O22 I24 K26 I28 M30 I32 K34 I36 M40 I42 K44 I46">
    <cfRule type="expression" dxfId="7" priority="2" stopIfTrue="1">
      <formula>AND($O$1="CU",I8="Umpire")</formula>
    </cfRule>
    <cfRule type="expression" dxfId="6" priority="3" stopIfTrue="1">
      <formula>AND($O$1="CU",I8&lt;&gt;"Umpire",J8&lt;&gt;"")</formula>
    </cfRule>
    <cfRule type="expression" dxfId="5" priority="4" stopIfTrue="1">
      <formula>AND($O$1="CU",I8&lt;&gt;"Umpire")</formula>
    </cfRule>
  </conditionalFormatting>
  <conditionalFormatting sqref="J8 L10 J12 N14 J16 L18 J20 P22 J24 L26 J28 N30 J32 L34 J36 R57">
    <cfRule type="expression" dxfId="4" priority="12" stopIfTrue="1">
      <formula>$O$1="CU"</formula>
    </cfRule>
  </conditionalFormatting>
  <conditionalFormatting sqref="K8 M10 K12 O14 K16 M18 K20 Q22 K24 M26 K28 O30 K32 M34 K36 O40 K42 M44 K46">
    <cfRule type="expression" dxfId="3" priority="8" stopIfTrue="1">
      <formula>J8="as"</formula>
    </cfRule>
    <cfRule type="expression" dxfId="2" priority="9" stopIfTrue="1">
      <formula>J8="bs"</formula>
    </cfRule>
  </conditionalFormatting>
  <dataValidations count="1">
    <dataValidation type="list" allowBlank="1" sqref="I8 K10 I12 M14 I16 K18 I20 O22 I24 K26 I28 M30 I32 K34 I36 M40 I42 K44 I46" xr:uid="{2B6E844A-50D5-4608-AC37-762E83CD51B8}">
      <formula1>$U$7:$U$16</formula1>
      <formula2>0</formula2>
    </dataValidation>
  </dataValidations>
  <printOptions horizontalCentered="1"/>
  <pageMargins left="0.35000000000000003" right="0.35000000000000003" top="0.39027777777777778" bottom="0.39027777777777778" header="0.51181102362204722" footer="0.51181102362204722"/>
  <pageSetup paperSize="9" firstPageNumber="0" orientation="portrait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4993" r:id="rId3" name="Gomb 1">
              <controlPr defaultSize="0" print="0" autoFill="0" autoLine="0" autoPict="0" macro="[0]!Modul1.Jun_Show_CU" altText="Legyen bíró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94" r:id="rId4" name="Gomb 2">
              <controlPr defaultSize="0" print="0" autoFill="0" autoLine="0" autoPict="0" macro="[0]!Modul1.Jun_Hide_CU" altText="Nincs bíró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6FB1E-F40B-461E-8E71-50E514229342}">
  <sheetPr>
    <tabColor indexed="11"/>
  </sheetPr>
  <dimension ref="A1:AK49"/>
  <sheetViews>
    <sheetView showZeros="0" topLeftCell="A3" workbookViewId="0">
      <selection activeCell="F21" sqref="F21:G21"/>
    </sheetView>
  </sheetViews>
  <sheetFormatPr defaultRowHeight="13.2" x14ac:dyDescent="0.25"/>
  <cols>
    <col min="1" max="1" width="6.109375" style="457" customWidth="1"/>
    <col min="2" max="2" width="4.44140625" style="457" customWidth="1"/>
    <col min="3" max="3" width="8.33203125" style="457" customWidth="1"/>
    <col min="4" max="4" width="7.109375" style="457" customWidth="1"/>
    <col min="5" max="5" width="9.33203125" style="457" customWidth="1"/>
    <col min="6" max="6" width="7.109375" style="457" customWidth="1"/>
    <col min="7" max="7" width="9.33203125" style="457" customWidth="1"/>
    <col min="8" max="8" width="7.109375" style="457" customWidth="1"/>
    <col min="9" max="9" width="9.33203125" style="457" customWidth="1"/>
    <col min="10" max="10" width="7.88671875" style="457" customWidth="1"/>
    <col min="11" max="13" width="8.5546875" style="457" customWidth="1"/>
    <col min="14" max="14" width="8.88671875" style="457"/>
    <col min="15" max="16" width="5.33203125" style="457" customWidth="1"/>
    <col min="17" max="17" width="11.5546875" style="457" customWidth="1"/>
    <col min="18" max="24" width="8.88671875" style="457"/>
    <col min="25" max="25" width="10.33203125" style="457" hidden="1" customWidth="1"/>
    <col min="26" max="37" width="9.109375" style="457" hidden="1" customWidth="1"/>
    <col min="38" max="16384" width="8.88671875" style="457"/>
  </cols>
  <sheetData>
    <row r="1" spans="1:37" ht="24.6" x14ac:dyDescent="0.25">
      <c r="A1" s="452" t="str">
        <f>[1]Altalanos!$A$6</f>
        <v>Diákolimpia Vármegyei</v>
      </c>
      <c r="B1" s="452"/>
      <c r="C1" s="452"/>
      <c r="D1" s="452"/>
      <c r="E1" s="452"/>
      <c r="F1" s="452"/>
      <c r="G1" s="453"/>
      <c r="H1" s="454" t="s">
        <v>28</v>
      </c>
      <c r="I1" s="455"/>
      <c r="J1" s="456"/>
      <c r="L1" s="458"/>
      <c r="M1" s="459"/>
      <c r="N1" s="460"/>
      <c r="O1" s="460"/>
      <c r="P1" s="460"/>
      <c r="Q1" s="461"/>
      <c r="R1" s="460"/>
      <c r="AB1" s="462" t="str">
        <f>IF(Y5=1,CONCATENATE(VLOOKUP(Y3,AA16:AH27,2)),CONCATENATE(VLOOKUP(Y3,AA2:AK13,2)))</f>
        <v>10</v>
      </c>
      <c r="AC1" s="462" t="str">
        <f>IF(Y5=1,CONCATENATE(VLOOKUP(Y3,AA16:AK27,3)),CONCATENATE(VLOOKUP(Y3,AA2:AK13,3)))</f>
        <v>6</v>
      </c>
      <c r="AD1" s="462" t="str">
        <f>IF(Y5=1,CONCATENATE(VLOOKUP(Y3,AA16:AK27,4)),CONCATENATE(VLOOKUP(Y3,AA2:AK13,4)))</f>
        <v>4</v>
      </c>
      <c r="AE1" s="462" t="str">
        <f>IF(Y5=1,CONCATENATE(VLOOKUP(Y3,AA16:AK27,5)),CONCATENATE(VLOOKUP(Y3,AA2:AK13,5)))</f>
        <v>2</v>
      </c>
      <c r="AF1" s="462" t="str">
        <f>IF(Y5=1,CONCATENATE(VLOOKUP(Y3,AA16:AK27,6)),CONCATENATE(VLOOKUP(Y3,AA2:AK13,6)))</f>
        <v>1</v>
      </c>
      <c r="AG1" s="462" t="str">
        <f>IF(Y5=1,CONCATENATE(VLOOKUP(Y3,AA16:AK27,7)),CONCATENATE(VLOOKUP(Y3,AA2:AK13,7)))</f>
        <v>0</v>
      </c>
      <c r="AH1" s="462" t="str">
        <f>IF(Y5=1,CONCATENATE(VLOOKUP(Y3,AA16:AK27,8)),CONCATENATE(VLOOKUP(Y3,AA2:AK13,8)))</f>
        <v>0</v>
      </c>
      <c r="AI1" s="462" t="str">
        <f>IF(Y5=1,CONCATENATE(VLOOKUP(Y3,AA16:AK27,9)),CONCATENATE(VLOOKUP(Y3,AA2:AK13,9)))</f>
        <v>0</v>
      </c>
      <c r="AJ1" s="462" t="str">
        <f>IF(Y5=1,CONCATENATE(VLOOKUP(Y3,AA16:AK27,10)),CONCATENATE(VLOOKUP(Y3,AA2:AK13,10)))</f>
        <v>0</v>
      </c>
      <c r="AK1" s="462" t="str">
        <f>IF(Y5=1,CONCATENATE(VLOOKUP(Y3,AA16:AK27,11)),CONCATENATE(VLOOKUP(Y3,AA2:AK13,11)))</f>
        <v>0</v>
      </c>
    </row>
    <row r="2" spans="1:37" x14ac:dyDescent="0.25">
      <c r="A2" s="463" t="s">
        <v>29</v>
      </c>
      <c r="B2" s="464"/>
      <c r="C2" s="464"/>
      <c r="D2" s="464"/>
      <c r="E2" s="464">
        <f>[1]Altalanos!$A$8</f>
        <v>0</v>
      </c>
      <c r="F2" s="464"/>
      <c r="G2" s="465"/>
      <c r="H2" s="466"/>
      <c r="I2" s="466"/>
      <c r="J2" s="467"/>
      <c r="K2" s="458"/>
      <c r="L2" s="458"/>
      <c r="M2" s="458"/>
      <c r="N2" s="468"/>
      <c r="O2" s="469"/>
      <c r="P2" s="468"/>
      <c r="Q2" s="469"/>
      <c r="R2" s="468"/>
      <c r="Y2" s="470"/>
      <c r="Z2" s="471"/>
      <c r="AA2" s="471" t="s">
        <v>30</v>
      </c>
      <c r="AB2" s="472">
        <v>150</v>
      </c>
      <c r="AC2" s="472">
        <v>120</v>
      </c>
      <c r="AD2" s="472">
        <v>100</v>
      </c>
      <c r="AE2" s="472">
        <v>80</v>
      </c>
      <c r="AF2" s="472">
        <v>70</v>
      </c>
      <c r="AG2" s="472">
        <v>60</v>
      </c>
      <c r="AH2" s="472">
        <v>55</v>
      </c>
      <c r="AI2" s="472">
        <v>50</v>
      </c>
      <c r="AJ2" s="472">
        <v>45</v>
      </c>
      <c r="AK2" s="472">
        <v>40</v>
      </c>
    </row>
    <row r="3" spans="1:37" x14ac:dyDescent="0.25">
      <c r="A3" s="473" t="s">
        <v>21</v>
      </c>
      <c r="B3" s="473"/>
      <c r="C3" s="473"/>
      <c r="D3" s="473"/>
      <c r="E3" s="473" t="s">
        <v>11</v>
      </c>
      <c r="F3" s="473"/>
      <c r="G3" s="473"/>
      <c r="H3" s="473" t="s">
        <v>31</v>
      </c>
      <c r="I3" s="473"/>
      <c r="J3" s="474"/>
      <c r="K3" s="473"/>
      <c r="L3" s="475" t="s">
        <v>32</v>
      </c>
      <c r="M3" s="473"/>
      <c r="N3" s="476"/>
      <c r="O3" s="477"/>
      <c r="P3" s="476"/>
      <c r="Q3" s="478" t="s">
        <v>33</v>
      </c>
      <c r="R3" s="472" t="s">
        <v>34</v>
      </c>
      <c r="S3" s="472" t="s">
        <v>35</v>
      </c>
      <c r="Y3" s="471" t="str">
        <f>IF(H4="OB","A",IF(H4="IX","W",H4))</f>
        <v>VII.kcs. L18 "B"</v>
      </c>
      <c r="Z3" s="471"/>
      <c r="AA3" s="471" t="s">
        <v>36</v>
      </c>
      <c r="AB3" s="472">
        <v>120</v>
      </c>
      <c r="AC3" s="472">
        <v>90</v>
      </c>
      <c r="AD3" s="472">
        <v>65</v>
      </c>
      <c r="AE3" s="472">
        <v>55</v>
      </c>
      <c r="AF3" s="472">
        <v>50</v>
      </c>
      <c r="AG3" s="472">
        <v>45</v>
      </c>
      <c r="AH3" s="472">
        <v>40</v>
      </c>
      <c r="AI3" s="472">
        <v>35</v>
      </c>
      <c r="AJ3" s="472">
        <v>25</v>
      </c>
      <c r="AK3" s="472">
        <v>20</v>
      </c>
    </row>
    <row r="4" spans="1:37" ht="13.8" thickBot="1" x14ac:dyDescent="0.3">
      <c r="A4" s="479">
        <f>[1]Altalanos!$A$10</f>
        <v>45789</v>
      </c>
      <c r="B4" s="479"/>
      <c r="C4" s="479"/>
      <c r="D4" s="480"/>
      <c r="E4" s="481" t="str">
        <f>[1]Altalanos!$C$10</f>
        <v>Gyula</v>
      </c>
      <c r="F4" s="481"/>
      <c r="G4" s="481"/>
      <c r="H4" s="482" t="s">
        <v>871</v>
      </c>
      <c r="I4" s="481"/>
      <c r="J4" s="483"/>
      <c r="K4" s="482"/>
      <c r="L4" s="484" t="str">
        <f>[1]Altalanos!$E$10</f>
        <v>Kovács Zoltán</v>
      </c>
      <c r="M4" s="482"/>
      <c r="N4" s="485"/>
      <c r="O4" s="486"/>
      <c r="P4" s="485"/>
      <c r="Q4" s="487" t="s">
        <v>38</v>
      </c>
      <c r="R4" s="488" t="s">
        <v>39</v>
      </c>
      <c r="S4" s="488" t="s">
        <v>40</v>
      </c>
      <c r="Y4" s="471"/>
      <c r="Z4" s="471"/>
      <c r="AA4" s="471" t="s">
        <v>41</v>
      </c>
      <c r="AB4" s="472">
        <v>90</v>
      </c>
      <c r="AC4" s="472">
        <v>60</v>
      </c>
      <c r="AD4" s="472">
        <v>45</v>
      </c>
      <c r="AE4" s="472">
        <v>34</v>
      </c>
      <c r="AF4" s="472">
        <v>27</v>
      </c>
      <c r="AG4" s="472">
        <v>22</v>
      </c>
      <c r="AH4" s="472">
        <v>18</v>
      </c>
      <c r="AI4" s="472">
        <v>15</v>
      </c>
      <c r="AJ4" s="472">
        <v>12</v>
      </c>
      <c r="AK4" s="472">
        <v>9</v>
      </c>
    </row>
    <row r="5" spans="1:37" x14ac:dyDescent="0.25">
      <c r="A5" s="489"/>
      <c r="B5" s="489" t="s">
        <v>42</v>
      </c>
      <c r="C5" s="489" t="s">
        <v>43</v>
      </c>
      <c r="D5" s="489" t="s">
        <v>44</v>
      </c>
      <c r="E5" s="489" t="s">
        <v>45</v>
      </c>
      <c r="F5" s="489"/>
      <c r="G5" s="489" t="s">
        <v>25</v>
      </c>
      <c r="H5" s="489"/>
      <c r="I5" s="489" t="s">
        <v>46</v>
      </c>
      <c r="J5" s="489"/>
      <c r="K5" s="490" t="s">
        <v>47</v>
      </c>
      <c r="L5" s="490" t="s">
        <v>48</v>
      </c>
      <c r="M5" s="490" t="s">
        <v>49</v>
      </c>
      <c r="Q5" s="491" t="s">
        <v>50</v>
      </c>
      <c r="R5" s="492" t="s">
        <v>51</v>
      </c>
      <c r="S5" s="492" t="s">
        <v>52</v>
      </c>
      <c r="Y5" s="471">
        <f>IF(OR([1]Altalanos!$A$8="F1",[1]Altalanos!$A$8="F2",[1]Altalanos!$A$8="N1",[1]Altalanos!$A$8="N2"),1,2)</f>
        <v>2</v>
      </c>
      <c r="Z5" s="471"/>
      <c r="AA5" s="471" t="s">
        <v>53</v>
      </c>
      <c r="AB5" s="472">
        <v>60</v>
      </c>
      <c r="AC5" s="472">
        <v>40</v>
      </c>
      <c r="AD5" s="472">
        <v>30</v>
      </c>
      <c r="AE5" s="472">
        <v>20</v>
      </c>
      <c r="AF5" s="472">
        <v>18</v>
      </c>
      <c r="AG5" s="472">
        <v>15</v>
      </c>
      <c r="AH5" s="472">
        <v>12</v>
      </c>
      <c r="AI5" s="472">
        <v>10</v>
      </c>
      <c r="AJ5" s="472">
        <v>8</v>
      </c>
      <c r="AK5" s="472">
        <v>6</v>
      </c>
    </row>
    <row r="6" spans="1:37" x14ac:dyDescent="0.25">
      <c r="A6" s="493"/>
      <c r="B6" s="493"/>
      <c r="C6" s="493"/>
      <c r="D6" s="493"/>
      <c r="E6" s="493"/>
      <c r="F6" s="493"/>
      <c r="G6" s="493"/>
      <c r="H6" s="493"/>
      <c r="I6" s="493"/>
      <c r="J6" s="493"/>
      <c r="K6" s="493"/>
      <c r="L6" s="493"/>
      <c r="M6" s="493"/>
      <c r="Y6" s="471"/>
      <c r="Z6" s="471"/>
      <c r="AA6" s="471" t="s">
        <v>54</v>
      </c>
      <c r="AB6" s="472">
        <v>40</v>
      </c>
      <c r="AC6" s="472">
        <v>25</v>
      </c>
      <c r="AD6" s="472">
        <v>18</v>
      </c>
      <c r="AE6" s="472">
        <v>13</v>
      </c>
      <c r="AF6" s="472">
        <v>10</v>
      </c>
      <c r="AG6" s="472">
        <v>8</v>
      </c>
      <c r="AH6" s="472">
        <v>6</v>
      </c>
      <c r="AI6" s="472">
        <v>5</v>
      </c>
      <c r="AJ6" s="472">
        <v>4</v>
      </c>
      <c r="AK6" s="472">
        <v>3</v>
      </c>
    </row>
    <row r="7" spans="1:37" x14ac:dyDescent="0.25">
      <c r="A7" s="766" t="s">
        <v>30</v>
      </c>
      <c r="B7" s="767"/>
      <c r="C7" s="496" t="str">
        <f>IF($B7="","",VLOOKUP($B7,#REF!,5))</f>
        <v/>
      </c>
      <c r="D7" s="496" t="str">
        <f>IF($B7="","",VLOOKUP($B7,#REF!,15))</f>
        <v/>
      </c>
      <c r="E7" s="642" t="s">
        <v>872</v>
      </c>
      <c r="F7" s="768"/>
      <c r="G7" s="642" t="s">
        <v>873</v>
      </c>
      <c r="H7" s="768"/>
      <c r="I7" s="642" t="s">
        <v>675</v>
      </c>
      <c r="J7" s="493"/>
      <c r="K7" s="499" t="s">
        <v>616</v>
      </c>
      <c r="L7" s="500" t="e">
        <f>IF(K7="","",CONCATENATE(VLOOKUP($Y$3,$AB$1:$AK$1,K7)," pont"))</f>
        <v>#REF!</v>
      </c>
      <c r="M7" s="501"/>
      <c r="Q7" s="478" t="s">
        <v>33</v>
      </c>
      <c r="R7" s="472" t="s">
        <v>68</v>
      </c>
      <c r="S7" s="472" t="s">
        <v>182</v>
      </c>
      <c r="Y7" s="471"/>
      <c r="Z7" s="471"/>
      <c r="AA7" s="471" t="s">
        <v>60</v>
      </c>
      <c r="AB7" s="472">
        <v>25</v>
      </c>
      <c r="AC7" s="472">
        <v>15</v>
      </c>
      <c r="AD7" s="472">
        <v>13</v>
      </c>
      <c r="AE7" s="472">
        <v>8</v>
      </c>
      <c r="AF7" s="472">
        <v>6</v>
      </c>
      <c r="AG7" s="472">
        <v>4</v>
      </c>
      <c r="AH7" s="472">
        <v>3</v>
      </c>
      <c r="AI7" s="472">
        <v>2</v>
      </c>
      <c r="AJ7" s="472">
        <v>1</v>
      </c>
      <c r="AK7" s="472">
        <v>0</v>
      </c>
    </row>
    <row r="8" spans="1:37" x14ac:dyDescent="0.25">
      <c r="A8" s="494"/>
      <c r="B8" s="769"/>
      <c r="C8" s="493"/>
      <c r="D8" s="493"/>
      <c r="E8" s="493"/>
      <c r="F8" s="493"/>
      <c r="G8" s="493"/>
      <c r="H8" s="493"/>
      <c r="I8" s="493"/>
      <c r="J8" s="493"/>
      <c r="K8" s="494"/>
      <c r="L8" s="494"/>
      <c r="M8" s="503"/>
      <c r="Q8" s="487" t="s">
        <v>38</v>
      </c>
      <c r="R8" s="488" t="s">
        <v>153</v>
      </c>
      <c r="S8" s="488" t="s">
        <v>61</v>
      </c>
      <c r="Y8" s="471"/>
      <c r="Z8" s="471"/>
      <c r="AA8" s="471" t="s">
        <v>63</v>
      </c>
      <c r="AB8" s="472">
        <v>15</v>
      </c>
      <c r="AC8" s="472">
        <v>10</v>
      </c>
      <c r="AD8" s="472">
        <v>7</v>
      </c>
      <c r="AE8" s="472">
        <v>5</v>
      </c>
      <c r="AF8" s="472">
        <v>4</v>
      </c>
      <c r="AG8" s="472">
        <v>3</v>
      </c>
      <c r="AH8" s="472">
        <v>2</v>
      </c>
      <c r="AI8" s="472">
        <v>1</v>
      </c>
      <c r="AJ8" s="472">
        <v>0</v>
      </c>
      <c r="AK8" s="472">
        <v>0</v>
      </c>
    </row>
    <row r="9" spans="1:37" x14ac:dyDescent="0.25">
      <c r="A9" s="494" t="s">
        <v>64</v>
      </c>
      <c r="B9" s="770"/>
      <c r="C9" s="496" t="str">
        <f>IF($B9="","",VLOOKUP($B9,#REF!,5))</f>
        <v/>
      </c>
      <c r="D9" s="496" t="str">
        <f>IF($B9="","",VLOOKUP($B9,#REF!,15))</f>
        <v/>
      </c>
      <c r="E9" s="497" t="s">
        <v>874</v>
      </c>
      <c r="F9" s="498"/>
      <c r="G9" s="497" t="s">
        <v>875</v>
      </c>
      <c r="H9" s="498"/>
      <c r="I9" s="497" t="s">
        <v>675</v>
      </c>
      <c r="J9" s="493"/>
      <c r="K9" s="499" t="s">
        <v>618</v>
      </c>
      <c r="L9" s="500" t="e">
        <f>IF(K9="","",CONCATENATE(VLOOKUP($Y$3,$AB$1:$AK$1,K9)," pont"))</f>
        <v>#REF!</v>
      </c>
      <c r="M9" s="501"/>
      <c r="Q9" s="491" t="s">
        <v>50</v>
      </c>
      <c r="R9" s="492" t="s">
        <v>128</v>
      </c>
      <c r="S9" s="492" t="s">
        <v>185</v>
      </c>
      <c r="Y9" s="471"/>
      <c r="Z9" s="471"/>
      <c r="AA9" s="471" t="s">
        <v>70</v>
      </c>
      <c r="AB9" s="472">
        <v>10</v>
      </c>
      <c r="AC9" s="472">
        <v>6</v>
      </c>
      <c r="AD9" s="472">
        <v>4</v>
      </c>
      <c r="AE9" s="472">
        <v>2</v>
      </c>
      <c r="AF9" s="472">
        <v>1</v>
      </c>
      <c r="AG9" s="472">
        <v>0</v>
      </c>
      <c r="AH9" s="472">
        <v>0</v>
      </c>
      <c r="AI9" s="472">
        <v>0</v>
      </c>
      <c r="AJ9" s="472">
        <v>0</v>
      </c>
      <c r="AK9" s="472">
        <v>0</v>
      </c>
    </row>
    <row r="10" spans="1:37" x14ac:dyDescent="0.25">
      <c r="A10" s="494"/>
      <c r="B10" s="769"/>
      <c r="C10" s="493"/>
      <c r="D10" s="493"/>
      <c r="E10" s="493"/>
      <c r="F10" s="493"/>
      <c r="G10" s="493"/>
      <c r="H10" s="493"/>
      <c r="I10" s="493"/>
      <c r="J10" s="493"/>
      <c r="K10" s="494"/>
      <c r="L10" s="494"/>
      <c r="M10" s="503"/>
      <c r="Y10" s="471"/>
      <c r="Z10" s="471"/>
      <c r="AA10" s="471" t="s">
        <v>71</v>
      </c>
      <c r="AB10" s="472">
        <v>6</v>
      </c>
      <c r="AC10" s="472">
        <v>3</v>
      </c>
      <c r="AD10" s="472">
        <v>2</v>
      </c>
      <c r="AE10" s="472">
        <v>1</v>
      </c>
      <c r="AF10" s="472">
        <v>0</v>
      </c>
      <c r="AG10" s="472">
        <v>0</v>
      </c>
      <c r="AH10" s="472">
        <v>0</v>
      </c>
      <c r="AI10" s="472">
        <v>0</v>
      </c>
      <c r="AJ10" s="472">
        <v>0</v>
      </c>
      <c r="AK10" s="472">
        <v>0</v>
      </c>
    </row>
    <row r="11" spans="1:37" x14ac:dyDescent="0.25">
      <c r="A11" s="494" t="s">
        <v>72</v>
      </c>
      <c r="B11" s="770"/>
      <c r="C11" s="496" t="str">
        <f>IF($B11="","",VLOOKUP($B11,#REF!,5))</f>
        <v/>
      </c>
      <c r="D11" s="496" t="str">
        <f>IF($B11="","",VLOOKUP($B11,#REF!,15))</f>
        <v/>
      </c>
      <c r="E11" s="497" t="s">
        <v>747</v>
      </c>
      <c r="F11" s="498"/>
      <c r="G11" s="497" t="s">
        <v>876</v>
      </c>
      <c r="H11" s="498"/>
      <c r="I11" s="497" t="s">
        <v>67</v>
      </c>
      <c r="J11" s="493"/>
      <c r="K11" s="499" t="s">
        <v>625</v>
      </c>
      <c r="L11" s="500" t="e">
        <f>IF(K11="","",CONCATENATE(VLOOKUP($Y$3,$AB$1:$AK$1,K11)," pont"))</f>
        <v>#REF!</v>
      </c>
      <c r="M11" s="501"/>
      <c r="Y11" s="471"/>
      <c r="Z11" s="471"/>
      <c r="AA11" s="471" t="s">
        <v>76</v>
      </c>
      <c r="AB11" s="472">
        <v>3</v>
      </c>
      <c r="AC11" s="472">
        <v>2</v>
      </c>
      <c r="AD11" s="472">
        <v>1</v>
      </c>
      <c r="AE11" s="472">
        <v>0</v>
      </c>
      <c r="AF11" s="472">
        <v>0</v>
      </c>
      <c r="AG11" s="472">
        <v>0</v>
      </c>
      <c r="AH11" s="472">
        <v>0</v>
      </c>
      <c r="AI11" s="472">
        <v>0</v>
      </c>
      <c r="AJ11" s="472">
        <v>0</v>
      </c>
      <c r="AK11" s="472">
        <v>0</v>
      </c>
    </row>
    <row r="12" spans="1:37" x14ac:dyDescent="0.25">
      <c r="A12" s="493"/>
      <c r="B12" s="766"/>
      <c r="C12" s="493"/>
      <c r="D12" s="493"/>
      <c r="E12" s="493"/>
      <c r="F12" s="493"/>
      <c r="G12" s="493"/>
      <c r="H12" s="493"/>
      <c r="I12" s="493"/>
      <c r="J12" s="493"/>
      <c r="K12" s="493"/>
      <c r="L12" s="493"/>
      <c r="M12" s="503"/>
      <c r="Y12" s="471"/>
      <c r="Z12" s="471"/>
      <c r="AA12" s="471" t="s">
        <v>77</v>
      </c>
      <c r="AB12" s="504">
        <v>0</v>
      </c>
      <c r="AC12" s="504">
        <v>0</v>
      </c>
      <c r="AD12" s="504">
        <v>0</v>
      </c>
      <c r="AE12" s="504">
        <v>0</v>
      </c>
      <c r="AF12" s="504">
        <v>0</v>
      </c>
      <c r="AG12" s="504">
        <v>0</v>
      </c>
      <c r="AH12" s="504">
        <v>0</v>
      </c>
      <c r="AI12" s="504">
        <v>0</v>
      </c>
      <c r="AJ12" s="504">
        <v>0</v>
      </c>
      <c r="AK12" s="504">
        <v>0</v>
      </c>
    </row>
    <row r="13" spans="1:37" x14ac:dyDescent="0.25">
      <c r="A13" s="766" t="s">
        <v>78</v>
      </c>
      <c r="B13" s="767"/>
      <c r="C13" s="496" t="str">
        <f>IF($B13="","",VLOOKUP($B13,#REF!,5))</f>
        <v/>
      </c>
      <c r="D13" s="496" t="str">
        <f>IF($B13="","",VLOOKUP($B13,#REF!,15))</f>
        <v/>
      </c>
      <c r="E13" s="642" t="s">
        <v>877</v>
      </c>
      <c r="F13" s="768"/>
      <c r="G13" s="642" t="s">
        <v>878</v>
      </c>
      <c r="H13" s="768"/>
      <c r="I13" s="642" t="s">
        <v>721</v>
      </c>
      <c r="J13" s="493"/>
      <c r="K13" s="499" t="s">
        <v>617</v>
      </c>
      <c r="L13" s="500" t="e">
        <f>IF(K13="","",CONCATENATE(VLOOKUP($Y$3,$AB$1:$AK$1,K13)," pont"))</f>
        <v>#REF!</v>
      </c>
      <c r="M13" s="501"/>
      <c r="Y13" s="471"/>
      <c r="Z13" s="471"/>
      <c r="AA13" s="471" t="s">
        <v>82</v>
      </c>
      <c r="AB13" s="504">
        <v>0</v>
      </c>
      <c r="AC13" s="504">
        <v>0</v>
      </c>
      <c r="AD13" s="504">
        <v>0</v>
      </c>
      <c r="AE13" s="504">
        <v>0</v>
      </c>
      <c r="AF13" s="504">
        <v>0</v>
      </c>
      <c r="AG13" s="504">
        <v>0</v>
      </c>
      <c r="AH13" s="504">
        <v>0</v>
      </c>
      <c r="AI13" s="504">
        <v>0</v>
      </c>
      <c r="AJ13" s="504">
        <v>0</v>
      </c>
      <c r="AK13" s="504">
        <v>0</v>
      </c>
    </row>
    <row r="14" spans="1:37" x14ac:dyDescent="0.25">
      <c r="A14" s="494"/>
      <c r="B14" s="769"/>
      <c r="C14" s="493"/>
      <c r="D14" s="493"/>
      <c r="E14" s="493"/>
      <c r="F14" s="493"/>
      <c r="G14" s="493"/>
      <c r="H14" s="493"/>
      <c r="I14" s="493"/>
      <c r="J14" s="493"/>
      <c r="K14" s="494"/>
      <c r="L14" s="494"/>
      <c r="M14" s="503"/>
      <c r="Y14" s="471"/>
      <c r="Z14" s="471"/>
      <c r="AA14" s="471"/>
      <c r="AB14" s="471"/>
      <c r="AC14" s="471"/>
      <c r="AD14" s="471"/>
      <c r="AE14" s="471"/>
      <c r="AF14" s="471"/>
      <c r="AG14" s="471"/>
      <c r="AH14" s="471"/>
      <c r="AI14" s="471"/>
      <c r="AJ14" s="471"/>
      <c r="AK14" s="471"/>
    </row>
    <row r="15" spans="1:37" x14ac:dyDescent="0.25">
      <c r="A15" s="494" t="s">
        <v>83</v>
      </c>
      <c r="B15" s="770"/>
      <c r="C15" s="496" t="str">
        <f>IF($B15="","",VLOOKUP($B15,#REF!,5))</f>
        <v/>
      </c>
      <c r="D15" s="496" t="str">
        <f>IF($B15="","",VLOOKUP($B15,#REF!,15))</f>
        <v/>
      </c>
      <c r="E15" s="497" t="s">
        <v>879</v>
      </c>
      <c r="F15" s="498"/>
      <c r="G15" s="497" t="s">
        <v>876</v>
      </c>
      <c r="H15" s="498"/>
      <c r="I15" s="497" t="s">
        <v>675</v>
      </c>
      <c r="J15" s="493"/>
      <c r="K15" s="499" t="s">
        <v>627</v>
      </c>
      <c r="L15" s="500" t="e">
        <f>IF(K15="","",CONCATENATE(VLOOKUP($Y$3,$AB$1:$AK$1,K15)," pont"))</f>
        <v>#REF!</v>
      </c>
      <c r="M15" s="501"/>
      <c r="Y15" s="471"/>
      <c r="Z15" s="471"/>
      <c r="AA15" s="471"/>
      <c r="AB15" s="471"/>
      <c r="AC15" s="471"/>
      <c r="AD15" s="471"/>
      <c r="AE15" s="471"/>
      <c r="AF15" s="471"/>
      <c r="AG15" s="471"/>
      <c r="AH15" s="471"/>
      <c r="AI15" s="471"/>
      <c r="AJ15" s="471"/>
      <c r="AK15" s="471"/>
    </row>
    <row r="16" spans="1:37" x14ac:dyDescent="0.25">
      <c r="A16" s="494"/>
      <c r="B16" s="769"/>
      <c r="C16" s="493"/>
      <c r="D16" s="493"/>
      <c r="E16" s="493"/>
      <c r="F16" s="493"/>
      <c r="G16" s="493"/>
      <c r="H16" s="493"/>
      <c r="I16" s="493"/>
      <c r="J16" s="493"/>
      <c r="K16" s="494"/>
      <c r="L16" s="494"/>
      <c r="M16" s="503"/>
      <c r="Y16" s="471"/>
      <c r="Z16" s="471"/>
      <c r="AA16" s="471" t="s">
        <v>30</v>
      </c>
      <c r="AB16" s="471">
        <v>300</v>
      </c>
      <c r="AC16" s="471">
        <v>250</v>
      </c>
      <c r="AD16" s="471">
        <v>220</v>
      </c>
      <c r="AE16" s="471">
        <v>180</v>
      </c>
      <c r="AF16" s="471">
        <v>160</v>
      </c>
      <c r="AG16" s="471">
        <v>150</v>
      </c>
      <c r="AH16" s="471">
        <v>140</v>
      </c>
      <c r="AI16" s="471">
        <v>130</v>
      </c>
      <c r="AJ16" s="471">
        <v>120</v>
      </c>
      <c r="AK16" s="471">
        <v>110</v>
      </c>
    </row>
    <row r="17" spans="1:37" x14ac:dyDescent="0.25">
      <c r="A17" s="494" t="s">
        <v>87</v>
      </c>
      <c r="B17" s="770"/>
      <c r="C17" s="496" t="str">
        <f>IF($B17="","",VLOOKUP($B17,#REF!,5))</f>
        <v/>
      </c>
      <c r="D17" s="496" t="str">
        <f>IF($B17="","",VLOOKUP($B17,#REF!,15))</f>
        <v/>
      </c>
      <c r="E17" s="497" t="s">
        <v>663</v>
      </c>
      <c r="F17" s="498"/>
      <c r="G17" s="497" t="s">
        <v>880</v>
      </c>
      <c r="H17" s="498"/>
      <c r="I17" s="497" t="s">
        <v>675</v>
      </c>
      <c r="J17" s="493"/>
      <c r="K17" s="499" t="s">
        <v>625</v>
      </c>
      <c r="L17" s="500" t="e">
        <f>IF(K17="","",CONCATENATE(VLOOKUP($Y$3,$AB$1:$AK$1,K17)," pont"))</f>
        <v>#REF!</v>
      </c>
      <c r="M17" s="501"/>
      <c r="Y17" s="471"/>
      <c r="Z17" s="471"/>
      <c r="AA17" s="471" t="s">
        <v>36</v>
      </c>
      <c r="AB17" s="471">
        <v>250</v>
      </c>
      <c r="AC17" s="471">
        <v>200</v>
      </c>
      <c r="AD17" s="471">
        <v>160</v>
      </c>
      <c r="AE17" s="471">
        <v>140</v>
      </c>
      <c r="AF17" s="471">
        <v>120</v>
      </c>
      <c r="AG17" s="471">
        <v>110</v>
      </c>
      <c r="AH17" s="471">
        <v>100</v>
      </c>
      <c r="AI17" s="471">
        <v>90</v>
      </c>
      <c r="AJ17" s="471">
        <v>80</v>
      </c>
      <c r="AK17" s="471">
        <v>70</v>
      </c>
    </row>
    <row r="18" spans="1:37" x14ac:dyDescent="0.25">
      <c r="A18" s="494"/>
      <c r="B18" s="769"/>
      <c r="C18" s="493"/>
      <c r="D18" s="493"/>
      <c r="E18" s="493"/>
      <c r="F18" s="493"/>
      <c r="G18" s="493"/>
      <c r="H18" s="493"/>
      <c r="I18" s="493"/>
      <c r="J18" s="493"/>
      <c r="K18" s="494"/>
      <c r="L18" s="494"/>
      <c r="M18" s="503"/>
      <c r="Y18" s="471"/>
      <c r="Z18" s="471"/>
      <c r="AA18" s="471" t="s">
        <v>41</v>
      </c>
      <c r="AB18" s="471">
        <v>200</v>
      </c>
      <c r="AC18" s="471">
        <v>150</v>
      </c>
      <c r="AD18" s="471">
        <v>130</v>
      </c>
      <c r="AE18" s="471">
        <v>110</v>
      </c>
      <c r="AF18" s="471">
        <v>95</v>
      </c>
      <c r="AG18" s="471">
        <v>80</v>
      </c>
      <c r="AH18" s="471">
        <v>70</v>
      </c>
      <c r="AI18" s="471">
        <v>60</v>
      </c>
      <c r="AJ18" s="471">
        <v>55</v>
      </c>
      <c r="AK18" s="471">
        <v>50</v>
      </c>
    </row>
    <row r="19" spans="1:37" x14ac:dyDescent="0.25">
      <c r="A19" s="494" t="s">
        <v>87</v>
      </c>
      <c r="B19" s="770"/>
      <c r="C19" s="496" t="str">
        <f>IF($B19="","",VLOOKUP($B19,#REF!,5))</f>
        <v/>
      </c>
      <c r="D19" s="496" t="str">
        <f>IF($B19="","",VLOOKUP($B19,#REF!,15))</f>
        <v/>
      </c>
      <c r="E19" s="497" t="s">
        <v>881</v>
      </c>
      <c r="F19" s="498"/>
      <c r="G19" s="497" t="s">
        <v>882</v>
      </c>
      <c r="H19" s="498"/>
      <c r="I19" s="497" t="s">
        <v>67</v>
      </c>
      <c r="J19" s="493"/>
      <c r="K19" s="499" t="s">
        <v>618</v>
      </c>
      <c r="L19" s="500" t="e">
        <f>IF(K19="","",CONCATENATE(VLOOKUP($Y$3,$AB$1:$AK$1,K19)," pont"))</f>
        <v>#REF!</v>
      </c>
      <c r="M19" s="501"/>
      <c r="Y19" s="471"/>
      <c r="Z19" s="471"/>
      <c r="AA19" s="471" t="s">
        <v>53</v>
      </c>
      <c r="AB19" s="471">
        <v>150</v>
      </c>
      <c r="AC19" s="471">
        <v>120</v>
      </c>
      <c r="AD19" s="471">
        <v>100</v>
      </c>
      <c r="AE19" s="471">
        <v>80</v>
      </c>
      <c r="AF19" s="471">
        <v>70</v>
      </c>
      <c r="AG19" s="471">
        <v>60</v>
      </c>
      <c r="AH19" s="471">
        <v>55</v>
      </c>
      <c r="AI19" s="471">
        <v>50</v>
      </c>
      <c r="AJ19" s="471">
        <v>45</v>
      </c>
      <c r="AK19" s="471">
        <v>40</v>
      </c>
    </row>
    <row r="20" spans="1:37" x14ac:dyDescent="0.25">
      <c r="A20" s="493"/>
      <c r="B20" s="493"/>
      <c r="C20" s="493"/>
      <c r="D20" s="493"/>
      <c r="E20" s="493"/>
      <c r="F20" s="493"/>
      <c r="G20" s="493"/>
      <c r="H20" s="493"/>
      <c r="I20" s="493"/>
      <c r="J20" s="493"/>
      <c r="K20" s="493"/>
      <c r="L20" s="493"/>
      <c r="M20" s="493"/>
      <c r="Y20" s="471"/>
      <c r="Z20" s="471"/>
      <c r="AA20" s="471" t="s">
        <v>54</v>
      </c>
      <c r="AB20" s="471">
        <v>120</v>
      </c>
      <c r="AC20" s="471">
        <v>90</v>
      </c>
      <c r="AD20" s="471">
        <v>65</v>
      </c>
      <c r="AE20" s="471">
        <v>55</v>
      </c>
      <c r="AF20" s="471">
        <v>50</v>
      </c>
      <c r="AG20" s="471">
        <v>45</v>
      </c>
      <c r="AH20" s="471">
        <v>40</v>
      </c>
      <c r="AI20" s="471">
        <v>35</v>
      </c>
      <c r="AJ20" s="471">
        <v>25</v>
      </c>
      <c r="AK20" s="471">
        <v>20</v>
      </c>
    </row>
    <row r="21" spans="1:37" x14ac:dyDescent="0.25">
      <c r="A21" s="493"/>
      <c r="B21" s="493"/>
      <c r="C21" s="493"/>
      <c r="D21" s="493"/>
      <c r="E21" s="493"/>
      <c r="F21" s="493"/>
      <c r="G21" s="493"/>
      <c r="H21" s="493"/>
      <c r="I21" s="493"/>
      <c r="J21" s="493"/>
      <c r="K21" s="493"/>
      <c r="L21" s="493"/>
      <c r="M21" s="493"/>
      <c r="Y21" s="471"/>
      <c r="Z21" s="471"/>
      <c r="AA21" s="471" t="s">
        <v>60</v>
      </c>
      <c r="AB21" s="471">
        <v>90</v>
      </c>
      <c r="AC21" s="471">
        <v>60</v>
      </c>
      <c r="AD21" s="471">
        <v>45</v>
      </c>
      <c r="AE21" s="471">
        <v>34</v>
      </c>
      <c r="AF21" s="471">
        <v>27</v>
      </c>
      <c r="AG21" s="471">
        <v>22</v>
      </c>
      <c r="AH21" s="471">
        <v>18</v>
      </c>
      <c r="AI21" s="471">
        <v>15</v>
      </c>
      <c r="AJ21" s="471">
        <v>12</v>
      </c>
      <c r="AK21" s="471">
        <v>9</v>
      </c>
    </row>
    <row r="22" spans="1:37" ht="18.75" customHeight="1" x14ac:dyDescent="0.25">
      <c r="A22" s="493"/>
      <c r="B22" s="505"/>
      <c r="C22" s="505"/>
      <c r="D22" s="506" t="str">
        <f>E7</f>
        <v xml:space="preserve">Érfalvi </v>
      </c>
      <c r="E22" s="506"/>
      <c r="F22" s="506" t="str">
        <f>E9</f>
        <v>Técsy</v>
      </c>
      <c r="G22" s="506"/>
      <c r="H22" s="506" t="str">
        <f>E11</f>
        <v>Csepreghy</v>
      </c>
      <c r="I22" s="506"/>
      <c r="J22" s="493"/>
      <c r="K22" s="493"/>
      <c r="L22" s="493"/>
      <c r="M22" s="771" t="s">
        <v>47</v>
      </c>
      <c r="Y22" s="471"/>
      <c r="Z22" s="471"/>
      <c r="AA22" s="471" t="s">
        <v>63</v>
      </c>
      <c r="AB22" s="471">
        <v>60</v>
      </c>
      <c r="AC22" s="471">
        <v>40</v>
      </c>
      <c r="AD22" s="471">
        <v>30</v>
      </c>
      <c r="AE22" s="471">
        <v>20</v>
      </c>
      <c r="AF22" s="471">
        <v>18</v>
      </c>
      <c r="AG22" s="471">
        <v>15</v>
      </c>
      <c r="AH22" s="471">
        <v>12</v>
      </c>
      <c r="AI22" s="471">
        <v>10</v>
      </c>
      <c r="AJ22" s="471">
        <v>8</v>
      </c>
      <c r="AK22" s="471">
        <v>6</v>
      </c>
    </row>
    <row r="23" spans="1:37" ht="18.75" customHeight="1" x14ac:dyDescent="0.25">
      <c r="A23" s="507" t="s">
        <v>30</v>
      </c>
      <c r="B23" s="508" t="str">
        <f>E7</f>
        <v xml:space="preserve">Érfalvi </v>
      </c>
      <c r="C23" s="508"/>
      <c r="D23" s="509"/>
      <c r="E23" s="509"/>
      <c r="F23" s="510" t="s">
        <v>883</v>
      </c>
      <c r="G23" s="510"/>
      <c r="H23" s="510" t="s">
        <v>884</v>
      </c>
      <c r="I23" s="510"/>
      <c r="J23" s="493"/>
      <c r="K23" s="493"/>
      <c r="L23" s="493"/>
      <c r="M23" s="772" t="s">
        <v>617</v>
      </c>
      <c r="Y23" s="471"/>
      <c r="Z23" s="471"/>
      <c r="AA23" s="471" t="s">
        <v>70</v>
      </c>
      <c r="AB23" s="471">
        <v>40</v>
      </c>
      <c r="AC23" s="471">
        <v>25</v>
      </c>
      <c r="AD23" s="471">
        <v>18</v>
      </c>
      <c r="AE23" s="471">
        <v>13</v>
      </c>
      <c r="AF23" s="471">
        <v>8</v>
      </c>
      <c r="AG23" s="471">
        <v>7</v>
      </c>
      <c r="AH23" s="471">
        <v>6</v>
      </c>
      <c r="AI23" s="471">
        <v>5</v>
      </c>
      <c r="AJ23" s="471">
        <v>4</v>
      </c>
      <c r="AK23" s="471">
        <v>3</v>
      </c>
    </row>
    <row r="24" spans="1:37" ht="18.75" customHeight="1" x14ac:dyDescent="0.25">
      <c r="A24" s="507" t="s">
        <v>64</v>
      </c>
      <c r="B24" s="508" t="str">
        <f>E9</f>
        <v>Técsy</v>
      </c>
      <c r="C24" s="508"/>
      <c r="D24" s="510" t="s">
        <v>885</v>
      </c>
      <c r="E24" s="510"/>
      <c r="F24" s="509"/>
      <c r="G24" s="509"/>
      <c r="H24" s="510" t="s">
        <v>682</v>
      </c>
      <c r="I24" s="510"/>
      <c r="J24" s="493"/>
      <c r="K24" s="493"/>
      <c r="L24" s="493"/>
      <c r="M24" s="772" t="s">
        <v>616</v>
      </c>
      <c r="Y24" s="471"/>
      <c r="Z24" s="471"/>
      <c r="AA24" s="471" t="s">
        <v>71</v>
      </c>
      <c r="AB24" s="471">
        <v>25</v>
      </c>
      <c r="AC24" s="471">
        <v>15</v>
      </c>
      <c r="AD24" s="471">
        <v>13</v>
      </c>
      <c r="AE24" s="471">
        <v>7</v>
      </c>
      <c r="AF24" s="471">
        <v>6</v>
      </c>
      <c r="AG24" s="471">
        <v>5</v>
      </c>
      <c r="AH24" s="471">
        <v>4</v>
      </c>
      <c r="AI24" s="471">
        <v>3</v>
      </c>
      <c r="AJ24" s="471">
        <v>2</v>
      </c>
      <c r="AK24" s="471">
        <v>1</v>
      </c>
    </row>
    <row r="25" spans="1:37" ht="18.75" customHeight="1" x14ac:dyDescent="0.25">
      <c r="A25" s="507" t="s">
        <v>72</v>
      </c>
      <c r="B25" s="508" t="str">
        <f>E11</f>
        <v>Csepreghy</v>
      </c>
      <c r="C25" s="508"/>
      <c r="D25" s="510" t="s">
        <v>886</v>
      </c>
      <c r="E25" s="510"/>
      <c r="F25" s="510" t="s">
        <v>729</v>
      </c>
      <c r="G25" s="510"/>
      <c r="H25" s="509"/>
      <c r="I25" s="509"/>
      <c r="J25" s="493"/>
      <c r="K25" s="493"/>
      <c r="L25" s="493"/>
      <c r="M25" s="772" t="s">
        <v>618</v>
      </c>
      <c r="Y25" s="471"/>
      <c r="Z25" s="471"/>
      <c r="AA25" s="471" t="s">
        <v>76</v>
      </c>
      <c r="AB25" s="471">
        <v>15</v>
      </c>
      <c r="AC25" s="471">
        <v>10</v>
      </c>
      <c r="AD25" s="471">
        <v>8</v>
      </c>
      <c r="AE25" s="471">
        <v>4</v>
      </c>
      <c r="AF25" s="471">
        <v>3</v>
      </c>
      <c r="AG25" s="471">
        <v>2</v>
      </c>
      <c r="AH25" s="471">
        <v>1</v>
      </c>
      <c r="AI25" s="471">
        <v>0</v>
      </c>
      <c r="AJ25" s="471">
        <v>0</v>
      </c>
      <c r="AK25" s="471">
        <v>0</v>
      </c>
    </row>
    <row r="26" spans="1:37" x14ac:dyDescent="0.25">
      <c r="A26" s="493"/>
      <c r="B26" s="493"/>
      <c r="C26" s="493"/>
      <c r="D26" s="493"/>
      <c r="E26" s="493"/>
      <c r="F26" s="493"/>
      <c r="G26" s="493"/>
      <c r="H26" s="493"/>
      <c r="I26" s="493"/>
      <c r="J26" s="493"/>
      <c r="K26" s="493"/>
      <c r="L26" s="493"/>
      <c r="M26" s="576"/>
      <c r="Y26" s="471"/>
      <c r="Z26" s="471"/>
      <c r="AA26" s="471" t="s">
        <v>77</v>
      </c>
      <c r="AB26" s="471">
        <v>10</v>
      </c>
      <c r="AC26" s="471">
        <v>6</v>
      </c>
      <c r="AD26" s="471">
        <v>4</v>
      </c>
      <c r="AE26" s="471">
        <v>2</v>
      </c>
      <c r="AF26" s="471">
        <v>1</v>
      </c>
      <c r="AG26" s="471">
        <v>0</v>
      </c>
      <c r="AH26" s="471">
        <v>0</v>
      </c>
      <c r="AI26" s="471">
        <v>0</v>
      </c>
      <c r="AJ26" s="471">
        <v>0</v>
      </c>
      <c r="AK26" s="471">
        <v>0</v>
      </c>
    </row>
    <row r="27" spans="1:37" ht="18.75" customHeight="1" x14ac:dyDescent="0.25">
      <c r="A27" s="493"/>
      <c r="B27" s="505"/>
      <c r="C27" s="505"/>
      <c r="D27" s="506" t="str">
        <f>E13</f>
        <v>Deli</v>
      </c>
      <c r="E27" s="506"/>
      <c r="F27" s="506" t="str">
        <f>E15</f>
        <v>Tóth-Riegler</v>
      </c>
      <c r="G27" s="506"/>
      <c r="H27" s="506" t="str">
        <f>E17</f>
        <v>Tóth</v>
      </c>
      <c r="I27" s="506"/>
      <c r="J27" s="506" t="str">
        <f>E19</f>
        <v>Vígh</v>
      </c>
      <c r="K27" s="506"/>
      <c r="L27" s="493"/>
      <c r="M27" s="576"/>
      <c r="Y27" s="471"/>
      <c r="Z27" s="471"/>
      <c r="AA27" s="471" t="s">
        <v>82</v>
      </c>
      <c r="AB27" s="471">
        <v>3</v>
      </c>
      <c r="AC27" s="471">
        <v>2</v>
      </c>
      <c r="AD27" s="471">
        <v>1</v>
      </c>
      <c r="AE27" s="471">
        <v>0</v>
      </c>
      <c r="AF27" s="471">
        <v>0</v>
      </c>
      <c r="AG27" s="471">
        <v>0</v>
      </c>
      <c r="AH27" s="471">
        <v>0</v>
      </c>
      <c r="AI27" s="471">
        <v>0</v>
      </c>
      <c r="AJ27" s="471">
        <v>0</v>
      </c>
      <c r="AK27" s="471">
        <v>0</v>
      </c>
    </row>
    <row r="28" spans="1:37" ht="18.75" customHeight="1" x14ac:dyDescent="0.25">
      <c r="A28" s="507" t="s">
        <v>78</v>
      </c>
      <c r="B28" s="508" t="str">
        <f>E13</f>
        <v>Deli</v>
      </c>
      <c r="C28" s="508"/>
      <c r="D28" s="509"/>
      <c r="E28" s="509"/>
      <c r="F28" s="510" t="s">
        <v>725</v>
      </c>
      <c r="G28" s="510"/>
      <c r="H28" s="510" t="s">
        <v>733</v>
      </c>
      <c r="I28" s="510"/>
      <c r="J28" s="506" t="s">
        <v>714</v>
      </c>
      <c r="K28" s="506"/>
      <c r="L28" s="493"/>
      <c r="M28" s="772" t="s">
        <v>617</v>
      </c>
    </row>
    <row r="29" spans="1:37" ht="18.75" customHeight="1" x14ac:dyDescent="0.25">
      <c r="A29" s="507" t="s">
        <v>83</v>
      </c>
      <c r="B29" s="508" t="str">
        <f>E15</f>
        <v>Tóth-Riegler</v>
      </c>
      <c r="C29" s="508"/>
      <c r="D29" s="510" t="s">
        <v>729</v>
      </c>
      <c r="E29" s="510"/>
      <c r="F29" s="509"/>
      <c r="G29" s="509"/>
      <c r="H29" s="510" t="s">
        <v>708</v>
      </c>
      <c r="I29" s="510"/>
      <c r="J29" s="510" t="s">
        <v>887</v>
      </c>
      <c r="K29" s="510"/>
      <c r="L29" s="493"/>
      <c r="M29" s="772" t="s">
        <v>619</v>
      </c>
    </row>
    <row r="30" spans="1:37" ht="18.75" customHeight="1" x14ac:dyDescent="0.25">
      <c r="A30" s="507" t="s">
        <v>87</v>
      </c>
      <c r="B30" s="508" t="str">
        <f>E17</f>
        <v>Tóth</v>
      </c>
      <c r="C30" s="508"/>
      <c r="D30" s="510" t="s">
        <v>888</v>
      </c>
      <c r="E30" s="510"/>
      <c r="F30" s="510" t="s">
        <v>705</v>
      </c>
      <c r="G30" s="510"/>
      <c r="H30" s="509"/>
      <c r="I30" s="509"/>
      <c r="J30" s="510" t="s">
        <v>732</v>
      </c>
      <c r="K30" s="510"/>
      <c r="L30" s="493"/>
      <c r="M30" s="772" t="s">
        <v>618</v>
      </c>
    </row>
    <row r="31" spans="1:37" ht="18.75" customHeight="1" x14ac:dyDescent="0.25">
      <c r="A31" s="507" t="s">
        <v>91</v>
      </c>
      <c r="B31" s="508" t="str">
        <f>E19</f>
        <v>Vígh</v>
      </c>
      <c r="C31" s="508"/>
      <c r="D31" s="510" t="s">
        <v>718</v>
      </c>
      <c r="E31" s="510"/>
      <c r="F31" s="510" t="s">
        <v>889</v>
      </c>
      <c r="G31" s="510"/>
      <c r="H31" s="506" t="s">
        <v>726</v>
      </c>
      <c r="I31" s="506"/>
      <c r="J31" s="509"/>
      <c r="K31" s="509"/>
      <c r="L31" s="493"/>
      <c r="M31" s="772" t="s">
        <v>616</v>
      </c>
    </row>
    <row r="32" spans="1:37" ht="18.75" customHeight="1" x14ac:dyDescent="0.25">
      <c r="A32" s="576"/>
      <c r="B32" s="773"/>
      <c r="C32" s="773"/>
      <c r="D32" s="576"/>
      <c r="E32" s="576"/>
      <c r="F32" s="576"/>
      <c r="G32" s="576"/>
      <c r="H32" s="576"/>
      <c r="I32" s="576"/>
      <c r="J32" s="493"/>
      <c r="K32" s="493"/>
      <c r="L32" s="493"/>
      <c r="M32" s="774"/>
    </row>
    <row r="33" spans="1:18" x14ac:dyDescent="0.25">
      <c r="A33" s="493"/>
      <c r="B33" s="493"/>
      <c r="C33" s="493"/>
      <c r="D33" s="493"/>
      <c r="E33" s="493"/>
      <c r="F33" s="493"/>
      <c r="G33" s="493"/>
      <c r="H33" s="493"/>
      <c r="I33" s="493"/>
      <c r="J33" s="493"/>
      <c r="K33" s="493"/>
      <c r="L33" s="493"/>
      <c r="M33" s="493"/>
    </row>
    <row r="34" spans="1:18" x14ac:dyDescent="0.25">
      <c r="A34" s="493" t="s">
        <v>98</v>
      </c>
      <c r="B34" s="493"/>
      <c r="C34" s="775" t="s">
        <v>877</v>
      </c>
      <c r="D34" s="775"/>
      <c r="E34" s="494" t="s">
        <v>99</v>
      </c>
      <c r="F34" s="775" t="s">
        <v>890</v>
      </c>
      <c r="G34" s="775"/>
      <c r="H34" s="493"/>
      <c r="I34" s="498" t="s">
        <v>891</v>
      </c>
      <c r="J34" s="493"/>
      <c r="K34" s="493"/>
      <c r="L34" s="493"/>
      <c r="M34" s="493"/>
    </row>
    <row r="35" spans="1:18" x14ac:dyDescent="0.25">
      <c r="A35" s="493"/>
      <c r="B35" s="493"/>
      <c r="C35" s="493"/>
      <c r="D35" s="493"/>
      <c r="E35" s="493"/>
      <c r="F35" s="494"/>
      <c r="G35" s="494"/>
      <c r="H35" s="493"/>
      <c r="I35" s="493"/>
      <c r="J35" s="493"/>
      <c r="K35" s="493"/>
      <c r="L35" s="493"/>
      <c r="M35" s="493"/>
    </row>
    <row r="36" spans="1:18" x14ac:dyDescent="0.25">
      <c r="A36" s="493" t="s">
        <v>100</v>
      </c>
      <c r="B36" s="493"/>
      <c r="C36" s="775" t="s">
        <v>881</v>
      </c>
      <c r="D36" s="775"/>
      <c r="E36" s="494" t="s">
        <v>99</v>
      </c>
      <c r="F36" s="775" t="s">
        <v>874</v>
      </c>
      <c r="G36" s="775"/>
      <c r="H36" s="493"/>
      <c r="I36" s="498"/>
      <c r="J36" s="493"/>
      <c r="K36" s="493"/>
      <c r="L36" s="493"/>
      <c r="M36" s="493"/>
    </row>
    <row r="37" spans="1:18" x14ac:dyDescent="0.25">
      <c r="A37" s="493"/>
      <c r="B37" s="493"/>
      <c r="C37" s="494"/>
      <c r="D37" s="494"/>
      <c r="E37" s="494"/>
      <c r="F37" s="494"/>
      <c r="G37" s="494"/>
      <c r="H37" s="493"/>
      <c r="I37" s="493"/>
      <c r="J37" s="493"/>
      <c r="K37" s="493"/>
      <c r="L37" s="493"/>
      <c r="M37" s="493"/>
    </row>
    <row r="38" spans="1:18" x14ac:dyDescent="0.25">
      <c r="A38" s="493" t="s">
        <v>101</v>
      </c>
      <c r="B38" s="493"/>
      <c r="C38" s="775" t="str">
        <f>IF(M23=3,B23,IF(M24=3,B24,IF(M25=3,B25,"")))</f>
        <v/>
      </c>
      <c r="D38" s="775"/>
      <c r="E38" s="494" t="s">
        <v>99</v>
      </c>
      <c r="F38" s="775" t="str">
        <f>IF(M28=3,B28,IF(M29=3,B29,IF(M30=3,B30,IF(M31=3,B31,""))))</f>
        <v/>
      </c>
      <c r="G38" s="775"/>
      <c r="H38" s="493"/>
      <c r="I38" s="498"/>
      <c r="J38" s="493"/>
      <c r="K38" s="493"/>
      <c r="L38" s="493"/>
      <c r="M38" s="493"/>
    </row>
    <row r="39" spans="1:18" x14ac:dyDescent="0.25">
      <c r="A39" s="493"/>
      <c r="B39" s="493"/>
      <c r="C39" s="493"/>
      <c r="D39" s="493"/>
      <c r="E39" s="493"/>
      <c r="F39" s="493"/>
      <c r="G39" s="493"/>
      <c r="H39" s="493"/>
      <c r="I39" s="493"/>
      <c r="J39" s="493"/>
      <c r="K39" s="493"/>
      <c r="L39" s="493"/>
      <c r="M39" s="493"/>
    </row>
    <row r="40" spans="1:18" x14ac:dyDescent="0.25">
      <c r="A40" s="493"/>
      <c r="B40" s="493"/>
      <c r="C40" s="493"/>
      <c r="D40" s="493"/>
      <c r="E40" s="493"/>
      <c r="F40" s="493"/>
      <c r="G40" s="493"/>
      <c r="H40" s="493"/>
      <c r="I40" s="493"/>
      <c r="J40" s="493"/>
      <c r="K40" s="493"/>
      <c r="L40" s="498"/>
      <c r="M40" s="493"/>
    </row>
    <row r="41" spans="1:18" x14ac:dyDescent="0.25">
      <c r="A41" s="511" t="s">
        <v>44</v>
      </c>
      <c r="B41" s="512"/>
      <c r="C41" s="513"/>
      <c r="D41" s="514" t="s">
        <v>103</v>
      </c>
      <c r="E41" s="515" t="s">
        <v>104</v>
      </c>
      <c r="F41" s="516"/>
      <c r="G41" s="514" t="s">
        <v>103</v>
      </c>
      <c r="H41" s="515" t="s">
        <v>105</v>
      </c>
      <c r="I41" s="517"/>
      <c r="J41" s="515" t="s">
        <v>106</v>
      </c>
      <c r="K41" s="518" t="s">
        <v>107</v>
      </c>
      <c r="L41" s="489"/>
      <c r="M41" s="516"/>
      <c r="P41" s="521"/>
      <c r="Q41" s="521"/>
      <c r="R41" s="522"/>
    </row>
    <row r="42" spans="1:18" x14ac:dyDescent="0.25">
      <c r="A42" s="523" t="s">
        <v>108</v>
      </c>
      <c r="B42" s="524"/>
      <c r="C42" s="525"/>
      <c r="D42" s="526">
        <v>1</v>
      </c>
      <c r="E42" s="527" t="e">
        <f>IF(D42&gt;$R$44,0,UPPER(VLOOKUP(D42,#REF!,2)))</f>
        <v>#REF!</v>
      </c>
      <c r="F42" s="527"/>
      <c r="G42" s="528" t="s">
        <v>109</v>
      </c>
      <c r="H42" s="524"/>
      <c r="I42" s="529"/>
      <c r="J42" s="530"/>
      <c r="K42" s="531" t="s">
        <v>110</v>
      </c>
      <c r="L42" s="532"/>
      <c r="M42" s="552"/>
      <c r="P42" s="534"/>
      <c r="Q42" s="534"/>
      <c r="R42" s="535"/>
    </row>
    <row r="43" spans="1:18" x14ac:dyDescent="0.25">
      <c r="A43" s="536" t="s">
        <v>111</v>
      </c>
      <c r="B43" s="537"/>
      <c r="C43" s="538"/>
      <c r="D43" s="539">
        <v>2</v>
      </c>
      <c r="E43" s="540" t="e">
        <f>IF(D43&gt;$R$44,0,UPPER(VLOOKUP(D43,#REF!,2)))</f>
        <v>#REF!</v>
      </c>
      <c r="F43" s="540"/>
      <c r="G43" s="541" t="s">
        <v>112</v>
      </c>
      <c r="H43" s="542"/>
      <c r="I43" s="543"/>
      <c r="J43" s="544"/>
      <c r="K43" s="545"/>
      <c r="L43" s="498"/>
      <c r="M43" s="546"/>
      <c r="P43" s="535"/>
      <c r="Q43" s="547"/>
      <c r="R43" s="535"/>
    </row>
    <row r="44" spans="1:18" x14ac:dyDescent="0.25">
      <c r="A44" s="548"/>
      <c r="B44" s="549"/>
      <c r="C44" s="550"/>
      <c r="D44" s="539"/>
      <c r="E44" s="551"/>
      <c r="F44" s="493"/>
      <c r="G44" s="541" t="s">
        <v>113</v>
      </c>
      <c r="H44" s="542"/>
      <c r="I44" s="543"/>
      <c r="J44" s="544"/>
      <c r="K44" s="531" t="s">
        <v>114</v>
      </c>
      <c r="L44" s="532"/>
      <c r="M44" s="552"/>
      <c r="P44" s="534"/>
      <c r="Q44" s="534"/>
      <c r="R44" s="571" t="e">
        <f>MIN(4,#REF!)</f>
        <v>#REF!</v>
      </c>
    </row>
    <row r="45" spans="1:18" x14ac:dyDescent="0.25">
      <c r="A45" s="553"/>
      <c r="B45" s="554"/>
      <c r="C45" s="555"/>
      <c r="D45" s="539"/>
      <c r="E45" s="551"/>
      <c r="F45" s="493"/>
      <c r="G45" s="541" t="s">
        <v>115</v>
      </c>
      <c r="H45" s="542"/>
      <c r="I45" s="543"/>
      <c r="J45" s="544"/>
      <c r="K45" s="556"/>
      <c r="L45" s="493"/>
      <c r="M45" s="533"/>
      <c r="P45" s="535"/>
      <c r="Q45" s="547"/>
      <c r="R45" s="535"/>
    </row>
    <row r="46" spans="1:18" x14ac:dyDescent="0.25">
      <c r="A46" s="557"/>
      <c r="B46" s="558"/>
      <c r="C46" s="559"/>
      <c r="D46" s="539"/>
      <c r="E46" s="551"/>
      <c r="F46" s="493"/>
      <c r="G46" s="541" t="s">
        <v>116</v>
      </c>
      <c r="H46" s="542"/>
      <c r="I46" s="543"/>
      <c r="J46" s="544"/>
      <c r="K46" s="536"/>
      <c r="L46" s="498"/>
      <c r="M46" s="546"/>
      <c r="P46" s="535"/>
      <c r="Q46" s="547"/>
      <c r="R46" s="535"/>
    </row>
    <row r="47" spans="1:18" x14ac:dyDescent="0.25">
      <c r="A47" s="560"/>
      <c r="B47" s="561"/>
      <c r="C47" s="555"/>
      <c r="D47" s="539"/>
      <c r="E47" s="551"/>
      <c r="F47" s="493"/>
      <c r="G47" s="541" t="s">
        <v>117</v>
      </c>
      <c r="H47" s="542"/>
      <c r="I47" s="543"/>
      <c r="J47" s="544"/>
      <c r="K47" s="531" t="s">
        <v>118</v>
      </c>
      <c r="L47" s="532"/>
      <c r="M47" s="552"/>
      <c r="P47" s="534"/>
      <c r="Q47" s="534"/>
      <c r="R47" s="535"/>
    </row>
    <row r="48" spans="1:18" x14ac:dyDescent="0.25">
      <c r="A48" s="560"/>
      <c r="B48" s="561"/>
      <c r="C48" s="562"/>
      <c r="D48" s="539"/>
      <c r="E48" s="551"/>
      <c r="F48" s="493"/>
      <c r="G48" s="541" t="s">
        <v>119</v>
      </c>
      <c r="H48" s="542"/>
      <c r="I48" s="543"/>
      <c r="J48" s="544"/>
      <c r="K48" s="556"/>
      <c r="L48" s="493"/>
      <c r="M48" s="533"/>
      <c r="P48" s="535"/>
      <c r="Q48" s="547"/>
      <c r="R48" s="535"/>
    </row>
    <row r="49" spans="1:18" x14ac:dyDescent="0.25">
      <c r="A49" s="563"/>
      <c r="B49" s="564"/>
      <c r="C49" s="565"/>
      <c r="D49" s="566"/>
      <c r="E49" s="567"/>
      <c r="F49" s="498"/>
      <c r="G49" s="568" t="s">
        <v>120</v>
      </c>
      <c r="H49" s="537"/>
      <c r="I49" s="569"/>
      <c r="J49" s="570"/>
      <c r="K49" s="536" t="str">
        <f>L4</f>
        <v>Kovács Zoltán</v>
      </c>
      <c r="L49" s="498"/>
      <c r="M49" s="546"/>
      <c r="P49" s="535"/>
      <c r="Q49" s="547"/>
      <c r="R49" s="571"/>
    </row>
  </sheetData>
  <sheetProtection selectLockedCells="1" selectUnlockedCells="1"/>
  <mergeCells count="51">
    <mergeCell ref="C36:D36"/>
    <mergeCell ref="F36:G36"/>
    <mergeCell ref="C38:D38"/>
    <mergeCell ref="F38:G38"/>
    <mergeCell ref="E42:F42"/>
    <mergeCell ref="E43:F43"/>
    <mergeCell ref="B31:C31"/>
    <mergeCell ref="D31:E31"/>
    <mergeCell ref="F31:G31"/>
    <mergeCell ref="H31:I31"/>
    <mergeCell ref="J31:K31"/>
    <mergeCell ref="C34:D34"/>
    <mergeCell ref="F34:G34"/>
    <mergeCell ref="B29:C29"/>
    <mergeCell ref="D29:E29"/>
    <mergeCell ref="F29:G29"/>
    <mergeCell ref="H29:I29"/>
    <mergeCell ref="J29:K29"/>
    <mergeCell ref="B30:C30"/>
    <mergeCell ref="D30:E30"/>
    <mergeCell ref="F30:G30"/>
    <mergeCell ref="H30:I30"/>
    <mergeCell ref="J30:K30"/>
    <mergeCell ref="J27:K27"/>
    <mergeCell ref="B28:C28"/>
    <mergeCell ref="D28:E28"/>
    <mergeCell ref="F28:G28"/>
    <mergeCell ref="H28:I28"/>
    <mergeCell ref="J28:K28"/>
    <mergeCell ref="B25:C25"/>
    <mergeCell ref="D25:E25"/>
    <mergeCell ref="F25:G25"/>
    <mergeCell ref="H25:I25"/>
    <mergeCell ref="B27:C27"/>
    <mergeCell ref="D27:E27"/>
    <mergeCell ref="F27:G27"/>
    <mergeCell ref="H27:I27"/>
    <mergeCell ref="B23:C23"/>
    <mergeCell ref="D23:E23"/>
    <mergeCell ref="F23:G23"/>
    <mergeCell ref="H23:I23"/>
    <mergeCell ref="B24:C24"/>
    <mergeCell ref="D24:E24"/>
    <mergeCell ref="F24:G24"/>
    <mergeCell ref="H24:I24"/>
    <mergeCell ref="A1:F1"/>
    <mergeCell ref="A4:C4"/>
    <mergeCell ref="B22:C22"/>
    <mergeCell ref="D22:E22"/>
    <mergeCell ref="F22:G22"/>
    <mergeCell ref="H22:I22"/>
  </mergeCells>
  <conditionalFormatting sqref="E7 E9 E11 E13 E15 E17 E19">
    <cfRule type="cellIs" dxfId="1" priority="2" stopIfTrue="1" operator="equal">
      <formula>"Bye"</formula>
    </cfRule>
  </conditionalFormatting>
  <conditionalFormatting sqref="R44 R49">
    <cfRule type="expression" dxfId="0" priority="1" stopIfTrue="1">
      <formula>$O$1="CU"</formula>
    </cfRule>
  </conditionalFormatting>
  <printOptions horizontalCentered="1" verticalCentered="1"/>
  <pageMargins left="0" right="0" top="0.98402777777777783" bottom="0.98402777777777783" header="0.51181102362204722" footer="0.51181102362204722"/>
  <pageSetup paperSize="9" scale="95"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74"/>
  <sheetViews>
    <sheetView workbookViewId="0"/>
  </sheetViews>
  <sheetFormatPr defaultRowHeight="14.4" x14ac:dyDescent="0.3"/>
  <cols>
    <col min="1" max="1" width="28.109375" style="426" bestFit="1" customWidth="1"/>
    <col min="2" max="2" width="23.21875" style="426" bestFit="1" customWidth="1"/>
    <col min="3" max="3" width="15.88671875" style="426" bestFit="1" customWidth="1"/>
    <col min="4" max="4" width="8.88671875" style="426"/>
    <col min="5" max="5" width="38" style="426" bestFit="1" customWidth="1"/>
    <col min="6" max="6" width="5" style="426" bestFit="1" customWidth="1"/>
    <col min="7" max="7" width="8.88671875" style="426"/>
    <col min="8" max="8" width="116.44140625" style="426" bestFit="1" customWidth="1"/>
    <col min="9" max="9" width="10.77734375" style="426" bestFit="1" customWidth="1"/>
    <col min="10" max="10" width="24.33203125" style="426" bestFit="1" customWidth="1"/>
    <col min="11" max="11" width="29.5546875" style="426" bestFit="1" customWidth="1"/>
    <col min="12" max="12" width="30" style="426" bestFit="1" customWidth="1"/>
    <col min="13" max="16384" width="8.88671875" style="426"/>
  </cols>
  <sheetData>
    <row r="1" spans="1:12" ht="45" customHeight="1" x14ac:dyDescent="0.3">
      <c r="A1" s="425" t="s">
        <v>379</v>
      </c>
      <c r="B1" s="425" t="s">
        <v>380</v>
      </c>
      <c r="C1" s="425" t="s">
        <v>381</v>
      </c>
      <c r="D1" s="425" t="s">
        <v>382</v>
      </c>
      <c r="E1" s="425" t="s">
        <v>383</v>
      </c>
      <c r="F1" s="425" t="s">
        <v>384</v>
      </c>
      <c r="G1" s="425" t="s">
        <v>31</v>
      </c>
      <c r="H1" s="425" t="s">
        <v>385</v>
      </c>
      <c r="I1" s="425" t="s">
        <v>386</v>
      </c>
      <c r="J1" s="425" t="s">
        <v>387</v>
      </c>
      <c r="K1" s="425" t="s">
        <v>388</v>
      </c>
      <c r="L1" s="425" t="s">
        <v>389</v>
      </c>
    </row>
    <row r="2" spans="1:12" x14ac:dyDescent="0.3">
      <c r="A2" s="426" t="s">
        <v>390</v>
      </c>
      <c r="B2" s="426" t="s">
        <v>391</v>
      </c>
      <c r="C2" s="426" t="s">
        <v>392</v>
      </c>
      <c r="D2" s="426" t="s">
        <v>393</v>
      </c>
      <c r="E2" s="426" t="s">
        <v>394</v>
      </c>
      <c r="F2" s="426" t="s">
        <v>87</v>
      </c>
      <c r="G2" s="426" t="s">
        <v>64</v>
      </c>
      <c r="H2" s="426" t="s">
        <v>395</v>
      </c>
      <c r="I2" s="426" t="s">
        <v>396</v>
      </c>
      <c r="J2" s="426" t="s">
        <v>291</v>
      </c>
      <c r="K2" s="426" t="s">
        <v>397</v>
      </c>
      <c r="L2" s="426" t="s">
        <v>398</v>
      </c>
    </row>
    <row r="3" spans="1:12" x14ac:dyDescent="0.3">
      <c r="A3" s="426" t="s">
        <v>390</v>
      </c>
      <c r="B3" s="426" t="s">
        <v>391</v>
      </c>
      <c r="C3" s="426" t="s">
        <v>392</v>
      </c>
      <c r="D3" s="426" t="s">
        <v>393</v>
      </c>
      <c r="E3" s="426" t="s">
        <v>394</v>
      </c>
      <c r="F3" s="426" t="s">
        <v>87</v>
      </c>
      <c r="G3" s="426" t="s">
        <v>64</v>
      </c>
      <c r="H3" s="426" t="s">
        <v>399</v>
      </c>
      <c r="I3" s="426" t="s">
        <v>396</v>
      </c>
      <c r="J3" s="426" t="s">
        <v>287</v>
      </c>
      <c r="K3" s="426" t="s">
        <v>400</v>
      </c>
      <c r="L3" s="426" t="s">
        <v>398</v>
      </c>
    </row>
    <row r="4" spans="1:12" x14ac:dyDescent="0.3">
      <c r="A4" s="426" t="s">
        <v>390</v>
      </c>
      <c r="B4" s="426" t="s">
        <v>401</v>
      </c>
      <c r="C4" s="426" t="s">
        <v>392</v>
      </c>
      <c r="D4" s="426" t="s">
        <v>393</v>
      </c>
      <c r="E4" s="426" t="s">
        <v>394</v>
      </c>
      <c r="F4" s="426" t="s">
        <v>87</v>
      </c>
      <c r="G4" s="426" t="s">
        <v>64</v>
      </c>
      <c r="H4" s="426" t="s">
        <v>402</v>
      </c>
      <c r="I4" s="426" t="s">
        <v>13</v>
      </c>
      <c r="J4" s="426" t="s">
        <v>288</v>
      </c>
      <c r="K4" s="426" t="s">
        <v>403</v>
      </c>
      <c r="L4" s="426" t="s">
        <v>398</v>
      </c>
    </row>
    <row r="5" spans="1:12" x14ac:dyDescent="0.3">
      <c r="A5" s="426" t="s">
        <v>390</v>
      </c>
      <c r="B5" s="426" t="s">
        <v>401</v>
      </c>
      <c r="C5" s="426" t="s">
        <v>392</v>
      </c>
      <c r="D5" s="426" t="s">
        <v>393</v>
      </c>
      <c r="E5" s="426" t="s">
        <v>394</v>
      </c>
      <c r="F5" s="426" t="s">
        <v>87</v>
      </c>
      <c r="G5" s="426" t="s">
        <v>64</v>
      </c>
      <c r="H5" s="426" t="s">
        <v>402</v>
      </c>
      <c r="I5" s="426" t="s">
        <v>13</v>
      </c>
      <c r="J5" s="426" t="s">
        <v>404</v>
      </c>
      <c r="K5" s="426" t="s">
        <v>403</v>
      </c>
      <c r="L5" s="426" t="s">
        <v>398</v>
      </c>
    </row>
    <row r="6" spans="1:12" x14ac:dyDescent="0.3">
      <c r="A6" s="426" t="s">
        <v>390</v>
      </c>
      <c r="B6" s="426" t="s">
        <v>391</v>
      </c>
      <c r="C6" s="426" t="s">
        <v>392</v>
      </c>
      <c r="D6" s="426" t="s">
        <v>393</v>
      </c>
      <c r="E6" s="426" t="s">
        <v>394</v>
      </c>
      <c r="F6" s="426" t="s">
        <v>87</v>
      </c>
      <c r="G6" s="426" t="s">
        <v>64</v>
      </c>
      <c r="H6" s="426" t="s">
        <v>405</v>
      </c>
      <c r="I6" s="426" t="s">
        <v>396</v>
      </c>
      <c r="J6" s="426" t="s">
        <v>292</v>
      </c>
      <c r="K6" s="426" t="s">
        <v>406</v>
      </c>
      <c r="L6" s="426" t="s">
        <v>398</v>
      </c>
    </row>
    <row r="7" spans="1:12" x14ac:dyDescent="0.3">
      <c r="A7" s="426" t="s">
        <v>390</v>
      </c>
      <c r="B7" s="426" t="s">
        <v>391</v>
      </c>
      <c r="C7" s="426" t="s">
        <v>392</v>
      </c>
      <c r="D7" s="426" t="s">
        <v>393</v>
      </c>
      <c r="E7" s="426" t="s">
        <v>394</v>
      </c>
      <c r="F7" s="426" t="s">
        <v>87</v>
      </c>
      <c r="G7" s="426" t="s">
        <v>64</v>
      </c>
      <c r="H7" s="426" t="s">
        <v>405</v>
      </c>
      <c r="I7" s="426" t="s">
        <v>396</v>
      </c>
      <c r="J7" s="426" t="s">
        <v>294</v>
      </c>
      <c r="K7" s="426" t="s">
        <v>406</v>
      </c>
      <c r="L7" s="426" t="s">
        <v>398</v>
      </c>
    </row>
    <row r="8" spans="1:12" x14ac:dyDescent="0.3">
      <c r="A8" s="426" t="s">
        <v>390</v>
      </c>
      <c r="B8" s="426" t="s">
        <v>391</v>
      </c>
      <c r="C8" s="426" t="s">
        <v>392</v>
      </c>
      <c r="D8" s="426" t="s">
        <v>393</v>
      </c>
      <c r="E8" s="426" t="s">
        <v>394</v>
      </c>
      <c r="F8" s="426" t="s">
        <v>87</v>
      </c>
      <c r="G8" s="426" t="s">
        <v>64</v>
      </c>
      <c r="H8" s="426" t="s">
        <v>405</v>
      </c>
      <c r="I8" s="426" t="s">
        <v>396</v>
      </c>
      <c r="J8" s="426" t="s">
        <v>290</v>
      </c>
      <c r="K8" s="426" t="s">
        <v>406</v>
      </c>
      <c r="L8" s="426" t="s">
        <v>398</v>
      </c>
    </row>
    <row r="9" spans="1:12" x14ac:dyDescent="0.3">
      <c r="A9" s="426" t="s">
        <v>390</v>
      </c>
      <c r="B9" s="426" t="s">
        <v>391</v>
      </c>
      <c r="C9" s="426" t="s">
        <v>392</v>
      </c>
      <c r="D9" s="426" t="s">
        <v>393</v>
      </c>
      <c r="E9" s="426" t="s">
        <v>394</v>
      </c>
      <c r="F9" s="426" t="s">
        <v>87</v>
      </c>
      <c r="G9" s="426" t="s">
        <v>64</v>
      </c>
      <c r="H9" s="426" t="s">
        <v>407</v>
      </c>
      <c r="I9" s="426" t="s">
        <v>57</v>
      </c>
      <c r="J9" s="426" t="s">
        <v>289</v>
      </c>
      <c r="K9" s="426" t="s">
        <v>408</v>
      </c>
      <c r="L9" s="426" t="s">
        <v>398</v>
      </c>
    </row>
    <row r="10" spans="1:12" x14ac:dyDescent="0.3">
      <c r="A10" s="426" t="s">
        <v>390</v>
      </c>
      <c r="B10" s="426" t="s">
        <v>391</v>
      </c>
      <c r="C10" s="426" t="s">
        <v>392</v>
      </c>
      <c r="D10" s="426" t="s">
        <v>393</v>
      </c>
      <c r="E10" s="426" t="s">
        <v>394</v>
      </c>
      <c r="F10" s="426" t="s">
        <v>409</v>
      </c>
      <c r="G10" s="426" t="s">
        <v>64</v>
      </c>
      <c r="H10" s="426" t="s">
        <v>395</v>
      </c>
      <c r="I10" s="426" t="s">
        <v>396</v>
      </c>
      <c r="J10" s="426" t="s">
        <v>309</v>
      </c>
      <c r="K10" s="426" t="s">
        <v>397</v>
      </c>
      <c r="L10" s="426" t="s">
        <v>398</v>
      </c>
    </row>
    <row r="11" spans="1:12" x14ac:dyDescent="0.3">
      <c r="A11" s="426" t="s">
        <v>390</v>
      </c>
      <c r="B11" s="426" t="s">
        <v>410</v>
      </c>
      <c r="C11" s="426" t="s">
        <v>392</v>
      </c>
      <c r="D11" s="426" t="s">
        <v>393</v>
      </c>
      <c r="E11" s="426" t="s">
        <v>394</v>
      </c>
      <c r="F11" s="426" t="s">
        <v>409</v>
      </c>
      <c r="G11" s="426" t="s">
        <v>64</v>
      </c>
      <c r="H11" s="426" t="s">
        <v>411</v>
      </c>
      <c r="I11" s="426" t="s">
        <v>126</v>
      </c>
      <c r="J11" s="426" t="s">
        <v>412</v>
      </c>
      <c r="K11" s="426" t="s">
        <v>413</v>
      </c>
      <c r="L11" s="426" t="s">
        <v>414</v>
      </c>
    </row>
    <row r="12" spans="1:12" x14ac:dyDescent="0.3">
      <c r="A12" s="426" t="s">
        <v>390</v>
      </c>
      <c r="B12" s="426" t="s">
        <v>401</v>
      </c>
      <c r="C12" s="426" t="s">
        <v>392</v>
      </c>
      <c r="D12" s="426" t="s">
        <v>393</v>
      </c>
      <c r="E12" s="426" t="s">
        <v>394</v>
      </c>
      <c r="F12" s="426" t="s">
        <v>409</v>
      </c>
      <c r="G12" s="426" t="s">
        <v>64</v>
      </c>
      <c r="H12" s="426" t="s">
        <v>415</v>
      </c>
      <c r="I12" s="426" t="s">
        <v>13</v>
      </c>
      <c r="J12" s="426" t="s">
        <v>306</v>
      </c>
      <c r="K12" s="426" t="s">
        <v>416</v>
      </c>
      <c r="L12" s="426" t="s">
        <v>398</v>
      </c>
    </row>
    <row r="13" spans="1:12" x14ac:dyDescent="0.3">
      <c r="A13" s="426" t="s">
        <v>390</v>
      </c>
      <c r="B13" s="426" t="s">
        <v>391</v>
      </c>
      <c r="C13" s="426" t="s">
        <v>392</v>
      </c>
      <c r="D13" s="426" t="s">
        <v>393</v>
      </c>
      <c r="E13" s="426" t="s">
        <v>394</v>
      </c>
      <c r="F13" s="426" t="s">
        <v>409</v>
      </c>
      <c r="G13" s="426" t="s">
        <v>64</v>
      </c>
      <c r="H13" s="426" t="s">
        <v>405</v>
      </c>
      <c r="I13" s="426" t="s">
        <v>396</v>
      </c>
      <c r="J13" s="426" t="s">
        <v>417</v>
      </c>
      <c r="K13" s="426" t="s">
        <v>418</v>
      </c>
      <c r="L13" s="426" t="s">
        <v>398</v>
      </c>
    </row>
    <row r="14" spans="1:12" x14ac:dyDescent="0.3">
      <c r="A14" s="426" t="s">
        <v>390</v>
      </c>
      <c r="B14" s="426" t="s">
        <v>391</v>
      </c>
      <c r="C14" s="426" t="s">
        <v>392</v>
      </c>
      <c r="D14" s="426" t="s">
        <v>393</v>
      </c>
      <c r="E14" s="426" t="s">
        <v>394</v>
      </c>
      <c r="F14" s="426" t="s">
        <v>409</v>
      </c>
      <c r="G14" s="426" t="s">
        <v>64</v>
      </c>
      <c r="H14" s="426" t="s">
        <v>407</v>
      </c>
      <c r="I14" s="426" t="s">
        <v>57</v>
      </c>
      <c r="J14" s="426" t="s">
        <v>307</v>
      </c>
      <c r="K14" s="426" t="s">
        <v>408</v>
      </c>
      <c r="L14" s="426" t="s">
        <v>398</v>
      </c>
    </row>
    <row r="15" spans="1:12" x14ac:dyDescent="0.3">
      <c r="A15" s="426" t="s">
        <v>390</v>
      </c>
      <c r="B15" s="426" t="s">
        <v>410</v>
      </c>
      <c r="C15" s="426" t="s">
        <v>392</v>
      </c>
      <c r="D15" s="426" t="s">
        <v>393</v>
      </c>
      <c r="E15" s="426" t="s">
        <v>394</v>
      </c>
      <c r="F15" s="426" t="s">
        <v>87</v>
      </c>
      <c r="G15" s="426" t="s">
        <v>30</v>
      </c>
      <c r="H15" s="426" t="s">
        <v>411</v>
      </c>
      <c r="I15" s="426" t="s">
        <v>126</v>
      </c>
      <c r="J15" s="426" t="s">
        <v>419</v>
      </c>
      <c r="K15" s="426" t="s">
        <v>413</v>
      </c>
      <c r="L15" s="426" t="s">
        <v>420</v>
      </c>
    </row>
    <row r="16" spans="1:12" x14ac:dyDescent="0.3">
      <c r="A16" s="426" t="s">
        <v>390</v>
      </c>
      <c r="B16" s="426" t="s">
        <v>391</v>
      </c>
      <c r="C16" s="426" t="s">
        <v>392</v>
      </c>
      <c r="D16" s="426" t="s">
        <v>393</v>
      </c>
      <c r="E16" s="426" t="s">
        <v>394</v>
      </c>
      <c r="F16" s="426" t="s">
        <v>409</v>
      </c>
      <c r="G16" s="426" t="s">
        <v>30</v>
      </c>
      <c r="H16" s="426" t="s">
        <v>405</v>
      </c>
      <c r="I16" s="426" t="s">
        <v>396</v>
      </c>
      <c r="J16" s="426" t="s">
        <v>421</v>
      </c>
      <c r="K16" s="426" t="s">
        <v>418</v>
      </c>
      <c r="L16" s="426" t="s">
        <v>398</v>
      </c>
    </row>
    <row r="17" spans="1:12" x14ac:dyDescent="0.3">
      <c r="A17" s="426" t="s">
        <v>390</v>
      </c>
      <c r="B17" s="426" t="s">
        <v>401</v>
      </c>
      <c r="C17" s="426" t="s">
        <v>392</v>
      </c>
      <c r="D17" s="426" t="s">
        <v>393</v>
      </c>
      <c r="E17" s="426" t="s">
        <v>422</v>
      </c>
      <c r="F17" s="426" t="s">
        <v>87</v>
      </c>
      <c r="G17" s="426" t="s">
        <v>64</v>
      </c>
      <c r="H17" s="426" t="s">
        <v>402</v>
      </c>
      <c r="I17" s="426" t="s">
        <v>13</v>
      </c>
      <c r="J17" s="426" t="s">
        <v>296</v>
      </c>
      <c r="K17" s="426" t="s">
        <v>403</v>
      </c>
      <c r="L17" s="426" t="s">
        <v>398</v>
      </c>
    </row>
    <row r="18" spans="1:12" x14ac:dyDescent="0.3">
      <c r="A18" s="426" t="s">
        <v>390</v>
      </c>
      <c r="B18" s="426" t="s">
        <v>401</v>
      </c>
      <c r="C18" s="426" t="s">
        <v>392</v>
      </c>
      <c r="D18" s="426" t="s">
        <v>393</v>
      </c>
      <c r="E18" s="426" t="s">
        <v>422</v>
      </c>
      <c r="F18" s="426" t="s">
        <v>87</v>
      </c>
      <c r="G18" s="426" t="s">
        <v>64</v>
      </c>
      <c r="H18" s="426" t="s">
        <v>415</v>
      </c>
      <c r="I18" s="426" t="s">
        <v>13</v>
      </c>
      <c r="J18" s="426" t="s">
        <v>297</v>
      </c>
      <c r="K18" s="426" t="s">
        <v>416</v>
      </c>
      <c r="L18" s="426" t="s">
        <v>398</v>
      </c>
    </row>
    <row r="19" spans="1:12" x14ac:dyDescent="0.3">
      <c r="A19" s="426" t="s">
        <v>390</v>
      </c>
      <c r="B19" s="426" t="s">
        <v>391</v>
      </c>
      <c r="C19" s="426" t="s">
        <v>392</v>
      </c>
      <c r="D19" s="426" t="s">
        <v>393</v>
      </c>
      <c r="E19" s="426" t="s">
        <v>422</v>
      </c>
      <c r="F19" s="426" t="s">
        <v>409</v>
      </c>
      <c r="G19" s="426" t="s">
        <v>64</v>
      </c>
      <c r="H19" s="426" t="s">
        <v>407</v>
      </c>
      <c r="I19" s="426" t="s">
        <v>57</v>
      </c>
      <c r="J19" s="426" t="s">
        <v>423</v>
      </c>
      <c r="K19" s="426" t="s">
        <v>408</v>
      </c>
      <c r="L19" s="426" t="s">
        <v>398</v>
      </c>
    </row>
    <row r="20" spans="1:12" x14ac:dyDescent="0.3">
      <c r="A20" s="426" t="s">
        <v>390</v>
      </c>
      <c r="B20" s="426" t="s">
        <v>391</v>
      </c>
      <c r="C20" s="426" t="s">
        <v>392</v>
      </c>
      <c r="D20" s="426" t="s">
        <v>393</v>
      </c>
      <c r="E20" s="426" t="s">
        <v>422</v>
      </c>
      <c r="F20" s="426" t="s">
        <v>87</v>
      </c>
      <c r="G20" s="426" t="s">
        <v>30</v>
      </c>
      <c r="H20" s="426" t="s">
        <v>405</v>
      </c>
      <c r="I20" s="426" t="s">
        <v>396</v>
      </c>
      <c r="J20" s="426" t="s">
        <v>424</v>
      </c>
      <c r="K20" s="426" t="s">
        <v>418</v>
      </c>
      <c r="L20" s="426" t="s">
        <v>398</v>
      </c>
    </row>
    <row r="21" spans="1:12" x14ac:dyDescent="0.3">
      <c r="A21" s="426" t="s">
        <v>390</v>
      </c>
      <c r="B21" s="426" t="s">
        <v>410</v>
      </c>
      <c r="C21" s="426" t="s">
        <v>392</v>
      </c>
      <c r="D21" s="426" t="s">
        <v>393</v>
      </c>
      <c r="E21" s="426" t="s">
        <v>422</v>
      </c>
      <c r="F21" s="426" t="s">
        <v>409</v>
      </c>
      <c r="G21" s="426" t="s">
        <v>30</v>
      </c>
      <c r="H21" s="426" t="s">
        <v>411</v>
      </c>
      <c r="I21" s="426" t="s">
        <v>126</v>
      </c>
      <c r="J21" s="426" t="s">
        <v>425</v>
      </c>
      <c r="K21" s="426" t="s">
        <v>413</v>
      </c>
      <c r="L21" s="426" t="s">
        <v>414</v>
      </c>
    </row>
    <row r="22" spans="1:12" x14ac:dyDescent="0.3">
      <c r="A22" s="426" t="s">
        <v>390</v>
      </c>
      <c r="B22" s="426" t="s">
        <v>426</v>
      </c>
      <c r="C22" s="426" t="s">
        <v>392</v>
      </c>
      <c r="D22" s="426" t="s">
        <v>393</v>
      </c>
      <c r="E22" s="426" t="s">
        <v>427</v>
      </c>
      <c r="F22" s="426" t="s">
        <v>87</v>
      </c>
      <c r="G22" s="426" t="s">
        <v>64</v>
      </c>
      <c r="H22" s="426" t="s">
        <v>428</v>
      </c>
      <c r="I22" s="426" t="s">
        <v>236</v>
      </c>
      <c r="J22" s="426" t="s">
        <v>351</v>
      </c>
      <c r="K22" s="426" t="s">
        <v>429</v>
      </c>
      <c r="L22" s="426" t="s">
        <v>398</v>
      </c>
    </row>
    <row r="23" spans="1:12" x14ac:dyDescent="0.3">
      <c r="A23" s="426" t="s">
        <v>390</v>
      </c>
      <c r="B23" s="426" t="s">
        <v>410</v>
      </c>
      <c r="C23" s="426" t="s">
        <v>392</v>
      </c>
      <c r="D23" s="426" t="s">
        <v>393</v>
      </c>
      <c r="E23" s="426" t="s">
        <v>427</v>
      </c>
      <c r="F23" s="426" t="s">
        <v>87</v>
      </c>
      <c r="G23" s="426" t="s">
        <v>64</v>
      </c>
      <c r="H23" s="426" t="s">
        <v>411</v>
      </c>
      <c r="I23" s="426" t="s">
        <v>126</v>
      </c>
      <c r="J23" s="426" t="s">
        <v>430</v>
      </c>
      <c r="K23" s="426" t="s">
        <v>413</v>
      </c>
      <c r="L23" s="426" t="s">
        <v>414</v>
      </c>
    </row>
    <row r="24" spans="1:12" x14ac:dyDescent="0.3">
      <c r="A24" s="426" t="s">
        <v>390</v>
      </c>
      <c r="B24" s="426" t="s">
        <v>410</v>
      </c>
      <c r="C24" s="426" t="s">
        <v>392</v>
      </c>
      <c r="D24" s="426" t="s">
        <v>393</v>
      </c>
      <c r="E24" s="426" t="s">
        <v>427</v>
      </c>
      <c r="F24" s="426" t="s">
        <v>87</v>
      </c>
      <c r="G24" s="426" t="s">
        <v>64</v>
      </c>
      <c r="H24" s="426" t="s">
        <v>411</v>
      </c>
      <c r="I24" s="426" t="s">
        <v>126</v>
      </c>
      <c r="J24" s="426" t="s">
        <v>354</v>
      </c>
      <c r="K24" s="426" t="s">
        <v>413</v>
      </c>
      <c r="L24" s="426" t="s">
        <v>414</v>
      </c>
    </row>
    <row r="25" spans="1:12" x14ac:dyDescent="0.3">
      <c r="A25" s="426" t="s">
        <v>390</v>
      </c>
      <c r="B25" s="426" t="s">
        <v>410</v>
      </c>
      <c r="C25" s="426" t="s">
        <v>392</v>
      </c>
      <c r="D25" s="426" t="s">
        <v>393</v>
      </c>
      <c r="E25" s="426" t="s">
        <v>427</v>
      </c>
      <c r="F25" s="426" t="s">
        <v>87</v>
      </c>
      <c r="G25" s="426" t="s">
        <v>64</v>
      </c>
      <c r="H25" s="426" t="s">
        <v>411</v>
      </c>
      <c r="I25" s="426" t="s">
        <v>126</v>
      </c>
      <c r="J25" s="426" t="s">
        <v>431</v>
      </c>
      <c r="K25" s="426" t="s">
        <v>413</v>
      </c>
      <c r="L25" s="426" t="s">
        <v>414</v>
      </c>
    </row>
    <row r="26" spans="1:12" x14ac:dyDescent="0.3">
      <c r="A26" s="426" t="s">
        <v>390</v>
      </c>
      <c r="B26" s="426" t="s">
        <v>410</v>
      </c>
      <c r="C26" s="426" t="s">
        <v>392</v>
      </c>
      <c r="D26" s="426" t="s">
        <v>393</v>
      </c>
      <c r="E26" s="426" t="s">
        <v>427</v>
      </c>
      <c r="F26" s="426" t="s">
        <v>87</v>
      </c>
      <c r="G26" s="426" t="s">
        <v>64</v>
      </c>
      <c r="H26" s="426" t="s">
        <v>411</v>
      </c>
      <c r="I26" s="426" t="s">
        <v>126</v>
      </c>
      <c r="J26" s="426" t="s">
        <v>332</v>
      </c>
      <c r="K26" s="426" t="s">
        <v>413</v>
      </c>
      <c r="L26" s="426" t="s">
        <v>414</v>
      </c>
    </row>
    <row r="27" spans="1:12" x14ac:dyDescent="0.3">
      <c r="A27" s="426" t="s">
        <v>390</v>
      </c>
      <c r="B27" s="426" t="s">
        <v>391</v>
      </c>
      <c r="C27" s="426" t="s">
        <v>392</v>
      </c>
      <c r="D27" s="426" t="s">
        <v>393</v>
      </c>
      <c r="E27" s="426" t="s">
        <v>427</v>
      </c>
      <c r="F27" s="426" t="s">
        <v>87</v>
      </c>
      <c r="G27" s="426" t="s">
        <v>64</v>
      </c>
      <c r="H27" s="426" t="s">
        <v>405</v>
      </c>
      <c r="I27" s="426" t="s">
        <v>396</v>
      </c>
      <c r="J27" s="426" t="s">
        <v>331</v>
      </c>
      <c r="K27" s="426" t="s">
        <v>418</v>
      </c>
      <c r="L27" s="426" t="s">
        <v>398</v>
      </c>
    </row>
    <row r="28" spans="1:12" x14ac:dyDescent="0.3">
      <c r="A28" s="426" t="s">
        <v>390</v>
      </c>
      <c r="B28" s="426" t="s">
        <v>391</v>
      </c>
      <c r="C28" s="426" t="s">
        <v>392</v>
      </c>
      <c r="D28" s="426" t="s">
        <v>393</v>
      </c>
      <c r="E28" s="426" t="s">
        <v>427</v>
      </c>
      <c r="F28" s="426" t="s">
        <v>87</v>
      </c>
      <c r="G28" s="426" t="s">
        <v>64</v>
      </c>
      <c r="H28" s="426" t="s">
        <v>405</v>
      </c>
      <c r="I28" s="426" t="s">
        <v>396</v>
      </c>
      <c r="J28" s="426" t="s">
        <v>432</v>
      </c>
      <c r="K28" s="426" t="s">
        <v>418</v>
      </c>
      <c r="L28" s="426" t="s">
        <v>398</v>
      </c>
    </row>
    <row r="29" spans="1:12" x14ac:dyDescent="0.3">
      <c r="A29" s="426" t="s">
        <v>390</v>
      </c>
      <c r="B29" s="426" t="s">
        <v>391</v>
      </c>
      <c r="C29" s="426" t="s">
        <v>392</v>
      </c>
      <c r="D29" s="426" t="s">
        <v>393</v>
      </c>
      <c r="E29" s="426" t="s">
        <v>427</v>
      </c>
      <c r="F29" s="426" t="s">
        <v>87</v>
      </c>
      <c r="G29" s="426" t="s">
        <v>64</v>
      </c>
      <c r="H29" s="426" t="s">
        <v>405</v>
      </c>
      <c r="I29" s="426" t="s">
        <v>396</v>
      </c>
      <c r="J29" s="426" t="s">
        <v>355</v>
      </c>
      <c r="K29" s="426" t="s">
        <v>418</v>
      </c>
      <c r="L29" s="426" t="s">
        <v>398</v>
      </c>
    </row>
    <row r="30" spans="1:12" x14ac:dyDescent="0.3">
      <c r="A30" s="426" t="s">
        <v>390</v>
      </c>
      <c r="B30" s="426" t="s">
        <v>401</v>
      </c>
      <c r="C30" s="426" t="s">
        <v>392</v>
      </c>
      <c r="D30" s="426" t="s">
        <v>393</v>
      </c>
      <c r="E30" s="426" t="s">
        <v>427</v>
      </c>
      <c r="F30" s="426" t="s">
        <v>87</v>
      </c>
      <c r="G30" s="426" t="s">
        <v>64</v>
      </c>
      <c r="H30" s="426" t="s">
        <v>415</v>
      </c>
      <c r="I30" s="426" t="s">
        <v>13</v>
      </c>
      <c r="J30" s="426" t="s">
        <v>433</v>
      </c>
      <c r="K30" s="426" t="s">
        <v>416</v>
      </c>
      <c r="L30" s="426" t="s">
        <v>398</v>
      </c>
    </row>
    <row r="31" spans="1:12" x14ac:dyDescent="0.3">
      <c r="A31" s="426" t="s">
        <v>390</v>
      </c>
      <c r="B31" s="426" t="s">
        <v>401</v>
      </c>
      <c r="C31" s="426" t="s">
        <v>392</v>
      </c>
      <c r="D31" s="426" t="s">
        <v>393</v>
      </c>
      <c r="E31" s="426" t="s">
        <v>427</v>
      </c>
      <c r="F31" s="426" t="s">
        <v>87</v>
      </c>
      <c r="G31" s="426" t="s">
        <v>64</v>
      </c>
      <c r="H31" s="426" t="s">
        <v>415</v>
      </c>
      <c r="I31" s="426" t="s">
        <v>13</v>
      </c>
      <c r="J31" s="426" t="s">
        <v>434</v>
      </c>
      <c r="K31" s="426" t="s">
        <v>416</v>
      </c>
      <c r="L31" s="426" t="s">
        <v>398</v>
      </c>
    </row>
    <row r="32" spans="1:12" x14ac:dyDescent="0.3">
      <c r="A32" s="426" t="s">
        <v>390</v>
      </c>
      <c r="B32" s="426" t="s">
        <v>410</v>
      </c>
      <c r="C32" s="426" t="s">
        <v>392</v>
      </c>
      <c r="D32" s="426" t="s">
        <v>393</v>
      </c>
      <c r="E32" s="426" t="s">
        <v>427</v>
      </c>
      <c r="F32" s="426" t="s">
        <v>87</v>
      </c>
      <c r="G32" s="426" t="s">
        <v>64</v>
      </c>
      <c r="H32" s="426" t="s">
        <v>435</v>
      </c>
      <c r="I32" s="426" t="s">
        <v>13</v>
      </c>
      <c r="J32" s="426" t="s">
        <v>436</v>
      </c>
      <c r="K32" s="426" t="s">
        <v>437</v>
      </c>
      <c r="L32" s="426" t="s">
        <v>398</v>
      </c>
    </row>
    <row r="33" spans="1:12" x14ac:dyDescent="0.3">
      <c r="A33" s="426" t="s">
        <v>390</v>
      </c>
      <c r="B33" s="426" t="s">
        <v>410</v>
      </c>
      <c r="C33" s="426" t="s">
        <v>392</v>
      </c>
      <c r="D33" s="426" t="s">
        <v>393</v>
      </c>
      <c r="E33" s="426" t="s">
        <v>427</v>
      </c>
      <c r="F33" s="426" t="s">
        <v>87</v>
      </c>
      <c r="G33" s="426" t="s">
        <v>64</v>
      </c>
      <c r="H33" s="426" t="s">
        <v>435</v>
      </c>
      <c r="I33" s="426" t="s">
        <v>13</v>
      </c>
      <c r="J33" s="426" t="s">
        <v>341</v>
      </c>
      <c r="K33" s="426" t="s">
        <v>437</v>
      </c>
      <c r="L33" s="426" t="s">
        <v>398</v>
      </c>
    </row>
    <row r="34" spans="1:12" x14ac:dyDescent="0.3">
      <c r="A34" s="426" t="s">
        <v>390</v>
      </c>
      <c r="B34" s="426" t="s">
        <v>401</v>
      </c>
      <c r="C34" s="426" t="s">
        <v>392</v>
      </c>
      <c r="D34" s="426" t="s">
        <v>393</v>
      </c>
      <c r="E34" s="426" t="s">
        <v>427</v>
      </c>
      <c r="F34" s="426" t="s">
        <v>87</v>
      </c>
      <c r="G34" s="426" t="s">
        <v>64</v>
      </c>
      <c r="H34" s="426" t="s">
        <v>438</v>
      </c>
      <c r="I34" s="426" t="s">
        <v>13</v>
      </c>
      <c r="J34" s="426" t="s">
        <v>344</v>
      </c>
      <c r="K34" s="426" t="s">
        <v>439</v>
      </c>
      <c r="L34" s="426" t="s">
        <v>398</v>
      </c>
    </row>
    <row r="35" spans="1:12" x14ac:dyDescent="0.3">
      <c r="A35" s="426" t="s">
        <v>390</v>
      </c>
      <c r="B35" s="426" t="s">
        <v>401</v>
      </c>
      <c r="C35" s="426" t="s">
        <v>392</v>
      </c>
      <c r="D35" s="426" t="s">
        <v>393</v>
      </c>
      <c r="E35" s="426" t="s">
        <v>427</v>
      </c>
      <c r="F35" s="426" t="s">
        <v>87</v>
      </c>
      <c r="G35" s="426" t="s">
        <v>64</v>
      </c>
      <c r="H35" s="426" t="s">
        <v>440</v>
      </c>
      <c r="I35" s="426" t="s">
        <v>13</v>
      </c>
      <c r="J35" s="426" t="s">
        <v>340</v>
      </c>
      <c r="K35" s="426" t="s">
        <v>441</v>
      </c>
      <c r="L35" s="426" t="s">
        <v>398</v>
      </c>
    </row>
    <row r="36" spans="1:12" x14ac:dyDescent="0.3">
      <c r="A36" s="426" t="s">
        <v>390</v>
      </c>
      <c r="B36" s="426" t="s">
        <v>401</v>
      </c>
      <c r="C36" s="426" t="s">
        <v>392</v>
      </c>
      <c r="D36" s="426" t="s">
        <v>393</v>
      </c>
      <c r="E36" s="426" t="s">
        <v>427</v>
      </c>
      <c r="F36" s="426" t="s">
        <v>87</v>
      </c>
      <c r="G36" s="426" t="s">
        <v>64</v>
      </c>
      <c r="H36" s="426" t="s">
        <v>402</v>
      </c>
      <c r="I36" s="426" t="s">
        <v>13</v>
      </c>
      <c r="J36" s="426" t="s">
        <v>342</v>
      </c>
      <c r="K36" s="426" t="s">
        <v>403</v>
      </c>
      <c r="L36" s="426" t="s">
        <v>398</v>
      </c>
    </row>
    <row r="37" spans="1:12" x14ac:dyDescent="0.3">
      <c r="A37" s="426" t="s">
        <v>390</v>
      </c>
      <c r="B37" s="426" t="s">
        <v>401</v>
      </c>
      <c r="C37" s="426" t="s">
        <v>392</v>
      </c>
      <c r="D37" s="426" t="s">
        <v>393</v>
      </c>
      <c r="E37" s="426" t="s">
        <v>427</v>
      </c>
      <c r="F37" s="426" t="s">
        <v>87</v>
      </c>
      <c r="G37" s="426" t="s">
        <v>64</v>
      </c>
      <c r="H37" s="426" t="s">
        <v>442</v>
      </c>
      <c r="I37" s="426" t="s">
        <v>13</v>
      </c>
      <c r="J37" s="426" t="s">
        <v>330</v>
      </c>
      <c r="K37" s="426" t="s">
        <v>443</v>
      </c>
      <c r="L37" s="426" t="s">
        <v>398</v>
      </c>
    </row>
    <row r="38" spans="1:12" x14ac:dyDescent="0.3">
      <c r="A38" s="426" t="s">
        <v>390</v>
      </c>
      <c r="B38" s="426" t="s">
        <v>391</v>
      </c>
      <c r="C38" s="426" t="s">
        <v>392</v>
      </c>
      <c r="D38" s="426" t="s">
        <v>393</v>
      </c>
      <c r="E38" s="426" t="s">
        <v>427</v>
      </c>
      <c r="F38" s="426" t="s">
        <v>87</v>
      </c>
      <c r="G38" s="426" t="s">
        <v>64</v>
      </c>
      <c r="H38" s="426" t="s">
        <v>405</v>
      </c>
      <c r="I38" s="426" t="s">
        <v>396</v>
      </c>
      <c r="J38" s="426" t="s">
        <v>444</v>
      </c>
      <c r="K38" s="426" t="s">
        <v>406</v>
      </c>
      <c r="L38" s="426" t="s">
        <v>398</v>
      </c>
    </row>
    <row r="39" spans="1:12" x14ac:dyDescent="0.3">
      <c r="A39" s="426" t="s">
        <v>390</v>
      </c>
      <c r="B39" s="426" t="s">
        <v>391</v>
      </c>
      <c r="C39" s="426" t="s">
        <v>392</v>
      </c>
      <c r="D39" s="426" t="s">
        <v>393</v>
      </c>
      <c r="E39" s="426" t="s">
        <v>427</v>
      </c>
      <c r="F39" s="426" t="s">
        <v>87</v>
      </c>
      <c r="G39" s="426" t="s">
        <v>64</v>
      </c>
      <c r="H39" s="426" t="s">
        <v>407</v>
      </c>
      <c r="I39" s="426" t="s">
        <v>57</v>
      </c>
      <c r="J39" s="426" t="s">
        <v>445</v>
      </c>
      <c r="K39" s="426" t="s">
        <v>408</v>
      </c>
      <c r="L39" s="426" t="s">
        <v>398</v>
      </c>
    </row>
    <row r="40" spans="1:12" x14ac:dyDescent="0.3">
      <c r="A40" s="426" t="s">
        <v>390</v>
      </c>
      <c r="B40" s="426" t="s">
        <v>391</v>
      </c>
      <c r="C40" s="426" t="s">
        <v>392</v>
      </c>
      <c r="D40" s="426" t="s">
        <v>393</v>
      </c>
      <c r="E40" s="426" t="s">
        <v>427</v>
      </c>
      <c r="F40" s="426" t="s">
        <v>87</v>
      </c>
      <c r="G40" s="426" t="s">
        <v>64</v>
      </c>
      <c r="H40" s="426" t="s">
        <v>407</v>
      </c>
      <c r="I40" s="426" t="s">
        <v>57</v>
      </c>
      <c r="J40" s="426" t="s">
        <v>333</v>
      </c>
      <c r="K40" s="426" t="s">
        <v>408</v>
      </c>
      <c r="L40" s="426" t="s">
        <v>398</v>
      </c>
    </row>
    <row r="41" spans="1:12" x14ac:dyDescent="0.3">
      <c r="A41" s="426" t="s">
        <v>390</v>
      </c>
      <c r="B41" s="426" t="s">
        <v>426</v>
      </c>
      <c r="C41" s="426" t="s">
        <v>392</v>
      </c>
      <c r="D41" s="426" t="s">
        <v>393</v>
      </c>
      <c r="E41" s="426" t="s">
        <v>427</v>
      </c>
      <c r="F41" s="426" t="s">
        <v>409</v>
      </c>
      <c r="G41" s="426" t="s">
        <v>64</v>
      </c>
      <c r="H41" s="426" t="s">
        <v>446</v>
      </c>
      <c r="I41" s="426" t="s">
        <v>236</v>
      </c>
      <c r="J41" s="426" t="s">
        <v>447</v>
      </c>
      <c r="K41" s="426" t="s">
        <v>448</v>
      </c>
      <c r="L41" s="426" t="s">
        <v>449</v>
      </c>
    </row>
    <row r="42" spans="1:12" x14ac:dyDescent="0.3">
      <c r="A42" s="426" t="s">
        <v>390</v>
      </c>
      <c r="B42" s="426" t="s">
        <v>426</v>
      </c>
      <c r="C42" s="426" t="s">
        <v>392</v>
      </c>
      <c r="D42" s="426" t="s">
        <v>393</v>
      </c>
      <c r="E42" s="426" t="s">
        <v>427</v>
      </c>
      <c r="F42" s="426" t="s">
        <v>409</v>
      </c>
      <c r="G42" s="426" t="s">
        <v>64</v>
      </c>
      <c r="H42" s="426" t="s">
        <v>450</v>
      </c>
      <c r="I42" s="426" t="s">
        <v>236</v>
      </c>
      <c r="J42" s="426" t="s">
        <v>451</v>
      </c>
      <c r="K42" s="426" t="s">
        <v>452</v>
      </c>
      <c r="L42" s="426" t="s">
        <v>453</v>
      </c>
    </row>
    <row r="43" spans="1:12" x14ac:dyDescent="0.3">
      <c r="A43" s="426" t="s">
        <v>390</v>
      </c>
      <c r="B43" s="426" t="s">
        <v>410</v>
      </c>
      <c r="C43" s="426" t="s">
        <v>392</v>
      </c>
      <c r="D43" s="426" t="s">
        <v>393</v>
      </c>
      <c r="E43" s="426" t="s">
        <v>427</v>
      </c>
      <c r="F43" s="426" t="s">
        <v>409</v>
      </c>
      <c r="G43" s="426" t="s">
        <v>64</v>
      </c>
      <c r="H43" s="426" t="s">
        <v>411</v>
      </c>
      <c r="I43" s="426" t="s">
        <v>126</v>
      </c>
      <c r="J43" s="426" t="s">
        <v>454</v>
      </c>
      <c r="K43" s="426" t="s">
        <v>413</v>
      </c>
      <c r="L43" s="426" t="s">
        <v>414</v>
      </c>
    </row>
    <row r="44" spans="1:12" x14ac:dyDescent="0.3">
      <c r="A44" s="426" t="s">
        <v>390</v>
      </c>
      <c r="B44" s="426" t="s">
        <v>391</v>
      </c>
      <c r="C44" s="426" t="s">
        <v>392</v>
      </c>
      <c r="D44" s="426" t="s">
        <v>393</v>
      </c>
      <c r="E44" s="426" t="s">
        <v>427</v>
      </c>
      <c r="F44" s="426" t="s">
        <v>409</v>
      </c>
      <c r="G44" s="426" t="s">
        <v>64</v>
      </c>
      <c r="H44" s="426" t="s">
        <v>405</v>
      </c>
      <c r="I44" s="426" t="s">
        <v>396</v>
      </c>
      <c r="J44" s="426" t="s">
        <v>363</v>
      </c>
      <c r="K44" s="426" t="s">
        <v>418</v>
      </c>
      <c r="L44" s="426" t="s">
        <v>398</v>
      </c>
    </row>
    <row r="45" spans="1:12" x14ac:dyDescent="0.3">
      <c r="A45" s="426" t="s">
        <v>390</v>
      </c>
      <c r="B45" s="426" t="s">
        <v>391</v>
      </c>
      <c r="C45" s="426" t="s">
        <v>392</v>
      </c>
      <c r="D45" s="426" t="s">
        <v>393</v>
      </c>
      <c r="E45" s="426" t="s">
        <v>427</v>
      </c>
      <c r="F45" s="426" t="s">
        <v>409</v>
      </c>
      <c r="G45" s="426" t="s">
        <v>64</v>
      </c>
      <c r="H45" s="426" t="s">
        <v>405</v>
      </c>
      <c r="I45" s="426" t="s">
        <v>396</v>
      </c>
      <c r="J45" s="426" t="s">
        <v>362</v>
      </c>
      <c r="K45" s="426" t="s">
        <v>418</v>
      </c>
      <c r="L45" s="426" t="s">
        <v>398</v>
      </c>
    </row>
    <row r="46" spans="1:12" x14ac:dyDescent="0.3">
      <c r="A46" s="426" t="s">
        <v>390</v>
      </c>
      <c r="B46" s="426" t="s">
        <v>391</v>
      </c>
      <c r="C46" s="426" t="s">
        <v>392</v>
      </c>
      <c r="D46" s="426" t="s">
        <v>393</v>
      </c>
      <c r="E46" s="426" t="s">
        <v>427</v>
      </c>
      <c r="F46" s="426" t="s">
        <v>409</v>
      </c>
      <c r="G46" s="426" t="s">
        <v>64</v>
      </c>
      <c r="H46" s="426" t="s">
        <v>405</v>
      </c>
      <c r="I46" s="426" t="s">
        <v>396</v>
      </c>
      <c r="J46" s="426" t="s">
        <v>359</v>
      </c>
      <c r="K46" s="426" t="s">
        <v>418</v>
      </c>
      <c r="L46" s="426" t="s">
        <v>398</v>
      </c>
    </row>
    <row r="47" spans="1:12" x14ac:dyDescent="0.3">
      <c r="A47" s="426" t="s">
        <v>390</v>
      </c>
      <c r="B47" s="426" t="s">
        <v>391</v>
      </c>
      <c r="C47" s="426" t="s">
        <v>392</v>
      </c>
      <c r="D47" s="426" t="s">
        <v>393</v>
      </c>
      <c r="E47" s="426" t="s">
        <v>427</v>
      </c>
      <c r="F47" s="426" t="s">
        <v>409</v>
      </c>
      <c r="G47" s="426" t="s">
        <v>64</v>
      </c>
      <c r="H47" s="426" t="s">
        <v>405</v>
      </c>
      <c r="I47" s="426" t="s">
        <v>396</v>
      </c>
      <c r="J47" s="426" t="s">
        <v>370</v>
      </c>
      <c r="K47" s="426" t="s">
        <v>418</v>
      </c>
      <c r="L47" s="426" t="s">
        <v>398</v>
      </c>
    </row>
    <row r="48" spans="1:12" x14ac:dyDescent="0.3">
      <c r="A48" s="426" t="s">
        <v>390</v>
      </c>
      <c r="B48" s="426" t="s">
        <v>391</v>
      </c>
      <c r="C48" s="426" t="s">
        <v>392</v>
      </c>
      <c r="D48" s="426" t="s">
        <v>393</v>
      </c>
      <c r="E48" s="426" t="s">
        <v>427</v>
      </c>
      <c r="F48" s="426" t="s">
        <v>409</v>
      </c>
      <c r="G48" s="426" t="s">
        <v>64</v>
      </c>
      <c r="H48" s="426" t="s">
        <v>395</v>
      </c>
      <c r="I48" s="426" t="s">
        <v>396</v>
      </c>
      <c r="J48" s="426" t="s">
        <v>365</v>
      </c>
      <c r="K48" s="426" t="s">
        <v>397</v>
      </c>
      <c r="L48" s="426" t="s">
        <v>398</v>
      </c>
    </row>
    <row r="49" spans="1:12" x14ac:dyDescent="0.3">
      <c r="A49" s="426" t="s">
        <v>390</v>
      </c>
      <c r="B49" s="426" t="s">
        <v>401</v>
      </c>
      <c r="C49" s="426" t="s">
        <v>392</v>
      </c>
      <c r="D49" s="426" t="s">
        <v>393</v>
      </c>
      <c r="E49" s="426" t="s">
        <v>427</v>
      </c>
      <c r="F49" s="426" t="s">
        <v>409</v>
      </c>
      <c r="G49" s="426" t="s">
        <v>64</v>
      </c>
      <c r="H49" s="426" t="s">
        <v>438</v>
      </c>
      <c r="I49" s="426" t="s">
        <v>13</v>
      </c>
      <c r="J49" s="426" t="s">
        <v>372</v>
      </c>
      <c r="K49" s="426" t="s">
        <v>439</v>
      </c>
      <c r="L49" s="426" t="s">
        <v>398</v>
      </c>
    </row>
    <row r="50" spans="1:12" x14ac:dyDescent="0.3">
      <c r="A50" s="426" t="s">
        <v>390</v>
      </c>
      <c r="B50" s="426" t="s">
        <v>391</v>
      </c>
      <c r="C50" s="426" t="s">
        <v>392</v>
      </c>
      <c r="D50" s="426" t="s">
        <v>393</v>
      </c>
      <c r="E50" s="426" t="s">
        <v>427</v>
      </c>
      <c r="F50" s="426" t="s">
        <v>409</v>
      </c>
      <c r="G50" s="426" t="s">
        <v>64</v>
      </c>
      <c r="H50" s="426" t="s">
        <v>395</v>
      </c>
      <c r="I50" s="426" t="s">
        <v>396</v>
      </c>
      <c r="J50" s="426" t="s">
        <v>455</v>
      </c>
      <c r="K50" s="426" t="s">
        <v>456</v>
      </c>
      <c r="L50" s="426" t="s">
        <v>398</v>
      </c>
    </row>
    <row r="51" spans="1:12" x14ac:dyDescent="0.3">
      <c r="A51" s="426" t="s">
        <v>390</v>
      </c>
      <c r="B51" s="426" t="s">
        <v>391</v>
      </c>
      <c r="C51" s="426" t="s">
        <v>392</v>
      </c>
      <c r="D51" s="426" t="s">
        <v>393</v>
      </c>
      <c r="E51" s="426" t="s">
        <v>427</v>
      </c>
      <c r="F51" s="426" t="s">
        <v>409</v>
      </c>
      <c r="G51" s="426" t="s">
        <v>64</v>
      </c>
      <c r="H51" s="426" t="s">
        <v>407</v>
      </c>
      <c r="I51" s="426" t="s">
        <v>57</v>
      </c>
      <c r="J51" s="426" t="s">
        <v>369</v>
      </c>
      <c r="K51" s="426" t="s">
        <v>408</v>
      </c>
      <c r="L51" s="426" t="s">
        <v>398</v>
      </c>
    </row>
    <row r="52" spans="1:12" x14ac:dyDescent="0.3">
      <c r="A52" s="426" t="s">
        <v>390</v>
      </c>
      <c r="B52" s="426" t="s">
        <v>410</v>
      </c>
      <c r="C52" s="426" t="s">
        <v>392</v>
      </c>
      <c r="D52" s="426" t="s">
        <v>393</v>
      </c>
      <c r="E52" s="426" t="s">
        <v>427</v>
      </c>
      <c r="F52" s="426" t="s">
        <v>87</v>
      </c>
      <c r="G52" s="426" t="s">
        <v>30</v>
      </c>
      <c r="H52" s="426" t="s">
        <v>411</v>
      </c>
      <c r="I52" s="426" t="s">
        <v>126</v>
      </c>
      <c r="J52" s="426" t="s">
        <v>300</v>
      </c>
      <c r="K52" s="426" t="s">
        <v>413</v>
      </c>
      <c r="L52" s="426" t="s">
        <v>414</v>
      </c>
    </row>
    <row r="53" spans="1:12" x14ac:dyDescent="0.3">
      <c r="A53" s="426" t="s">
        <v>390</v>
      </c>
      <c r="B53" s="426" t="s">
        <v>410</v>
      </c>
      <c r="C53" s="426" t="s">
        <v>392</v>
      </c>
      <c r="D53" s="426" t="s">
        <v>393</v>
      </c>
      <c r="E53" s="426" t="s">
        <v>427</v>
      </c>
      <c r="F53" s="426" t="s">
        <v>87</v>
      </c>
      <c r="G53" s="426" t="s">
        <v>30</v>
      </c>
      <c r="H53" s="426" t="s">
        <v>411</v>
      </c>
      <c r="I53" s="426" t="s">
        <v>126</v>
      </c>
      <c r="J53" s="426" t="s">
        <v>315</v>
      </c>
      <c r="K53" s="426" t="s">
        <v>413</v>
      </c>
      <c r="L53" s="426" t="s">
        <v>414</v>
      </c>
    </row>
    <row r="54" spans="1:12" x14ac:dyDescent="0.3">
      <c r="A54" s="426" t="s">
        <v>390</v>
      </c>
      <c r="B54" s="426" t="s">
        <v>410</v>
      </c>
      <c r="C54" s="426" t="s">
        <v>392</v>
      </c>
      <c r="D54" s="426" t="s">
        <v>393</v>
      </c>
      <c r="E54" s="426" t="s">
        <v>427</v>
      </c>
      <c r="F54" s="426" t="s">
        <v>87</v>
      </c>
      <c r="G54" s="426" t="s">
        <v>30</v>
      </c>
      <c r="H54" s="426" t="s">
        <v>411</v>
      </c>
      <c r="I54" s="426" t="s">
        <v>126</v>
      </c>
      <c r="J54" s="426" t="s">
        <v>312</v>
      </c>
      <c r="K54" s="426" t="s">
        <v>413</v>
      </c>
      <c r="L54" s="426" t="s">
        <v>414</v>
      </c>
    </row>
    <row r="55" spans="1:12" x14ac:dyDescent="0.3">
      <c r="A55" s="426" t="s">
        <v>390</v>
      </c>
      <c r="B55" s="426" t="s">
        <v>410</v>
      </c>
      <c r="C55" s="426" t="s">
        <v>392</v>
      </c>
      <c r="D55" s="426" t="s">
        <v>393</v>
      </c>
      <c r="E55" s="426" t="s">
        <v>427</v>
      </c>
      <c r="F55" s="426" t="s">
        <v>87</v>
      </c>
      <c r="G55" s="426" t="s">
        <v>30</v>
      </c>
      <c r="H55" s="426" t="s">
        <v>411</v>
      </c>
      <c r="I55" s="426" t="s">
        <v>126</v>
      </c>
      <c r="J55" s="426" t="s">
        <v>457</v>
      </c>
      <c r="K55" s="426" t="s">
        <v>413</v>
      </c>
      <c r="L55" s="426" t="s">
        <v>414</v>
      </c>
    </row>
    <row r="56" spans="1:12" x14ac:dyDescent="0.3">
      <c r="A56" s="426" t="s">
        <v>390</v>
      </c>
      <c r="B56" s="426" t="s">
        <v>410</v>
      </c>
      <c r="C56" s="426" t="s">
        <v>392</v>
      </c>
      <c r="D56" s="426" t="s">
        <v>393</v>
      </c>
      <c r="E56" s="426" t="s">
        <v>427</v>
      </c>
      <c r="F56" s="426" t="s">
        <v>87</v>
      </c>
      <c r="G56" s="426" t="s">
        <v>30</v>
      </c>
      <c r="H56" s="426" t="s">
        <v>411</v>
      </c>
      <c r="I56" s="426" t="s">
        <v>126</v>
      </c>
      <c r="J56" s="426" t="s">
        <v>458</v>
      </c>
      <c r="K56" s="426" t="s">
        <v>413</v>
      </c>
      <c r="L56" s="426" t="s">
        <v>414</v>
      </c>
    </row>
    <row r="57" spans="1:12" x14ac:dyDescent="0.3">
      <c r="A57" s="426" t="s">
        <v>390</v>
      </c>
      <c r="B57" s="426" t="s">
        <v>410</v>
      </c>
      <c r="C57" s="426" t="s">
        <v>392</v>
      </c>
      <c r="D57" s="426" t="s">
        <v>393</v>
      </c>
      <c r="E57" s="426" t="s">
        <v>427</v>
      </c>
      <c r="F57" s="426" t="s">
        <v>87</v>
      </c>
      <c r="G57" s="426" t="s">
        <v>30</v>
      </c>
      <c r="H57" s="426" t="s">
        <v>411</v>
      </c>
      <c r="I57" s="426" t="s">
        <v>126</v>
      </c>
      <c r="J57" s="426" t="s">
        <v>301</v>
      </c>
      <c r="K57" s="426" t="s">
        <v>413</v>
      </c>
      <c r="L57" s="426" t="s">
        <v>414</v>
      </c>
    </row>
    <row r="58" spans="1:12" x14ac:dyDescent="0.3">
      <c r="A58" s="426" t="s">
        <v>390</v>
      </c>
      <c r="B58" s="426" t="s">
        <v>391</v>
      </c>
      <c r="C58" s="426" t="s">
        <v>392</v>
      </c>
      <c r="D58" s="426" t="s">
        <v>393</v>
      </c>
      <c r="E58" s="426" t="s">
        <v>427</v>
      </c>
      <c r="F58" s="426" t="s">
        <v>87</v>
      </c>
      <c r="G58" s="426" t="s">
        <v>30</v>
      </c>
      <c r="H58" s="426" t="s">
        <v>405</v>
      </c>
      <c r="I58" s="426" t="s">
        <v>396</v>
      </c>
      <c r="J58" s="426" t="s">
        <v>323</v>
      </c>
      <c r="K58" s="426" t="s">
        <v>418</v>
      </c>
      <c r="L58" s="426" t="s">
        <v>398</v>
      </c>
    </row>
    <row r="59" spans="1:12" x14ac:dyDescent="0.3">
      <c r="A59" s="426" t="s">
        <v>390</v>
      </c>
      <c r="B59" s="426" t="s">
        <v>391</v>
      </c>
      <c r="C59" s="426" t="s">
        <v>392</v>
      </c>
      <c r="D59" s="426" t="s">
        <v>393</v>
      </c>
      <c r="E59" s="426" t="s">
        <v>427</v>
      </c>
      <c r="F59" s="426" t="s">
        <v>87</v>
      </c>
      <c r="G59" s="426" t="s">
        <v>30</v>
      </c>
      <c r="H59" s="426" t="s">
        <v>405</v>
      </c>
      <c r="I59" s="426" t="s">
        <v>396</v>
      </c>
      <c r="J59" s="426" t="s">
        <v>299</v>
      </c>
      <c r="K59" s="426" t="s">
        <v>418</v>
      </c>
      <c r="L59" s="426" t="s">
        <v>398</v>
      </c>
    </row>
    <row r="60" spans="1:12" x14ac:dyDescent="0.3">
      <c r="A60" s="426" t="s">
        <v>390</v>
      </c>
      <c r="B60" s="426" t="s">
        <v>410</v>
      </c>
      <c r="C60" s="426" t="s">
        <v>392</v>
      </c>
      <c r="D60" s="426" t="s">
        <v>393</v>
      </c>
      <c r="E60" s="426" t="s">
        <v>427</v>
      </c>
      <c r="F60" s="426" t="s">
        <v>87</v>
      </c>
      <c r="G60" s="426" t="s">
        <v>30</v>
      </c>
      <c r="H60" s="426" t="s">
        <v>411</v>
      </c>
      <c r="I60" s="426" t="s">
        <v>126</v>
      </c>
      <c r="J60" s="426" t="s">
        <v>321</v>
      </c>
      <c r="K60" s="426" t="s">
        <v>459</v>
      </c>
      <c r="L60" s="426" t="s">
        <v>460</v>
      </c>
    </row>
    <row r="61" spans="1:12" x14ac:dyDescent="0.3">
      <c r="A61" s="426" t="s">
        <v>390</v>
      </c>
      <c r="B61" s="426" t="s">
        <v>401</v>
      </c>
      <c r="C61" s="426" t="s">
        <v>392</v>
      </c>
      <c r="D61" s="426" t="s">
        <v>393</v>
      </c>
      <c r="E61" s="426" t="s">
        <v>427</v>
      </c>
      <c r="F61" s="426" t="s">
        <v>87</v>
      </c>
      <c r="G61" s="426" t="s">
        <v>30</v>
      </c>
      <c r="H61" s="426" t="s">
        <v>402</v>
      </c>
      <c r="I61" s="426" t="s">
        <v>13</v>
      </c>
      <c r="J61" s="426" t="s">
        <v>298</v>
      </c>
      <c r="K61" s="426" t="s">
        <v>403</v>
      </c>
      <c r="L61" s="426" t="s">
        <v>398</v>
      </c>
    </row>
    <row r="62" spans="1:12" x14ac:dyDescent="0.3">
      <c r="A62" s="426" t="s">
        <v>390</v>
      </c>
      <c r="B62" s="426" t="s">
        <v>401</v>
      </c>
      <c r="C62" s="426" t="s">
        <v>392</v>
      </c>
      <c r="D62" s="426" t="s">
        <v>393</v>
      </c>
      <c r="E62" s="426" t="s">
        <v>427</v>
      </c>
      <c r="F62" s="426" t="s">
        <v>87</v>
      </c>
      <c r="G62" s="426" t="s">
        <v>30</v>
      </c>
      <c r="H62" s="426" t="s">
        <v>415</v>
      </c>
      <c r="I62" s="426" t="s">
        <v>13</v>
      </c>
      <c r="J62" s="426" t="s">
        <v>314</v>
      </c>
      <c r="K62" s="426" t="s">
        <v>416</v>
      </c>
      <c r="L62" s="426" t="s">
        <v>398</v>
      </c>
    </row>
    <row r="63" spans="1:12" x14ac:dyDescent="0.3">
      <c r="A63" s="426" t="s">
        <v>390</v>
      </c>
      <c r="B63" s="426" t="s">
        <v>401</v>
      </c>
      <c r="C63" s="426" t="s">
        <v>392</v>
      </c>
      <c r="D63" s="426" t="s">
        <v>393</v>
      </c>
      <c r="E63" s="426" t="s">
        <v>427</v>
      </c>
      <c r="F63" s="426" t="s">
        <v>87</v>
      </c>
      <c r="G63" s="426" t="s">
        <v>30</v>
      </c>
      <c r="H63" s="426" t="s">
        <v>415</v>
      </c>
      <c r="I63" s="426" t="s">
        <v>13</v>
      </c>
      <c r="J63" s="426" t="s">
        <v>320</v>
      </c>
      <c r="K63" s="426" t="s">
        <v>416</v>
      </c>
      <c r="L63" s="426" t="s">
        <v>398</v>
      </c>
    </row>
    <row r="64" spans="1:12" x14ac:dyDescent="0.3">
      <c r="A64" s="426" t="s">
        <v>390</v>
      </c>
      <c r="B64" s="426" t="s">
        <v>401</v>
      </c>
      <c r="C64" s="426" t="s">
        <v>392</v>
      </c>
      <c r="D64" s="426" t="s">
        <v>393</v>
      </c>
      <c r="E64" s="426" t="s">
        <v>427</v>
      </c>
      <c r="F64" s="426" t="s">
        <v>87</v>
      </c>
      <c r="G64" s="426" t="s">
        <v>30</v>
      </c>
      <c r="H64" s="426" t="s">
        <v>415</v>
      </c>
      <c r="I64" s="426" t="s">
        <v>13</v>
      </c>
      <c r="J64" s="426" t="s">
        <v>322</v>
      </c>
      <c r="K64" s="426" t="s">
        <v>416</v>
      </c>
      <c r="L64" s="426" t="s">
        <v>398</v>
      </c>
    </row>
    <row r="65" spans="1:12" x14ac:dyDescent="0.3">
      <c r="A65" s="426" t="s">
        <v>390</v>
      </c>
      <c r="B65" s="426" t="s">
        <v>391</v>
      </c>
      <c r="C65" s="426" t="s">
        <v>392</v>
      </c>
      <c r="D65" s="426" t="s">
        <v>393</v>
      </c>
      <c r="E65" s="426" t="s">
        <v>427</v>
      </c>
      <c r="F65" s="426" t="s">
        <v>409</v>
      </c>
      <c r="G65" s="426" t="s">
        <v>30</v>
      </c>
      <c r="H65" s="426" t="s">
        <v>405</v>
      </c>
      <c r="I65" s="426" t="s">
        <v>396</v>
      </c>
      <c r="J65" s="426" t="s">
        <v>461</v>
      </c>
      <c r="K65" s="426" t="s">
        <v>418</v>
      </c>
      <c r="L65" s="426" t="s">
        <v>398</v>
      </c>
    </row>
    <row r="66" spans="1:12" x14ac:dyDescent="0.3">
      <c r="A66" s="426" t="s">
        <v>390</v>
      </c>
      <c r="B66" s="426" t="s">
        <v>391</v>
      </c>
      <c r="C66" s="426" t="s">
        <v>392</v>
      </c>
      <c r="D66" s="426" t="s">
        <v>393</v>
      </c>
      <c r="E66" s="426" t="s">
        <v>462</v>
      </c>
      <c r="F66" s="426" t="s">
        <v>87</v>
      </c>
      <c r="G66" s="426" t="s">
        <v>64</v>
      </c>
      <c r="H66" s="426" t="s">
        <v>399</v>
      </c>
      <c r="I66" s="426" t="s">
        <v>396</v>
      </c>
      <c r="J66" s="426" t="s">
        <v>463</v>
      </c>
      <c r="K66" s="426" t="s">
        <v>400</v>
      </c>
      <c r="L66" s="426" t="s">
        <v>398</v>
      </c>
    </row>
    <row r="67" spans="1:12" x14ac:dyDescent="0.3">
      <c r="A67" s="426" t="s">
        <v>390</v>
      </c>
      <c r="B67" s="426" t="s">
        <v>401</v>
      </c>
      <c r="C67" s="426" t="s">
        <v>392</v>
      </c>
      <c r="D67" s="426" t="s">
        <v>393</v>
      </c>
      <c r="E67" s="426" t="s">
        <v>462</v>
      </c>
      <c r="F67" s="426" t="s">
        <v>87</v>
      </c>
      <c r="G67" s="426" t="s">
        <v>64</v>
      </c>
      <c r="H67" s="426" t="s">
        <v>415</v>
      </c>
      <c r="I67" s="426" t="s">
        <v>13</v>
      </c>
      <c r="J67" s="426" t="s">
        <v>464</v>
      </c>
      <c r="K67" s="426" t="s">
        <v>465</v>
      </c>
      <c r="L67" s="426" t="s">
        <v>398</v>
      </c>
    </row>
    <row r="68" spans="1:12" x14ac:dyDescent="0.3">
      <c r="A68" s="426" t="s">
        <v>390</v>
      </c>
      <c r="B68" s="426" t="s">
        <v>391</v>
      </c>
      <c r="C68" s="426" t="s">
        <v>392</v>
      </c>
      <c r="D68" s="426" t="s">
        <v>393</v>
      </c>
      <c r="E68" s="426" t="s">
        <v>462</v>
      </c>
      <c r="F68" s="426" t="s">
        <v>87</v>
      </c>
      <c r="G68" s="426" t="s">
        <v>64</v>
      </c>
      <c r="H68" s="426" t="s">
        <v>395</v>
      </c>
      <c r="I68" s="426" t="s">
        <v>396</v>
      </c>
      <c r="J68" s="426" t="s">
        <v>466</v>
      </c>
      <c r="K68" s="426" t="s">
        <v>397</v>
      </c>
      <c r="L68" s="426" t="s">
        <v>398</v>
      </c>
    </row>
    <row r="69" spans="1:12" x14ac:dyDescent="0.3">
      <c r="A69" s="426" t="s">
        <v>390</v>
      </c>
      <c r="B69" s="426" t="s">
        <v>391</v>
      </c>
      <c r="C69" s="426" t="s">
        <v>392</v>
      </c>
      <c r="D69" s="426" t="s">
        <v>393</v>
      </c>
      <c r="E69" s="426" t="s">
        <v>462</v>
      </c>
      <c r="F69" s="426" t="s">
        <v>87</v>
      </c>
      <c r="G69" s="426" t="s">
        <v>64</v>
      </c>
      <c r="H69" s="426" t="s">
        <v>395</v>
      </c>
      <c r="I69" s="426" t="s">
        <v>396</v>
      </c>
      <c r="J69" s="426" t="s">
        <v>467</v>
      </c>
      <c r="K69" s="426" t="s">
        <v>397</v>
      </c>
      <c r="L69" s="426" t="s">
        <v>398</v>
      </c>
    </row>
    <row r="70" spans="1:12" x14ac:dyDescent="0.3">
      <c r="A70" s="426" t="s">
        <v>390</v>
      </c>
      <c r="B70" s="426" t="s">
        <v>391</v>
      </c>
      <c r="C70" s="426" t="s">
        <v>392</v>
      </c>
      <c r="D70" s="426" t="s">
        <v>393</v>
      </c>
      <c r="E70" s="426" t="s">
        <v>462</v>
      </c>
      <c r="F70" s="426" t="s">
        <v>87</v>
      </c>
      <c r="G70" s="426" t="s">
        <v>64</v>
      </c>
      <c r="H70" s="426" t="s">
        <v>405</v>
      </c>
      <c r="I70" s="426" t="s">
        <v>396</v>
      </c>
      <c r="J70" s="426" t="s">
        <v>468</v>
      </c>
      <c r="K70" s="426" t="s">
        <v>418</v>
      </c>
      <c r="L70" s="426" t="s">
        <v>398</v>
      </c>
    </row>
    <row r="71" spans="1:12" x14ac:dyDescent="0.3">
      <c r="A71" s="426" t="s">
        <v>390</v>
      </c>
      <c r="B71" s="426" t="s">
        <v>401</v>
      </c>
      <c r="C71" s="426" t="s">
        <v>392</v>
      </c>
      <c r="D71" s="426" t="s">
        <v>393</v>
      </c>
      <c r="E71" s="426" t="s">
        <v>462</v>
      </c>
      <c r="F71" s="426" t="s">
        <v>87</v>
      </c>
      <c r="G71" s="426" t="s">
        <v>64</v>
      </c>
      <c r="H71" s="426" t="s">
        <v>442</v>
      </c>
      <c r="I71" s="426" t="s">
        <v>13</v>
      </c>
      <c r="J71" s="426" t="s">
        <v>469</v>
      </c>
      <c r="K71" s="426" t="s">
        <v>443</v>
      </c>
      <c r="L71" s="426" t="s">
        <v>398</v>
      </c>
    </row>
    <row r="72" spans="1:12" x14ac:dyDescent="0.3">
      <c r="A72" s="426" t="s">
        <v>390</v>
      </c>
      <c r="B72" s="426" t="s">
        <v>401</v>
      </c>
      <c r="C72" s="426" t="s">
        <v>392</v>
      </c>
      <c r="D72" s="426" t="s">
        <v>393</v>
      </c>
      <c r="E72" s="426" t="s">
        <v>462</v>
      </c>
      <c r="F72" s="426" t="s">
        <v>87</v>
      </c>
      <c r="G72" s="426" t="s">
        <v>64</v>
      </c>
      <c r="H72" s="426" t="s">
        <v>440</v>
      </c>
      <c r="I72" s="426" t="s">
        <v>13</v>
      </c>
      <c r="J72" s="426" t="s">
        <v>470</v>
      </c>
      <c r="K72" s="426" t="s">
        <v>441</v>
      </c>
      <c r="L72" s="426" t="s">
        <v>398</v>
      </c>
    </row>
    <row r="73" spans="1:12" x14ac:dyDescent="0.3">
      <c r="A73" s="426" t="s">
        <v>390</v>
      </c>
      <c r="B73" s="426" t="s">
        <v>401</v>
      </c>
      <c r="C73" s="426" t="s">
        <v>392</v>
      </c>
      <c r="D73" s="426" t="s">
        <v>393</v>
      </c>
      <c r="E73" s="426" t="s">
        <v>462</v>
      </c>
      <c r="F73" s="426" t="s">
        <v>87</v>
      </c>
      <c r="G73" s="426" t="s">
        <v>64</v>
      </c>
      <c r="H73" s="426" t="s">
        <v>402</v>
      </c>
      <c r="I73" s="426" t="s">
        <v>13</v>
      </c>
      <c r="J73" s="426" t="s">
        <v>471</v>
      </c>
      <c r="K73" s="426" t="s">
        <v>403</v>
      </c>
      <c r="L73" s="426" t="s">
        <v>398</v>
      </c>
    </row>
    <row r="74" spans="1:12" x14ac:dyDescent="0.3">
      <c r="A74" s="426" t="s">
        <v>390</v>
      </c>
      <c r="B74" s="426" t="s">
        <v>410</v>
      </c>
      <c r="C74" s="426" t="s">
        <v>392</v>
      </c>
      <c r="D74" s="426" t="s">
        <v>393</v>
      </c>
      <c r="E74" s="426" t="s">
        <v>462</v>
      </c>
      <c r="F74" s="426" t="s">
        <v>87</v>
      </c>
      <c r="G74" s="426" t="s">
        <v>64</v>
      </c>
      <c r="H74" s="426" t="s">
        <v>472</v>
      </c>
      <c r="I74" s="426" t="s">
        <v>126</v>
      </c>
      <c r="J74" s="426" t="s">
        <v>473</v>
      </c>
      <c r="K74" s="426" t="s">
        <v>474</v>
      </c>
      <c r="L74" s="426" t="s">
        <v>398</v>
      </c>
    </row>
    <row r="75" spans="1:12" x14ac:dyDescent="0.3">
      <c r="A75" s="426" t="s">
        <v>390</v>
      </c>
      <c r="B75" s="426" t="s">
        <v>391</v>
      </c>
      <c r="C75" s="426" t="s">
        <v>392</v>
      </c>
      <c r="D75" s="426" t="s">
        <v>393</v>
      </c>
      <c r="E75" s="426" t="s">
        <v>462</v>
      </c>
      <c r="F75" s="426" t="s">
        <v>87</v>
      </c>
      <c r="G75" s="426" t="s">
        <v>64</v>
      </c>
      <c r="H75" s="426" t="s">
        <v>405</v>
      </c>
      <c r="I75" s="426" t="s">
        <v>396</v>
      </c>
      <c r="J75" s="426" t="s">
        <v>475</v>
      </c>
      <c r="K75" s="426" t="s">
        <v>406</v>
      </c>
      <c r="L75" s="426" t="s">
        <v>398</v>
      </c>
    </row>
    <row r="76" spans="1:12" x14ac:dyDescent="0.3">
      <c r="A76" s="426" t="s">
        <v>390</v>
      </c>
      <c r="B76" s="426" t="s">
        <v>391</v>
      </c>
      <c r="C76" s="426" t="s">
        <v>392</v>
      </c>
      <c r="D76" s="426" t="s">
        <v>393</v>
      </c>
      <c r="E76" s="426" t="s">
        <v>462</v>
      </c>
      <c r="F76" s="426" t="s">
        <v>409</v>
      </c>
      <c r="G76" s="426" t="s">
        <v>64</v>
      </c>
      <c r="H76" s="426" t="s">
        <v>395</v>
      </c>
      <c r="I76" s="426" t="s">
        <v>396</v>
      </c>
      <c r="J76" s="426" t="s">
        <v>476</v>
      </c>
      <c r="K76" s="426" t="s">
        <v>397</v>
      </c>
      <c r="L76" s="426" t="s">
        <v>398</v>
      </c>
    </row>
    <row r="77" spans="1:12" x14ac:dyDescent="0.3">
      <c r="A77" s="426" t="s">
        <v>390</v>
      </c>
      <c r="B77" s="426" t="s">
        <v>391</v>
      </c>
      <c r="C77" s="426" t="s">
        <v>392</v>
      </c>
      <c r="D77" s="426" t="s">
        <v>393</v>
      </c>
      <c r="E77" s="426" t="s">
        <v>462</v>
      </c>
      <c r="F77" s="426" t="s">
        <v>409</v>
      </c>
      <c r="G77" s="426" t="s">
        <v>64</v>
      </c>
      <c r="H77" s="426" t="s">
        <v>395</v>
      </c>
      <c r="I77" s="426" t="s">
        <v>396</v>
      </c>
      <c r="J77" s="426" t="s">
        <v>477</v>
      </c>
      <c r="K77" s="426" t="s">
        <v>397</v>
      </c>
      <c r="L77" s="426" t="s">
        <v>398</v>
      </c>
    </row>
    <row r="78" spans="1:12" x14ac:dyDescent="0.3">
      <c r="A78" s="426" t="s">
        <v>390</v>
      </c>
      <c r="B78" s="426" t="s">
        <v>391</v>
      </c>
      <c r="C78" s="426" t="s">
        <v>392</v>
      </c>
      <c r="D78" s="426" t="s">
        <v>393</v>
      </c>
      <c r="E78" s="426" t="s">
        <v>462</v>
      </c>
      <c r="F78" s="426" t="s">
        <v>409</v>
      </c>
      <c r="G78" s="426" t="s">
        <v>64</v>
      </c>
      <c r="H78" s="426" t="s">
        <v>395</v>
      </c>
      <c r="I78" s="426" t="s">
        <v>396</v>
      </c>
      <c r="J78" s="426" t="s">
        <v>478</v>
      </c>
      <c r="K78" s="426" t="s">
        <v>397</v>
      </c>
      <c r="L78" s="426" t="s">
        <v>398</v>
      </c>
    </row>
    <row r="79" spans="1:12" x14ac:dyDescent="0.3">
      <c r="A79" s="426" t="s">
        <v>390</v>
      </c>
      <c r="B79" s="426" t="s">
        <v>391</v>
      </c>
      <c r="C79" s="426" t="s">
        <v>392</v>
      </c>
      <c r="D79" s="426" t="s">
        <v>393</v>
      </c>
      <c r="E79" s="426" t="s">
        <v>462</v>
      </c>
      <c r="F79" s="426" t="s">
        <v>409</v>
      </c>
      <c r="G79" s="426" t="s">
        <v>64</v>
      </c>
      <c r="H79" s="426" t="s">
        <v>405</v>
      </c>
      <c r="I79" s="426" t="s">
        <v>396</v>
      </c>
      <c r="J79" s="426" t="s">
        <v>479</v>
      </c>
      <c r="K79" s="426" t="s">
        <v>418</v>
      </c>
      <c r="L79" s="426" t="s">
        <v>398</v>
      </c>
    </row>
    <row r="80" spans="1:12" x14ac:dyDescent="0.3">
      <c r="A80" s="426" t="s">
        <v>390</v>
      </c>
      <c r="B80" s="426" t="s">
        <v>401</v>
      </c>
      <c r="C80" s="426" t="s">
        <v>392</v>
      </c>
      <c r="D80" s="426" t="s">
        <v>393</v>
      </c>
      <c r="E80" s="426" t="s">
        <v>462</v>
      </c>
      <c r="F80" s="426" t="s">
        <v>409</v>
      </c>
      <c r="G80" s="426" t="s">
        <v>64</v>
      </c>
      <c r="H80" s="426" t="s">
        <v>442</v>
      </c>
      <c r="I80" s="426" t="s">
        <v>13</v>
      </c>
      <c r="J80" s="426" t="s">
        <v>480</v>
      </c>
      <c r="K80" s="426" t="s">
        <v>443</v>
      </c>
      <c r="L80" s="426" t="s">
        <v>398</v>
      </c>
    </row>
    <row r="81" spans="1:12" x14ac:dyDescent="0.3">
      <c r="A81" s="426" t="s">
        <v>390</v>
      </c>
      <c r="B81" s="426" t="s">
        <v>391</v>
      </c>
      <c r="C81" s="426" t="s">
        <v>392</v>
      </c>
      <c r="D81" s="426" t="s">
        <v>393</v>
      </c>
      <c r="E81" s="426" t="s">
        <v>462</v>
      </c>
      <c r="F81" s="426" t="s">
        <v>87</v>
      </c>
      <c r="G81" s="426" t="s">
        <v>30</v>
      </c>
      <c r="H81" s="426" t="s">
        <v>405</v>
      </c>
      <c r="I81" s="426" t="s">
        <v>396</v>
      </c>
      <c r="J81" s="426" t="s">
        <v>481</v>
      </c>
      <c r="K81" s="426" t="s">
        <v>418</v>
      </c>
      <c r="L81" s="426" t="s">
        <v>398</v>
      </c>
    </row>
    <row r="82" spans="1:12" x14ac:dyDescent="0.3">
      <c r="A82" s="426" t="s">
        <v>390</v>
      </c>
      <c r="B82" s="426" t="s">
        <v>401</v>
      </c>
      <c r="C82" s="426" t="s">
        <v>392</v>
      </c>
      <c r="D82" s="426" t="s">
        <v>393</v>
      </c>
      <c r="E82" s="426" t="s">
        <v>462</v>
      </c>
      <c r="F82" s="426" t="s">
        <v>87</v>
      </c>
      <c r="G82" s="426" t="s">
        <v>30</v>
      </c>
      <c r="H82" s="426" t="s">
        <v>440</v>
      </c>
      <c r="I82" s="426" t="s">
        <v>13</v>
      </c>
      <c r="J82" s="426" t="s">
        <v>482</v>
      </c>
      <c r="K82" s="426" t="s">
        <v>483</v>
      </c>
      <c r="L82" s="426" t="s">
        <v>398</v>
      </c>
    </row>
    <row r="83" spans="1:12" x14ac:dyDescent="0.3">
      <c r="A83" s="426" t="s">
        <v>390</v>
      </c>
      <c r="B83" s="426" t="s">
        <v>401</v>
      </c>
      <c r="C83" s="426" t="s">
        <v>392</v>
      </c>
      <c r="D83" s="426" t="s">
        <v>393</v>
      </c>
      <c r="E83" s="426" t="s">
        <v>462</v>
      </c>
      <c r="F83" s="426" t="s">
        <v>87</v>
      </c>
      <c r="G83" s="426" t="s">
        <v>30</v>
      </c>
      <c r="H83" s="426" t="s">
        <v>484</v>
      </c>
      <c r="I83" s="426" t="s">
        <v>13</v>
      </c>
      <c r="J83" s="426" t="s">
        <v>485</v>
      </c>
      <c r="K83" s="426" t="s">
        <v>486</v>
      </c>
      <c r="L83" s="426" t="s">
        <v>398</v>
      </c>
    </row>
    <row r="84" spans="1:12" x14ac:dyDescent="0.3">
      <c r="A84" s="426" t="s">
        <v>390</v>
      </c>
      <c r="B84" s="426" t="s">
        <v>391</v>
      </c>
      <c r="C84" s="426" t="s">
        <v>392</v>
      </c>
      <c r="D84" s="426" t="s">
        <v>393</v>
      </c>
      <c r="E84" s="426" t="s">
        <v>462</v>
      </c>
      <c r="F84" s="426" t="s">
        <v>409</v>
      </c>
      <c r="G84" s="426" t="s">
        <v>30</v>
      </c>
      <c r="H84" s="426" t="s">
        <v>487</v>
      </c>
      <c r="I84" s="426" t="s">
        <v>396</v>
      </c>
      <c r="J84" s="426" t="s">
        <v>488</v>
      </c>
      <c r="K84" s="426" t="s">
        <v>489</v>
      </c>
      <c r="L84" s="426" t="s">
        <v>398</v>
      </c>
    </row>
    <row r="85" spans="1:12" x14ac:dyDescent="0.3">
      <c r="A85" s="426" t="s">
        <v>390</v>
      </c>
      <c r="B85" s="426" t="s">
        <v>426</v>
      </c>
      <c r="C85" s="426" t="s">
        <v>392</v>
      </c>
      <c r="D85" s="426" t="s">
        <v>393</v>
      </c>
      <c r="E85" s="426" t="s">
        <v>490</v>
      </c>
      <c r="F85" s="426" t="s">
        <v>87</v>
      </c>
      <c r="G85" s="426" t="s">
        <v>64</v>
      </c>
      <c r="H85" s="426" t="s">
        <v>446</v>
      </c>
      <c r="I85" s="426" t="s">
        <v>236</v>
      </c>
      <c r="J85" s="426" t="s">
        <v>491</v>
      </c>
      <c r="K85" s="426" t="s">
        <v>448</v>
      </c>
      <c r="L85" s="426" t="s">
        <v>449</v>
      </c>
    </row>
    <row r="86" spans="1:12" x14ac:dyDescent="0.3">
      <c r="A86" s="426" t="s">
        <v>390</v>
      </c>
      <c r="B86" s="426" t="s">
        <v>426</v>
      </c>
      <c r="C86" s="426" t="s">
        <v>392</v>
      </c>
      <c r="D86" s="426" t="s">
        <v>393</v>
      </c>
      <c r="E86" s="426" t="s">
        <v>490</v>
      </c>
      <c r="F86" s="426" t="s">
        <v>87</v>
      </c>
      <c r="G86" s="426" t="s">
        <v>64</v>
      </c>
      <c r="H86" s="426" t="s">
        <v>446</v>
      </c>
      <c r="I86" s="426" t="s">
        <v>236</v>
      </c>
      <c r="J86" s="426" t="s">
        <v>492</v>
      </c>
      <c r="K86" s="426" t="s">
        <v>448</v>
      </c>
      <c r="L86" s="426" t="s">
        <v>449</v>
      </c>
    </row>
    <row r="87" spans="1:12" x14ac:dyDescent="0.3">
      <c r="A87" s="426" t="s">
        <v>390</v>
      </c>
      <c r="B87" s="426" t="s">
        <v>426</v>
      </c>
      <c r="C87" s="426" t="s">
        <v>392</v>
      </c>
      <c r="D87" s="426" t="s">
        <v>393</v>
      </c>
      <c r="E87" s="426" t="s">
        <v>490</v>
      </c>
      <c r="F87" s="426" t="s">
        <v>87</v>
      </c>
      <c r="G87" s="426" t="s">
        <v>64</v>
      </c>
      <c r="H87" s="426" t="s">
        <v>450</v>
      </c>
      <c r="I87" s="426" t="s">
        <v>236</v>
      </c>
      <c r="J87" s="426" t="s">
        <v>493</v>
      </c>
      <c r="K87" s="426" t="s">
        <v>452</v>
      </c>
      <c r="L87" s="426" t="s">
        <v>453</v>
      </c>
    </row>
    <row r="88" spans="1:12" x14ac:dyDescent="0.3">
      <c r="A88" s="426" t="s">
        <v>390</v>
      </c>
      <c r="B88" s="426" t="s">
        <v>426</v>
      </c>
      <c r="C88" s="426" t="s">
        <v>392</v>
      </c>
      <c r="D88" s="426" t="s">
        <v>393</v>
      </c>
      <c r="E88" s="426" t="s">
        <v>490</v>
      </c>
      <c r="F88" s="426" t="s">
        <v>87</v>
      </c>
      <c r="G88" s="426" t="s">
        <v>64</v>
      </c>
      <c r="H88" s="426" t="s">
        <v>494</v>
      </c>
      <c r="I88" s="426" t="s">
        <v>236</v>
      </c>
      <c r="J88" s="426" t="s">
        <v>495</v>
      </c>
      <c r="K88" s="426" t="s">
        <v>496</v>
      </c>
      <c r="L88" s="426" t="s">
        <v>449</v>
      </c>
    </row>
    <row r="89" spans="1:12" x14ac:dyDescent="0.3">
      <c r="A89" s="426" t="s">
        <v>390</v>
      </c>
      <c r="B89" s="426" t="s">
        <v>391</v>
      </c>
      <c r="C89" s="426" t="s">
        <v>392</v>
      </c>
      <c r="D89" s="426" t="s">
        <v>393</v>
      </c>
      <c r="E89" s="426" t="s">
        <v>490</v>
      </c>
      <c r="F89" s="426" t="s">
        <v>87</v>
      </c>
      <c r="G89" s="426" t="s">
        <v>64</v>
      </c>
      <c r="H89" s="426" t="s">
        <v>405</v>
      </c>
      <c r="I89" s="426" t="s">
        <v>396</v>
      </c>
      <c r="J89" s="426" t="s">
        <v>497</v>
      </c>
      <c r="K89" s="426" t="s">
        <v>418</v>
      </c>
      <c r="L89" s="426" t="s">
        <v>398</v>
      </c>
    </row>
    <row r="90" spans="1:12" x14ac:dyDescent="0.3">
      <c r="A90" s="426" t="s">
        <v>390</v>
      </c>
      <c r="B90" s="426" t="s">
        <v>391</v>
      </c>
      <c r="C90" s="426" t="s">
        <v>392</v>
      </c>
      <c r="D90" s="426" t="s">
        <v>393</v>
      </c>
      <c r="E90" s="426" t="s">
        <v>490</v>
      </c>
      <c r="F90" s="426" t="s">
        <v>87</v>
      </c>
      <c r="G90" s="426" t="s">
        <v>64</v>
      </c>
      <c r="H90" s="426" t="s">
        <v>405</v>
      </c>
      <c r="I90" s="426" t="s">
        <v>396</v>
      </c>
      <c r="J90" s="426" t="s">
        <v>498</v>
      </c>
      <c r="K90" s="426" t="s">
        <v>418</v>
      </c>
      <c r="L90" s="426" t="s">
        <v>398</v>
      </c>
    </row>
    <row r="91" spans="1:12" x14ac:dyDescent="0.3">
      <c r="A91" s="426" t="s">
        <v>390</v>
      </c>
      <c r="B91" s="426" t="s">
        <v>391</v>
      </c>
      <c r="C91" s="426" t="s">
        <v>392</v>
      </c>
      <c r="D91" s="426" t="s">
        <v>393</v>
      </c>
      <c r="E91" s="426" t="s">
        <v>490</v>
      </c>
      <c r="F91" s="426" t="s">
        <v>87</v>
      </c>
      <c r="G91" s="426" t="s">
        <v>64</v>
      </c>
      <c r="H91" s="426" t="s">
        <v>405</v>
      </c>
      <c r="I91" s="426" t="s">
        <v>396</v>
      </c>
      <c r="J91" s="426" t="s">
        <v>499</v>
      </c>
      <c r="K91" s="426" t="s">
        <v>418</v>
      </c>
      <c r="L91" s="426" t="s">
        <v>398</v>
      </c>
    </row>
    <row r="92" spans="1:12" x14ac:dyDescent="0.3">
      <c r="A92" s="426" t="s">
        <v>390</v>
      </c>
      <c r="B92" s="426" t="s">
        <v>401</v>
      </c>
      <c r="C92" s="426" t="s">
        <v>392</v>
      </c>
      <c r="D92" s="426" t="s">
        <v>393</v>
      </c>
      <c r="E92" s="426" t="s">
        <v>490</v>
      </c>
      <c r="F92" s="426" t="s">
        <v>87</v>
      </c>
      <c r="G92" s="426" t="s">
        <v>64</v>
      </c>
      <c r="H92" s="426" t="s">
        <v>484</v>
      </c>
      <c r="I92" s="426" t="s">
        <v>13</v>
      </c>
      <c r="J92" s="426" t="s">
        <v>500</v>
      </c>
      <c r="K92" s="426" t="s">
        <v>486</v>
      </c>
      <c r="L92" s="426" t="s">
        <v>398</v>
      </c>
    </row>
    <row r="93" spans="1:12" x14ac:dyDescent="0.3">
      <c r="A93" s="426" t="s">
        <v>390</v>
      </c>
      <c r="B93" s="426" t="s">
        <v>401</v>
      </c>
      <c r="C93" s="426" t="s">
        <v>392</v>
      </c>
      <c r="D93" s="426" t="s">
        <v>393</v>
      </c>
      <c r="E93" s="426" t="s">
        <v>490</v>
      </c>
      <c r="F93" s="426" t="s">
        <v>87</v>
      </c>
      <c r="G93" s="426" t="s">
        <v>64</v>
      </c>
      <c r="H93" s="426" t="s">
        <v>484</v>
      </c>
      <c r="I93" s="426" t="s">
        <v>13</v>
      </c>
      <c r="J93" s="426" t="s">
        <v>501</v>
      </c>
      <c r="K93" s="426" t="s">
        <v>486</v>
      </c>
      <c r="L93" s="426" t="s">
        <v>398</v>
      </c>
    </row>
    <row r="94" spans="1:12" x14ac:dyDescent="0.3">
      <c r="A94" s="426" t="s">
        <v>390</v>
      </c>
      <c r="B94" s="426" t="s">
        <v>401</v>
      </c>
      <c r="C94" s="426" t="s">
        <v>392</v>
      </c>
      <c r="D94" s="426" t="s">
        <v>393</v>
      </c>
      <c r="E94" s="426" t="s">
        <v>490</v>
      </c>
      <c r="F94" s="426" t="s">
        <v>87</v>
      </c>
      <c r="G94" s="426" t="s">
        <v>64</v>
      </c>
      <c r="H94" s="426" t="s">
        <v>484</v>
      </c>
      <c r="I94" s="426" t="s">
        <v>13</v>
      </c>
      <c r="J94" s="426" t="s">
        <v>502</v>
      </c>
      <c r="K94" s="426" t="s">
        <v>486</v>
      </c>
      <c r="L94" s="426" t="s">
        <v>398</v>
      </c>
    </row>
    <row r="95" spans="1:12" x14ac:dyDescent="0.3">
      <c r="A95" s="426" t="s">
        <v>390</v>
      </c>
      <c r="B95" s="426" t="s">
        <v>401</v>
      </c>
      <c r="C95" s="426" t="s">
        <v>392</v>
      </c>
      <c r="D95" s="426" t="s">
        <v>393</v>
      </c>
      <c r="E95" s="426" t="s">
        <v>490</v>
      </c>
      <c r="F95" s="426" t="s">
        <v>87</v>
      </c>
      <c r="G95" s="426" t="s">
        <v>64</v>
      </c>
      <c r="H95" s="426" t="s">
        <v>440</v>
      </c>
      <c r="I95" s="426" t="s">
        <v>13</v>
      </c>
      <c r="J95" s="426" t="s">
        <v>503</v>
      </c>
      <c r="K95" s="426" t="s">
        <v>441</v>
      </c>
      <c r="L95" s="426" t="s">
        <v>398</v>
      </c>
    </row>
    <row r="96" spans="1:12" x14ac:dyDescent="0.3">
      <c r="A96" s="426" t="s">
        <v>390</v>
      </c>
      <c r="B96" s="426" t="s">
        <v>401</v>
      </c>
      <c r="C96" s="426" t="s">
        <v>392</v>
      </c>
      <c r="D96" s="426" t="s">
        <v>393</v>
      </c>
      <c r="E96" s="426" t="s">
        <v>490</v>
      </c>
      <c r="F96" s="426" t="s">
        <v>87</v>
      </c>
      <c r="G96" s="426" t="s">
        <v>64</v>
      </c>
      <c r="H96" s="426" t="s">
        <v>415</v>
      </c>
      <c r="I96" s="426" t="s">
        <v>13</v>
      </c>
      <c r="J96" s="426" t="s">
        <v>504</v>
      </c>
      <c r="K96" s="426" t="s">
        <v>416</v>
      </c>
      <c r="L96" s="426" t="s">
        <v>398</v>
      </c>
    </row>
    <row r="97" spans="1:12" x14ac:dyDescent="0.3">
      <c r="A97" s="426" t="s">
        <v>390</v>
      </c>
      <c r="B97" s="426" t="s">
        <v>401</v>
      </c>
      <c r="C97" s="426" t="s">
        <v>392</v>
      </c>
      <c r="D97" s="426" t="s">
        <v>393</v>
      </c>
      <c r="E97" s="426" t="s">
        <v>490</v>
      </c>
      <c r="F97" s="426" t="s">
        <v>87</v>
      </c>
      <c r="G97" s="426" t="s">
        <v>64</v>
      </c>
      <c r="H97" s="426" t="s">
        <v>415</v>
      </c>
      <c r="I97" s="426" t="s">
        <v>13</v>
      </c>
      <c r="J97" s="426" t="s">
        <v>505</v>
      </c>
      <c r="K97" s="426" t="s">
        <v>416</v>
      </c>
      <c r="L97" s="426" t="s">
        <v>398</v>
      </c>
    </row>
    <row r="98" spans="1:12" x14ac:dyDescent="0.3">
      <c r="A98" s="426" t="s">
        <v>390</v>
      </c>
      <c r="B98" s="426" t="s">
        <v>391</v>
      </c>
      <c r="C98" s="426" t="s">
        <v>392</v>
      </c>
      <c r="D98" s="426" t="s">
        <v>393</v>
      </c>
      <c r="E98" s="426" t="s">
        <v>490</v>
      </c>
      <c r="F98" s="426" t="s">
        <v>409</v>
      </c>
      <c r="G98" s="426" t="s">
        <v>64</v>
      </c>
      <c r="H98" s="426" t="s">
        <v>395</v>
      </c>
      <c r="I98" s="426" t="s">
        <v>396</v>
      </c>
      <c r="J98" s="426" t="s">
        <v>506</v>
      </c>
      <c r="K98" s="426" t="s">
        <v>397</v>
      </c>
      <c r="L98" s="426" t="s">
        <v>398</v>
      </c>
    </row>
    <row r="99" spans="1:12" x14ac:dyDescent="0.3">
      <c r="A99" s="426" t="s">
        <v>390</v>
      </c>
      <c r="B99" s="426" t="s">
        <v>391</v>
      </c>
      <c r="C99" s="426" t="s">
        <v>392</v>
      </c>
      <c r="D99" s="426" t="s">
        <v>393</v>
      </c>
      <c r="E99" s="426" t="s">
        <v>490</v>
      </c>
      <c r="F99" s="426" t="s">
        <v>409</v>
      </c>
      <c r="G99" s="426" t="s">
        <v>64</v>
      </c>
      <c r="H99" s="426" t="s">
        <v>405</v>
      </c>
      <c r="I99" s="426" t="s">
        <v>396</v>
      </c>
      <c r="J99" s="426" t="s">
        <v>507</v>
      </c>
      <c r="K99" s="426" t="s">
        <v>418</v>
      </c>
      <c r="L99" s="426" t="s">
        <v>398</v>
      </c>
    </row>
    <row r="100" spans="1:12" x14ac:dyDescent="0.3">
      <c r="A100" s="426" t="s">
        <v>390</v>
      </c>
      <c r="B100" s="426" t="s">
        <v>391</v>
      </c>
      <c r="C100" s="426" t="s">
        <v>392</v>
      </c>
      <c r="D100" s="426" t="s">
        <v>393</v>
      </c>
      <c r="E100" s="426" t="s">
        <v>490</v>
      </c>
      <c r="F100" s="426" t="s">
        <v>409</v>
      </c>
      <c r="G100" s="426" t="s">
        <v>64</v>
      </c>
      <c r="H100" s="426" t="s">
        <v>405</v>
      </c>
      <c r="I100" s="426" t="s">
        <v>396</v>
      </c>
      <c r="J100" s="426" t="s">
        <v>508</v>
      </c>
      <c r="K100" s="426" t="s">
        <v>418</v>
      </c>
      <c r="L100" s="426" t="s">
        <v>398</v>
      </c>
    </row>
    <row r="101" spans="1:12" x14ac:dyDescent="0.3">
      <c r="A101" s="426" t="s">
        <v>390</v>
      </c>
      <c r="B101" s="426" t="s">
        <v>391</v>
      </c>
      <c r="C101" s="426" t="s">
        <v>392</v>
      </c>
      <c r="D101" s="426" t="s">
        <v>393</v>
      </c>
      <c r="E101" s="426" t="s">
        <v>490</v>
      </c>
      <c r="F101" s="426" t="s">
        <v>409</v>
      </c>
      <c r="G101" s="426" t="s">
        <v>64</v>
      </c>
      <c r="H101" s="426" t="s">
        <v>405</v>
      </c>
      <c r="I101" s="426" t="s">
        <v>396</v>
      </c>
      <c r="J101" s="426" t="s">
        <v>509</v>
      </c>
      <c r="K101" s="426" t="s">
        <v>418</v>
      </c>
      <c r="L101" s="426" t="s">
        <v>398</v>
      </c>
    </row>
    <row r="102" spans="1:12" x14ac:dyDescent="0.3">
      <c r="A102" s="426" t="s">
        <v>390</v>
      </c>
      <c r="B102" s="426" t="s">
        <v>391</v>
      </c>
      <c r="C102" s="426" t="s">
        <v>392</v>
      </c>
      <c r="D102" s="426" t="s">
        <v>393</v>
      </c>
      <c r="E102" s="426" t="s">
        <v>490</v>
      </c>
      <c r="F102" s="426" t="s">
        <v>409</v>
      </c>
      <c r="G102" s="426" t="s">
        <v>64</v>
      </c>
      <c r="H102" s="426" t="s">
        <v>405</v>
      </c>
      <c r="I102" s="426" t="s">
        <v>396</v>
      </c>
      <c r="J102" s="426" t="s">
        <v>510</v>
      </c>
      <c r="K102" s="426" t="s">
        <v>418</v>
      </c>
      <c r="L102" s="426" t="s">
        <v>398</v>
      </c>
    </row>
    <row r="103" spans="1:12" x14ac:dyDescent="0.3">
      <c r="A103" s="426" t="s">
        <v>390</v>
      </c>
      <c r="B103" s="426" t="s">
        <v>391</v>
      </c>
      <c r="C103" s="426" t="s">
        <v>392</v>
      </c>
      <c r="D103" s="426" t="s">
        <v>393</v>
      </c>
      <c r="E103" s="426" t="s">
        <v>490</v>
      </c>
      <c r="F103" s="426" t="s">
        <v>409</v>
      </c>
      <c r="G103" s="426" t="s">
        <v>64</v>
      </c>
      <c r="H103" s="426" t="s">
        <v>405</v>
      </c>
      <c r="I103" s="426" t="s">
        <v>396</v>
      </c>
      <c r="J103" s="426" t="s">
        <v>511</v>
      </c>
      <c r="K103" s="426" t="s">
        <v>418</v>
      </c>
      <c r="L103" s="426" t="s">
        <v>398</v>
      </c>
    </row>
    <row r="104" spans="1:12" x14ac:dyDescent="0.3">
      <c r="A104" s="426" t="s">
        <v>390</v>
      </c>
      <c r="B104" s="426" t="s">
        <v>391</v>
      </c>
      <c r="C104" s="426" t="s">
        <v>392</v>
      </c>
      <c r="D104" s="426" t="s">
        <v>393</v>
      </c>
      <c r="E104" s="426" t="s">
        <v>490</v>
      </c>
      <c r="F104" s="426" t="s">
        <v>409</v>
      </c>
      <c r="G104" s="426" t="s">
        <v>64</v>
      </c>
      <c r="H104" s="426" t="s">
        <v>407</v>
      </c>
      <c r="I104" s="426" t="s">
        <v>57</v>
      </c>
      <c r="J104" s="426" t="s">
        <v>512</v>
      </c>
      <c r="K104" s="426" t="s">
        <v>408</v>
      </c>
      <c r="L104" s="426" t="s">
        <v>398</v>
      </c>
    </row>
    <row r="105" spans="1:12" x14ac:dyDescent="0.3">
      <c r="A105" s="426" t="s">
        <v>390</v>
      </c>
      <c r="B105" s="426" t="s">
        <v>391</v>
      </c>
      <c r="C105" s="426" t="s">
        <v>392</v>
      </c>
      <c r="D105" s="426" t="s">
        <v>393</v>
      </c>
      <c r="E105" s="426" t="s">
        <v>490</v>
      </c>
      <c r="F105" s="426" t="s">
        <v>409</v>
      </c>
      <c r="G105" s="426" t="s">
        <v>64</v>
      </c>
      <c r="H105" s="426" t="s">
        <v>407</v>
      </c>
      <c r="I105" s="426" t="s">
        <v>57</v>
      </c>
      <c r="J105" s="426" t="s">
        <v>513</v>
      </c>
      <c r="K105" s="426" t="s">
        <v>408</v>
      </c>
      <c r="L105" s="426" t="s">
        <v>398</v>
      </c>
    </row>
    <row r="106" spans="1:12" x14ac:dyDescent="0.3">
      <c r="A106" s="426" t="s">
        <v>390</v>
      </c>
      <c r="B106" s="426" t="s">
        <v>391</v>
      </c>
      <c r="C106" s="426" t="s">
        <v>392</v>
      </c>
      <c r="D106" s="426" t="s">
        <v>393</v>
      </c>
      <c r="E106" s="426" t="s">
        <v>490</v>
      </c>
      <c r="F106" s="426" t="s">
        <v>87</v>
      </c>
      <c r="G106" s="426" t="s">
        <v>30</v>
      </c>
      <c r="H106" s="426" t="s">
        <v>399</v>
      </c>
      <c r="I106" s="426" t="s">
        <v>396</v>
      </c>
      <c r="J106" s="426" t="s">
        <v>514</v>
      </c>
      <c r="K106" s="426" t="s">
        <v>400</v>
      </c>
      <c r="L106" s="426" t="s">
        <v>398</v>
      </c>
    </row>
    <row r="107" spans="1:12" x14ac:dyDescent="0.3">
      <c r="A107" s="426" t="s">
        <v>390</v>
      </c>
      <c r="B107" s="426" t="s">
        <v>391</v>
      </c>
      <c r="C107" s="426" t="s">
        <v>392</v>
      </c>
      <c r="D107" s="426" t="s">
        <v>393</v>
      </c>
      <c r="E107" s="426" t="s">
        <v>490</v>
      </c>
      <c r="F107" s="426" t="s">
        <v>87</v>
      </c>
      <c r="G107" s="426" t="s">
        <v>30</v>
      </c>
      <c r="H107" s="426" t="s">
        <v>405</v>
      </c>
      <c r="I107" s="426" t="s">
        <v>396</v>
      </c>
      <c r="J107" s="426" t="s">
        <v>515</v>
      </c>
      <c r="K107" s="426" t="s">
        <v>418</v>
      </c>
      <c r="L107" s="426" t="s">
        <v>398</v>
      </c>
    </row>
    <row r="108" spans="1:12" x14ac:dyDescent="0.3">
      <c r="A108" s="426" t="s">
        <v>390</v>
      </c>
      <c r="B108" s="426" t="s">
        <v>426</v>
      </c>
      <c r="C108" s="426" t="s">
        <v>392</v>
      </c>
      <c r="D108" s="426" t="s">
        <v>393</v>
      </c>
      <c r="E108" s="426" t="s">
        <v>490</v>
      </c>
      <c r="F108" s="426" t="s">
        <v>87</v>
      </c>
      <c r="G108" s="426" t="s">
        <v>30</v>
      </c>
      <c r="H108" s="426" t="s">
        <v>450</v>
      </c>
      <c r="I108" s="426" t="s">
        <v>236</v>
      </c>
      <c r="J108" s="426" t="s">
        <v>516</v>
      </c>
      <c r="K108" s="426" t="s">
        <v>452</v>
      </c>
      <c r="L108" s="426" t="s">
        <v>15</v>
      </c>
    </row>
    <row r="109" spans="1:12" x14ac:dyDescent="0.3">
      <c r="A109" s="426" t="s">
        <v>390</v>
      </c>
      <c r="B109" s="426" t="s">
        <v>401</v>
      </c>
      <c r="C109" s="426" t="s">
        <v>392</v>
      </c>
      <c r="D109" s="426" t="s">
        <v>393</v>
      </c>
      <c r="E109" s="426" t="s">
        <v>517</v>
      </c>
      <c r="F109" s="426" t="s">
        <v>87</v>
      </c>
      <c r="G109" s="426" t="s">
        <v>64</v>
      </c>
      <c r="H109" s="426" t="s">
        <v>518</v>
      </c>
      <c r="I109" s="426" t="s">
        <v>13</v>
      </c>
      <c r="J109" s="426" t="s">
        <v>519</v>
      </c>
      <c r="K109" s="426" t="s">
        <v>520</v>
      </c>
      <c r="L109" s="426" t="s">
        <v>398</v>
      </c>
    </row>
    <row r="110" spans="1:12" x14ac:dyDescent="0.3">
      <c r="A110" s="426" t="s">
        <v>390</v>
      </c>
      <c r="B110" s="426" t="s">
        <v>391</v>
      </c>
      <c r="C110" s="426" t="s">
        <v>392</v>
      </c>
      <c r="D110" s="426" t="s">
        <v>393</v>
      </c>
      <c r="E110" s="426" t="s">
        <v>517</v>
      </c>
      <c r="F110" s="426" t="s">
        <v>87</v>
      </c>
      <c r="G110" s="426" t="s">
        <v>64</v>
      </c>
      <c r="H110" s="426" t="s">
        <v>487</v>
      </c>
      <c r="I110" s="426" t="s">
        <v>396</v>
      </c>
      <c r="J110" s="426" t="s">
        <v>521</v>
      </c>
      <c r="K110" s="426" t="s">
        <v>489</v>
      </c>
      <c r="L110" s="426" t="s">
        <v>398</v>
      </c>
    </row>
    <row r="111" spans="1:12" x14ac:dyDescent="0.3">
      <c r="A111" s="426" t="s">
        <v>390</v>
      </c>
      <c r="B111" s="426" t="s">
        <v>401</v>
      </c>
      <c r="C111" s="426" t="s">
        <v>392</v>
      </c>
      <c r="D111" s="426" t="s">
        <v>393</v>
      </c>
      <c r="E111" s="426" t="s">
        <v>517</v>
      </c>
      <c r="F111" s="426" t="s">
        <v>87</v>
      </c>
      <c r="G111" s="426" t="s">
        <v>64</v>
      </c>
      <c r="H111" s="426" t="s">
        <v>442</v>
      </c>
      <c r="I111" s="426" t="s">
        <v>13</v>
      </c>
      <c r="J111" s="426" t="s">
        <v>522</v>
      </c>
      <c r="K111" s="426" t="s">
        <v>443</v>
      </c>
      <c r="L111" s="426" t="s">
        <v>398</v>
      </c>
    </row>
    <row r="112" spans="1:12" x14ac:dyDescent="0.3">
      <c r="A112" s="426" t="s">
        <v>390</v>
      </c>
      <c r="B112" s="426" t="s">
        <v>401</v>
      </c>
      <c r="C112" s="426" t="s">
        <v>392</v>
      </c>
      <c r="D112" s="426" t="s">
        <v>393</v>
      </c>
      <c r="E112" s="426" t="s">
        <v>517</v>
      </c>
      <c r="F112" s="426" t="s">
        <v>87</v>
      </c>
      <c r="G112" s="426" t="s">
        <v>64</v>
      </c>
      <c r="H112" s="426" t="s">
        <v>523</v>
      </c>
      <c r="I112" s="426" t="s">
        <v>13</v>
      </c>
      <c r="J112" s="426" t="s">
        <v>524</v>
      </c>
      <c r="K112" s="426" t="s">
        <v>525</v>
      </c>
      <c r="L112" s="426" t="s">
        <v>398</v>
      </c>
    </row>
    <row r="113" spans="1:12" x14ac:dyDescent="0.3">
      <c r="A113" s="426" t="s">
        <v>390</v>
      </c>
      <c r="B113" s="426" t="s">
        <v>391</v>
      </c>
      <c r="C113" s="426" t="s">
        <v>392</v>
      </c>
      <c r="D113" s="426" t="s">
        <v>393</v>
      </c>
      <c r="E113" s="426" t="s">
        <v>517</v>
      </c>
      <c r="F113" s="426" t="s">
        <v>87</v>
      </c>
      <c r="G113" s="426" t="s">
        <v>64</v>
      </c>
      <c r="H113" s="426" t="s">
        <v>395</v>
      </c>
      <c r="I113" s="426" t="s">
        <v>396</v>
      </c>
      <c r="J113" s="426" t="s">
        <v>526</v>
      </c>
      <c r="K113" s="426" t="s">
        <v>397</v>
      </c>
      <c r="L113" s="426" t="s">
        <v>398</v>
      </c>
    </row>
    <row r="114" spans="1:12" x14ac:dyDescent="0.3">
      <c r="A114" s="426" t="s">
        <v>390</v>
      </c>
      <c r="B114" s="426" t="s">
        <v>391</v>
      </c>
      <c r="C114" s="426" t="s">
        <v>392</v>
      </c>
      <c r="D114" s="426" t="s">
        <v>393</v>
      </c>
      <c r="E114" s="426" t="s">
        <v>517</v>
      </c>
      <c r="F114" s="426" t="s">
        <v>87</v>
      </c>
      <c r="G114" s="426" t="s">
        <v>64</v>
      </c>
      <c r="H114" s="426" t="s">
        <v>405</v>
      </c>
      <c r="I114" s="426" t="s">
        <v>396</v>
      </c>
      <c r="J114" s="426" t="s">
        <v>527</v>
      </c>
      <c r="K114" s="426" t="s">
        <v>418</v>
      </c>
      <c r="L114" s="426" t="s">
        <v>398</v>
      </c>
    </row>
    <row r="115" spans="1:12" x14ac:dyDescent="0.3">
      <c r="A115" s="426" t="s">
        <v>390</v>
      </c>
      <c r="B115" s="426" t="s">
        <v>401</v>
      </c>
      <c r="C115" s="426" t="s">
        <v>392</v>
      </c>
      <c r="D115" s="426" t="s">
        <v>393</v>
      </c>
      <c r="E115" s="426" t="s">
        <v>517</v>
      </c>
      <c r="F115" s="426" t="s">
        <v>87</v>
      </c>
      <c r="G115" s="426" t="s">
        <v>64</v>
      </c>
      <c r="H115" s="426" t="s">
        <v>402</v>
      </c>
      <c r="I115" s="426" t="s">
        <v>13</v>
      </c>
      <c r="J115" s="426" t="s">
        <v>528</v>
      </c>
      <c r="K115" s="426" t="s">
        <v>403</v>
      </c>
      <c r="L115" s="426" t="s">
        <v>398</v>
      </c>
    </row>
    <row r="116" spans="1:12" x14ac:dyDescent="0.3">
      <c r="A116" s="426" t="s">
        <v>390</v>
      </c>
      <c r="B116" s="426" t="s">
        <v>391</v>
      </c>
      <c r="C116" s="426" t="s">
        <v>392</v>
      </c>
      <c r="D116" s="426" t="s">
        <v>393</v>
      </c>
      <c r="E116" s="426" t="s">
        <v>517</v>
      </c>
      <c r="F116" s="426" t="s">
        <v>87</v>
      </c>
      <c r="G116" s="426" t="s">
        <v>64</v>
      </c>
      <c r="H116" s="426" t="s">
        <v>529</v>
      </c>
      <c r="I116" s="426" t="s">
        <v>396</v>
      </c>
      <c r="J116" s="426" t="s">
        <v>530</v>
      </c>
      <c r="K116" s="426" t="s">
        <v>531</v>
      </c>
      <c r="L116" s="426" t="s">
        <v>398</v>
      </c>
    </row>
    <row r="117" spans="1:12" x14ac:dyDescent="0.3">
      <c r="A117" s="426" t="s">
        <v>390</v>
      </c>
      <c r="B117" s="426" t="s">
        <v>401</v>
      </c>
      <c r="C117" s="426" t="s">
        <v>392</v>
      </c>
      <c r="D117" s="426" t="s">
        <v>393</v>
      </c>
      <c r="E117" s="426" t="s">
        <v>517</v>
      </c>
      <c r="F117" s="426" t="s">
        <v>87</v>
      </c>
      <c r="G117" s="426" t="s">
        <v>64</v>
      </c>
      <c r="H117" s="426" t="s">
        <v>415</v>
      </c>
      <c r="I117" s="426" t="s">
        <v>13</v>
      </c>
      <c r="J117" s="426" t="s">
        <v>532</v>
      </c>
      <c r="K117" s="426" t="s">
        <v>465</v>
      </c>
      <c r="L117" s="426" t="s">
        <v>398</v>
      </c>
    </row>
    <row r="118" spans="1:12" x14ac:dyDescent="0.3">
      <c r="A118" s="426" t="s">
        <v>390</v>
      </c>
      <c r="B118" s="426" t="s">
        <v>401</v>
      </c>
      <c r="C118" s="426" t="s">
        <v>392</v>
      </c>
      <c r="D118" s="426" t="s">
        <v>393</v>
      </c>
      <c r="E118" s="426" t="s">
        <v>517</v>
      </c>
      <c r="F118" s="426" t="s">
        <v>87</v>
      </c>
      <c r="G118" s="426" t="s">
        <v>64</v>
      </c>
      <c r="H118" s="426" t="s">
        <v>533</v>
      </c>
      <c r="I118" s="426" t="s">
        <v>13</v>
      </c>
      <c r="J118" s="426" t="s">
        <v>534</v>
      </c>
      <c r="K118" s="426" t="s">
        <v>535</v>
      </c>
      <c r="L118" s="426" t="s">
        <v>398</v>
      </c>
    </row>
    <row r="119" spans="1:12" x14ac:dyDescent="0.3">
      <c r="A119" s="426" t="s">
        <v>390</v>
      </c>
      <c r="B119" s="426" t="s">
        <v>536</v>
      </c>
      <c r="C119" s="426" t="s">
        <v>392</v>
      </c>
      <c r="D119" s="426" t="s">
        <v>393</v>
      </c>
      <c r="E119" s="426" t="s">
        <v>517</v>
      </c>
      <c r="F119" s="426" t="s">
        <v>87</v>
      </c>
      <c r="G119" s="426" t="s">
        <v>64</v>
      </c>
      <c r="H119" s="426" t="s">
        <v>537</v>
      </c>
      <c r="I119" s="426" t="s">
        <v>538</v>
      </c>
      <c r="J119" s="426" t="s">
        <v>539</v>
      </c>
      <c r="K119" s="426" t="s">
        <v>540</v>
      </c>
      <c r="L119" s="426" t="s">
        <v>398</v>
      </c>
    </row>
    <row r="120" spans="1:12" x14ac:dyDescent="0.3">
      <c r="A120" s="426" t="s">
        <v>390</v>
      </c>
      <c r="B120" s="426" t="s">
        <v>391</v>
      </c>
      <c r="C120" s="426" t="s">
        <v>392</v>
      </c>
      <c r="D120" s="426" t="s">
        <v>393</v>
      </c>
      <c r="E120" s="426" t="s">
        <v>517</v>
      </c>
      <c r="F120" s="426" t="s">
        <v>87</v>
      </c>
      <c r="G120" s="426" t="s">
        <v>64</v>
      </c>
      <c r="H120" s="426" t="s">
        <v>407</v>
      </c>
      <c r="I120" s="426" t="s">
        <v>57</v>
      </c>
      <c r="J120" s="426" t="s">
        <v>541</v>
      </c>
      <c r="K120" s="426" t="s">
        <v>408</v>
      </c>
      <c r="L120" s="426" t="s">
        <v>398</v>
      </c>
    </row>
    <row r="121" spans="1:12" x14ac:dyDescent="0.3">
      <c r="A121" s="426" t="s">
        <v>390</v>
      </c>
      <c r="B121" s="426" t="s">
        <v>401</v>
      </c>
      <c r="C121" s="426" t="s">
        <v>392</v>
      </c>
      <c r="D121" s="426" t="s">
        <v>393</v>
      </c>
      <c r="E121" s="426" t="s">
        <v>517</v>
      </c>
      <c r="F121" s="426" t="s">
        <v>409</v>
      </c>
      <c r="G121" s="426" t="s">
        <v>64</v>
      </c>
      <c r="H121" s="426" t="s">
        <v>533</v>
      </c>
      <c r="I121" s="426" t="s">
        <v>13</v>
      </c>
      <c r="J121" s="426" t="s">
        <v>542</v>
      </c>
      <c r="K121" s="426" t="s">
        <v>535</v>
      </c>
      <c r="L121" s="426" t="s">
        <v>398</v>
      </c>
    </row>
    <row r="122" spans="1:12" x14ac:dyDescent="0.3">
      <c r="A122" s="426" t="s">
        <v>390</v>
      </c>
      <c r="B122" s="426" t="s">
        <v>426</v>
      </c>
      <c r="C122" s="426" t="s">
        <v>392</v>
      </c>
      <c r="D122" s="426" t="s">
        <v>393</v>
      </c>
      <c r="E122" s="426" t="s">
        <v>517</v>
      </c>
      <c r="F122" s="426" t="s">
        <v>409</v>
      </c>
      <c r="G122" s="426" t="s">
        <v>64</v>
      </c>
      <c r="H122" s="426" t="s">
        <v>543</v>
      </c>
      <c r="I122" s="426" t="s">
        <v>236</v>
      </c>
      <c r="J122" s="426" t="s">
        <v>544</v>
      </c>
      <c r="K122" s="426" t="s">
        <v>449</v>
      </c>
      <c r="L122" s="426" t="s">
        <v>398</v>
      </c>
    </row>
    <row r="123" spans="1:12" x14ac:dyDescent="0.3">
      <c r="A123" s="426" t="s">
        <v>390</v>
      </c>
      <c r="B123" s="426" t="s">
        <v>426</v>
      </c>
      <c r="C123" s="426" t="s">
        <v>392</v>
      </c>
      <c r="D123" s="426" t="s">
        <v>393</v>
      </c>
      <c r="E123" s="426" t="s">
        <v>517</v>
      </c>
      <c r="F123" s="426" t="s">
        <v>409</v>
      </c>
      <c r="G123" s="426" t="s">
        <v>64</v>
      </c>
      <c r="H123" s="426" t="s">
        <v>543</v>
      </c>
      <c r="I123" s="426" t="s">
        <v>236</v>
      </c>
      <c r="J123" s="426" t="s">
        <v>545</v>
      </c>
      <c r="K123" s="426" t="s">
        <v>546</v>
      </c>
      <c r="L123" s="426" t="s">
        <v>398</v>
      </c>
    </row>
    <row r="124" spans="1:12" x14ac:dyDescent="0.3">
      <c r="A124" s="426" t="s">
        <v>390</v>
      </c>
      <c r="B124" s="426" t="s">
        <v>401</v>
      </c>
      <c r="C124" s="426" t="s">
        <v>392</v>
      </c>
      <c r="D124" s="426" t="s">
        <v>393</v>
      </c>
      <c r="E124" s="426" t="s">
        <v>517</v>
      </c>
      <c r="F124" s="426" t="s">
        <v>409</v>
      </c>
      <c r="G124" s="426" t="s">
        <v>64</v>
      </c>
      <c r="H124" s="426" t="s">
        <v>523</v>
      </c>
      <c r="I124" s="426" t="s">
        <v>13</v>
      </c>
      <c r="J124" s="426" t="s">
        <v>547</v>
      </c>
      <c r="K124" s="426" t="s">
        <v>525</v>
      </c>
      <c r="L124" s="426" t="s">
        <v>398</v>
      </c>
    </row>
    <row r="125" spans="1:12" x14ac:dyDescent="0.3">
      <c r="A125" s="426" t="s">
        <v>390</v>
      </c>
      <c r="B125" s="426" t="s">
        <v>391</v>
      </c>
      <c r="C125" s="426" t="s">
        <v>392</v>
      </c>
      <c r="D125" s="426" t="s">
        <v>393</v>
      </c>
      <c r="E125" s="426" t="s">
        <v>517</v>
      </c>
      <c r="F125" s="426" t="s">
        <v>409</v>
      </c>
      <c r="G125" s="426" t="s">
        <v>64</v>
      </c>
      <c r="H125" s="426" t="s">
        <v>395</v>
      </c>
      <c r="I125" s="426" t="s">
        <v>396</v>
      </c>
      <c r="J125" s="426" t="s">
        <v>548</v>
      </c>
      <c r="K125" s="426" t="s">
        <v>397</v>
      </c>
      <c r="L125" s="426" t="s">
        <v>398</v>
      </c>
    </row>
    <row r="126" spans="1:12" x14ac:dyDescent="0.3">
      <c r="A126" s="426" t="s">
        <v>390</v>
      </c>
      <c r="B126" s="426" t="s">
        <v>391</v>
      </c>
      <c r="C126" s="426" t="s">
        <v>392</v>
      </c>
      <c r="D126" s="426" t="s">
        <v>393</v>
      </c>
      <c r="E126" s="426" t="s">
        <v>517</v>
      </c>
      <c r="F126" s="426" t="s">
        <v>409</v>
      </c>
      <c r="G126" s="426" t="s">
        <v>64</v>
      </c>
      <c r="H126" s="426" t="s">
        <v>395</v>
      </c>
      <c r="I126" s="426" t="s">
        <v>396</v>
      </c>
      <c r="J126" s="426" t="s">
        <v>549</v>
      </c>
      <c r="K126" s="426" t="s">
        <v>397</v>
      </c>
      <c r="L126" s="426" t="s">
        <v>398</v>
      </c>
    </row>
    <row r="127" spans="1:12" x14ac:dyDescent="0.3">
      <c r="A127" s="426" t="s">
        <v>390</v>
      </c>
      <c r="B127" s="426" t="s">
        <v>391</v>
      </c>
      <c r="C127" s="426" t="s">
        <v>392</v>
      </c>
      <c r="D127" s="426" t="s">
        <v>393</v>
      </c>
      <c r="E127" s="426" t="s">
        <v>517</v>
      </c>
      <c r="F127" s="426" t="s">
        <v>409</v>
      </c>
      <c r="G127" s="426" t="s">
        <v>64</v>
      </c>
      <c r="H127" s="426" t="s">
        <v>395</v>
      </c>
      <c r="I127" s="426" t="s">
        <v>396</v>
      </c>
      <c r="J127" s="426" t="s">
        <v>550</v>
      </c>
      <c r="K127" s="426" t="s">
        <v>397</v>
      </c>
      <c r="L127" s="426" t="s">
        <v>398</v>
      </c>
    </row>
    <row r="128" spans="1:12" x14ac:dyDescent="0.3">
      <c r="A128" s="426" t="s">
        <v>390</v>
      </c>
      <c r="B128" s="426" t="s">
        <v>391</v>
      </c>
      <c r="C128" s="426" t="s">
        <v>392</v>
      </c>
      <c r="D128" s="426" t="s">
        <v>393</v>
      </c>
      <c r="E128" s="426" t="s">
        <v>517</v>
      </c>
      <c r="F128" s="426" t="s">
        <v>409</v>
      </c>
      <c r="G128" s="426" t="s">
        <v>64</v>
      </c>
      <c r="H128" s="426" t="s">
        <v>395</v>
      </c>
      <c r="I128" s="426" t="s">
        <v>396</v>
      </c>
      <c r="J128" s="426" t="s">
        <v>551</v>
      </c>
      <c r="K128" s="426" t="s">
        <v>397</v>
      </c>
      <c r="L128" s="426" t="s">
        <v>398</v>
      </c>
    </row>
    <row r="129" spans="1:12" x14ac:dyDescent="0.3">
      <c r="A129" s="426" t="s">
        <v>390</v>
      </c>
      <c r="B129" s="426" t="s">
        <v>391</v>
      </c>
      <c r="C129" s="426" t="s">
        <v>392</v>
      </c>
      <c r="D129" s="426" t="s">
        <v>393</v>
      </c>
      <c r="E129" s="426" t="s">
        <v>517</v>
      </c>
      <c r="F129" s="426" t="s">
        <v>409</v>
      </c>
      <c r="G129" s="426" t="s">
        <v>64</v>
      </c>
      <c r="H129" s="426" t="s">
        <v>529</v>
      </c>
      <c r="I129" s="426" t="s">
        <v>396</v>
      </c>
      <c r="J129" s="426" t="s">
        <v>552</v>
      </c>
      <c r="K129" s="426" t="s">
        <v>531</v>
      </c>
      <c r="L129" s="426" t="s">
        <v>398</v>
      </c>
    </row>
    <row r="130" spans="1:12" x14ac:dyDescent="0.3">
      <c r="A130" s="426" t="s">
        <v>390</v>
      </c>
      <c r="B130" s="426" t="s">
        <v>401</v>
      </c>
      <c r="C130" s="426" t="s">
        <v>392</v>
      </c>
      <c r="D130" s="426" t="s">
        <v>393</v>
      </c>
      <c r="E130" s="426" t="s">
        <v>517</v>
      </c>
      <c r="F130" s="426" t="s">
        <v>409</v>
      </c>
      <c r="G130" s="426" t="s">
        <v>64</v>
      </c>
      <c r="H130" s="426" t="s">
        <v>438</v>
      </c>
      <c r="I130" s="426" t="s">
        <v>13</v>
      </c>
      <c r="J130" s="426" t="s">
        <v>553</v>
      </c>
      <c r="K130" s="426" t="s">
        <v>554</v>
      </c>
      <c r="L130" s="426" t="s">
        <v>398</v>
      </c>
    </row>
    <row r="131" spans="1:12" x14ac:dyDescent="0.3">
      <c r="A131" s="426" t="s">
        <v>390</v>
      </c>
      <c r="B131" s="426" t="s">
        <v>401</v>
      </c>
      <c r="C131" s="426" t="s">
        <v>392</v>
      </c>
      <c r="D131" s="426" t="s">
        <v>393</v>
      </c>
      <c r="E131" s="426" t="s">
        <v>517</v>
      </c>
      <c r="F131" s="426" t="s">
        <v>409</v>
      </c>
      <c r="G131" s="426" t="s">
        <v>64</v>
      </c>
      <c r="H131" s="426" t="s">
        <v>442</v>
      </c>
      <c r="I131" s="426" t="s">
        <v>13</v>
      </c>
      <c r="J131" s="426" t="s">
        <v>555</v>
      </c>
      <c r="K131" s="426" t="s">
        <v>443</v>
      </c>
      <c r="L131" s="426" t="s">
        <v>398</v>
      </c>
    </row>
    <row r="132" spans="1:12" x14ac:dyDescent="0.3">
      <c r="A132" s="426" t="s">
        <v>390</v>
      </c>
      <c r="B132" s="426" t="s">
        <v>401</v>
      </c>
      <c r="C132" s="426" t="s">
        <v>392</v>
      </c>
      <c r="D132" s="426" t="s">
        <v>393</v>
      </c>
      <c r="E132" s="426" t="s">
        <v>517</v>
      </c>
      <c r="F132" s="426" t="s">
        <v>87</v>
      </c>
      <c r="G132" s="426" t="s">
        <v>30</v>
      </c>
      <c r="H132" s="426" t="s">
        <v>442</v>
      </c>
      <c r="I132" s="426" t="s">
        <v>13</v>
      </c>
      <c r="J132" s="426" t="s">
        <v>556</v>
      </c>
      <c r="K132" s="426" t="s">
        <v>443</v>
      </c>
      <c r="L132" s="426" t="s">
        <v>398</v>
      </c>
    </row>
    <row r="133" spans="1:12" x14ac:dyDescent="0.3">
      <c r="A133" s="426" t="s">
        <v>390</v>
      </c>
      <c r="B133" s="426" t="s">
        <v>426</v>
      </c>
      <c r="C133" s="426" t="s">
        <v>392</v>
      </c>
      <c r="D133" s="426" t="s">
        <v>393</v>
      </c>
      <c r="E133" s="426" t="s">
        <v>517</v>
      </c>
      <c r="F133" s="426" t="s">
        <v>87</v>
      </c>
      <c r="G133" s="426" t="s">
        <v>30</v>
      </c>
      <c r="H133" s="426" t="s">
        <v>446</v>
      </c>
      <c r="I133" s="426" t="s">
        <v>236</v>
      </c>
      <c r="J133" s="426" t="s">
        <v>557</v>
      </c>
      <c r="K133" s="426" t="s">
        <v>448</v>
      </c>
      <c r="L133" s="426" t="s">
        <v>449</v>
      </c>
    </row>
    <row r="134" spans="1:12" x14ac:dyDescent="0.3">
      <c r="A134" s="426" t="s">
        <v>390</v>
      </c>
      <c r="B134" s="426" t="s">
        <v>401</v>
      </c>
      <c r="C134" s="426" t="s">
        <v>392</v>
      </c>
      <c r="D134" s="426" t="s">
        <v>393</v>
      </c>
      <c r="E134" s="426" t="s">
        <v>517</v>
      </c>
      <c r="F134" s="426" t="s">
        <v>87</v>
      </c>
      <c r="G134" s="426" t="s">
        <v>30</v>
      </c>
      <c r="H134" s="426" t="s">
        <v>523</v>
      </c>
      <c r="I134" s="426" t="s">
        <v>13</v>
      </c>
      <c r="J134" s="426" t="s">
        <v>558</v>
      </c>
      <c r="K134" s="426" t="s">
        <v>525</v>
      </c>
      <c r="L134" s="426" t="s">
        <v>398</v>
      </c>
    </row>
    <row r="135" spans="1:12" x14ac:dyDescent="0.3">
      <c r="A135" s="426" t="s">
        <v>390</v>
      </c>
      <c r="B135" s="426" t="s">
        <v>401</v>
      </c>
      <c r="C135" s="426" t="s">
        <v>392</v>
      </c>
      <c r="D135" s="426" t="s">
        <v>393</v>
      </c>
      <c r="E135" s="426" t="s">
        <v>517</v>
      </c>
      <c r="F135" s="426" t="s">
        <v>87</v>
      </c>
      <c r="G135" s="426" t="s">
        <v>30</v>
      </c>
      <c r="H135" s="426" t="s">
        <v>523</v>
      </c>
      <c r="I135" s="426" t="s">
        <v>13</v>
      </c>
      <c r="J135" s="426" t="s">
        <v>559</v>
      </c>
      <c r="K135" s="426" t="s">
        <v>525</v>
      </c>
      <c r="L135" s="426" t="s">
        <v>398</v>
      </c>
    </row>
    <row r="136" spans="1:12" x14ac:dyDescent="0.3">
      <c r="A136" s="426" t="s">
        <v>390</v>
      </c>
      <c r="B136" s="426" t="s">
        <v>401</v>
      </c>
      <c r="C136" s="426" t="s">
        <v>392</v>
      </c>
      <c r="D136" s="426" t="s">
        <v>393</v>
      </c>
      <c r="E136" s="426" t="s">
        <v>517</v>
      </c>
      <c r="F136" s="426" t="s">
        <v>87</v>
      </c>
      <c r="G136" s="426" t="s">
        <v>30</v>
      </c>
      <c r="H136" s="426" t="s">
        <v>523</v>
      </c>
      <c r="I136" s="426" t="s">
        <v>13</v>
      </c>
      <c r="J136" s="426" t="s">
        <v>560</v>
      </c>
      <c r="K136" s="426" t="s">
        <v>525</v>
      </c>
      <c r="L136" s="426" t="s">
        <v>398</v>
      </c>
    </row>
    <row r="137" spans="1:12" x14ac:dyDescent="0.3">
      <c r="A137" s="426" t="s">
        <v>390</v>
      </c>
      <c r="B137" s="426" t="s">
        <v>391</v>
      </c>
      <c r="C137" s="426" t="s">
        <v>392</v>
      </c>
      <c r="D137" s="426" t="s">
        <v>393</v>
      </c>
      <c r="E137" s="426" t="s">
        <v>517</v>
      </c>
      <c r="F137" s="426" t="s">
        <v>87</v>
      </c>
      <c r="G137" s="426" t="s">
        <v>30</v>
      </c>
      <c r="H137" s="426" t="s">
        <v>405</v>
      </c>
      <c r="I137" s="426" t="s">
        <v>396</v>
      </c>
      <c r="J137" s="426" t="s">
        <v>561</v>
      </c>
      <c r="K137" s="426" t="s">
        <v>418</v>
      </c>
      <c r="L137" s="426" t="s">
        <v>398</v>
      </c>
    </row>
    <row r="138" spans="1:12" x14ac:dyDescent="0.3">
      <c r="A138" s="426" t="s">
        <v>390</v>
      </c>
      <c r="B138" s="426" t="s">
        <v>401</v>
      </c>
      <c r="C138" s="426" t="s">
        <v>392</v>
      </c>
      <c r="D138" s="426" t="s">
        <v>393</v>
      </c>
      <c r="E138" s="426" t="s">
        <v>517</v>
      </c>
      <c r="F138" s="426" t="s">
        <v>87</v>
      </c>
      <c r="G138" s="426" t="s">
        <v>30</v>
      </c>
      <c r="H138" s="426" t="s">
        <v>438</v>
      </c>
      <c r="I138" s="426" t="s">
        <v>13</v>
      </c>
      <c r="J138" s="426" t="s">
        <v>562</v>
      </c>
      <c r="K138" s="426" t="s">
        <v>554</v>
      </c>
      <c r="L138" s="426" t="s">
        <v>398</v>
      </c>
    </row>
    <row r="139" spans="1:12" x14ac:dyDescent="0.3">
      <c r="A139" s="426" t="s">
        <v>390</v>
      </c>
      <c r="B139" s="426" t="s">
        <v>401</v>
      </c>
      <c r="C139" s="426" t="s">
        <v>392</v>
      </c>
      <c r="D139" s="426" t="s">
        <v>393</v>
      </c>
      <c r="E139" s="426" t="s">
        <v>517</v>
      </c>
      <c r="F139" s="426" t="s">
        <v>87</v>
      </c>
      <c r="G139" s="426" t="s">
        <v>30</v>
      </c>
      <c r="H139" s="426" t="s">
        <v>402</v>
      </c>
      <c r="I139" s="426" t="s">
        <v>13</v>
      </c>
      <c r="J139" s="426" t="s">
        <v>563</v>
      </c>
      <c r="K139" s="426" t="s">
        <v>403</v>
      </c>
      <c r="L139" s="426" t="s">
        <v>398</v>
      </c>
    </row>
    <row r="140" spans="1:12" x14ac:dyDescent="0.3">
      <c r="A140" s="426" t="s">
        <v>390</v>
      </c>
      <c r="B140" s="426" t="s">
        <v>401</v>
      </c>
      <c r="C140" s="426" t="s">
        <v>392</v>
      </c>
      <c r="D140" s="426" t="s">
        <v>393</v>
      </c>
      <c r="E140" s="426" t="s">
        <v>517</v>
      </c>
      <c r="F140" s="426" t="s">
        <v>409</v>
      </c>
      <c r="G140" s="426" t="s">
        <v>30</v>
      </c>
      <c r="H140" s="426" t="s">
        <v>533</v>
      </c>
      <c r="I140" s="426" t="s">
        <v>13</v>
      </c>
      <c r="J140" s="426" t="s">
        <v>564</v>
      </c>
      <c r="K140" s="426" t="s">
        <v>535</v>
      </c>
      <c r="L140" s="426" t="s">
        <v>398</v>
      </c>
    </row>
    <row r="141" spans="1:12" x14ac:dyDescent="0.3">
      <c r="A141" s="426" t="s">
        <v>390</v>
      </c>
      <c r="B141" s="426" t="s">
        <v>426</v>
      </c>
      <c r="C141" s="426" t="s">
        <v>392</v>
      </c>
      <c r="D141" s="426" t="s">
        <v>393</v>
      </c>
      <c r="E141" s="426" t="s">
        <v>565</v>
      </c>
      <c r="F141" s="426" t="s">
        <v>87</v>
      </c>
      <c r="G141" s="426" t="s">
        <v>64</v>
      </c>
      <c r="H141" s="426" t="s">
        <v>543</v>
      </c>
      <c r="I141" s="426" t="s">
        <v>236</v>
      </c>
      <c r="J141" s="426" t="s">
        <v>566</v>
      </c>
      <c r="K141" s="426" t="s">
        <v>449</v>
      </c>
      <c r="L141" s="426" t="s">
        <v>398</v>
      </c>
    </row>
    <row r="142" spans="1:12" x14ac:dyDescent="0.3">
      <c r="A142" s="426" t="s">
        <v>390</v>
      </c>
      <c r="B142" s="426" t="s">
        <v>401</v>
      </c>
      <c r="C142" s="426" t="s">
        <v>392</v>
      </c>
      <c r="D142" s="426" t="s">
        <v>393</v>
      </c>
      <c r="E142" s="426" t="s">
        <v>565</v>
      </c>
      <c r="F142" s="426" t="s">
        <v>87</v>
      </c>
      <c r="G142" s="426" t="s">
        <v>64</v>
      </c>
      <c r="H142" s="426" t="s">
        <v>523</v>
      </c>
      <c r="I142" s="426" t="s">
        <v>13</v>
      </c>
      <c r="J142" s="426" t="s">
        <v>567</v>
      </c>
      <c r="K142" s="426" t="s">
        <v>525</v>
      </c>
      <c r="L142" s="426" t="s">
        <v>398</v>
      </c>
    </row>
    <row r="143" spans="1:12" x14ac:dyDescent="0.3">
      <c r="A143" s="426" t="s">
        <v>390</v>
      </c>
      <c r="B143" s="426" t="s">
        <v>401</v>
      </c>
      <c r="C143" s="426" t="s">
        <v>392</v>
      </c>
      <c r="D143" s="426" t="s">
        <v>393</v>
      </c>
      <c r="E143" s="426" t="s">
        <v>565</v>
      </c>
      <c r="F143" s="426" t="s">
        <v>87</v>
      </c>
      <c r="G143" s="426" t="s">
        <v>64</v>
      </c>
      <c r="H143" s="426" t="s">
        <v>523</v>
      </c>
      <c r="I143" s="426" t="s">
        <v>13</v>
      </c>
      <c r="J143" s="426" t="s">
        <v>568</v>
      </c>
      <c r="K143" s="426" t="s">
        <v>525</v>
      </c>
      <c r="L143" s="426" t="s">
        <v>398</v>
      </c>
    </row>
    <row r="144" spans="1:12" x14ac:dyDescent="0.3">
      <c r="A144" s="426" t="s">
        <v>390</v>
      </c>
      <c r="B144" s="426" t="s">
        <v>391</v>
      </c>
      <c r="C144" s="426" t="s">
        <v>392</v>
      </c>
      <c r="D144" s="426" t="s">
        <v>393</v>
      </c>
      <c r="E144" s="426" t="s">
        <v>565</v>
      </c>
      <c r="F144" s="426" t="s">
        <v>87</v>
      </c>
      <c r="G144" s="426" t="s">
        <v>64</v>
      </c>
      <c r="H144" s="426" t="s">
        <v>529</v>
      </c>
      <c r="I144" s="426" t="s">
        <v>396</v>
      </c>
      <c r="J144" s="426" t="s">
        <v>569</v>
      </c>
      <c r="K144" s="426" t="s">
        <v>531</v>
      </c>
      <c r="L144" s="426" t="s">
        <v>398</v>
      </c>
    </row>
    <row r="145" spans="1:12" x14ac:dyDescent="0.3">
      <c r="A145" s="426" t="s">
        <v>390</v>
      </c>
      <c r="B145" s="426" t="s">
        <v>570</v>
      </c>
      <c r="C145" s="426" t="s">
        <v>392</v>
      </c>
      <c r="D145" s="426" t="s">
        <v>393</v>
      </c>
      <c r="E145" s="426" t="s">
        <v>565</v>
      </c>
      <c r="F145" s="426" t="s">
        <v>87</v>
      </c>
      <c r="G145" s="426" t="s">
        <v>64</v>
      </c>
      <c r="H145" s="426" t="s">
        <v>571</v>
      </c>
      <c r="I145" s="426" t="s">
        <v>572</v>
      </c>
      <c r="J145" s="426" t="s">
        <v>573</v>
      </c>
      <c r="K145" s="426" t="s">
        <v>574</v>
      </c>
      <c r="L145" s="426" t="s">
        <v>398</v>
      </c>
    </row>
    <row r="146" spans="1:12" x14ac:dyDescent="0.3">
      <c r="A146" s="426" t="s">
        <v>390</v>
      </c>
      <c r="B146" s="426" t="s">
        <v>426</v>
      </c>
      <c r="C146" s="426" t="s">
        <v>392</v>
      </c>
      <c r="D146" s="426" t="s">
        <v>393</v>
      </c>
      <c r="E146" s="426" t="s">
        <v>565</v>
      </c>
      <c r="F146" s="426" t="s">
        <v>409</v>
      </c>
      <c r="G146" s="426" t="s">
        <v>64</v>
      </c>
      <c r="H146" s="426" t="s">
        <v>543</v>
      </c>
      <c r="I146" s="426" t="s">
        <v>236</v>
      </c>
      <c r="J146" s="426" t="s">
        <v>575</v>
      </c>
      <c r="K146" s="426" t="s">
        <v>449</v>
      </c>
      <c r="L146" s="426" t="s">
        <v>398</v>
      </c>
    </row>
    <row r="147" spans="1:12" x14ac:dyDescent="0.3">
      <c r="A147" s="426" t="s">
        <v>390</v>
      </c>
      <c r="B147" s="426" t="s">
        <v>401</v>
      </c>
      <c r="C147" s="426" t="s">
        <v>392</v>
      </c>
      <c r="D147" s="426" t="s">
        <v>393</v>
      </c>
      <c r="E147" s="426" t="s">
        <v>565</v>
      </c>
      <c r="F147" s="426" t="s">
        <v>409</v>
      </c>
      <c r="G147" s="426" t="s">
        <v>64</v>
      </c>
      <c r="H147" s="426" t="s">
        <v>523</v>
      </c>
      <c r="I147" s="426" t="s">
        <v>13</v>
      </c>
      <c r="J147" s="426" t="s">
        <v>576</v>
      </c>
      <c r="K147" s="426" t="s">
        <v>525</v>
      </c>
      <c r="L147" s="426" t="s">
        <v>398</v>
      </c>
    </row>
    <row r="148" spans="1:12" x14ac:dyDescent="0.3">
      <c r="A148" s="426" t="s">
        <v>390</v>
      </c>
      <c r="B148" s="426" t="s">
        <v>401</v>
      </c>
      <c r="C148" s="426" t="s">
        <v>392</v>
      </c>
      <c r="D148" s="426" t="s">
        <v>393</v>
      </c>
      <c r="E148" s="426" t="s">
        <v>565</v>
      </c>
      <c r="F148" s="426" t="s">
        <v>409</v>
      </c>
      <c r="G148" s="426" t="s">
        <v>64</v>
      </c>
      <c r="H148" s="426" t="s">
        <v>523</v>
      </c>
      <c r="I148" s="426" t="s">
        <v>13</v>
      </c>
      <c r="J148" s="426" t="s">
        <v>577</v>
      </c>
      <c r="K148" s="426" t="s">
        <v>525</v>
      </c>
      <c r="L148" s="426" t="s">
        <v>398</v>
      </c>
    </row>
    <row r="149" spans="1:12" x14ac:dyDescent="0.3">
      <c r="A149" s="426" t="s">
        <v>390</v>
      </c>
      <c r="B149" s="426" t="s">
        <v>401</v>
      </c>
      <c r="C149" s="426" t="s">
        <v>392</v>
      </c>
      <c r="D149" s="426" t="s">
        <v>393</v>
      </c>
      <c r="E149" s="426" t="s">
        <v>565</v>
      </c>
      <c r="F149" s="426" t="s">
        <v>409</v>
      </c>
      <c r="G149" s="426" t="s">
        <v>64</v>
      </c>
      <c r="H149" s="426" t="s">
        <v>523</v>
      </c>
      <c r="I149" s="426" t="s">
        <v>13</v>
      </c>
      <c r="J149" s="426" t="s">
        <v>578</v>
      </c>
      <c r="K149" s="426" t="s">
        <v>525</v>
      </c>
      <c r="L149" s="426" t="s">
        <v>398</v>
      </c>
    </row>
    <row r="150" spans="1:12" x14ac:dyDescent="0.3">
      <c r="A150" s="426" t="s">
        <v>390</v>
      </c>
      <c r="B150" s="426" t="s">
        <v>391</v>
      </c>
      <c r="C150" s="426" t="s">
        <v>392</v>
      </c>
      <c r="D150" s="426" t="s">
        <v>393</v>
      </c>
      <c r="E150" s="426" t="s">
        <v>565</v>
      </c>
      <c r="F150" s="426" t="s">
        <v>409</v>
      </c>
      <c r="G150" s="426" t="s">
        <v>64</v>
      </c>
      <c r="H150" s="426" t="s">
        <v>399</v>
      </c>
      <c r="I150" s="426" t="s">
        <v>396</v>
      </c>
      <c r="J150" s="426" t="s">
        <v>579</v>
      </c>
      <c r="K150" s="426" t="s">
        <v>400</v>
      </c>
      <c r="L150" s="426" t="s">
        <v>398</v>
      </c>
    </row>
    <row r="151" spans="1:12" x14ac:dyDescent="0.3">
      <c r="A151" s="426" t="s">
        <v>390</v>
      </c>
      <c r="B151" s="426" t="s">
        <v>391</v>
      </c>
      <c r="C151" s="426" t="s">
        <v>392</v>
      </c>
      <c r="D151" s="426" t="s">
        <v>393</v>
      </c>
      <c r="E151" s="426" t="s">
        <v>565</v>
      </c>
      <c r="F151" s="426" t="s">
        <v>409</v>
      </c>
      <c r="G151" s="426" t="s">
        <v>64</v>
      </c>
      <c r="H151" s="426" t="s">
        <v>399</v>
      </c>
      <c r="I151" s="426" t="s">
        <v>396</v>
      </c>
      <c r="J151" s="426" t="s">
        <v>580</v>
      </c>
      <c r="K151" s="426" t="s">
        <v>400</v>
      </c>
      <c r="L151" s="426" t="s">
        <v>398</v>
      </c>
    </row>
    <row r="152" spans="1:12" x14ac:dyDescent="0.3">
      <c r="A152" s="426" t="s">
        <v>390</v>
      </c>
      <c r="B152" s="426" t="s">
        <v>401</v>
      </c>
      <c r="C152" s="426" t="s">
        <v>392</v>
      </c>
      <c r="D152" s="426" t="s">
        <v>393</v>
      </c>
      <c r="E152" s="426" t="s">
        <v>565</v>
      </c>
      <c r="F152" s="426" t="s">
        <v>409</v>
      </c>
      <c r="G152" s="426" t="s">
        <v>64</v>
      </c>
      <c r="H152" s="426" t="s">
        <v>442</v>
      </c>
      <c r="I152" s="426" t="s">
        <v>13</v>
      </c>
      <c r="J152" s="426" t="s">
        <v>581</v>
      </c>
      <c r="K152" s="426" t="s">
        <v>443</v>
      </c>
      <c r="L152" s="426" t="s">
        <v>398</v>
      </c>
    </row>
    <row r="153" spans="1:12" x14ac:dyDescent="0.3">
      <c r="A153" s="426" t="s">
        <v>390</v>
      </c>
      <c r="B153" s="426" t="s">
        <v>401</v>
      </c>
      <c r="C153" s="426" t="s">
        <v>392</v>
      </c>
      <c r="D153" s="426" t="s">
        <v>393</v>
      </c>
      <c r="E153" s="426" t="s">
        <v>565</v>
      </c>
      <c r="F153" s="426" t="s">
        <v>87</v>
      </c>
      <c r="G153" s="426" t="s">
        <v>30</v>
      </c>
      <c r="H153" s="426" t="s">
        <v>533</v>
      </c>
      <c r="I153" s="426" t="s">
        <v>13</v>
      </c>
      <c r="J153" s="426" t="s">
        <v>582</v>
      </c>
      <c r="K153" s="426" t="s">
        <v>535</v>
      </c>
      <c r="L153" s="426" t="s">
        <v>398</v>
      </c>
    </row>
    <row r="154" spans="1:12" x14ac:dyDescent="0.3">
      <c r="A154" s="426" t="s">
        <v>390</v>
      </c>
      <c r="B154" s="426" t="s">
        <v>401</v>
      </c>
      <c r="C154" s="426" t="s">
        <v>392</v>
      </c>
      <c r="D154" s="426" t="s">
        <v>393</v>
      </c>
      <c r="E154" s="426" t="s">
        <v>565</v>
      </c>
      <c r="F154" s="426" t="s">
        <v>87</v>
      </c>
      <c r="G154" s="426" t="s">
        <v>30</v>
      </c>
      <c r="H154" s="426" t="s">
        <v>533</v>
      </c>
      <c r="I154" s="426" t="s">
        <v>13</v>
      </c>
      <c r="J154" s="426" t="s">
        <v>583</v>
      </c>
      <c r="K154" s="426" t="s">
        <v>535</v>
      </c>
      <c r="L154" s="426" t="s">
        <v>398</v>
      </c>
    </row>
    <row r="155" spans="1:12" x14ac:dyDescent="0.3">
      <c r="A155" s="426" t="s">
        <v>390</v>
      </c>
      <c r="B155" s="426" t="s">
        <v>401</v>
      </c>
      <c r="C155" s="426" t="s">
        <v>392</v>
      </c>
      <c r="D155" s="426" t="s">
        <v>393</v>
      </c>
      <c r="E155" s="426" t="s">
        <v>565</v>
      </c>
      <c r="F155" s="426" t="s">
        <v>87</v>
      </c>
      <c r="G155" s="426" t="s">
        <v>30</v>
      </c>
      <c r="H155" s="426" t="s">
        <v>533</v>
      </c>
      <c r="I155" s="426" t="s">
        <v>13</v>
      </c>
      <c r="J155" s="426" t="s">
        <v>584</v>
      </c>
      <c r="K155" s="426" t="s">
        <v>535</v>
      </c>
      <c r="L155" s="426" t="s">
        <v>398</v>
      </c>
    </row>
    <row r="156" spans="1:12" x14ac:dyDescent="0.3">
      <c r="A156" s="426" t="s">
        <v>390</v>
      </c>
      <c r="B156" s="426" t="s">
        <v>391</v>
      </c>
      <c r="C156" s="426" t="s">
        <v>392</v>
      </c>
      <c r="D156" s="426" t="s">
        <v>393</v>
      </c>
      <c r="E156" s="426" t="s">
        <v>565</v>
      </c>
      <c r="F156" s="426" t="s">
        <v>87</v>
      </c>
      <c r="G156" s="426" t="s">
        <v>30</v>
      </c>
      <c r="H156" s="426" t="s">
        <v>399</v>
      </c>
      <c r="I156" s="426" t="s">
        <v>396</v>
      </c>
      <c r="J156" s="426" t="s">
        <v>585</v>
      </c>
      <c r="K156" s="426" t="s">
        <v>400</v>
      </c>
      <c r="L156" s="426" t="s">
        <v>398</v>
      </c>
    </row>
    <row r="157" spans="1:12" x14ac:dyDescent="0.3">
      <c r="A157" s="426" t="s">
        <v>390</v>
      </c>
      <c r="B157" s="426" t="s">
        <v>391</v>
      </c>
      <c r="C157" s="426" t="s">
        <v>392</v>
      </c>
      <c r="D157" s="426" t="s">
        <v>393</v>
      </c>
      <c r="E157" s="426" t="s">
        <v>565</v>
      </c>
      <c r="F157" s="426" t="s">
        <v>87</v>
      </c>
      <c r="G157" s="426" t="s">
        <v>30</v>
      </c>
      <c r="H157" s="426" t="s">
        <v>529</v>
      </c>
      <c r="I157" s="426" t="s">
        <v>396</v>
      </c>
      <c r="J157" s="426" t="s">
        <v>586</v>
      </c>
      <c r="K157" s="426" t="s">
        <v>531</v>
      </c>
      <c r="L157" s="426" t="s">
        <v>586</v>
      </c>
    </row>
    <row r="158" spans="1:12" x14ac:dyDescent="0.3">
      <c r="A158" s="426" t="s">
        <v>390</v>
      </c>
      <c r="B158" s="426" t="s">
        <v>391</v>
      </c>
      <c r="C158" s="426" t="s">
        <v>392</v>
      </c>
      <c r="D158" s="426" t="s">
        <v>393</v>
      </c>
      <c r="E158" s="426" t="s">
        <v>565</v>
      </c>
      <c r="F158" s="426" t="s">
        <v>409</v>
      </c>
      <c r="G158" s="426" t="s">
        <v>30</v>
      </c>
      <c r="H158" s="426" t="s">
        <v>529</v>
      </c>
      <c r="I158" s="426" t="s">
        <v>396</v>
      </c>
      <c r="J158" s="426" t="s">
        <v>587</v>
      </c>
      <c r="K158" s="426" t="s">
        <v>531</v>
      </c>
      <c r="L158" s="426" t="s">
        <v>398</v>
      </c>
    </row>
    <row r="159" spans="1:12" x14ac:dyDescent="0.3">
      <c r="A159" s="426" t="s">
        <v>390</v>
      </c>
      <c r="B159" s="426" t="s">
        <v>401</v>
      </c>
      <c r="C159" s="426" t="s">
        <v>392</v>
      </c>
      <c r="D159" s="426" t="s">
        <v>393</v>
      </c>
      <c r="E159" s="426" t="s">
        <v>565</v>
      </c>
      <c r="F159" s="426" t="s">
        <v>409</v>
      </c>
      <c r="G159" s="426" t="s">
        <v>30</v>
      </c>
      <c r="H159" s="426" t="s">
        <v>533</v>
      </c>
      <c r="I159" s="426" t="s">
        <v>13</v>
      </c>
      <c r="J159" s="426" t="s">
        <v>588</v>
      </c>
      <c r="K159" s="426" t="s">
        <v>535</v>
      </c>
      <c r="L159" s="426" t="s">
        <v>398</v>
      </c>
    </row>
    <row r="160" spans="1:12" x14ac:dyDescent="0.3">
      <c r="A160" s="426" t="s">
        <v>390</v>
      </c>
      <c r="B160" s="426" t="s">
        <v>391</v>
      </c>
      <c r="C160" s="426" t="s">
        <v>392</v>
      </c>
      <c r="D160" s="426" t="s">
        <v>393</v>
      </c>
      <c r="E160" s="426" t="s">
        <v>589</v>
      </c>
      <c r="F160" s="426" t="s">
        <v>87</v>
      </c>
      <c r="G160" s="426" t="s">
        <v>64</v>
      </c>
      <c r="H160" s="426" t="s">
        <v>487</v>
      </c>
      <c r="I160" s="426" t="s">
        <v>396</v>
      </c>
      <c r="J160" s="426" t="s">
        <v>590</v>
      </c>
      <c r="K160" s="426" t="s">
        <v>489</v>
      </c>
      <c r="L160" s="426" t="s">
        <v>398</v>
      </c>
    </row>
    <row r="161" spans="1:12" x14ac:dyDescent="0.3">
      <c r="A161" s="426" t="s">
        <v>390</v>
      </c>
      <c r="B161" s="426" t="s">
        <v>426</v>
      </c>
      <c r="C161" s="426" t="s">
        <v>392</v>
      </c>
      <c r="D161" s="426" t="s">
        <v>393</v>
      </c>
      <c r="E161" s="426" t="s">
        <v>589</v>
      </c>
      <c r="F161" s="426" t="s">
        <v>87</v>
      </c>
      <c r="G161" s="426" t="s">
        <v>64</v>
      </c>
      <c r="H161" s="426" t="s">
        <v>543</v>
      </c>
      <c r="I161" s="426" t="s">
        <v>236</v>
      </c>
      <c r="J161" s="426" t="s">
        <v>591</v>
      </c>
      <c r="K161" s="426" t="s">
        <v>449</v>
      </c>
      <c r="L161" s="426" t="s">
        <v>398</v>
      </c>
    </row>
    <row r="162" spans="1:12" x14ac:dyDescent="0.3">
      <c r="A162" s="426" t="s">
        <v>390</v>
      </c>
      <c r="B162" s="426" t="s">
        <v>426</v>
      </c>
      <c r="C162" s="426" t="s">
        <v>392</v>
      </c>
      <c r="D162" s="426" t="s">
        <v>393</v>
      </c>
      <c r="E162" s="426" t="s">
        <v>589</v>
      </c>
      <c r="F162" s="426" t="s">
        <v>87</v>
      </c>
      <c r="G162" s="426" t="s">
        <v>64</v>
      </c>
      <c r="H162" s="426" t="s">
        <v>543</v>
      </c>
      <c r="I162" s="426" t="s">
        <v>236</v>
      </c>
      <c r="J162" s="426" t="s">
        <v>592</v>
      </c>
      <c r="K162" s="426" t="s">
        <v>449</v>
      </c>
      <c r="L162" s="426" t="s">
        <v>398</v>
      </c>
    </row>
    <row r="163" spans="1:12" x14ac:dyDescent="0.3">
      <c r="A163" s="426" t="s">
        <v>390</v>
      </c>
      <c r="B163" s="426" t="s">
        <v>401</v>
      </c>
      <c r="C163" s="426" t="s">
        <v>392</v>
      </c>
      <c r="D163" s="426" t="s">
        <v>393</v>
      </c>
      <c r="E163" s="426" t="s">
        <v>589</v>
      </c>
      <c r="F163" s="426" t="s">
        <v>87</v>
      </c>
      <c r="G163" s="426" t="s">
        <v>64</v>
      </c>
      <c r="H163" s="426" t="s">
        <v>442</v>
      </c>
      <c r="I163" s="426" t="s">
        <v>13</v>
      </c>
      <c r="J163" s="426" t="s">
        <v>593</v>
      </c>
      <c r="K163" s="426" t="s">
        <v>443</v>
      </c>
      <c r="L163" s="426" t="s">
        <v>398</v>
      </c>
    </row>
    <row r="164" spans="1:12" x14ac:dyDescent="0.3">
      <c r="A164" s="426" t="s">
        <v>390</v>
      </c>
      <c r="B164" s="426" t="s">
        <v>401</v>
      </c>
      <c r="C164" s="426" t="s">
        <v>392</v>
      </c>
      <c r="D164" s="426" t="s">
        <v>393</v>
      </c>
      <c r="E164" s="426" t="s">
        <v>589</v>
      </c>
      <c r="F164" s="426" t="s">
        <v>87</v>
      </c>
      <c r="G164" s="426" t="s">
        <v>64</v>
      </c>
      <c r="H164" s="426" t="s">
        <v>523</v>
      </c>
      <c r="I164" s="426" t="s">
        <v>13</v>
      </c>
      <c r="J164" s="426" t="s">
        <v>594</v>
      </c>
      <c r="K164" s="426" t="s">
        <v>525</v>
      </c>
      <c r="L164" s="426" t="s">
        <v>398</v>
      </c>
    </row>
    <row r="165" spans="1:12" x14ac:dyDescent="0.3">
      <c r="A165" s="426" t="s">
        <v>390</v>
      </c>
      <c r="B165" s="426" t="s">
        <v>401</v>
      </c>
      <c r="C165" s="426" t="s">
        <v>392</v>
      </c>
      <c r="D165" s="426" t="s">
        <v>393</v>
      </c>
      <c r="E165" s="426" t="s">
        <v>589</v>
      </c>
      <c r="F165" s="426" t="s">
        <v>87</v>
      </c>
      <c r="G165" s="426" t="s">
        <v>64</v>
      </c>
      <c r="H165" s="426" t="s">
        <v>523</v>
      </c>
      <c r="I165" s="426" t="s">
        <v>13</v>
      </c>
      <c r="J165" s="426" t="s">
        <v>595</v>
      </c>
      <c r="K165" s="426" t="s">
        <v>525</v>
      </c>
      <c r="L165" s="426" t="s">
        <v>398</v>
      </c>
    </row>
    <row r="166" spans="1:12" x14ac:dyDescent="0.3">
      <c r="A166" s="426" t="s">
        <v>390</v>
      </c>
      <c r="B166" s="426" t="s">
        <v>401</v>
      </c>
      <c r="C166" s="426" t="s">
        <v>392</v>
      </c>
      <c r="D166" s="426" t="s">
        <v>393</v>
      </c>
      <c r="E166" s="426" t="s">
        <v>589</v>
      </c>
      <c r="F166" s="426" t="s">
        <v>87</v>
      </c>
      <c r="G166" s="426" t="s">
        <v>64</v>
      </c>
      <c r="H166" s="426" t="s">
        <v>523</v>
      </c>
      <c r="I166" s="426" t="s">
        <v>13</v>
      </c>
      <c r="J166" s="426" t="s">
        <v>596</v>
      </c>
      <c r="K166" s="426" t="s">
        <v>525</v>
      </c>
      <c r="L166" s="426" t="s">
        <v>398</v>
      </c>
    </row>
    <row r="167" spans="1:12" x14ac:dyDescent="0.3">
      <c r="A167" s="426" t="s">
        <v>390</v>
      </c>
      <c r="B167" s="426" t="s">
        <v>401</v>
      </c>
      <c r="C167" s="426" t="s">
        <v>392</v>
      </c>
      <c r="D167" s="426" t="s">
        <v>393</v>
      </c>
      <c r="E167" s="426" t="s">
        <v>589</v>
      </c>
      <c r="F167" s="426" t="s">
        <v>87</v>
      </c>
      <c r="G167" s="426" t="s">
        <v>64</v>
      </c>
      <c r="H167" s="426" t="s">
        <v>533</v>
      </c>
      <c r="I167" s="426" t="s">
        <v>13</v>
      </c>
      <c r="J167" s="426" t="s">
        <v>597</v>
      </c>
      <c r="K167" s="426" t="s">
        <v>535</v>
      </c>
      <c r="L167" s="426" t="s">
        <v>398</v>
      </c>
    </row>
    <row r="168" spans="1:12" x14ac:dyDescent="0.3">
      <c r="A168" s="426" t="s">
        <v>390</v>
      </c>
      <c r="B168" s="426" t="s">
        <v>401</v>
      </c>
      <c r="C168" s="426" t="s">
        <v>392</v>
      </c>
      <c r="D168" s="426" t="s">
        <v>393</v>
      </c>
      <c r="E168" s="426" t="s">
        <v>589</v>
      </c>
      <c r="F168" s="426" t="s">
        <v>87</v>
      </c>
      <c r="G168" s="426" t="s">
        <v>64</v>
      </c>
      <c r="H168" s="426" t="s">
        <v>533</v>
      </c>
      <c r="I168" s="426" t="s">
        <v>13</v>
      </c>
      <c r="J168" s="426" t="s">
        <v>598</v>
      </c>
      <c r="K168" s="426" t="s">
        <v>535</v>
      </c>
      <c r="L168" s="426" t="s">
        <v>398</v>
      </c>
    </row>
    <row r="169" spans="1:12" x14ac:dyDescent="0.3">
      <c r="A169" s="426" t="s">
        <v>390</v>
      </c>
      <c r="B169" s="426" t="s">
        <v>391</v>
      </c>
      <c r="C169" s="426" t="s">
        <v>392</v>
      </c>
      <c r="D169" s="426" t="s">
        <v>393</v>
      </c>
      <c r="E169" s="426" t="s">
        <v>589</v>
      </c>
      <c r="F169" s="426" t="s">
        <v>87</v>
      </c>
      <c r="G169" s="426" t="s">
        <v>30</v>
      </c>
      <c r="H169" s="426" t="s">
        <v>487</v>
      </c>
      <c r="I169" s="426" t="s">
        <v>396</v>
      </c>
      <c r="J169" s="426" t="s">
        <v>599</v>
      </c>
      <c r="K169" s="426" t="s">
        <v>489</v>
      </c>
      <c r="L169" s="426" t="s">
        <v>398</v>
      </c>
    </row>
    <row r="170" spans="1:12" x14ac:dyDescent="0.3">
      <c r="A170" s="426" t="s">
        <v>390</v>
      </c>
      <c r="B170" s="426" t="s">
        <v>426</v>
      </c>
      <c r="C170" s="426" t="s">
        <v>392</v>
      </c>
      <c r="D170" s="426" t="s">
        <v>393</v>
      </c>
      <c r="E170" s="426" t="s">
        <v>589</v>
      </c>
      <c r="F170" s="426" t="s">
        <v>87</v>
      </c>
      <c r="G170" s="426" t="s">
        <v>30</v>
      </c>
      <c r="H170" s="426" t="s">
        <v>543</v>
      </c>
      <c r="I170" s="426" t="s">
        <v>236</v>
      </c>
      <c r="J170" s="426" t="s">
        <v>600</v>
      </c>
      <c r="K170" s="426" t="s">
        <v>449</v>
      </c>
      <c r="L170" s="426" t="s">
        <v>398</v>
      </c>
    </row>
    <row r="171" spans="1:12" x14ac:dyDescent="0.3">
      <c r="A171" s="426" t="s">
        <v>390</v>
      </c>
      <c r="B171" s="426" t="s">
        <v>401</v>
      </c>
      <c r="C171" s="426" t="s">
        <v>392</v>
      </c>
      <c r="D171" s="426" t="s">
        <v>393</v>
      </c>
      <c r="E171" s="426" t="s">
        <v>589</v>
      </c>
      <c r="F171" s="426" t="s">
        <v>87</v>
      </c>
      <c r="G171" s="426" t="s">
        <v>30</v>
      </c>
      <c r="H171" s="426" t="s">
        <v>523</v>
      </c>
      <c r="I171" s="426" t="s">
        <v>13</v>
      </c>
      <c r="J171" s="426" t="s">
        <v>601</v>
      </c>
      <c r="K171" s="426" t="s">
        <v>525</v>
      </c>
      <c r="L171" s="426" t="s">
        <v>398</v>
      </c>
    </row>
    <row r="172" spans="1:12" x14ac:dyDescent="0.3">
      <c r="A172" s="426" t="s">
        <v>390</v>
      </c>
      <c r="B172" s="426" t="s">
        <v>401</v>
      </c>
      <c r="C172" s="426" t="s">
        <v>392</v>
      </c>
      <c r="D172" s="426" t="s">
        <v>393</v>
      </c>
      <c r="E172" s="426" t="s">
        <v>589</v>
      </c>
      <c r="F172" s="426" t="s">
        <v>87</v>
      </c>
      <c r="G172" s="426" t="s">
        <v>30</v>
      </c>
      <c r="H172" s="426" t="s">
        <v>442</v>
      </c>
      <c r="I172" s="426" t="s">
        <v>13</v>
      </c>
      <c r="J172" s="426" t="s">
        <v>602</v>
      </c>
      <c r="K172" s="426" t="s">
        <v>443</v>
      </c>
      <c r="L172" s="426" t="s">
        <v>398</v>
      </c>
    </row>
    <row r="173" spans="1:12" x14ac:dyDescent="0.3">
      <c r="A173" s="426" t="s">
        <v>390</v>
      </c>
      <c r="B173" s="426" t="s">
        <v>401</v>
      </c>
      <c r="C173" s="426" t="s">
        <v>392</v>
      </c>
      <c r="D173" s="426" t="s">
        <v>393</v>
      </c>
      <c r="E173" s="426" t="s">
        <v>589</v>
      </c>
      <c r="F173" s="426" t="s">
        <v>87</v>
      </c>
      <c r="G173" s="426" t="s">
        <v>30</v>
      </c>
      <c r="H173" s="426" t="s">
        <v>533</v>
      </c>
      <c r="I173" s="426" t="s">
        <v>13</v>
      </c>
      <c r="J173" s="426" t="s">
        <v>603</v>
      </c>
      <c r="K173" s="426" t="s">
        <v>535</v>
      </c>
      <c r="L173" s="426" t="s">
        <v>398</v>
      </c>
    </row>
    <row r="174" spans="1:12" x14ac:dyDescent="0.3">
      <c r="A174" s="426" t="s">
        <v>390</v>
      </c>
      <c r="B174" s="426" t="s">
        <v>391</v>
      </c>
      <c r="C174" s="426" t="s">
        <v>392</v>
      </c>
      <c r="D174" s="426" t="s">
        <v>393</v>
      </c>
      <c r="E174" s="426" t="s">
        <v>589</v>
      </c>
      <c r="F174" s="426" t="s">
        <v>409</v>
      </c>
      <c r="G174" s="426" t="s">
        <v>30</v>
      </c>
      <c r="H174" s="426" t="s">
        <v>529</v>
      </c>
      <c r="I174" s="426" t="s">
        <v>396</v>
      </c>
      <c r="J174" s="426" t="s">
        <v>604</v>
      </c>
      <c r="K174" s="426" t="s">
        <v>531</v>
      </c>
      <c r="L174" s="426" t="s">
        <v>398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95"/>
  <sheetViews>
    <sheetView topLeftCell="A25" workbookViewId="0">
      <selection activeCell="G33" sqref="G33"/>
    </sheetView>
  </sheetViews>
  <sheetFormatPr defaultRowHeight="14.4" x14ac:dyDescent="0.3"/>
  <cols>
    <col min="1" max="2" width="5.6640625" style="419" customWidth="1"/>
    <col min="3" max="3" width="4.33203125" style="419" customWidth="1"/>
    <col min="4" max="4" width="4.33203125" style="409" customWidth="1"/>
    <col min="5" max="6" width="24.6640625" style="408" customWidth="1"/>
    <col min="7" max="7" width="11.6640625" style="408" customWidth="1"/>
    <col min="8" max="256" width="8.88671875" style="405"/>
    <col min="257" max="258" width="5.6640625" style="405" customWidth="1"/>
    <col min="259" max="260" width="4.33203125" style="405" customWidth="1"/>
    <col min="261" max="262" width="24.6640625" style="405" customWidth="1"/>
    <col min="263" max="263" width="11.6640625" style="405" customWidth="1"/>
    <col min="264" max="512" width="8.88671875" style="405"/>
    <col min="513" max="514" width="5.6640625" style="405" customWidth="1"/>
    <col min="515" max="516" width="4.33203125" style="405" customWidth="1"/>
    <col min="517" max="518" width="24.6640625" style="405" customWidth="1"/>
    <col min="519" max="519" width="11.6640625" style="405" customWidth="1"/>
    <col min="520" max="768" width="8.88671875" style="405"/>
    <col min="769" max="770" width="5.6640625" style="405" customWidth="1"/>
    <col min="771" max="772" width="4.33203125" style="405" customWidth="1"/>
    <col min="773" max="774" width="24.6640625" style="405" customWidth="1"/>
    <col min="775" max="775" width="11.6640625" style="405" customWidth="1"/>
    <col min="776" max="1024" width="8.88671875" style="405"/>
    <col min="1025" max="1026" width="5.6640625" style="405" customWidth="1"/>
    <col min="1027" max="1028" width="4.33203125" style="405" customWidth="1"/>
    <col min="1029" max="1030" width="24.6640625" style="405" customWidth="1"/>
    <col min="1031" max="1031" width="11.6640625" style="405" customWidth="1"/>
    <col min="1032" max="1280" width="8.88671875" style="405"/>
    <col min="1281" max="1282" width="5.6640625" style="405" customWidth="1"/>
    <col min="1283" max="1284" width="4.33203125" style="405" customWidth="1"/>
    <col min="1285" max="1286" width="24.6640625" style="405" customWidth="1"/>
    <col min="1287" max="1287" width="11.6640625" style="405" customWidth="1"/>
    <col min="1288" max="1536" width="8.88671875" style="405"/>
    <col min="1537" max="1538" width="5.6640625" style="405" customWidth="1"/>
    <col min="1539" max="1540" width="4.33203125" style="405" customWidth="1"/>
    <col min="1541" max="1542" width="24.6640625" style="405" customWidth="1"/>
    <col min="1543" max="1543" width="11.6640625" style="405" customWidth="1"/>
    <col min="1544" max="1792" width="8.88671875" style="405"/>
    <col min="1793" max="1794" width="5.6640625" style="405" customWidth="1"/>
    <col min="1795" max="1796" width="4.33203125" style="405" customWidth="1"/>
    <col min="1797" max="1798" width="24.6640625" style="405" customWidth="1"/>
    <col min="1799" max="1799" width="11.6640625" style="405" customWidth="1"/>
    <col min="1800" max="2048" width="8.88671875" style="405"/>
    <col min="2049" max="2050" width="5.6640625" style="405" customWidth="1"/>
    <col min="2051" max="2052" width="4.33203125" style="405" customWidth="1"/>
    <col min="2053" max="2054" width="24.6640625" style="405" customWidth="1"/>
    <col min="2055" max="2055" width="11.6640625" style="405" customWidth="1"/>
    <col min="2056" max="2304" width="8.88671875" style="405"/>
    <col min="2305" max="2306" width="5.6640625" style="405" customWidth="1"/>
    <col min="2307" max="2308" width="4.33203125" style="405" customWidth="1"/>
    <col min="2309" max="2310" width="24.6640625" style="405" customWidth="1"/>
    <col min="2311" max="2311" width="11.6640625" style="405" customWidth="1"/>
    <col min="2312" max="2560" width="8.88671875" style="405"/>
    <col min="2561" max="2562" width="5.6640625" style="405" customWidth="1"/>
    <col min="2563" max="2564" width="4.33203125" style="405" customWidth="1"/>
    <col min="2565" max="2566" width="24.6640625" style="405" customWidth="1"/>
    <col min="2567" max="2567" width="11.6640625" style="405" customWidth="1"/>
    <col min="2568" max="2816" width="8.88671875" style="405"/>
    <col min="2817" max="2818" width="5.6640625" style="405" customWidth="1"/>
    <col min="2819" max="2820" width="4.33203125" style="405" customWidth="1"/>
    <col min="2821" max="2822" width="24.6640625" style="405" customWidth="1"/>
    <col min="2823" max="2823" width="11.6640625" style="405" customWidth="1"/>
    <col min="2824" max="3072" width="8.88671875" style="405"/>
    <col min="3073" max="3074" width="5.6640625" style="405" customWidth="1"/>
    <col min="3075" max="3076" width="4.33203125" style="405" customWidth="1"/>
    <col min="3077" max="3078" width="24.6640625" style="405" customWidth="1"/>
    <col min="3079" max="3079" width="11.6640625" style="405" customWidth="1"/>
    <col min="3080" max="3328" width="8.88671875" style="405"/>
    <col min="3329" max="3330" width="5.6640625" style="405" customWidth="1"/>
    <col min="3331" max="3332" width="4.33203125" style="405" customWidth="1"/>
    <col min="3333" max="3334" width="24.6640625" style="405" customWidth="1"/>
    <col min="3335" max="3335" width="11.6640625" style="405" customWidth="1"/>
    <col min="3336" max="3584" width="8.88671875" style="405"/>
    <col min="3585" max="3586" width="5.6640625" style="405" customWidth="1"/>
    <col min="3587" max="3588" width="4.33203125" style="405" customWidth="1"/>
    <col min="3589" max="3590" width="24.6640625" style="405" customWidth="1"/>
    <col min="3591" max="3591" width="11.6640625" style="405" customWidth="1"/>
    <col min="3592" max="3840" width="8.88671875" style="405"/>
    <col min="3841" max="3842" width="5.6640625" style="405" customWidth="1"/>
    <col min="3843" max="3844" width="4.33203125" style="405" customWidth="1"/>
    <col min="3845" max="3846" width="24.6640625" style="405" customWidth="1"/>
    <col min="3847" max="3847" width="11.6640625" style="405" customWidth="1"/>
    <col min="3848" max="4096" width="8.88671875" style="405"/>
    <col min="4097" max="4098" width="5.6640625" style="405" customWidth="1"/>
    <col min="4099" max="4100" width="4.33203125" style="405" customWidth="1"/>
    <col min="4101" max="4102" width="24.6640625" style="405" customWidth="1"/>
    <col min="4103" max="4103" width="11.6640625" style="405" customWidth="1"/>
    <col min="4104" max="4352" width="8.88671875" style="405"/>
    <col min="4353" max="4354" width="5.6640625" style="405" customWidth="1"/>
    <col min="4355" max="4356" width="4.33203125" style="405" customWidth="1"/>
    <col min="4357" max="4358" width="24.6640625" style="405" customWidth="1"/>
    <col min="4359" max="4359" width="11.6640625" style="405" customWidth="1"/>
    <col min="4360" max="4608" width="8.88671875" style="405"/>
    <col min="4609" max="4610" width="5.6640625" style="405" customWidth="1"/>
    <col min="4611" max="4612" width="4.33203125" style="405" customWidth="1"/>
    <col min="4613" max="4614" width="24.6640625" style="405" customWidth="1"/>
    <col min="4615" max="4615" width="11.6640625" style="405" customWidth="1"/>
    <col min="4616" max="4864" width="8.88671875" style="405"/>
    <col min="4865" max="4866" width="5.6640625" style="405" customWidth="1"/>
    <col min="4867" max="4868" width="4.33203125" style="405" customWidth="1"/>
    <col min="4869" max="4870" width="24.6640625" style="405" customWidth="1"/>
    <col min="4871" max="4871" width="11.6640625" style="405" customWidth="1"/>
    <col min="4872" max="5120" width="8.88671875" style="405"/>
    <col min="5121" max="5122" width="5.6640625" style="405" customWidth="1"/>
    <col min="5123" max="5124" width="4.33203125" style="405" customWidth="1"/>
    <col min="5125" max="5126" width="24.6640625" style="405" customWidth="1"/>
    <col min="5127" max="5127" width="11.6640625" style="405" customWidth="1"/>
    <col min="5128" max="5376" width="8.88671875" style="405"/>
    <col min="5377" max="5378" width="5.6640625" style="405" customWidth="1"/>
    <col min="5379" max="5380" width="4.33203125" style="405" customWidth="1"/>
    <col min="5381" max="5382" width="24.6640625" style="405" customWidth="1"/>
    <col min="5383" max="5383" width="11.6640625" style="405" customWidth="1"/>
    <col min="5384" max="5632" width="8.88671875" style="405"/>
    <col min="5633" max="5634" width="5.6640625" style="405" customWidth="1"/>
    <col min="5635" max="5636" width="4.33203125" style="405" customWidth="1"/>
    <col min="5637" max="5638" width="24.6640625" style="405" customWidth="1"/>
    <col min="5639" max="5639" width="11.6640625" style="405" customWidth="1"/>
    <col min="5640" max="5888" width="8.88671875" style="405"/>
    <col min="5889" max="5890" width="5.6640625" style="405" customWidth="1"/>
    <col min="5891" max="5892" width="4.33203125" style="405" customWidth="1"/>
    <col min="5893" max="5894" width="24.6640625" style="405" customWidth="1"/>
    <col min="5895" max="5895" width="11.6640625" style="405" customWidth="1"/>
    <col min="5896" max="6144" width="8.88671875" style="405"/>
    <col min="6145" max="6146" width="5.6640625" style="405" customWidth="1"/>
    <col min="6147" max="6148" width="4.33203125" style="405" customWidth="1"/>
    <col min="6149" max="6150" width="24.6640625" style="405" customWidth="1"/>
    <col min="6151" max="6151" width="11.6640625" style="405" customWidth="1"/>
    <col min="6152" max="6400" width="8.88671875" style="405"/>
    <col min="6401" max="6402" width="5.6640625" style="405" customWidth="1"/>
    <col min="6403" max="6404" width="4.33203125" style="405" customWidth="1"/>
    <col min="6405" max="6406" width="24.6640625" style="405" customWidth="1"/>
    <col min="6407" max="6407" width="11.6640625" style="405" customWidth="1"/>
    <col min="6408" max="6656" width="8.88671875" style="405"/>
    <col min="6657" max="6658" width="5.6640625" style="405" customWidth="1"/>
    <col min="6659" max="6660" width="4.33203125" style="405" customWidth="1"/>
    <col min="6661" max="6662" width="24.6640625" style="405" customWidth="1"/>
    <col min="6663" max="6663" width="11.6640625" style="405" customWidth="1"/>
    <col min="6664" max="6912" width="8.88671875" style="405"/>
    <col min="6913" max="6914" width="5.6640625" style="405" customWidth="1"/>
    <col min="6915" max="6916" width="4.33203125" style="405" customWidth="1"/>
    <col min="6917" max="6918" width="24.6640625" style="405" customWidth="1"/>
    <col min="6919" max="6919" width="11.6640625" style="405" customWidth="1"/>
    <col min="6920" max="7168" width="8.88671875" style="405"/>
    <col min="7169" max="7170" width="5.6640625" style="405" customWidth="1"/>
    <col min="7171" max="7172" width="4.33203125" style="405" customWidth="1"/>
    <col min="7173" max="7174" width="24.6640625" style="405" customWidth="1"/>
    <col min="7175" max="7175" width="11.6640625" style="405" customWidth="1"/>
    <col min="7176" max="7424" width="8.88671875" style="405"/>
    <col min="7425" max="7426" width="5.6640625" style="405" customWidth="1"/>
    <col min="7427" max="7428" width="4.33203125" style="405" customWidth="1"/>
    <col min="7429" max="7430" width="24.6640625" style="405" customWidth="1"/>
    <col min="7431" max="7431" width="11.6640625" style="405" customWidth="1"/>
    <col min="7432" max="7680" width="8.88671875" style="405"/>
    <col min="7681" max="7682" width="5.6640625" style="405" customWidth="1"/>
    <col min="7683" max="7684" width="4.33203125" style="405" customWidth="1"/>
    <col min="7685" max="7686" width="24.6640625" style="405" customWidth="1"/>
    <col min="7687" max="7687" width="11.6640625" style="405" customWidth="1"/>
    <col min="7688" max="7936" width="8.88671875" style="405"/>
    <col min="7937" max="7938" width="5.6640625" style="405" customWidth="1"/>
    <col min="7939" max="7940" width="4.33203125" style="405" customWidth="1"/>
    <col min="7941" max="7942" width="24.6640625" style="405" customWidth="1"/>
    <col min="7943" max="7943" width="11.6640625" style="405" customWidth="1"/>
    <col min="7944" max="8192" width="8.88671875" style="405"/>
    <col min="8193" max="8194" width="5.6640625" style="405" customWidth="1"/>
    <col min="8195" max="8196" width="4.33203125" style="405" customWidth="1"/>
    <col min="8197" max="8198" width="24.6640625" style="405" customWidth="1"/>
    <col min="8199" max="8199" width="11.6640625" style="405" customWidth="1"/>
    <col min="8200" max="8448" width="8.88671875" style="405"/>
    <col min="8449" max="8450" width="5.6640625" style="405" customWidth="1"/>
    <col min="8451" max="8452" width="4.33203125" style="405" customWidth="1"/>
    <col min="8453" max="8454" width="24.6640625" style="405" customWidth="1"/>
    <col min="8455" max="8455" width="11.6640625" style="405" customWidth="1"/>
    <col min="8456" max="8704" width="8.88671875" style="405"/>
    <col min="8705" max="8706" width="5.6640625" style="405" customWidth="1"/>
    <col min="8707" max="8708" width="4.33203125" style="405" customWidth="1"/>
    <col min="8709" max="8710" width="24.6640625" style="405" customWidth="1"/>
    <col min="8711" max="8711" width="11.6640625" style="405" customWidth="1"/>
    <col min="8712" max="8960" width="8.88671875" style="405"/>
    <col min="8961" max="8962" width="5.6640625" style="405" customWidth="1"/>
    <col min="8963" max="8964" width="4.33203125" style="405" customWidth="1"/>
    <col min="8965" max="8966" width="24.6640625" style="405" customWidth="1"/>
    <col min="8967" max="8967" width="11.6640625" style="405" customWidth="1"/>
    <col min="8968" max="9216" width="8.88671875" style="405"/>
    <col min="9217" max="9218" width="5.6640625" style="405" customWidth="1"/>
    <col min="9219" max="9220" width="4.33203125" style="405" customWidth="1"/>
    <col min="9221" max="9222" width="24.6640625" style="405" customWidth="1"/>
    <col min="9223" max="9223" width="11.6640625" style="405" customWidth="1"/>
    <col min="9224" max="9472" width="8.88671875" style="405"/>
    <col min="9473" max="9474" width="5.6640625" style="405" customWidth="1"/>
    <col min="9475" max="9476" width="4.33203125" style="405" customWidth="1"/>
    <col min="9477" max="9478" width="24.6640625" style="405" customWidth="1"/>
    <col min="9479" max="9479" width="11.6640625" style="405" customWidth="1"/>
    <col min="9480" max="9728" width="8.88671875" style="405"/>
    <col min="9729" max="9730" width="5.6640625" style="405" customWidth="1"/>
    <col min="9731" max="9732" width="4.33203125" style="405" customWidth="1"/>
    <col min="9733" max="9734" width="24.6640625" style="405" customWidth="1"/>
    <col min="9735" max="9735" width="11.6640625" style="405" customWidth="1"/>
    <col min="9736" max="9984" width="8.88671875" style="405"/>
    <col min="9985" max="9986" width="5.6640625" style="405" customWidth="1"/>
    <col min="9987" max="9988" width="4.33203125" style="405" customWidth="1"/>
    <col min="9989" max="9990" width="24.6640625" style="405" customWidth="1"/>
    <col min="9991" max="9991" width="11.6640625" style="405" customWidth="1"/>
    <col min="9992" max="10240" width="8.88671875" style="405"/>
    <col min="10241" max="10242" width="5.6640625" style="405" customWidth="1"/>
    <col min="10243" max="10244" width="4.33203125" style="405" customWidth="1"/>
    <col min="10245" max="10246" width="24.6640625" style="405" customWidth="1"/>
    <col min="10247" max="10247" width="11.6640625" style="405" customWidth="1"/>
    <col min="10248" max="10496" width="8.88671875" style="405"/>
    <col min="10497" max="10498" width="5.6640625" style="405" customWidth="1"/>
    <col min="10499" max="10500" width="4.33203125" style="405" customWidth="1"/>
    <col min="10501" max="10502" width="24.6640625" style="405" customWidth="1"/>
    <col min="10503" max="10503" width="11.6640625" style="405" customWidth="1"/>
    <col min="10504" max="10752" width="8.88671875" style="405"/>
    <col min="10753" max="10754" width="5.6640625" style="405" customWidth="1"/>
    <col min="10755" max="10756" width="4.33203125" style="405" customWidth="1"/>
    <col min="10757" max="10758" width="24.6640625" style="405" customWidth="1"/>
    <col min="10759" max="10759" width="11.6640625" style="405" customWidth="1"/>
    <col min="10760" max="11008" width="8.88671875" style="405"/>
    <col min="11009" max="11010" width="5.6640625" style="405" customWidth="1"/>
    <col min="11011" max="11012" width="4.33203125" style="405" customWidth="1"/>
    <col min="11013" max="11014" width="24.6640625" style="405" customWidth="1"/>
    <col min="11015" max="11015" width="11.6640625" style="405" customWidth="1"/>
    <col min="11016" max="11264" width="8.88671875" style="405"/>
    <col min="11265" max="11266" width="5.6640625" style="405" customWidth="1"/>
    <col min="11267" max="11268" width="4.33203125" style="405" customWidth="1"/>
    <col min="11269" max="11270" width="24.6640625" style="405" customWidth="1"/>
    <col min="11271" max="11271" width="11.6640625" style="405" customWidth="1"/>
    <col min="11272" max="11520" width="8.88671875" style="405"/>
    <col min="11521" max="11522" width="5.6640625" style="405" customWidth="1"/>
    <col min="11523" max="11524" width="4.33203125" style="405" customWidth="1"/>
    <col min="11525" max="11526" width="24.6640625" style="405" customWidth="1"/>
    <col min="11527" max="11527" width="11.6640625" style="405" customWidth="1"/>
    <col min="11528" max="11776" width="8.88671875" style="405"/>
    <col min="11777" max="11778" width="5.6640625" style="405" customWidth="1"/>
    <col min="11779" max="11780" width="4.33203125" style="405" customWidth="1"/>
    <col min="11781" max="11782" width="24.6640625" style="405" customWidth="1"/>
    <col min="11783" max="11783" width="11.6640625" style="405" customWidth="1"/>
    <col min="11784" max="12032" width="8.88671875" style="405"/>
    <col min="12033" max="12034" width="5.6640625" style="405" customWidth="1"/>
    <col min="12035" max="12036" width="4.33203125" style="405" customWidth="1"/>
    <col min="12037" max="12038" width="24.6640625" style="405" customWidth="1"/>
    <col min="12039" max="12039" width="11.6640625" style="405" customWidth="1"/>
    <col min="12040" max="12288" width="8.88671875" style="405"/>
    <col min="12289" max="12290" width="5.6640625" style="405" customWidth="1"/>
    <col min="12291" max="12292" width="4.33203125" style="405" customWidth="1"/>
    <col min="12293" max="12294" width="24.6640625" style="405" customWidth="1"/>
    <col min="12295" max="12295" width="11.6640625" style="405" customWidth="1"/>
    <col min="12296" max="12544" width="8.88671875" style="405"/>
    <col min="12545" max="12546" width="5.6640625" style="405" customWidth="1"/>
    <col min="12547" max="12548" width="4.33203125" style="405" customWidth="1"/>
    <col min="12549" max="12550" width="24.6640625" style="405" customWidth="1"/>
    <col min="12551" max="12551" width="11.6640625" style="405" customWidth="1"/>
    <col min="12552" max="12800" width="8.88671875" style="405"/>
    <col min="12801" max="12802" width="5.6640625" style="405" customWidth="1"/>
    <col min="12803" max="12804" width="4.33203125" style="405" customWidth="1"/>
    <col min="12805" max="12806" width="24.6640625" style="405" customWidth="1"/>
    <col min="12807" max="12807" width="11.6640625" style="405" customWidth="1"/>
    <col min="12808" max="13056" width="8.88671875" style="405"/>
    <col min="13057" max="13058" width="5.6640625" style="405" customWidth="1"/>
    <col min="13059" max="13060" width="4.33203125" style="405" customWidth="1"/>
    <col min="13061" max="13062" width="24.6640625" style="405" customWidth="1"/>
    <col min="13063" max="13063" width="11.6640625" style="405" customWidth="1"/>
    <col min="13064" max="13312" width="8.88671875" style="405"/>
    <col min="13313" max="13314" width="5.6640625" style="405" customWidth="1"/>
    <col min="13315" max="13316" width="4.33203125" style="405" customWidth="1"/>
    <col min="13317" max="13318" width="24.6640625" style="405" customWidth="1"/>
    <col min="13319" max="13319" width="11.6640625" style="405" customWidth="1"/>
    <col min="13320" max="13568" width="8.88671875" style="405"/>
    <col min="13569" max="13570" width="5.6640625" style="405" customWidth="1"/>
    <col min="13571" max="13572" width="4.33203125" style="405" customWidth="1"/>
    <col min="13573" max="13574" width="24.6640625" style="405" customWidth="1"/>
    <col min="13575" max="13575" width="11.6640625" style="405" customWidth="1"/>
    <col min="13576" max="13824" width="8.88671875" style="405"/>
    <col min="13825" max="13826" width="5.6640625" style="405" customWidth="1"/>
    <col min="13827" max="13828" width="4.33203125" style="405" customWidth="1"/>
    <col min="13829" max="13830" width="24.6640625" style="405" customWidth="1"/>
    <col min="13831" max="13831" width="11.6640625" style="405" customWidth="1"/>
    <col min="13832" max="14080" width="8.88671875" style="405"/>
    <col min="14081" max="14082" width="5.6640625" style="405" customWidth="1"/>
    <col min="14083" max="14084" width="4.33203125" style="405" customWidth="1"/>
    <col min="14085" max="14086" width="24.6640625" style="405" customWidth="1"/>
    <col min="14087" max="14087" width="11.6640625" style="405" customWidth="1"/>
    <col min="14088" max="14336" width="8.88671875" style="405"/>
    <col min="14337" max="14338" width="5.6640625" style="405" customWidth="1"/>
    <col min="14339" max="14340" width="4.33203125" style="405" customWidth="1"/>
    <col min="14341" max="14342" width="24.6640625" style="405" customWidth="1"/>
    <col min="14343" max="14343" width="11.6640625" style="405" customWidth="1"/>
    <col min="14344" max="14592" width="8.88671875" style="405"/>
    <col min="14593" max="14594" width="5.6640625" style="405" customWidth="1"/>
    <col min="14595" max="14596" width="4.33203125" style="405" customWidth="1"/>
    <col min="14597" max="14598" width="24.6640625" style="405" customWidth="1"/>
    <col min="14599" max="14599" width="11.6640625" style="405" customWidth="1"/>
    <col min="14600" max="14848" width="8.88671875" style="405"/>
    <col min="14849" max="14850" width="5.6640625" style="405" customWidth="1"/>
    <col min="14851" max="14852" width="4.33203125" style="405" customWidth="1"/>
    <col min="14853" max="14854" width="24.6640625" style="405" customWidth="1"/>
    <col min="14855" max="14855" width="11.6640625" style="405" customWidth="1"/>
    <col min="14856" max="15104" width="8.88671875" style="405"/>
    <col min="15105" max="15106" width="5.6640625" style="405" customWidth="1"/>
    <col min="15107" max="15108" width="4.33203125" style="405" customWidth="1"/>
    <col min="15109" max="15110" width="24.6640625" style="405" customWidth="1"/>
    <col min="15111" max="15111" width="11.6640625" style="405" customWidth="1"/>
    <col min="15112" max="15360" width="8.88671875" style="405"/>
    <col min="15361" max="15362" width="5.6640625" style="405" customWidth="1"/>
    <col min="15363" max="15364" width="4.33203125" style="405" customWidth="1"/>
    <col min="15365" max="15366" width="24.6640625" style="405" customWidth="1"/>
    <col min="15367" max="15367" width="11.6640625" style="405" customWidth="1"/>
    <col min="15368" max="15616" width="8.88671875" style="405"/>
    <col min="15617" max="15618" width="5.6640625" style="405" customWidth="1"/>
    <col min="15619" max="15620" width="4.33203125" style="405" customWidth="1"/>
    <col min="15621" max="15622" width="24.6640625" style="405" customWidth="1"/>
    <col min="15623" max="15623" width="11.6640625" style="405" customWidth="1"/>
    <col min="15624" max="15872" width="8.88671875" style="405"/>
    <col min="15873" max="15874" width="5.6640625" style="405" customWidth="1"/>
    <col min="15875" max="15876" width="4.33203125" style="405" customWidth="1"/>
    <col min="15877" max="15878" width="24.6640625" style="405" customWidth="1"/>
    <col min="15879" max="15879" width="11.6640625" style="405" customWidth="1"/>
    <col min="15880" max="16128" width="8.88671875" style="405"/>
    <col min="16129" max="16130" width="5.6640625" style="405" customWidth="1"/>
    <col min="16131" max="16132" width="4.33203125" style="405" customWidth="1"/>
    <col min="16133" max="16134" width="24.6640625" style="405" customWidth="1"/>
    <col min="16135" max="16135" width="11.6640625" style="405" customWidth="1"/>
    <col min="16136" max="16384" width="8.88671875" style="405"/>
  </cols>
  <sheetData>
    <row r="1" spans="1:7" ht="25.8" x14ac:dyDescent="0.3">
      <c r="A1" s="433" t="s">
        <v>279</v>
      </c>
      <c r="B1" s="433"/>
      <c r="C1" s="433"/>
      <c r="D1" s="433"/>
      <c r="E1" s="433"/>
      <c r="F1" s="433"/>
      <c r="G1" s="433"/>
    </row>
    <row r="2" spans="1:7" ht="46.5" customHeight="1" x14ac:dyDescent="0.3">
      <c r="A2" s="434" t="s">
        <v>15</v>
      </c>
      <c r="B2" s="434"/>
      <c r="C2" s="434"/>
      <c r="D2" s="434"/>
      <c r="E2" s="434"/>
      <c r="F2" s="434"/>
      <c r="G2" s="434"/>
    </row>
    <row r="3" spans="1:7" ht="21" customHeight="1" x14ac:dyDescent="0.3">
      <c r="A3" s="435"/>
      <c r="B3" s="435"/>
      <c r="C3" s="435"/>
      <c r="D3" s="435"/>
      <c r="E3" s="435"/>
      <c r="F3" s="435"/>
      <c r="G3" s="435"/>
    </row>
    <row r="4" spans="1:7" ht="66.599999999999994" x14ac:dyDescent="0.3">
      <c r="A4" s="406" t="s">
        <v>280</v>
      </c>
      <c r="B4" s="406" t="s">
        <v>281</v>
      </c>
      <c r="C4" s="406" t="s">
        <v>282</v>
      </c>
      <c r="D4" s="407" t="s">
        <v>283</v>
      </c>
      <c r="G4" s="409" t="s">
        <v>284</v>
      </c>
    </row>
    <row r="5" spans="1:7" ht="22.5" customHeight="1" x14ac:dyDescent="0.3">
      <c r="A5" s="410" t="s">
        <v>285</v>
      </c>
      <c r="B5" s="411" t="s">
        <v>286</v>
      </c>
      <c r="C5" s="412"/>
      <c r="D5" s="413" t="s">
        <v>109</v>
      </c>
      <c r="E5" s="414" t="s">
        <v>287</v>
      </c>
      <c r="F5" s="415" t="s">
        <v>288</v>
      </c>
      <c r="G5" s="416"/>
    </row>
    <row r="6" spans="1:7" ht="22.5" customHeight="1" x14ac:dyDescent="0.3">
      <c r="A6" s="410"/>
      <c r="B6" s="411"/>
      <c r="C6" s="412"/>
      <c r="D6" s="413" t="s">
        <v>112</v>
      </c>
      <c r="E6" s="417" t="s">
        <v>289</v>
      </c>
      <c r="F6" s="418" t="s">
        <v>290</v>
      </c>
      <c r="G6" s="416"/>
    </row>
    <row r="7" spans="1:7" ht="22.5" customHeight="1" x14ac:dyDescent="0.3">
      <c r="A7" s="410"/>
      <c r="B7" s="411"/>
      <c r="C7" s="412"/>
      <c r="D7" s="413" t="s">
        <v>113</v>
      </c>
      <c r="E7" s="417" t="s">
        <v>291</v>
      </c>
      <c r="F7" s="418" t="s">
        <v>292</v>
      </c>
      <c r="G7" s="416" t="s">
        <v>605</v>
      </c>
    </row>
    <row r="8" spans="1:7" ht="22.5" customHeight="1" x14ac:dyDescent="0.3">
      <c r="A8" s="410"/>
      <c r="B8" s="411"/>
      <c r="C8" s="412"/>
      <c r="D8" s="413" t="s">
        <v>115</v>
      </c>
      <c r="E8" s="417" t="s">
        <v>293</v>
      </c>
      <c r="F8" s="418" t="s">
        <v>294</v>
      </c>
      <c r="G8" s="416"/>
    </row>
    <row r="9" spans="1:7" ht="22.5" customHeight="1" x14ac:dyDescent="0.3">
      <c r="A9" s="410"/>
      <c r="B9" s="411" t="s">
        <v>295</v>
      </c>
      <c r="C9" s="412"/>
      <c r="D9" s="413" t="s">
        <v>109</v>
      </c>
      <c r="E9" s="417" t="s">
        <v>296</v>
      </c>
      <c r="F9" s="418" t="s">
        <v>297</v>
      </c>
      <c r="G9" s="416"/>
    </row>
    <row r="10" spans="1:7" ht="22.5" customHeight="1" x14ac:dyDescent="0.3">
      <c r="A10" s="410"/>
      <c r="B10" s="411" t="s">
        <v>146</v>
      </c>
      <c r="C10" s="412"/>
      <c r="D10" s="413" t="s">
        <v>109</v>
      </c>
      <c r="E10" s="417" t="s">
        <v>298</v>
      </c>
      <c r="F10" s="418" t="s">
        <v>299</v>
      </c>
      <c r="G10" s="416"/>
    </row>
    <row r="11" spans="1:7" ht="22.5" customHeight="1" x14ac:dyDescent="0.3">
      <c r="A11" s="410"/>
      <c r="B11" s="411" t="s">
        <v>146</v>
      </c>
      <c r="C11" s="412"/>
      <c r="D11" s="413" t="s">
        <v>112</v>
      </c>
      <c r="E11" s="415" t="s">
        <v>300</v>
      </c>
      <c r="F11" s="414" t="s">
        <v>301</v>
      </c>
      <c r="G11" s="416"/>
    </row>
    <row r="12" spans="1:7" ht="22.5" customHeight="1" x14ac:dyDescent="0.3">
      <c r="A12" s="410"/>
      <c r="B12" s="411" t="s">
        <v>146</v>
      </c>
      <c r="C12" s="412"/>
      <c r="D12" s="413" t="s">
        <v>113</v>
      </c>
      <c r="E12" s="414" t="s">
        <v>302</v>
      </c>
      <c r="F12" s="415" t="s">
        <v>303</v>
      </c>
      <c r="G12" s="416"/>
    </row>
    <row r="13" spans="1:7" ht="22.5" customHeight="1" x14ac:dyDescent="0.3">
      <c r="A13" s="410" t="s">
        <v>304</v>
      </c>
      <c r="B13" s="411" t="s">
        <v>305</v>
      </c>
      <c r="C13" s="412"/>
      <c r="D13" s="413" t="s">
        <v>109</v>
      </c>
      <c r="E13" s="415" t="s">
        <v>306</v>
      </c>
      <c r="F13" s="414" t="s">
        <v>307</v>
      </c>
      <c r="G13" s="416"/>
    </row>
    <row r="14" spans="1:7" ht="22.5" customHeight="1" x14ac:dyDescent="0.3">
      <c r="A14" s="410"/>
      <c r="B14" s="411" t="s">
        <v>305</v>
      </c>
      <c r="C14" s="412"/>
      <c r="D14" s="413" t="s">
        <v>112</v>
      </c>
      <c r="E14" s="414" t="s">
        <v>308</v>
      </c>
      <c r="F14" s="415" t="s">
        <v>309</v>
      </c>
      <c r="G14" s="416"/>
    </row>
    <row r="15" spans="1:7" ht="22.5" customHeight="1" x14ac:dyDescent="0.3">
      <c r="A15" s="410"/>
      <c r="B15" s="411" t="s">
        <v>310</v>
      </c>
      <c r="C15" s="412"/>
      <c r="D15" s="413" t="s">
        <v>113</v>
      </c>
      <c r="E15" s="415" t="s">
        <v>288</v>
      </c>
      <c r="F15" s="414" t="s">
        <v>289</v>
      </c>
      <c r="G15" s="416"/>
    </row>
    <row r="16" spans="1:7" ht="22.5" customHeight="1" x14ac:dyDescent="0.3">
      <c r="A16" s="410"/>
      <c r="B16" s="411" t="s">
        <v>286</v>
      </c>
      <c r="C16" s="412"/>
      <c r="D16" s="413" t="s">
        <v>115</v>
      </c>
      <c r="E16" s="415" t="s">
        <v>290</v>
      </c>
      <c r="F16" s="414" t="s">
        <v>287</v>
      </c>
      <c r="G16" s="416"/>
    </row>
    <row r="17" spans="1:16" ht="22.5" customHeight="1" x14ac:dyDescent="0.3">
      <c r="A17" s="410" t="s">
        <v>311</v>
      </c>
      <c r="B17" s="411" t="s">
        <v>146</v>
      </c>
      <c r="C17" s="412"/>
      <c r="D17" s="413" t="s">
        <v>109</v>
      </c>
      <c r="E17" s="415" t="s">
        <v>312</v>
      </c>
      <c r="F17" s="414" t="s">
        <v>313</v>
      </c>
      <c r="G17" s="416"/>
    </row>
    <row r="18" spans="1:16" ht="22.5" customHeight="1" x14ac:dyDescent="0.3">
      <c r="A18" s="410"/>
      <c r="B18" s="411" t="s">
        <v>146</v>
      </c>
      <c r="C18" s="412"/>
      <c r="D18" s="413" t="s">
        <v>112</v>
      </c>
      <c r="E18" s="414" t="s">
        <v>314</v>
      </c>
      <c r="F18" s="415" t="s">
        <v>315</v>
      </c>
      <c r="G18" s="416"/>
      <c r="K18" s="419"/>
      <c r="L18" s="420"/>
      <c r="M18" s="419"/>
      <c r="N18" s="409"/>
      <c r="O18" s="421"/>
      <c r="P18" s="421"/>
    </row>
    <row r="19" spans="1:16" ht="22.5" customHeight="1" x14ac:dyDescent="0.3">
      <c r="A19" s="410"/>
      <c r="B19" s="411" t="s">
        <v>146</v>
      </c>
      <c r="C19" s="412"/>
      <c r="D19" s="413" t="s">
        <v>113</v>
      </c>
      <c r="E19" s="418" t="s">
        <v>299</v>
      </c>
      <c r="F19" s="417" t="s">
        <v>300</v>
      </c>
      <c r="G19" s="416"/>
    </row>
    <row r="20" spans="1:16" ht="22.5" customHeight="1" x14ac:dyDescent="0.3">
      <c r="A20" s="410"/>
      <c r="B20" s="411" t="s">
        <v>146</v>
      </c>
      <c r="C20" s="412"/>
      <c r="D20" s="413" t="s">
        <v>115</v>
      </c>
      <c r="E20" s="417" t="s">
        <v>301</v>
      </c>
      <c r="F20" s="418" t="s">
        <v>298</v>
      </c>
      <c r="G20" s="416"/>
    </row>
    <row r="21" spans="1:16" ht="22.5" customHeight="1" x14ac:dyDescent="0.3">
      <c r="A21" s="410" t="s">
        <v>316</v>
      </c>
      <c r="B21" s="411" t="s">
        <v>310</v>
      </c>
      <c r="C21" s="412"/>
      <c r="D21" s="413" t="s">
        <v>109</v>
      </c>
      <c r="E21" s="415" t="s">
        <v>292</v>
      </c>
      <c r="F21" s="414" t="s">
        <v>293</v>
      </c>
      <c r="G21" s="416"/>
      <c r="I21" s="422"/>
      <c r="J21" s="421"/>
      <c r="K21" s="419"/>
      <c r="L21" s="420"/>
      <c r="M21" s="419"/>
      <c r="N21" s="409"/>
      <c r="O21" s="421"/>
      <c r="P21" s="421"/>
    </row>
    <row r="22" spans="1:16" ht="22.5" customHeight="1" x14ac:dyDescent="0.3">
      <c r="A22" s="410"/>
      <c r="B22" s="411" t="s">
        <v>310</v>
      </c>
      <c r="C22" s="412"/>
      <c r="D22" s="413" t="s">
        <v>112</v>
      </c>
      <c r="E22" s="418" t="s">
        <v>294</v>
      </c>
      <c r="F22" s="414" t="s">
        <v>291</v>
      </c>
      <c r="G22" s="416" t="s">
        <v>605</v>
      </c>
      <c r="K22" s="419"/>
      <c r="L22" s="420"/>
      <c r="M22" s="419"/>
      <c r="N22" s="409"/>
      <c r="O22" s="422"/>
      <c r="P22" s="422"/>
    </row>
    <row r="23" spans="1:16" ht="22.5" customHeight="1" x14ac:dyDescent="0.3">
      <c r="A23" s="410"/>
      <c r="B23" s="411" t="s">
        <v>305</v>
      </c>
      <c r="C23" s="412"/>
      <c r="D23" s="413" t="s">
        <v>113</v>
      </c>
      <c r="E23" s="414" t="s">
        <v>309</v>
      </c>
      <c r="F23" s="415" t="s">
        <v>306</v>
      </c>
      <c r="G23" s="416"/>
      <c r="K23" s="419"/>
      <c r="L23" s="420"/>
      <c r="M23" s="419"/>
      <c r="N23" s="409"/>
      <c r="O23" s="422"/>
      <c r="P23" s="422"/>
    </row>
    <row r="24" spans="1:16" ht="22.5" customHeight="1" x14ac:dyDescent="0.3">
      <c r="A24" s="410"/>
      <c r="B24" s="411" t="s">
        <v>305</v>
      </c>
      <c r="C24" s="412"/>
      <c r="D24" s="413" t="s">
        <v>115</v>
      </c>
      <c r="E24" s="416" t="s">
        <v>307</v>
      </c>
      <c r="F24" s="414" t="s">
        <v>317</v>
      </c>
      <c r="G24" s="416"/>
    </row>
    <row r="25" spans="1:16" ht="22.5" customHeight="1" x14ac:dyDescent="0.3">
      <c r="A25" s="410" t="s">
        <v>318</v>
      </c>
      <c r="B25" s="411" t="s">
        <v>146</v>
      </c>
      <c r="C25" s="412"/>
      <c r="D25" s="413" t="s">
        <v>109</v>
      </c>
      <c r="E25" s="415" t="s">
        <v>319</v>
      </c>
      <c r="F25" s="414" t="s">
        <v>320</v>
      </c>
      <c r="G25" s="416"/>
      <c r="K25" s="419"/>
      <c r="L25" s="420"/>
      <c r="M25" s="419"/>
      <c r="N25" s="409"/>
      <c r="O25" s="421"/>
      <c r="P25" s="421"/>
    </row>
    <row r="26" spans="1:16" ht="22.5" customHeight="1" x14ac:dyDescent="0.3">
      <c r="A26" s="410"/>
      <c r="B26" s="411" t="s">
        <v>146</v>
      </c>
      <c r="C26" s="412"/>
      <c r="D26" s="413" t="s">
        <v>112</v>
      </c>
      <c r="E26" s="415" t="s">
        <v>321</v>
      </c>
      <c r="F26" s="414" t="s">
        <v>322</v>
      </c>
      <c r="G26" s="416"/>
      <c r="M26" s="409"/>
      <c r="N26" s="408"/>
      <c r="O26" s="408"/>
    </row>
    <row r="27" spans="1:16" ht="22.5" customHeight="1" x14ac:dyDescent="0.3">
      <c r="A27" s="410"/>
      <c r="B27" s="411" t="s">
        <v>146</v>
      </c>
      <c r="C27" s="412"/>
      <c r="D27" s="413" t="s">
        <v>113</v>
      </c>
      <c r="E27" s="416" t="s">
        <v>315</v>
      </c>
      <c r="F27" s="423" t="s">
        <v>323</v>
      </c>
      <c r="G27" s="416"/>
    </row>
    <row r="28" spans="1:16" ht="22.5" customHeight="1" x14ac:dyDescent="0.3">
      <c r="A28" s="410"/>
      <c r="B28" s="411" t="s">
        <v>146</v>
      </c>
      <c r="C28" s="412"/>
      <c r="D28" s="413" t="s">
        <v>115</v>
      </c>
      <c r="E28" s="414" t="s">
        <v>300</v>
      </c>
      <c r="F28" s="415" t="s">
        <v>298</v>
      </c>
      <c r="G28" s="416"/>
    </row>
    <row r="29" spans="1:16" ht="22.5" customHeight="1" x14ac:dyDescent="0.3">
      <c r="A29" s="410"/>
      <c r="B29" s="411" t="s">
        <v>310</v>
      </c>
      <c r="C29" s="412"/>
      <c r="D29" s="413" t="s">
        <v>109</v>
      </c>
      <c r="E29" s="416" t="s">
        <v>289</v>
      </c>
      <c r="F29" s="423" t="s">
        <v>287</v>
      </c>
      <c r="G29" s="416"/>
    </row>
    <row r="30" spans="1:16" ht="22.5" customHeight="1" x14ac:dyDescent="0.3">
      <c r="A30" s="410"/>
      <c r="B30" s="411" t="s">
        <v>310</v>
      </c>
      <c r="C30" s="412"/>
      <c r="D30" s="413" t="s">
        <v>112</v>
      </c>
      <c r="E30" s="423" t="s">
        <v>288</v>
      </c>
      <c r="F30" s="416" t="s">
        <v>290</v>
      </c>
      <c r="G30" s="416"/>
    </row>
    <row r="31" spans="1:16" ht="22.5" customHeight="1" x14ac:dyDescent="0.3">
      <c r="A31" s="410"/>
      <c r="B31" s="411" t="s">
        <v>305</v>
      </c>
      <c r="C31" s="412"/>
      <c r="D31" s="413" t="s">
        <v>113</v>
      </c>
      <c r="E31" s="416" t="s">
        <v>317</v>
      </c>
      <c r="F31" s="423" t="s">
        <v>309</v>
      </c>
      <c r="G31" s="416"/>
    </row>
    <row r="32" spans="1:16" ht="22.5" customHeight="1" x14ac:dyDescent="0.3">
      <c r="A32" s="410"/>
      <c r="B32" s="411" t="s">
        <v>305</v>
      </c>
      <c r="C32" s="412"/>
      <c r="D32" s="413" t="s">
        <v>115</v>
      </c>
      <c r="E32" s="423" t="s">
        <v>306</v>
      </c>
      <c r="F32" s="416" t="s">
        <v>308</v>
      </c>
      <c r="G32" s="416"/>
    </row>
    <row r="33" spans="1:7" ht="22.5" customHeight="1" x14ac:dyDescent="0.3">
      <c r="A33" s="410" t="s">
        <v>324</v>
      </c>
      <c r="B33" s="411" t="s">
        <v>310</v>
      </c>
      <c r="C33" s="412"/>
      <c r="D33" s="413" t="s">
        <v>109</v>
      </c>
      <c r="E33" s="416" t="s">
        <v>293</v>
      </c>
      <c r="F33" s="423" t="s">
        <v>291</v>
      </c>
      <c r="G33" s="416" t="s">
        <v>605</v>
      </c>
    </row>
    <row r="34" spans="1:7" ht="22.5" customHeight="1" x14ac:dyDescent="0.3">
      <c r="A34" s="410"/>
      <c r="B34" s="411" t="s">
        <v>310</v>
      </c>
      <c r="C34" s="412"/>
      <c r="D34" s="413" t="s">
        <v>112</v>
      </c>
      <c r="E34" s="416" t="s">
        <v>292</v>
      </c>
      <c r="F34" s="416" t="s">
        <v>294</v>
      </c>
      <c r="G34" s="416"/>
    </row>
    <row r="35" spans="1:7" ht="22.5" customHeight="1" x14ac:dyDescent="0.3">
      <c r="A35" s="410"/>
      <c r="B35" s="411" t="s">
        <v>305</v>
      </c>
      <c r="C35" s="412"/>
      <c r="D35" s="413" t="s">
        <v>113</v>
      </c>
      <c r="E35" s="416" t="s">
        <v>308</v>
      </c>
      <c r="F35" s="416" t="s">
        <v>317</v>
      </c>
      <c r="G35" s="416"/>
    </row>
    <row r="36" spans="1:7" ht="22.5" customHeight="1" x14ac:dyDescent="0.3">
      <c r="A36" s="410"/>
      <c r="B36" s="411" t="s">
        <v>305</v>
      </c>
      <c r="C36" s="412"/>
      <c r="D36" s="413" t="s">
        <v>115</v>
      </c>
      <c r="E36" s="416" t="s">
        <v>309</v>
      </c>
      <c r="F36" s="416" t="s">
        <v>307</v>
      </c>
      <c r="G36" s="416"/>
    </row>
    <row r="37" spans="1:7" ht="22.5" customHeight="1" x14ac:dyDescent="0.3">
      <c r="A37" s="410" t="s">
        <v>325</v>
      </c>
      <c r="B37" s="411" t="s">
        <v>146</v>
      </c>
      <c r="C37" s="412"/>
      <c r="D37" s="413" t="s">
        <v>109</v>
      </c>
      <c r="E37" s="416" t="s">
        <v>299</v>
      </c>
      <c r="F37" s="416" t="s">
        <v>301</v>
      </c>
      <c r="G37" s="416"/>
    </row>
    <row r="38" spans="1:7" ht="22.5" customHeight="1" x14ac:dyDescent="0.3">
      <c r="A38" s="410"/>
      <c r="B38" s="411" t="s">
        <v>146</v>
      </c>
      <c r="C38" s="412"/>
      <c r="D38" s="413" t="s">
        <v>112</v>
      </c>
      <c r="E38" s="416" t="s">
        <v>320</v>
      </c>
      <c r="F38" s="416" t="s">
        <v>302</v>
      </c>
      <c r="G38" s="416"/>
    </row>
    <row r="39" spans="1:7" ht="22.5" customHeight="1" x14ac:dyDescent="0.3">
      <c r="A39" s="410"/>
      <c r="B39" s="411" t="s">
        <v>146</v>
      </c>
      <c r="C39" s="412"/>
      <c r="D39" s="413" t="s">
        <v>113</v>
      </c>
      <c r="E39" s="416" t="s">
        <v>322</v>
      </c>
      <c r="F39" s="416" t="s">
        <v>312</v>
      </c>
      <c r="G39" s="416"/>
    </row>
    <row r="40" spans="1:7" ht="22.5" customHeight="1" x14ac:dyDescent="0.3">
      <c r="A40" s="410"/>
      <c r="B40" s="411" t="s">
        <v>146</v>
      </c>
      <c r="C40" s="412"/>
      <c r="D40" s="413" t="s">
        <v>115</v>
      </c>
      <c r="E40" s="416" t="s">
        <v>323</v>
      </c>
      <c r="F40" s="416" t="s">
        <v>314</v>
      </c>
      <c r="G40" s="416"/>
    </row>
    <row r="41" spans="1:7" ht="22.5" customHeight="1" x14ac:dyDescent="0.3">
      <c r="A41" s="410" t="s">
        <v>326</v>
      </c>
      <c r="B41" s="411" t="s">
        <v>305</v>
      </c>
      <c r="C41" s="412"/>
      <c r="D41" s="413" t="s">
        <v>109</v>
      </c>
      <c r="E41" s="416" t="s">
        <v>317</v>
      </c>
      <c r="F41" s="416" t="s">
        <v>306</v>
      </c>
      <c r="G41" s="416"/>
    </row>
    <row r="42" spans="1:7" ht="22.5" customHeight="1" x14ac:dyDescent="0.3">
      <c r="A42" s="410"/>
      <c r="B42" s="411" t="s">
        <v>305</v>
      </c>
      <c r="C42" s="412"/>
      <c r="D42" s="413" t="s">
        <v>112</v>
      </c>
      <c r="E42" s="416" t="s">
        <v>307</v>
      </c>
      <c r="F42" s="416" t="s">
        <v>308</v>
      </c>
      <c r="G42" s="416"/>
    </row>
    <row r="43" spans="1:7" ht="22.5" customHeight="1" x14ac:dyDescent="0.3">
      <c r="A43" s="410"/>
      <c r="B43" s="411" t="s">
        <v>310</v>
      </c>
      <c r="C43" s="412"/>
      <c r="D43" s="413" t="s">
        <v>113</v>
      </c>
      <c r="E43" s="416" t="s">
        <v>98</v>
      </c>
      <c r="F43" s="416"/>
      <c r="G43" s="416"/>
    </row>
    <row r="44" spans="1:7" ht="22.5" customHeight="1" x14ac:dyDescent="0.3">
      <c r="A44" s="410"/>
      <c r="B44" s="411" t="s">
        <v>310</v>
      </c>
      <c r="C44" s="412"/>
      <c r="D44" s="413" t="s">
        <v>115</v>
      </c>
      <c r="E44" s="416" t="s">
        <v>327</v>
      </c>
      <c r="F44" s="416"/>
      <c r="G44" s="416"/>
    </row>
    <row r="45" spans="1:7" ht="22.5" customHeight="1" x14ac:dyDescent="0.3">
      <c r="A45" s="410"/>
      <c r="B45" s="411"/>
      <c r="C45" s="412"/>
      <c r="D45" s="413"/>
      <c r="E45" s="416"/>
      <c r="F45" s="416"/>
      <c r="G45" s="416"/>
    </row>
    <row r="46" spans="1:7" ht="22.5" customHeight="1" x14ac:dyDescent="0.3">
      <c r="A46" s="410" t="s">
        <v>328</v>
      </c>
      <c r="B46" s="411" t="s">
        <v>146</v>
      </c>
      <c r="C46" s="412"/>
      <c r="D46" s="413" t="s">
        <v>109</v>
      </c>
      <c r="E46" s="416" t="s">
        <v>278</v>
      </c>
      <c r="F46" s="416"/>
      <c r="G46" s="416"/>
    </row>
    <row r="47" spans="1:7" ht="22.5" customHeight="1" x14ac:dyDescent="0.3">
      <c r="A47" s="410"/>
      <c r="B47" s="411" t="s">
        <v>146</v>
      </c>
      <c r="C47" s="412"/>
      <c r="D47" s="413" t="s">
        <v>112</v>
      </c>
      <c r="E47" s="416" t="s">
        <v>278</v>
      </c>
      <c r="F47" s="416"/>
      <c r="G47" s="416"/>
    </row>
    <row r="48" spans="1:7" ht="22.5" customHeight="1" x14ac:dyDescent="0.3">
      <c r="A48" s="410"/>
      <c r="B48" s="411" t="s">
        <v>329</v>
      </c>
      <c r="C48" s="412"/>
      <c r="D48" s="413" t="s">
        <v>113</v>
      </c>
      <c r="E48" s="416" t="s">
        <v>330</v>
      </c>
      <c r="F48" s="416" t="s">
        <v>331</v>
      </c>
      <c r="G48" s="416"/>
    </row>
    <row r="49" spans="1:7" ht="22.5" customHeight="1" x14ac:dyDescent="0.3">
      <c r="A49" s="410"/>
      <c r="B49" s="411" t="s">
        <v>329</v>
      </c>
      <c r="C49" s="412"/>
      <c r="D49" s="413" t="s">
        <v>115</v>
      </c>
      <c r="E49" s="416" t="s">
        <v>332</v>
      </c>
      <c r="F49" s="416" t="s">
        <v>333</v>
      </c>
      <c r="G49" s="416"/>
    </row>
    <row r="50" spans="1:7" ht="22.5" customHeight="1" x14ac:dyDescent="0.3">
      <c r="A50" s="410"/>
      <c r="B50" s="411" t="s">
        <v>329</v>
      </c>
      <c r="C50" s="412"/>
      <c r="D50" s="413" t="s">
        <v>116</v>
      </c>
      <c r="E50" s="416" t="s">
        <v>334</v>
      </c>
      <c r="F50" s="416" t="s">
        <v>335</v>
      </c>
      <c r="G50" s="416"/>
    </row>
    <row r="51" spans="1:7" ht="22.5" customHeight="1" x14ac:dyDescent="0.3">
      <c r="A51" s="410"/>
      <c r="B51" s="411" t="s">
        <v>329</v>
      </c>
      <c r="C51" s="412"/>
      <c r="D51" s="413" t="s">
        <v>117</v>
      </c>
      <c r="E51" s="416" t="s">
        <v>336</v>
      </c>
      <c r="F51" s="416" t="s">
        <v>337</v>
      </c>
      <c r="G51" s="416"/>
    </row>
    <row r="52" spans="1:7" ht="22.5" customHeight="1" x14ac:dyDescent="0.3">
      <c r="A52" s="410"/>
      <c r="B52" s="411"/>
      <c r="C52" s="412"/>
      <c r="D52" s="413"/>
      <c r="E52" s="416"/>
      <c r="F52" s="416"/>
      <c r="G52" s="416"/>
    </row>
    <row r="53" spans="1:7" ht="22.5" customHeight="1" x14ac:dyDescent="0.3">
      <c r="A53" s="410" t="s">
        <v>338</v>
      </c>
      <c r="B53" s="411" t="s">
        <v>339</v>
      </c>
      <c r="C53" s="412"/>
      <c r="D53" s="413" t="s">
        <v>109</v>
      </c>
      <c r="E53" s="416" t="s">
        <v>98</v>
      </c>
      <c r="F53" s="416"/>
      <c r="G53" s="416"/>
    </row>
    <row r="54" spans="1:7" ht="22.5" customHeight="1" x14ac:dyDescent="0.3">
      <c r="A54" s="410"/>
      <c r="B54" s="411" t="s">
        <v>329</v>
      </c>
      <c r="C54" s="412"/>
      <c r="D54" s="413" t="s">
        <v>112</v>
      </c>
      <c r="E54" s="416" t="s">
        <v>340</v>
      </c>
      <c r="F54" s="416" t="s">
        <v>341</v>
      </c>
      <c r="G54" s="416"/>
    </row>
    <row r="55" spans="1:7" ht="22.5" customHeight="1" x14ac:dyDescent="0.3">
      <c r="A55" s="410"/>
      <c r="B55" s="411" t="s">
        <v>329</v>
      </c>
      <c r="C55" s="412"/>
      <c r="D55" s="413" t="s">
        <v>113</v>
      </c>
      <c r="E55" s="416" t="s">
        <v>342</v>
      </c>
      <c r="F55" s="416" t="s">
        <v>343</v>
      </c>
      <c r="G55" s="416"/>
    </row>
    <row r="56" spans="1:7" ht="22.5" customHeight="1" x14ac:dyDescent="0.3">
      <c r="A56" s="410"/>
      <c r="B56" s="411" t="s">
        <v>329</v>
      </c>
      <c r="C56" s="412"/>
      <c r="D56" s="413" t="s">
        <v>115</v>
      </c>
      <c r="E56" s="416" t="s">
        <v>344</v>
      </c>
      <c r="F56" s="416" t="s">
        <v>345</v>
      </c>
      <c r="G56" s="416"/>
    </row>
    <row r="57" spans="1:7" ht="22.5" customHeight="1" x14ac:dyDescent="0.3">
      <c r="A57" s="410"/>
      <c r="B57" s="411" t="s">
        <v>329</v>
      </c>
      <c r="C57" s="412"/>
      <c r="D57" s="413" t="s">
        <v>116</v>
      </c>
      <c r="E57" s="416" t="s">
        <v>333</v>
      </c>
      <c r="F57" s="416" t="s">
        <v>330</v>
      </c>
      <c r="G57" s="416"/>
    </row>
    <row r="58" spans="1:7" ht="22.5" customHeight="1" x14ac:dyDescent="0.3">
      <c r="A58" s="410"/>
      <c r="B58" s="411" t="s">
        <v>329</v>
      </c>
      <c r="C58" s="412"/>
      <c r="D58" s="413" t="s">
        <v>117</v>
      </c>
      <c r="E58" s="416" t="s">
        <v>331</v>
      </c>
      <c r="F58" s="416" t="s">
        <v>332</v>
      </c>
      <c r="G58" s="416"/>
    </row>
    <row r="59" spans="1:7" ht="22.5" customHeight="1" x14ac:dyDescent="0.3">
      <c r="A59" s="410" t="s">
        <v>346</v>
      </c>
      <c r="B59" s="424" t="s">
        <v>329</v>
      </c>
      <c r="C59" s="412"/>
      <c r="D59" s="413" t="s">
        <v>109</v>
      </c>
      <c r="E59" s="416" t="s">
        <v>347</v>
      </c>
      <c r="F59" s="416" t="s">
        <v>335</v>
      </c>
      <c r="G59" s="416"/>
    </row>
    <row r="60" spans="1:7" ht="22.5" customHeight="1" x14ac:dyDescent="0.3">
      <c r="A60" s="410"/>
      <c r="B60" s="424" t="s">
        <v>329</v>
      </c>
      <c r="C60" s="412"/>
      <c r="D60" s="413" t="s">
        <v>112</v>
      </c>
      <c r="E60" s="416" t="s">
        <v>337</v>
      </c>
      <c r="F60" s="416" t="s">
        <v>348</v>
      </c>
      <c r="G60" s="416"/>
    </row>
    <row r="61" spans="1:7" ht="22.5" customHeight="1" x14ac:dyDescent="0.3">
      <c r="A61" s="410"/>
      <c r="B61" s="424" t="s">
        <v>329</v>
      </c>
      <c r="C61" s="412"/>
      <c r="D61" s="413" t="s">
        <v>113</v>
      </c>
      <c r="E61" s="416" t="s">
        <v>341</v>
      </c>
      <c r="F61" s="416" t="s">
        <v>349</v>
      </c>
      <c r="G61" s="416"/>
    </row>
    <row r="62" spans="1:7" ht="22.5" customHeight="1" x14ac:dyDescent="0.3">
      <c r="A62" s="410"/>
      <c r="B62" s="424" t="s">
        <v>329</v>
      </c>
      <c r="C62" s="412"/>
      <c r="D62" s="413" t="s">
        <v>115</v>
      </c>
      <c r="E62" s="416" t="s">
        <v>343</v>
      </c>
      <c r="F62" s="416" t="s">
        <v>350</v>
      </c>
      <c r="G62" s="416"/>
    </row>
    <row r="63" spans="1:7" ht="22.5" customHeight="1" x14ac:dyDescent="0.3">
      <c r="A63" s="410"/>
      <c r="B63" s="424" t="s">
        <v>329</v>
      </c>
      <c r="C63" s="412"/>
      <c r="D63" s="413" t="s">
        <v>116</v>
      </c>
      <c r="E63" s="416" t="s">
        <v>345</v>
      </c>
      <c r="F63" s="416" t="s">
        <v>351</v>
      </c>
      <c r="G63" s="416"/>
    </row>
    <row r="64" spans="1:7" ht="22.5" customHeight="1" x14ac:dyDescent="0.3">
      <c r="A64" s="410"/>
      <c r="B64" s="424" t="s">
        <v>352</v>
      </c>
      <c r="C64" s="412"/>
      <c r="D64" s="413" t="s">
        <v>117</v>
      </c>
      <c r="E64" s="416" t="s">
        <v>330</v>
      </c>
      <c r="F64" s="416" t="s">
        <v>332</v>
      </c>
      <c r="G64" s="416"/>
    </row>
    <row r="65" spans="1:7" ht="22.5" customHeight="1" x14ac:dyDescent="0.3">
      <c r="A65" s="410" t="s">
        <v>353</v>
      </c>
      <c r="B65" s="424" t="s">
        <v>329</v>
      </c>
      <c r="C65" s="412"/>
      <c r="D65" s="413" t="s">
        <v>109</v>
      </c>
      <c r="E65" s="416" t="s">
        <v>333</v>
      </c>
      <c r="F65" s="416" t="s">
        <v>331</v>
      </c>
      <c r="G65" s="416"/>
    </row>
    <row r="66" spans="1:7" ht="22.5" customHeight="1" x14ac:dyDescent="0.3">
      <c r="A66" s="410"/>
      <c r="B66" s="424" t="s">
        <v>329</v>
      </c>
      <c r="C66" s="412"/>
      <c r="D66" s="413" t="s">
        <v>112</v>
      </c>
      <c r="E66" s="416" t="s">
        <v>347</v>
      </c>
      <c r="F66" s="416" t="s">
        <v>354</v>
      </c>
      <c r="G66" s="416"/>
    </row>
    <row r="67" spans="1:7" ht="22.5" customHeight="1" x14ac:dyDescent="0.3">
      <c r="A67" s="410"/>
      <c r="B67" s="424" t="s">
        <v>329</v>
      </c>
      <c r="C67" s="412"/>
      <c r="D67" s="413" t="s">
        <v>113</v>
      </c>
      <c r="E67" s="416" t="s">
        <v>348</v>
      </c>
      <c r="F67" s="416" t="s">
        <v>336</v>
      </c>
      <c r="G67" s="416"/>
    </row>
    <row r="68" spans="1:7" ht="22.5" customHeight="1" x14ac:dyDescent="0.3">
      <c r="A68" s="410"/>
      <c r="B68" s="424" t="s">
        <v>329</v>
      </c>
      <c r="C68" s="412"/>
      <c r="D68" s="413" t="s">
        <v>115</v>
      </c>
      <c r="E68" s="416" t="s">
        <v>355</v>
      </c>
      <c r="F68" s="416" t="s">
        <v>340</v>
      </c>
      <c r="G68" s="416"/>
    </row>
    <row r="69" spans="1:7" ht="22.5" customHeight="1" x14ac:dyDescent="0.3">
      <c r="A69" s="410"/>
      <c r="B69" s="424" t="s">
        <v>329</v>
      </c>
      <c r="C69" s="412"/>
      <c r="D69" s="413" t="s">
        <v>116</v>
      </c>
      <c r="E69" s="416" t="s">
        <v>350</v>
      </c>
      <c r="F69" s="416" t="s">
        <v>342</v>
      </c>
      <c r="G69" s="416"/>
    </row>
    <row r="70" spans="1:7" ht="22.5" customHeight="1" x14ac:dyDescent="0.3">
      <c r="A70" s="410"/>
      <c r="B70" s="424" t="s">
        <v>329</v>
      </c>
      <c r="C70" s="412"/>
      <c r="D70" s="413" t="s">
        <v>117</v>
      </c>
      <c r="E70" s="416" t="s">
        <v>351</v>
      </c>
      <c r="F70" s="416" t="s">
        <v>344</v>
      </c>
      <c r="G70" s="416"/>
    </row>
    <row r="71" spans="1:7" ht="22.5" customHeight="1" x14ac:dyDescent="0.3">
      <c r="A71" s="410" t="s">
        <v>356</v>
      </c>
      <c r="B71" s="424" t="s">
        <v>329</v>
      </c>
      <c r="C71" s="412"/>
      <c r="D71" s="413" t="s">
        <v>109</v>
      </c>
      <c r="E71" s="416" t="s">
        <v>357</v>
      </c>
      <c r="F71" s="416"/>
      <c r="G71" s="416"/>
    </row>
    <row r="72" spans="1:7" ht="22.5" customHeight="1" x14ac:dyDescent="0.3">
      <c r="A72" s="410"/>
      <c r="B72" s="424" t="s">
        <v>329</v>
      </c>
      <c r="C72" s="412"/>
      <c r="D72" s="413" t="s">
        <v>112</v>
      </c>
      <c r="E72" s="416" t="s">
        <v>357</v>
      </c>
      <c r="F72" s="416"/>
      <c r="G72" s="416"/>
    </row>
    <row r="73" spans="1:7" ht="22.5" customHeight="1" x14ac:dyDescent="0.3">
      <c r="A73" s="410"/>
      <c r="B73" s="424" t="s">
        <v>352</v>
      </c>
      <c r="C73" s="412"/>
      <c r="D73" s="413" t="s">
        <v>113</v>
      </c>
      <c r="E73" s="416" t="s">
        <v>358</v>
      </c>
      <c r="F73" s="416" t="s">
        <v>359</v>
      </c>
      <c r="G73" s="416"/>
    </row>
    <row r="74" spans="1:7" ht="22.5" customHeight="1" x14ac:dyDescent="0.3">
      <c r="A74" s="410"/>
      <c r="B74" s="424" t="s">
        <v>352</v>
      </c>
      <c r="C74" s="412"/>
      <c r="D74" s="413" t="s">
        <v>115</v>
      </c>
      <c r="E74" s="416" t="s">
        <v>360</v>
      </c>
      <c r="F74" s="416" t="s">
        <v>361</v>
      </c>
      <c r="G74" s="416"/>
    </row>
    <row r="75" spans="1:7" ht="22.5" customHeight="1" x14ac:dyDescent="0.3">
      <c r="A75" s="410"/>
      <c r="B75" s="424" t="s">
        <v>352</v>
      </c>
      <c r="C75" s="412"/>
      <c r="D75" s="413" t="s">
        <v>116</v>
      </c>
      <c r="E75" s="416" t="s">
        <v>362</v>
      </c>
      <c r="F75" s="416" t="s">
        <v>363</v>
      </c>
      <c r="G75" s="416"/>
    </row>
    <row r="76" spans="1:7" ht="22.5" customHeight="1" x14ac:dyDescent="0.3">
      <c r="A76" s="410"/>
      <c r="B76" s="424" t="s">
        <v>352</v>
      </c>
      <c r="C76" s="412"/>
      <c r="D76" s="413" t="s">
        <v>117</v>
      </c>
      <c r="E76" s="416" t="s">
        <v>364</v>
      </c>
      <c r="F76" s="416" t="s">
        <v>365</v>
      </c>
      <c r="G76" s="416"/>
    </row>
    <row r="77" spans="1:7" ht="22.5" customHeight="1" x14ac:dyDescent="0.3">
      <c r="A77" s="410" t="s">
        <v>366</v>
      </c>
      <c r="B77" s="424" t="s">
        <v>329</v>
      </c>
      <c r="C77" s="412"/>
      <c r="D77" s="413" t="s">
        <v>109</v>
      </c>
      <c r="E77" s="416" t="s">
        <v>367</v>
      </c>
      <c r="F77" s="416"/>
      <c r="G77" s="416"/>
    </row>
    <row r="78" spans="1:7" ht="22.5" customHeight="1" x14ac:dyDescent="0.3">
      <c r="A78" s="410"/>
      <c r="B78" s="424" t="s">
        <v>368</v>
      </c>
      <c r="C78" s="412"/>
      <c r="D78" s="413" t="s">
        <v>112</v>
      </c>
      <c r="E78" s="416" t="s">
        <v>367</v>
      </c>
      <c r="F78" s="416"/>
      <c r="G78" s="416"/>
    </row>
    <row r="79" spans="1:7" ht="22.5" customHeight="1" x14ac:dyDescent="0.3">
      <c r="A79" s="410"/>
      <c r="B79" s="424" t="s">
        <v>352</v>
      </c>
      <c r="C79" s="412"/>
      <c r="D79" s="413" t="s">
        <v>113</v>
      </c>
      <c r="E79" s="416" t="s">
        <v>369</v>
      </c>
      <c r="F79" s="416" t="s">
        <v>370</v>
      </c>
      <c r="G79" s="416"/>
    </row>
    <row r="80" spans="1:7" ht="22.5" customHeight="1" x14ac:dyDescent="0.3">
      <c r="A80" s="410"/>
      <c r="B80" s="424" t="s">
        <v>352</v>
      </c>
      <c r="C80" s="412"/>
      <c r="D80" s="413" t="s">
        <v>115</v>
      </c>
      <c r="E80" s="416" t="s">
        <v>359</v>
      </c>
      <c r="F80" s="416" t="s">
        <v>360</v>
      </c>
      <c r="G80" s="416"/>
    </row>
    <row r="81" spans="1:7" ht="22.5" customHeight="1" x14ac:dyDescent="0.3">
      <c r="A81" s="410"/>
      <c r="B81" s="424" t="s">
        <v>352</v>
      </c>
      <c r="C81" s="412"/>
      <c r="D81" s="413" t="s">
        <v>116</v>
      </c>
      <c r="E81" s="416" t="s">
        <v>361</v>
      </c>
      <c r="F81" s="416" t="s">
        <v>358</v>
      </c>
      <c r="G81" s="416"/>
    </row>
    <row r="82" spans="1:7" ht="22.5" customHeight="1" x14ac:dyDescent="0.3">
      <c r="A82" s="410"/>
      <c r="B82" s="424" t="s">
        <v>352</v>
      </c>
      <c r="C82" s="412"/>
      <c r="D82" s="413" t="s">
        <v>117</v>
      </c>
      <c r="E82" s="416" t="s">
        <v>363</v>
      </c>
      <c r="F82" s="416" t="s">
        <v>364</v>
      </c>
      <c r="G82" s="416"/>
    </row>
    <row r="83" spans="1:7" ht="22.5" customHeight="1" x14ac:dyDescent="0.3">
      <c r="A83" s="410" t="s">
        <v>371</v>
      </c>
      <c r="B83" s="424" t="s">
        <v>329</v>
      </c>
      <c r="C83" s="412"/>
      <c r="D83" s="413" t="s">
        <v>109</v>
      </c>
      <c r="E83" s="416" t="s">
        <v>98</v>
      </c>
      <c r="F83" s="416"/>
      <c r="G83" s="416"/>
    </row>
    <row r="84" spans="1:7" ht="22.5" customHeight="1" x14ac:dyDescent="0.3">
      <c r="A84" s="410"/>
      <c r="B84" s="424" t="s">
        <v>352</v>
      </c>
      <c r="C84" s="412"/>
      <c r="D84" s="413" t="s">
        <v>112</v>
      </c>
      <c r="E84" s="416" t="s">
        <v>365</v>
      </c>
      <c r="F84" s="416" t="s">
        <v>362</v>
      </c>
      <c r="G84" s="416"/>
    </row>
    <row r="85" spans="1:7" ht="22.5" customHeight="1" x14ac:dyDescent="0.3">
      <c r="A85" s="410"/>
      <c r="B85" s="424" t="s">
        <v>352</v>
      </c>
      <c r="C85" s="412"/>
      <c r="D85" s="413" t="s">
        <v>113</v>
      </c>
      <c r="E85" s="416" t="s">
        <v>370</v>
      </c>
      <c r="F85" s="416" t="s">
        <v>372</v>
      </c>
      <c r="G85" s="416"/>
    </row>
    <row r="86" spans="1:7" ht="22.5" customHeight="1" x14ac:dyDescent="0.3">
      <c r="A86" s="410"/>
      <c r="B86" s="424" t="s">
        <v>352</v>
      </c>
      <c r="C86" s="412"/>
      <c r="D86" s="413" t="s">
        <v>115</v>
      </c>
      <c r="E86" s="416" t="s">
        <v>360</v>
      </c>
      <c r="F86" s="416" t="s">
        <v>358</v>
      </c>
      <c r="G86" s="416"/>
    </row>
    <row r="87" spans="1:7" ht="22.5" customHeight="1" x14ac:dyDescent="0.3">
      <c r="A87" s="410"/>
      <c r="B87" s="424" t="s">
        <v>352</v>
      </c>
      <c r="C87" s="412"/>
      <c r="D87" s="413" t="s">
        <v>116</v>
      </c>
      <c r="E87" s="416" t="s">
        <v>359</v>
      </c>
      <c r="F87" s="416" t="s">
        <v>361</v>
      </c>
      <c r="G87" s="416"/>
    </row>
    <row r="88" spans="1:7" ht="22.5" customHeight="1" x14ac:dyDescent="0.3">
      <c r="A88" s="410"/>
      <c r="B88" s="424"/>
      <c r="C88" s="412"/>
      <c r="D88" s="413"/>
      <c r="E88" s="416"/>
      <c r="F88" s="416"/>
      <c r="G88" s="416"/>
    </row>
    <row r="89" spans="1:7" ht="22.5" customHeight="1" x14ac:dyDescent="0.3">
      <c r="A89" s="410" t="s">
        <v>373</v>
      </c>
      <c r="B89" s="424" t="s">
        <v>352</v>
      </c>
      <c r="C89" s="412"/>
      <c r="D89" s="413" t="s">
        <v>109</v>
      </c>
      <c r="E89" s="416" t="s">
        <v>364</v>
      </c>
      <c r="F89" s="416" t="s">
        <v>362</v>
      </c>
      <c r="G89" s="416"/>
    </row>
    <row r="90" spans="1:7" ht="22.5" customHeight="1" x14ac:dyDescent="0.3">
      <c r="A90" s="410"/>
      <c r="B90" s="424" t="s">
        <v>352</v>
      </c>
      <c r="C90" s="412"/>
      <c r="D90" s="413" t="s">
        <v>112</v>
      </c>
      <c r="E90" s="416" t="s">
        <v>363</v>
      </c>
      <c r="F90" s="416" t="s">
        <v>365</v>
      </c>
      <c r="G90" s="416"/>
    </row>
    <row r="91" spans="1:7" ht="22.5" customHeight="1" x14ac:dyDescent="0.3">
      <c r="A91" s="410"/>
      <c r="B91" s="424" t="s">
        <v>352</v>
      </c>
      <c r="C91" s="412"/>
      <c r="D91" s="413" t="s">
        <v>113</v>
      </c>
      <c r="E91" s="416" t="s">
        <v>372</v>
      </c>
      <c r="F91" s="416" t="s">
        <v>369</v>
      </c>
      <c r="G91" s="416"/>
    </row>
    <row r="92" spans="1:7" ht="22.5" customHeight="1" x14ac:dyDescent="0.3">
      <c r="A92" s="410" t="s">
        <v>374</v>
      </c>
      <c r="B92" s="424" t="s">
        <v>352</v>
      </c>
      <c r="C92" s="412"/>
      <c r="D92" s="413" t="s">
        <v>109</v>
      </c>
      <c r="E92" s="416" t="s">
        <v>375</v>
      </c>
      <c r="F92" s="416" t="s">
        <v>376</v>
      </c>
      <c r="G92" s="416"/>
    </row>
    <row r="93" spans="1:7" ht="22.5" customHeight="1" x14ac:dyDescent="0.3">
      <c r="A93" s="410"/>
      <c r="B93" s="424"/>
      <c r="C93" s="412"/>
      <c r="D93" s="413" t="s">
        <v>109</v>
      </c>
      <c r="E93" s="416"/>
      <c r="F93" s="416" t="s">
        <v>377</v>
      </c>
      <c r="G93" s="416"/>
    </row>
    <row r="94" spans="1:7" ht="22.5" customHeight="1" x14ac:dyDescent="0.3">
      <c r="A94" s="410"/>
      <c r="B94" s="424"/>
      <c r="C94" s="412"/>
      <c r="D94" s="413" t="s">
        <v>109</v>
      </c>
      <c r="E94" s="416"/>
      <c r="F94" s="416" t="s">
        <v>378</v>
      </c>
      <c r="G94" s="416"/>
    </row>
    <row r="95" spans="1:7" ht="22.5" customHeight="1" x14ac:dyDescent="0.3">
      <c r="A95" s="410"/>
      <c r="B95" s="424"/>
      <c r="C95" s="412"/>
      <c r="D95" s="413"/>
      <c r="E95" s="416"/>
      <c r="F95" s="416"/>
      <c r="G95" s="416"/>
    </row>
  </sheetData>
  <sheetProtection selectLockedCells="1" selectUnlockedCells="1"/>
  <mergeCells count="3">
    <mergeCell ref="A1:G1"/>
    <mergeCell ref="A2:G2"/>
    <mergeCell ref="A3:G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6">
    <tabColor indexed="11"/>
  </sheetPr>
  <dimension ref="A1:AK53"/>
  <sheetViews>
    <sheetView showZeros="0" tabSelected="1" topLeftCell="A11" workbookViewId="0">
      <selection activeCell="K17" sqref="K17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 x14ac:dyDescent="0.25">
      <c r="A1" s="448" t="str">
        <f>Altalanos!$A$6</f>
        <v>Diákolimpia Vármegyei</v>
      </c>
      <c r="B1" s="448"/>
      <c r="C1" s="448"/>
      <c r="D1" s="448"/>
      <c r="E1" s="448"/>
      <c r="F1" s="448"/>
      <c r="G1" s="89"/>
      <c r="H1" s="90" t="s">
        <v>28</v>
      </c>
      <c r="I1" s="91"/>
      <c r="J1" s="92"/>
      <c r="L1" s="93"/>
      <c r="M1" s="94"/>
      <c r="N1" s="95"/>
      <c r="O1" s="95"/>
      <c r="P1" s="95"/>
      <c r="Q1" s="96"/>
      <c r="R1" s="95"/>
      <c r="AB1" s="97" t="str">
        <f>IF(Y5=1,CONCATENATE(VLOOKUP(Y3,AA16:AH30,2)),CONCATENATE(VLOOKUP(Y3,AA2:AK13,2)))</f>
        <v>120</v>
      </c>
      <c r="AC1" s="97" t="str">
        <f>IF(Y5=1,CONCATENATE(VLOOKUP(Y3,AA16:AK30,3)),CONCATENATE(VLOOKUP(Y3,AA2:AK13,3)))</f>
        <v>90</v>
      </c>
      <c r="AD1" s="97" t="str">
        <f>IF(Y5=1,CONCATENATE(VLOOKUP(Y3,AA16:AK30,4)),CONCATENATE(VLOOKUP(Y3,AA2:AK13,4)))</f>
        <v>65</v>
      </c>
      <c r="AE1" s="97" t="str">
        <f>IF(Y5=1,CONCATENATE(VLOOKUP(Y3,AA16:AK30,5)),CONCATENATE(VLOOKUP(Y3,AA2:AK13,5)))</f>
        <v>55</v>
      </c>
      <c r="AF1" s="97" t="str">
        <f>IF(Y5=1,CONCATENATE(VLOOKUP(Y3,AA16:AK30,6)),CONCATENATE(VLOOKUP(Y3,AA2:AK13,6)))</f>
        <v>50</v>
      </c>
      <c r="AG1" s="97" t="str">
        <f>IF(Y5=1,CONCATENATE(VLOOKUP(Y3,AA16:AK30,7)),CONCATENATE(VLOOKUP(Y3,AA2:AK13,7)))</f>
        <v>45</v>
      </c>
      <c r="AH1" s="97" t="str">
        <f>IF(Y5=1,CONCATENATE(VLOOKUP(Y3,AA16:AK30,8)),CONCATENATE(VLOOKUP(Y3,AA2:AK13,8)))</f>
        <v>40</v>
      </c>
      <c r="AI1" s="97" t="str">
        <f>IF(Y5=1,CONCATENATE(VLOOKUP(Y3,AA16:AK30,9)),CONCATENATE(VLOOKUP(Y3,AA2:AK13,9)))</f>
        <v>35</v>
      </c>
      <c r="AJ1" s="97" t="str">
        <f>IF(Y5=1,CONCATENATE(VLOOKUP(Y3,AA16:AK30,10)),CONCATENATE(VLOOKUP(Y3,AA2:AK13,10)))</f>
        <v>25</v>
      </c>
      <c r="AK1" s="97" t="str">
        <f>IF(Y5=1,CONCATENATE(VLOOKUP(Y3,AA16:AK30,11)),CONCATENATE(VLOOKUP(Y3,AA2:AK13,11)))</f>
        <v>20</v>
      </c>
    </row>
    <row r="2" spans="1:37" x14ac:dyDescent="0.25">
      <c r="A2" s="98" t="s">
        <v>29</v>
      </c>
      <c r="B2" s="99"/>
      <c r="C2" s="99"/>
      <c r="D2" s="99"/>
      <c r="E2" s="99">
        <f>Altalanos!$A$8</f>
        <v>0</v>
      </c>
      <c r="F2" s="99"/>
      <c r="G2" s="100"/>
      <c r="H2" s="101"/>
      <c r="I2" s="101"/>
      <c r="J2" s="102"/>
      <c r="K2" s="93"/>
      <c r="L2" s="93"/>
      <c r="M2" s="93"/>
      <c r="N2" s="103"/>
      <c r="O2" s="104"/>
      <c r="P2" s="103"/>
      <c r="Q2" s="104"/>
      <c r="R2" s="103"/>
      <c r="Y2" s="105"/>
      <c r="Z2" s="106"/>
      <c r="AA2" s="106" t="s">
        <v>30</v>
      </c>
      <c r="AB2" s="107">
        <v>150</v>
      </c>
      <c r="AC2" s="107">
        <v>120</v>
      </c>
      <c r="AD2" s="107">
        <v>100</v>
      </c>
      <c r="AE2" s="107">
        <v>80</v>
      </c>
      <c r="AF2" s="107">
        <v>70</v>
      </c>
      <c r="AG2" s="107">
        <v>60</v>
      </c>
      <c r="AH2" s="107">
        <v>55</v>
      </c>
      <c r="AI2" s="107">
        <v>50</v>
      </c>
      <c r="AJ2" s="107">
        <v>45</v>
      </c>
      <c r="AK2" s="107">
        <v>40</v>
      </c>
    </row>
    <row r="3" spans="1:37" x14ac:dyDescent="0.25">
      <c r="A3" s="53" t="s">
        <v>21</v>
      </c>
      <c r="B3" s="53"/>
      <c r="C3" s="53"/>
      <c r="D3" s="53"/>
      <c r="E3" s="53" t="s">
        <v>11</v>
      </c>
      <c r="F3" s="53"/>
      <c r="G3" s="53"/>
      <c r="H3" s="53" t="s">
        <v>31</v>
      </c>
      <c r="I3" s="53"/>
      <c r="J3" s="108"/>
      <c r="K3" s="53"/>
      <c r="L3" s="54" t="s">
        <v>32</v>
      </c>
      <c r="M3" s="53"/>
      <c r="N3" s="109"/>
      <c r="O3" s="110"/>
      <c r="P3" s="109"/>
      <c r="Q3" s="111" t="s">
        <v>33</v>
      </c>
      <c r="R3" s="107" t="s">
        <v>34</v>
      </c>
      <c r="S3" s="107" t="s">
        <v>35</v>
      </c>
      <c r="Y3" s="106" t="str">
        <f>IF(H4="OB","A",IF(H4="IX","W",H4))</f>
        <v>I.kcs. Piros fiú B</v>
      </c>
      <c r="Z3" s="106"/>
      <c r="AA3" s="106" t="s">
        <v>36</v>
      </c>
      <c r="AB3" s="107">
        <v>120</v>
      </c>
      <c r="AC3" s="107">
        <v>90</v>
      </c>
      <c r="AD3" s="107">
        <v>65</v>
      </c>
      <c r="AE3" s="107">
        <v>55</v>
      </c>
      <c r="AF3" s="107">
        <v>50</v>
      </c>
      <c r="AG3" s="107">
        <v>45</v>
      </c>
      <c r="AH3" s="107">
        <v>40</v>
      </c>
      <c r="AI3" s="107">
        <v>35</v>
      </c>
      <c r="AJ3" s="107">
        <v>25</v>
      </c>
      <c r="AK3" s="107">
        <v>20</v>
      </c>
    </row>
    <row r="4" spans="1:37" x14ac:dyDescent="0.25">
      <c r="A4" s="449">
        <f>Altalanos!$A$10</f>
        <v>45790</v>
      </c>
      <c r="B4" s="449"/>
      <c r="C4" s="449"/>
      <c r="D4" s="112"/>
      <c r="E4" s="113" t="str">
        <f>Altalanos!$C$10</f>
        <v>Békéscsaba</v>
      </c>
      <c r="F4" s="113"/>
      <c r="G4" s="113"/>
      <c r="H4" s="114" t="s">
        <v>37</v>
      </c>
      <c r="I4" s="113"/>
      <c r="J4" s="115"/>
      <c r="K4" s="114"/>
      <c r="L4" s="116" t="str">
        <f>Altalanos!$E$10</f>
        <v>Hankó Bálint</v>
      </c>
      <c r="M4" s="114"/>
      <c r="N4" s="117"/>
      <c r="O4" s="118"/>
      <c r="P4" s="117"/>
      <c r="Q4" s="119" t="s">
        <v>38</v>
      </c>
      <c r="R4" s="120" t="s">
        <v>39</v>
      </c>
      <c r="S4" s="120" t="s">
        <v>40</v>
      </c>
      <c r="Y4" s="106"/>
      <c r="Z4" s="106"/>
      <c r="AA4" s="106" t="s">
        <v>41</v>
      </c>
      <c r="AB4" s="107">
        <v>90</v>
      </c>
      <c r="AC4" s="107">
        <v>60</v>
      </c>
      <c r="AD4" s="107">
        <v>45</v>
      </c>
      <c r="AE4" s="107">
        <v>34</v>
      </c>
      <c r="AF4" s="107">
        <v>27</v>
      </c>
      <c r="AG4" s="107">
        <v>22</v>
      </c>
      <c r="AH4" s="107">
        <v>18</v>
      </c>
      <c r="AI4" s="107">
        <v>15</v>
      </c>
      <c r="AJ4" s="107">
        <v>12</v>
      </c>
      <c r="AK4" s="107">
        <v>9</v>
      </c>
    </row>
    <row r="5" spans="1:37" x14ac:dyDescent="0.25">
      <c r="A5" s="33"/>
      <c r="B5" s="33" t="s">
        <v>42</v>
      </c>
      <c r="C5" s="33" t="s">
        <v>43</v>
      </c>
      <c r="D5" s="33" t="s">
        <v>44</v>
      </c>
      <c r="E5" s="33" t="s">
        <v>45</v>
      </c>
      <c r="F5" s="33"/>
      <c r="G5" s="33" t="s">
        <v>25</v>
      </c>
      <c r="H5" s="33"/>
      <c r="I5" s="33" t="s">
        <v>46</v>
      </c>
      <c r="J5" s="33"/>
      <c r="K5" s="121" t="s">
        <v>47</v>
      </c>
      <c r="L5" s="121" t="s">
        <v>48</v>
      </c>
      <c r="M5" s="121" t="s">
        <v>49</v>
      </c>
      <c r="Q5" s="122" t="s">
        <v>50</v>
      </c>
      <c r="R5" s="123" t="s">
        <v>51</v>
      </c>
      <c r="S5" s="123" t="s">
        <v>52</v>
      </c>
      <c r="Y5" s="106">
        <f>IF(OR(Altalanos!$A$8="F1",Altalanos!$A$8="F2",Altalanos!$A$8="N1",Altalanos!$A$8="N2"),1,2)</f>
        <v>2</v>
      </c>
      <c r="Z5" s="106"/>
      <c r="AA5" s="106" t="s">
        <v>53</v>
      </c>
      <c r="AB5" s="107">
        <v>60</v>
      </c>
      <c r="AC5" s="107">
        <v>40</v>
      </c>
      <c r="AD5" s="107">
        <v>30</v>
      </c>
      <c r="AE5" s="107">
        <v>20</v>
      </c>
      <c r="AF5" s="107">
        <v>18</v>
      </c>
      <c r="AG5" s="107">
        <v>15</v>
      </c>
      <c r="AH5" s="107">
        <v>12</v>
      </c>
      <c r="AI5" s="107">
        <v>10</v>
      </c>
      <c r="AJ5" s="107">
        <v>8</v>
      </c>
      <c r="AK5" s="107">
        <v>6</v>
      </c>
    </row>
    <row r="6" spans="1:37" x14ac:dyDescent="0.25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Y6" s="106"/>
      <c r="Z6" s="106"/>
      <c r="AA6" s="106" t="s">
        <v>54</v>
      </c>
      <c r="AB6" s="107">
        <v>40</v>
      </c>
      <c r="AC6" s="107">
        <v>25</v>
      </c>
      <c r="AD6" s="107">
        <v>18</v>
      </c>
      <c r="AE6" s="107">
        <v>13</v>
      </c>
      <c r="AF6" s="107">
        <v>10</v>
      </c>
      <c r="AG6" s="107">
        <v>8</v>
      </c>
      <c r="AH6" s="107">
        <v>6</v>
      </c>
      <c r="AI6" s="107">
        <v>5</v>
      </c>
      <c r="AJ6" s="107">
        <v>4</v>
      </c>
      <c r="AK6" s="107">
        <v>3</v>
      </c>
    </row>
    <row r="7" spans="1:37" x14ac:dyDescent="0.25">
      <c r="A7" s="125" t="s">
        <v>30</v>
      </c>
      <c r="B7" s="126"/>
      <c r="C7" s="127" t="str">
        <f>IF($B7="","",VLOOKUP($B7,#REF!,5))</f>
        <v/>
      </c>
      <c r="D7" s="127" t="str">
        <f>IF($B7="","",VLOOKUP($B7,#REF!,15))</f>
        <v/>
      </c>
      <c r="E7" s="128" t="s">
        <v>55</v>
      </c>
      <c r="F7" s="129"/>
      <c r="G7" s="128" t="s">
        <v>56</v>
      </c>
      <c r="H7" s="129"/>
      <c r="I7" s="128" t="s">
        <v>57</v>
      </c>
      <c r="J7" s="124"/>
      <c r="K7" s="428" t="s">
        <v>618</v>
      </c>
      <c r="L7" s="131" t="e">
        <f>IF(K7="","",CONCATENATE(VLOOKUP($Y$3,$AB$1:$AK$1,K7)," pont"))</f>
        <v>#REF!</v>
      </c>
      <c r="M7" s="132"/>
      <c r="Q7" s="111" t="s">
        <v>33</v>
      </c>
      <c r="R7" s="133" t="s">
        <v>58</v>
      </c>
      <c r="S7" s="133" t="s">
        <v>59</v>
      </c>
      <c r="Y7" s="106"/>
      <c r="Z7" s="106"/>
      <c r="AA7" s="106" t="s">
        <v>60</v>
      </c>
      <c r="AB7" s="107">
        <v>25</v>
      </c>
      <c r="AC7" s="107">
        <v>15</v>
      </c>
      <c r="AD7" s="107">
        <v>13</v>
      </c>
      <c r="AE7" s="107">
        <v>8</v>
      </c>
      <c r="AF7" s="107">
        <v>6</v>
      </c>
      <c r="AG7" s="107">
        <v>4</v>
      </c>
      <c r="AH7" s="107">
        <v>3</v>
      </c>
      <c r="AI7" s="107">
        <v>2</v>
      </c>
      <c r="AJ7" s="107">
        <v>1</v>
      </c>
      <c r="AK7" s="107">
        <v>0</v>
      </c>
    </row>
    <row r="8" spans="1:37" x14ac:dyDescent="0.25">
      <c r="A8" s="134"/>
      <c r="B8" s="135"/>
      <c r="C8" s="136"/>
      <c r="D8" s="136"/>
      <c r="E8" s="136"/>
      <c r="F8" s="136"/>
      <c r="G8" s="136"/>
      <c r="H8" s="136"/>
      <c r="I8" s="136"/>
      <c r="J8" s="124"/>
      <c r="K8" s="134"/>
      <c r="L8" s="134"/>
      <c r="M8" s="137"/>
      <c r="Q8" s="119" t="s">
        <v>38</v>
      </c>
      <c r="R8" s="138" t="s">
        <v>61</v>
      </c>
      <c r="S8" s="138" t="s">
        <v>62</v>
      </c>
      <c r="Y8" s="106"/>
      <c r="Z8" s="106"/>
      <c r="AA8" s="106" t="s">
        <v>63</v>
      </c>
      <c r="AB8" s="107">
        <v>15</v>
      </c>
      <c r="AC8" s="107">
        <v>10</v>
      </c>
      <c r="AD8" s="107">
        <v>7</v>
      </c>
      <c r="AE8" s="107">
        <v>5</v>
      </c>
      <c r="AF8" s="107">
        <v>4</v>
      </c>
      <c r="AG8" s="107">
        <v>3</v>
      </c>
      <c r="AH8" s="107">
        <v>2</v>
      </c>
      <c r="AI8" s="107">
        <v>1</v>
      </c>
      <c r="AJ8" s="107">
        <v>0</v>
      </c>
      <c r="AK8" s="107">
        <v>0</v>
      </c>
    </row>
    <row r="9" spans="1:37" x14ac:dyDescent="0.25">
      <c r="A9" s="134" t="s">
        <v>64</v>
      </c>
      <c r="B9" s="139"/>
      <c r="C9" s="127" t="str">
        <f>IF($B9="","",VLOOKUP($B9,#REF!,5))</f>
        <v/>
      </c>
      <c r="D9" s="127" t="str">
        <f>IF($B9="","",VLOOKUP($B9,#REF!,15))</f>
        <v/>
      </c>
      <c r="E9" s="140" t="s">
        <v>65</v>
      </c>
      <c r="F9" s="141"/>
      <c r="G9" s="140" t="s">
        <v>66</v>
      </c>
      <c r="H9" s="141"/>
      <c r="I9" s="140" t="s">
        <v>67</v>
      </c>
      <c r="J9" s="124"/>
      <c r="K9" s="428" t="s">
        <v>617</v>
      </c>
      <c r="L9" s="131" t="e">
        <f>IF(K9="","",CONCATENATE(VLOOKUP($Y$3,$AB$1:$AK$1,K9)," pont"))</f>
        <v>#REF!</v>
      </c>
      <c r="M9" s="132"/>
      <c r="Q9" s="122" t="s">
        <v>50</v>
      </c>
      <c r="R9" s="142" t="s">
        <v>68</v>
      </c>
      <c r="S9" s="142" t="s">
        <v>69</v>
      </c>
      <c r="Y9" s="106"/>
      <c r="Z9" s="106"/>
      <c r="AA9" s="106" t="s">
        <v>70</v>
      </c>
      <c r="AB9" s="107">
        <v>10</v>
      </c>
      <c r="AC9" s="107">
        <v>6</v>
      </c>
      <c r="AD9" s="107">
        <v>4</v>
      </c>
      <c r="AE9" s="107">
        <v>2</v>
      </c>
      <c r="AF9" s="107">
        <v>1</v>
      </c>
      <c r="AG9" s="107">
        <v>0</v>
      </c>
      <c r="AH9" s="107">
        <v>0</v>
      </c>
      <c r="AI9" s="107">
        <v>0</v>
      </c>
      <c r="AJ9" s="107">
        <v>0</v>
      </c>
      <c r="AK9" s="107">
        <v>0</v>
      </c>
    </row>
    <row r="10" spans="1:37" x14ac:dyDescent="0.25">
      <c r="A10" s="134"/>
      <c r="B10" s="135"/>
      <c r="C10" s="136"/>
      <c r="D10" s="136"/>
      <c r="E10" s="136"/>
      <c r="F10" s="136"/>
      <c r="G10" s="136"/>
      <c r="H10" s="136"/>
      <c r="I10" s="136"/>
      <c r="J10" s="124"/>
      <c r="K10" s="134"/>
      <c r="L10" s="134"/>
      <c r="M10" s="137"/>
      <c r="Y10" s="106"/>
      <c r="Z10" s="106"/>
      <c r="AA10" s="106" t="s">
        <v>71</v>
      </c>
      <c r="AB10" s="107">
        <v>6</v>
      </c>
      <c r="AC10" s="107">
        <v>3</v>
      </c>
      <c r="AD10" s="107">
        <v>2</v>
      </c>
      <c r="AE10" s="107">
        <v>1</v>
      </c>
      <c r="AF10" s="107">
        <v>0</v>
      </c>
      <c r="AG10" s="107">
        <v>0</v>
      </c>
      <c r="AH10" s="107">
        <v>0</v>
      </c>
      <c r="AI10" s="107">
        <v>0</v>
      </c>
      <c r="AJ10" s="107">
        <v>0</v>
      </c>
      <c r="AK10" s="107">
        <v>0</v>
      </c>
    </row>
    <row r="11" spans="1:37" x14ac:dyDescent="0.25">
      <c r="A11" s="134" t="s">
        <v>72</v>
      </c>
      <c r="B11" s="139"/>
      <c r="C11" s="127" t="str">
        <f>IF($B11="","",VLOOKUP($B11,#REF!,5))</f>
        <v/>
      </c>
      <c r="D11" s="127" t="str">
        <f>IF($B11="","",VLOOKUP($B11,#REF!,15))</f>
        <v/>
      </c>
      <c r="E11" s="140" t="s">
        <v>73</v>
      </c>
      <c r="F11" s="141"/>
      <c r="G11" s="140" t="s">
        <v>74</v>
      </c>
      <c r="H11" s="141"/>
      <c r="I11" s="140" t="s">
        <v>75</v>
      </c>
      <c r="J11" s="124"/>
      <c r="K11" s="428" t="s">
        <v>625</v>
      </c>
      <c r="L11" s="131" t="e">
        <f>IF(K11="","",CONCATENATE(VLOOKUP($Y$3,$AB$1:$AK$1,K11)," pont"))</f>
        <v>#REF!</v>
      </c>
      <c r="M11" s="132"/>
      <c r="Y11" s="106"/>
      <c r="Z11" s="106"/>
      <c r="AA11" s="106" t="s">
        <v>76</v>
      </c>
      <c r="AB11" s="107">
        <v>3</v>
      </c>
      <c r="AC11" s="107">
        <v>2</v>
      </c>
      <c r="AD11" s="107">
        <v>1</v>
      </c>
      <c r="AE11" s="107">
        <v>0</v>
      </c>
      <c r="AF11" s="107">
        <v>0</v>
      </c>
      <c r="AG11" s="107">
        <v>0</v>
      </c>
      <c r="AH11" s="107">
        <v>0</v>
      </c>
      <c r="AI11" s="107">
        <v>0</v>
      </c>
      <c r="AJ11" s="107">
        <v>0</v>
      </c>
      <c r="AK11" s="107">
        <v>0</v>
      </c>
    </row>
    <row r="12" spans="1:37" x14ac:dyDescent="0.25">
      <c r="A12" s="124"/>
      <c r="B12" s="125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37"/>
      <c r="Y12" s="106"/>
      <c r="Z12" s="106"/>
      <c r="AA12" s="106" t="s">
        <v>77</v>
      </c>
      <c r="AB12" s="143">
        <v>0</v>
      </c>
      <c r="AC12" s="143">
        <v>0</v>
      </c>
      <c r="AD12" s="143">
        <v>0</v>
      </c>
      <c r="AE12" s="143">
        <v>0</v>
      </c>
      <c r="AF12" s="143">
        <v>0</v>
      </c>
      <c r="AG12" s="143">
        <v>0</v>
      </c>
      <c r="AH12" s="143">
        <v>0</v>
      </c>
      <c r="AI12" s="143">
        <v>0</v>
      </c>
      <c r="AJ12" s="143">
        <v>0</v>
      </c>
      <c r="AK12" s="143">
        <v>0</v>
      </c>
    </row>
    <row r="13" spans="1:37" x14ac:dyDescent="0.25">
      <c r="A13" s="144" t="s">
        <v>78</v>
      </c>
      <c r="B13" s="145"/>
      <c r="C13" s="127" t="str">
        <f>IF($B13="","",VLOOKUP($B13,#REF!,5))</f>
        <v/>
      </c>
      <c r="D13" s="127" t="str">
        <f>IF($B13="","",VLOOKUP($B13,#REF!,15))</f>
        <v/>
      </c>
      <c r="E13" s="140" t="s">
        <v>79</v>
      </c>
      <c r="F13" s="141"/>
      <c r="G13" s="140" t="s">
        <v>80</v>
      </c>
      <c r="H13" s="141"/>
      <c r="I13" s="140" t="s">
        <v>81</v>
      </c>
      <c r="J13" s="124"/>
      <c r="K13" s="428" t="s">
        <v>627</v>
      </c>
      <c r="L13" s="131" t="e">
        <f>IF(K13="","",CONCATENATE(VLOOKUP($Y$3,$AB$1:$AK$1,K13)," pont"))</f>
        <v>#REF!</v>
      </c>
      <c r="M13" s="132"/>
      <c r="Y13" s="106"/>
      <c r="Z13" s="106"/>
      <c r="AA13" s="106" t="s">
        <v>82</v>
      </c>
      <c r="AB13" s="143">
        <v>0</v>
      </c>
      <c r="AC13" s="143">
        <v>0</v>
      </c>
      <c r="AD13" s="143">
        <v>0</v>
      </c>
      <c r="AE13" s="143">
        <v>0</v>
      </c>
      <c r="AF13" s="143">
        <v>0</v>
      </c>
      <c r="AG13" s="143">
        <v>0</v>
      </c>
      <c r="AH13" s="143">
        <v>0</v>
      </c>
      <c r="AI13" s="143">
        <v>0</v>
      </c>
      <c r="AJ13" s="143">
        <v>0</v>
      </c>
      <c r="AK13" s="143">
        <v>0</v>
      </c>
    </row>
    <row r="14" spans="1:37" x14ac:dyDescent="0.25">
      <c r="A14" s="134"/>
      <c r="B14" s="135"/>
      <c r="C14" s="136"/>
      <c r="D14" s="136"/>
      <c r="E14" s="136"/>
      <c r="F14" s="136"/>
      <c r="G14" s="136"/>
      <c r="H14" s="136"/>
      <c r="I14" s="136"/>
      <c r="J14" s="124"/>
      <c r="K14" s="134"/>
      <c r="L14" s="134"/>
      <c r="M14" s="137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</row>
    <row r="15" spans="1:37" x14ac:dyDescent="0.25">
      <c r="A15" s="125" t="s">
        <v>83</v>
      </c>
      <c r="B15" s="146"/>
      <c r="C15" s="127" t="str">
        <f>IF($B15="","",VLOOKUP($B15,#REF!,5))</f>
        <v/>
      </c>
      <c r="D15" s="147" t="str">
        <f>IF($B15="","",VLOOKUP($B15,#REF!,15))</f>
        <v/>
      </c>
      <c r="E15" s="128" t="s">
        <v>84</v>
      </c>
      <c r="F15" s="129"/>
      <c r="G15" s="128" t="s">
        <v>85</v>
      </c>
      <c r="H15" s="129"/>
      <c r="I15" s="128" t="s">
        <v>86</v>
      </c>
      <c r="J15" s="124"/>
      <c r="K15" s="428" t="s">
        <v>616</v>
      </c>
      <c r="L15" s="131" t="e">
        <f>IF(K15="","",CONCATENATE(VLOOKUP($Y$3,$AB$1:$AK$1,K15)," pont"))</f>
        <v>#REF!</v>
      </c>
      <c r="M15" s="132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</row>
    <row r="16" spans="1:37" x14ac:dyDescent="0.25">
      <c r="A16" s="134"/>
      <c r="B16" s="135"/>
      <c r="C16" s="136"/>
      <c r="D16" s="136"/>
      <c r="E16" s="136"/>
      <c r="F16" s="136"/>
      <c r="G16" s="136"/>
      <c r="H16" s="136"/>
      <c r="I16" s="136"/>
      <c r="J16" s="124"/>
      <c r="K16" s="134"/>
      <c r="L16" s="134"/>
      <c r="M16" s="137"/>
      <c r="Y16" s="106"/>
      <c r="Z16" s="106"/>
      <c r="AA16" s="106" t="s">
        <v>30</v>
      </c>
      <c r="AB16" s="106">
        <v>300</v>
      </c>
      <c r="AC16" s="106">
        <v>250</v>
      </c>
      <c r="AD16" s="106">
        <v>220</v>
      </c>
      <c r="AE16" s="106">
        <v>180</v>
      </c>
      <c r="AF16" s="106">
        <v>160</v>
      </c>
      <c r="AG16" s="106">
        <v>150</v>
      </c>
      <c r="AH16" s="106">
        <v>140</v>
      </c>
      <c r="AI16" s="106">
        <v>130</v>
      </c>
      <c r="AJ16" s="106">
        <v>120</v>
      </c>
      <c r="AK16" s="106">
        <v>110</v>
      </c>
    </row>
    <row r="17" spans="1:37" x14ac:dyDescent="0.25">
      <c r="A17" s="134" t="s">
        <v>87</v>
      </c>
      <c r="B17" s="139"/>
      <c r="C17" s="127" t="str">
        <f>IF($B17="","",VLOOKUP($B17,#REF!,5))</f>
        <v/>
      </c>
      <c r="D17" s="127" t="str">
        <f>IF($B17="","",VLOOKUP($B17,#REF!,15))</f>
        <v/>
      </c>
      <c r="E17" s="140" t="s">
        <v>88</v>
      </c>
      <c r="F17" s="141"/>
      <c r="G17" s="140" t="s">
        <v>89</v>
      </c>
      <c r="H17" s="141"/>
      <c r="I17" s="140" t="s">
        <v>90</v>
      </c>
      <c r="J17" s="124"/>
      <c r="K17" s="130"/>
      <c r="L17" s="131" t="str">
        <f>IF(K17="","",CONCATENATE(VLOOKUP($Y$3,$AB$1:$AK$1,K17)," pont"))</f>
        <v/>
      </c>
      <c r="M17" s="132"/>
      <c r="Y17" s="106"/>
      <c r="Z17" s="106"/>
      <c r="AA17" s="106" t="s">
        <v>36</v>
      </c>
      <c r="AB17" s="106">
        <v>250</v>
      </c>
      <c r="AC17" s="106">
        <v>200</v>
      </c>
      <c r="AD17" s="106">
        <v>160</v>
      </c>
      <c r="AE17" s="106">
        <v>140</v>
      </c>
      <c r="AF17" s="106">
        <v>120</v>
      </c>
      <c r="AG17" s="106">
        <v>110</v>
      </c>
      <c r="AH17" s="106">
        <v>100</v>
      </c>
      <c r="AI17" s="106">
        <v>90</v>
      </c>
      <c r="AJ17" s="106">
        <v>80</v>
      </c>
      <c r="AK17" s="106">
        <v>70</v>
      </c>
    </row>
    <row r="18" spans="1:37" x14ac:dyDescent="0.25">
      <c r="A18" s="134"/>
      <c r="B18" s="135"/>
      <c r="C18" s="136"/>
      <c r="D18" s="136"/>
      <c r="E18" s="136"/>
      <c r="F18" s="136"/>
      <c r="G18" s="136"/>
      <c r="H18" s="136"/>
      <c r="I18" s="136"/>
      <c r="J18" s="124"/>
      <c r="K18" s="134"/>
      <c r="L18" s="134"/>
      <c r="M18" s="137"/>
      <c r="Y18" s="106"/>
      <c r="Z18" s="106"/>
      <c r="AA18" s="106" t="s">
        <v>41</v>
      </c>
      <c r="AB18" s="106">
        <v>200</v>
      </c>
      <c r="AC18" s="106">
        <v>150</v>
      </c>
      <c r="AD18" s="106">
        <v>130</v>
      </c>
      <c r="AE18" s="106">
        <v>110</v>
      </c>
      <c r="AF18" s="106">
        <v>95</v>
      </c>
      <c r="AG18" s="106">
        <v>80</v>
      </c>
      <c r="AH18" s="106">
        <v>70</v>
      </c>
      <c r="AI18" s="106">
        <v>60</v>
      </c>
      <c r="AJ18" s="106">
        <v>55</v>
      </c>
      <c r="AK18" s="106">
        <v>50</v>
      </c>
    </row>
    <row r="19" spans="1:37" x14ac:dyDescent="0.25">
      <c r="A19" s="144" t="s">
        <v>91</v>
      </c>
      <c r="B19" s="139"/>
      <c r="C19" s="127" t="str">
        <f>IF($B19="","",VLOOKUP($B19,#REF!,5))</f>
        <v/>
      </c>
      <c r="D19" s="127" t="str">
        <f>IF($B19="","",VLOOKUP($B19,#REF!,15))</f>
        <v/>
      </c>
      <c r="E19" s="140" t="s">
        <v>92</v>
      </c>
      <c r="F19" s="141"/>
      <c r="G19" s="140" t="s">
        <v>93</v>
      </c>
      <c r="H19" s="141"/>
      <c r="I19" s="140" t="s">
        <v>81</v>
      </c>
      <c r="J19" s="124"/>
      <c r="K19" s="428" t="s">
        <v>626</v>
      </c>
      <c r="L19" s="131" t="e">
        <f>IF(K19="","",CONCATENATE(VLOOKUP($Y$3,$AB$1:$AK$1,K19)," pont"))</f>
        <v>#REF!</v>
      </c>
      <c r="M19" s="132"/>
      <c r="Y19" s="106"/>
      <c r="Z19" s="106"/>
      <c r="AA19" s="106" t="s">
        <v>53</v>
      </c>
      <c r="AB19" s="106">
        <v>150</v>
      </c>
      <c r="AC19" s="106">
        <v>120</v>
      </c>
      <c r="AD19" s="106">
        <v>100</v>
      </c>
      <c r="AE19" s="106">
        <v>80</v>
      </c>
      <c r="AF19" s="106">
        <v>70</v>
      </c>
      <c r="AG19" s="106">
        <v>60</v>
      </c>
      <c r="AH19" s="106">
        <v>55</v>
      </c>
      <c r="AI19" s="106">
        <v>50</v>
      </c>
      <c r="AJ19" s="106">
        <v>45</v>
      </c>
      <c r="AK19" s="106">
        <v>40</v>
      </c>
    </row>
    <row r="20" spans="1:37" x14ac:dyDescent="0.25">
      <c r="A20" s="134"/>
      <c r="B20" s="135"/>
      <c r="C20" s="136"/>
      <c r="D20" s="136"/>
      <c r="E20" s="136"/>
      <c r="F20" s="136"/>
      <c r="G20" s="136"/>
      <c r="H20" s="136"/>
      <c r="I20" s="136"/>
      <c r="J20" s="124"/>
      <c r="K20" s="134"/>
      <c r="L20" s="134"/>
      <c r="M20" s="137"/>
      <c r="Y20" s="106"/>
      <c r="Z20" s="106"/>
      <c r="AA20" s="106" t="s">
        <v>41</v>
      </c>
      <c r="AB20" s="106">
        <v>200</v>
      </c>
      <c r="AC20" s="106">
        <v>150</v>
      </c>
      <c r="AD20" s="106">
        <v>130</v>
      </c>
      <c r="AE20" s="106">
        <v>110</v>
      </c>
      <c r="AF20" s="106">
        <v>95</v>
      </c>
      <c r="AG20" s="106">
        <v>80</v>
      </c>
      <c r="AH20" s="106">
        <v>70</v>
      </c>
      <c r="AI20" s="106">
        <v>60</v>
      </c>
      <c r="AJ20" s="106">
        <v>55</v>
      </c>
      <c r="AK20" s="106">
        <v>50</v>
      </c>
    </row>
    <row r="21" spans="1:37" x14ac:dyDescent="0.25">
      <c r="A21" s="144" t="s">
        <v>94</v>
      </c>
      <c r="B21" s="139"/>
      <c r="C21" s="127" t="str">
        <f>IF($B21="","",VLOOKUP($B21,#REF!,5))</f>
        <v/>
      </c>
      <c r="D21" s="127" t="str">
        <f>IF($B21="","",VLOOKUP($B21,#REF!,15))</f>
        <v/>
      </c>
      <c r="E21" s="140" t="s">
        <v>95</v>
      </c>
      <c r="F21" s="141"/>
      <c r="G21" s="140" t="s">
        <v>96</v>
      </c>
      <c r="H21" s="141"/>
      <c r="I21" s="140" t="s">
        <v>97</v>
      </c>
      <c r="J21" s="124"/>
      <c r="K21" s="428" t="s">
        <v>619</v>
      </c>
      <c r="L21" s="131" t="e">
        <f>IF(K21="","",CONCATENATE(VLOOKUP($Y$3,$AB$1:$AK$1,K21)," pont"))</f>
        <v>#REF!</v>
      </c>
      <c r="M21" s="132"/>
      <c r="Y21" s="106"/>
      <c r="Z21" s="106"/>
      <c r="AA21" s="106" t="s">
        <v>53</v>
      </c>
      <c r="AB21" s="106">
        <v>150</v>
      </c>
      <c r="AC21" s="106">
        <v>120</v>
      </c>
      <c r="AD21" s="106">
        <v>100</v>
      </c>
      <c r="AE21" s="106">
        <v>80</v>
      </c>
      <c r="AF21" s="106">
        <v>70</v>
      </c>
      <c r="AG21" s="106">
        <v>60</v>
      </c>
      <c r="AH21" s="106">
        <v>55</v>
      </c>
      <c r="AI21" s="106">
        <v>50</v>
      </c>
      <c r="AJ21" s="106">
        <v>45</v>
      </c>
      <c r="AK21" s="106">
        <v>40</v>
      </c>
    </row>
    <row r="22" spans="1:37" x14ac:dyDescent="0.25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Y22" s="106"/>
      <c r="Z22" s="106"/>
      <c r="AA22" s="106" t="s">
        <v>54</v>
      </c>
      <c r="AB22" s="106">
        <v>120</v>
      </c>
      <c r="AC22" s="106">
        <v>90</v>
      </c>
      <c r="AD22" s="106">
        <v>65</v>
      </c>
      <c r="AE22" s="106">
        <v>55</v>
      </c>
      <c r="AF22" s="106">
        <v>50</v>
      </c>
      <c r="AG22" s="106">
        <v>45</v>
      </c>
      <c r="AH22" s="106">
        <v>40</v>
      </c>
      <c r="AI22" s="106">
        <v>35</v>
      </c>
      <c r="AJ22" s="106">
        <v>25</v>
      </c>
      <c r="AK22" s="106">
        <v>20</v>
      </c>
    </row>
    <row r="23" spans="1:37" x14ac:dyDescent="0.25">
      <c r="A23" s="124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Y23" s="106"/>
      <c r="Z23" s="106"/>
      <c r="AA23" s="106" t="s">
        <v>60</v>
      </c>
      <c r="AB23" s="106">
        <v>90</v>
      </c>
      <c r="AC23" s="106">
        <v>60</v>
      </c>
      <c r="AD23" s="106">
        <v>45</v>
      </c>
      <c r="AE23" s="106">
        <v>34</v>
      </c>
      <c r="AF23" s="106">
        <v>27</v>
      </c>
      <c r="AG23" s="106">
        <v>22</v>
      </c>
      <c r="AH23" s="106">
        <v>18</v>
      </c>
      <c r="AI23" s="106">
        <v>15</v>
      </c>
      <c r="AJ23" s="106">
        <v>12</v>
      </c>
      <c r="AK23" s="106">
        <v>9</v>
      </c>
    </row>
    <row r="24" spans="1:37" ht="18.75" customHeight="1" x14ac:dyDescent="0.25">
      <c r="A24" s="124"/>
      <c r="B24" s="447"/>
      <c r="C24" s="447"/>
      <c r="D24" s="446" t="str">
        <f>E7</f>
        <v>Juhász</v>
      </c>
      <c r="E24" s="446"/>
      <c r="F24" s="446" t="str">
        <f>E9</f>
        <v>Vincze</v>
      </c>
      <c r="G24" s="446"/>
      <c r="H24" s="446" t="str">
        <f>E11</f>
        <v>Csongrádi</v>
      </c>
      <c r="I24" s="446"/>
      <c r="J24" s="446" t="str">
        <f>E13</f>
        <v>Jova</v>
      </c>
      <c r="K24" s="446"/>
      <c r="L24" s="124"/>
      <c r="M24" s="148" t="s">
        <v>47</v>
      </c>
      <c r="Y24" s="106"/>
      <c r="Z24" s="106"/>
      <c r="AA24" s="106" t="s">
        <v>63</v>
      </c>
      <c r="AB24" s="106">
        <v>60</v>
      </c>
      <c r="AC24" s="106">
        <v>40</v>
      </c>
      <c r="AD24" s="106">
        <v>30</v>
      </c>
      <c r="AE24" s="106">
        <v>20</v>
      </c>
      <c r="AF24" s="106">
        <v>18</v>
      </c>
      <c r="AG24" s="106">
        <v>15</v>
      </c>
      <c r="AH24" s="106">
        <v>12</v>
      </c>
      <c r="AI24" s="106">
        <v>10</v>
      </c>
      <c r="AJ24" s="106">
        <v>8</v>
      </c>
      <c r="AK24" s="106">
        <v>6</v>
      </c>
    </row>
    <row r="25" spans="1:37" ht="18.75" customHeight="1" x14ac:dyDescent="0.25">
      <c r="A25" s="149" t="s">
        <v>30</v>
      </c>
      <c r="B25" s="441" t="str">
        <f>E7</f>
        <v>Juhász</v>
      </c>
      <c r="C25" s="441"/>
      <c r="D25" s="444"/>
      <c r="E25" s="444"/>
      <c r="F25" s="442" t="s">
        <v>606</v>
      </c>
      <c r="G25" s="443"/>
      <c r="H25" s="442" t="s">
        <v>607</v>
      </c>
      <c r="I25" s="443"/>
      <c r="J25" s="445" t="s">
        <v>608</v>
      </c>
      <c r="K25" s="446"/>
      <c r="L25" s="124"/>
      <c r="M25" s="150" t="s">
        <v>616</v>
      </c>
      <c r="Y25" s="106"/>
      <c r="Z25" s="106"/>
      <c r="AA25" s="106" t="s">
        <v>70</v>
      </c>
      <c r="AB25" s="106">
        <v>40</v>
      </c>
      <c r="AC25" s="106">
        <v>25</v>
      </c>
      <c r="AD25" s="106">
        <v>18</v>
      </c>
      <c r="AE25" s="106">
        <v>13</v>
      </c>
      <c r="AF25" s="106">
        <v>8</v>
      </c>
      <c r="AG25" s="106">
        <v>7</v>
      </c>
      <c r="AH25" s="106">
        <v>6</v>
      </c>
      <c r="AI25" s="106">
        <v>5</v>
      </c>
      <c r="AJ25" s="106">
        <v>4</v>
      </c>
      <c r="AK25" s="106">
        <v>3</v>
      </c>
    </row>
    <row r="26" spans="1:37" ht="18.75" customHeight="1" x14ac:dyDescent="0.25">
      <c r="A26" s="149" t="s">
        <v>64</v>
      </c>
      <c r="B26" s="441" t="str">
        <f>E9</f>
        <v>Vincze</v>
      </c>
      <c r="C26" s="441"/>
      <c r="D26" s="442" t="s">
        <v>609</v>
      </c>
      <c r="E26" s="443"/>
      <c r="F26" s="444"/>
      <c r="G26" s="444"/>
      <c r="H26" s="442" t="s">
        <v>610</v>
      </c>
      <c r="I26" s="443"/>
      <c r="J26" s="442" t="s">
        <v>610</v>
      </c>
      <c r="K26" s="443"/>
      <c r="L26" s="124"/>
      <c r="M26" s="150" t="s">
        <v>617</v>
      </c>
      <c r="Y26" s="106"/>
      <c r="Z26" s="106"/>
      <c r="AA26" s="106" t="s">
        <v>71</v>
      </c>
      <c r="AB26" s="106">
        <v>25</v>
      </c>
      <c r="AC26" s="106">
        <v>15</v>
      </c>
      <c r="AD26" s="106">
        <v>13</v>
      </c>
      <c r="AE26" s="106">
        <v>7</v>
      </c>
      <c r="AF26" s="106">
        <v>6</v>
      </c>
      <c r="AG26" s="106">
        <v>5</v>
      </c>
      <c r="AH26" s="106">
        <v>4</v>
      </c>
      <c r="AI26" s="106">
        <v>3</v>
      </c>
      <c r="AJ26" s="106">
        <v>2</v>
      </c>
      <c r="AK26" s="106">
        <v>1</v>
      </c>
    </row>
    <row r="27" spans="1:37" ht="18.75" customHeight="1" x14ac:dyDescent="0.25">
      <c r="A27" s="149" t="s">
        <v>72</v>
      </c>
      <c r="B27" s="441" t="str">
        <f>E11</f>
        <v>Csongrádi</v>
      </c>
      <c r="C27" s="441"/>
      <c r="D27" s="442" t="s">
        <v>611</v>
      </c>
      <c r="E27" s="443"/>
      <c r="F27" s="442" t="s">
        <v>612</v>
      </c>
      <c r="G27" s="443"/>
      <c r="H27" s="444"/>
      <c r="I27" s="444"/>
      <c r="J27" s="442" t="s">
        <v>613</v>
      </c>
      <c r="K27" s="443"/>
      <c r="L27" s="124"/>
      <c r="M27" s="150" t="s">
        <v>618</v>
      </c>
      <c r="Y27" s="106"/>
      <c r="Z27" s="106"/>
      <c r="AA27" s="106" t="s">
        <v>76</v>
      </c>
      <c r="AB27" s="106">
        <v>15</v>
      </c>
      <c r="AC27" s="106">
        <v>10</v>
      </c>
      <c r="AD27" s="106">
        <v>8</v>
      </c>
      <c r="AE27" s="106">
        <v>4</v>
      </c>
      <c r="AF27" s="106">
        <v>3</v>
      </c>
      <c r="AG27" s="106">
        <v>2</v>
      </c>
      <c r="AH27" s="106">
        <v>1</v>
      </c>
      <c r="AI27" s="106">
        <v>0</v>
      </c>
      <c r="AJ27" s="106">
        <v>0</v>
      </c>
      <c r="AK27" s="106">
        <v>0</v>
      </c>
    </row>
    <row r="28" spans="1:37" ht="18.75" customHeight="1" x14ac:dyDescent="0.25">
      <c r="A28" s="151" t="s">
        <v>78</v>
      </c>
      <c r="B28" s="441" t="str">
        <f>E13</f>
        <v>Jova</v>
      </c>
      <c r="C28" s="441"/>
      <c r="D28" s="442" t="s">
        <v>614</v>
      </c>
      <c r="E28" s="443"/>
      <c r="F28" s="442" t="s">
        <v>612</v>
      </c>
      <c r="G28" s="443"/>
      <c r="H28" s="445" t="s">
        <v>615</v>
      </c>
      <c r="I28" s="446"/>
      <c r="J28" s="444"/>
      <c r="K28" s="444"/>
      <c r="L28" s="124"/>
      <c r="M28" s="150" t="s">
        <v>619</v>
      </c>
      <c r="Y28" s="106"/>
      <c r="Z28" s="106"/>
      <c r="AA28" s="106" t="s">
        <v>76</v>
      </c>
      <c r="AB28" s="106">
        <v>15</v>
      </c>
      <c r="AC28" s="106">
        <v>10</v>
      </c>
      <c r="AD28" s="106">
        <v>8</v>
      </c>
      <c r="AE28" s="106">
        <v>4</v>
      </c>
      <c r="AF28" s="106">
        <v>3</v>
      </c>
      <c r="AG28" s="106">
        <v>2</v>
      </c>
      <c r="AH28" s="106">
        <v>1</v>
      </c>
      <c r="AI28" s="106">
        <v>0</v>
      </c>
      <c r="AJ28" s="106">
        <v>0</v>
      </c>
      <c r="AK28" s="106">
        <v>0</v>
      </c>
    </row>
    <row r="29" spans="1:37" x14ac:dyDescent="0.25">
      <c r="A29" s="124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52"/>
      <c r="Y29" s="106"/>
      <c r="Z29" s="106"/>
      <c r="AA29" s="106" t="s">
        <v>77</v>
      </c>
      <c r="AB29" s="106">
        <v>10</v>
      </c>
      <c r="AC29" s="106">
        <v>6</v>
      </c>
      <c r="AD29" s="106">
        <v>4</v>
      </c>
      <c r="AE29" s="106">
        <v>2</v>
      </c>
      <c r="AF29" s="106">
        <v>1</v>
      </c>
      <c r="AG29" s="106">
        <v>0</v>
      </c>
      <c r="AH29" s="106">
        <v>0</v>
      </c>
      <c r="AI29" s="106">
        <v>0</v>
      </c>
      <c r="AJ29" s="106">
        <v>0</v>
      </c>
      <c r="AK29" s="106">
        <v>0</v>
      </c>
    </row>
    <row r="30" spans="1:37" ht="18.75" customHeight="1" x14ac:dyDescent="0.25">
      <c r="A30" s="124"/>
      <c r="B30" s="447"/>
      <c r="C30" s="447"/>
      <c r="D30" s="446" t="str">
        <f>E15</f>
        <v>Mizó</v>
      </c>
      <c r="E30" s="446"/>
      <c r="F30" s="446" t="str">
        <f>E17</f>
        <v>Gurzó</v>
      </c>
      <c r="G30" s="446"/>
      <c r="H30" s="446" t="str">
        <f>E19</f>
        <v>Hankó</v>
      </c>
      <c r="I30" s="446"/>
      <c r="J30" s="446" t="str">
        <f>E21</f>
        <v>Kincses</v>
      </c>
      <c r="K30" s="446"/>
      <c r="L30" s="124"/>
      <c r="M30" s="152"/>
      <c r="Y30" s="106"/>
      <c r="Z30" s="106"/>
      <c r="AA30" s="106" t="s">
        <v>82</v>
      </c>
      <c r="AB30" s="106">
        <v>3</v>
      </c>
      <c r="AC30" s="106">
        <v>2</v>
      </c>
      <c r="AD30" s="106">
        <v>1</v>
      </c>
      <c r="AE30" s="106">
        <v>0</v>
      </c>
      <c r="AF30" s="106">
        <v>0</v>
      </c>
      <c r="AG30" s="106">
        <v>0</v>
      </c>
      <c r="AH30" s="106">
        <v>0</v>
      </c>
      <c r="AI30" s="106">
        <v>0</v>
      </c>
      <c r="AJ30" s="106">
        <v>0</v>
      </c>
      <c r="AK30" s="106">
        <v>0</v>
      </c>
    </row>
    <row r="31" spans="1:37" ht="18.75" customHeight="1" x14ac:dyDescent="0.25">
      <c r="A31" s="151" t="s">
        <v>83</v>
      </c>
      <c r="B31" s="441" t="str">
        <f>E15</f>
        <v>Mizó</v>
      </c>
      <c r="C31" s="441"/>
      <c r="D31" s="444"/>
      <c r="E31" s="444"/>
      <c r="F31" s="442" t="s">
        <v>605</v>
      </c>
      <c r="G31" s="443"/>
      <c r="H31" s="442" t="s">
        <v>620</v>
      </c>
      <c r="I31" s="443"/>
      <c r="J31" s="445" t="s">
        <v>621</v>
      </c>
      <c r="K31" s="446"/>
      <c r="L31" s="124"/>
      <c r="M31" s="150" t="s">
        <v>617</v>
      </c>
    </row>
    <row r="32" spans="1:37" ht="18.75" customHeight="1" x14ac:dyDescent="0.25">
      <c r="A32" s="151" t="s">
        <v>87</v>
      </c>
      <c r="B32" s="441" t="str">
        <f>E17</f>
        <v>Gurzó</v>
      </c>
      <c r="C32" s="441"/>
      <c r="D32" s="442" t="s">
        <v>605</v>
      </c>
      <c r="E32" s="443"/>
      <c r="F32" s="444"/>
      <c r="G32" s="444"/>
      <c r="H32" s="442" t="s">
        <v>605</v>
      </c>
      <c r="I32" s="443"/>
      <c r="J32" s="442" t="s">
        <v>605</v>
      </c>
      <c r="K32" s="443"/>
      <c r="L32" s="124"/>
      <c r="M32" s="150" t="s">
        <v>619</v>
      </c>
    </row>
    <row r="33" spans="1:18" ht="18.75" customHeight="1" x14ac:dyDescent="0.25">
      <c r="A33" s="151" t="s">
        <v>91</v>
      </c>
      <c r="B33" s="441" t="str">
        <f>E19</f>
        <v>Hankó</v>
      </c>
      <c r="C33" s="441"/>
      <c r="D33" s="442" t="s">
        <v>622</v>
      </c>
      <c r="E33" s="443"/>
      <c r="F33" s="442" t="s">
        <v>605</v>
      </c>
      <c r="G33" s="443"/>
      <c r="H33" s="444"/>
      <c r="I33" s="444"/>
      <c r="J33" s="442" t="s">
        <v>623</v>
      </c>
      <c r="K33" s="443"/>
      <c r="L33" s="124"/>
      <c r="M33" s="150" t="s">
        <v>618</v>
      </c>
    </row>
    <row r="34" spans="1:18" ht="18.75" customHeight="1" x14ac:dyDescent="0.25">
      <c r="A34" s="151" t="s">
        <v>94</v>
      </c>
      <c r="B34" s="441" t="str">
        <f>E21</f>
        <v>Kincses</v>
      </c>
      <c r="C34" s="441"/>
      <c r="D34" s="442" t="s">
        <v>623</v>
      </c>
      <c r="E34" s="443"/>
      <c r="F34" s="442" t="s">
        <v>605</v>
      </c>
      <c r="G34" s="443"/>
      <c r="H34" s="445" t="s">
        <v>621</v>
      </c>
      <c r="I34" s="446"/>
      <c r="J34" s="444"/>
      <c r="K34" s="444"/>
      <c r="L34" s="124"/>
      <c r="M34" s="150" t="s">
        <v>616</v>
      </c>
    </row>
    <row r="35" spans="1:18" ht="18.75" customHeight="1" x14ac:dyDescent="0.25">
      <c r="A35" s="153"/>
      <c r="B35" s="154"/>
      <c r="C35" s="154"/>
      <c r="D35" s="153"/>
      <c r="E35" s="153"/>
      <c r="F35" s="153"/>
      <c r="G35" s="153"/>
      <c r="H35" s="153"/>
      <c r="I35" s="153"/>
      <c r="J35" s="124"/>
      <c r="K35" s="124"/>
      <c r="L35" s="124"/>
      <c r="M35" s="155"/>
    </row>
    <row r="36" spans="1:18" x14ac:dyDescent="0.25">
      <c r="A36" s="124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</row>
    <row r="37" spans="1:18" x14ac:dyDescent="0.25">
      <c r="A37" s="124" t="s">
        <v>98</v>
      </c>
      <c r="B37" s="124"/>
      <c r="C37" s="440" t="s">
        <v>293</v>
      </c>
      <c r="D37" s="437"/>
      <c r="E37" s="134" t="s">
        <v>99</v>
      </c>
      <c r="F37" s="436" t="s">
        <v>287</v>
      </c>
      <c r="G37" s="436"/>
      <c r="H37" s="124"/>
      <c r="I37" s="427" t="s">
        <v>622</v>
      </c>
      <c r="J37" s="124"/>
      <c r="K37" s="124"/>
      <c r="L37" s="124"/>
      <c r="M37" s="124"/>
    </row>
    <row r="38" spans="1:18" x14ac:dyDescent="0.25">
      <c r="A38" s="124"/>
      <c r="B38" s="124"/>
      <c r="C38" s="124"/>
      <c r="D38" s="124"/>
      <c r="E38" s="124"/>
      <c r="F38" s="134"/>
      <c r="G38" s="134"/>
      <c r="H38" s="124"/>
      <c r="I38" s="124"/>
      <c r="J38" s="124"/>
      <c r="K38" s="124"/>
      <c r="L38" s="124"/>
      <c r="M38" s="124"/>
    </row>
    <row r="39" spans="1:18" x14ac:dyDescent="0.25">
      <c r="A39" s="124" t="s">
        <v>100</v>
      </c>
      <c r="B39" s="124"/>
      <c r="C39" s="436" t="s">
        <v>289</v>
      </c>
      <c r="D39" s="436"/>
      <c r="E39" s="134" t="s">
        <v>99</v>
      </c>
      <c r="F39" s="440" t="s">
        <v>294</v>
      </c>
      <c r="G39" s="437"/>
      <c r="H39" s="124"/>
      <c r="I39" s="141" t="s">
        <v>613</v>
      </c>
      <c r="J39" s="124"/>
      <c r="K39" s="124"/>
      <c r="L39" s="124"/>
      <c r="M39" s="124"/>
    </row>
    <row r="40" spans="1:18" x14ac:dyDescent="0.25">
      <c r="A40" s="124"/>
      <c r="B40" s="124"/>
      <c r="C40" s="134"/>
      <c r="D40" s="134"/>
      <c r="E40" s="134"/>
      <c r="F40" s="134"/>
      <c r="G40" s="134"/>
      <c r="H40" s="124"/>
      <c r="I40" s="124"/>
      <c r="J40" s="124"/>
      <c r="K40" s="124"/>
      <c r="L40" s="124"/>
      <c r="M40" s="124"/>
    </row>
    <row r="41" spans="1:18" x14ac:dyDescent="0.25">
      <c r="A41" s="124" t="s">
        <v>101</v>
      </c>
      <c r="B41" s="124"/>
      <c r="C41" s="436" t="s">
        <v>288</v>
      </c>
      <c r="D41" s="436"/>
      <c r="E41" s="134" t="s">
        <v>99</v>
      </c>
      <c r="F41" s="440" t="s">
        <v>292</v>
      </c>
      <c r="G41" s="437"/>
      <c r="H41" s="124"/>
      <c r="I41" s="141" t="s">
        <v>608</v>
      </c>
      <c r="J41" s="124"/>
      <c r="K41" s="124"/>
      <c r="L41" s="124"/>
      <c r="M41" s="124"/>
    </row>
    <row r="42" spans="1:18" x14ac:dyDescent="0.25">
      <c r="A42" s="124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</row>
    <row r="43" spans="1:18" x14ac:dyDescent="0.25">
      <c r="A43" s="136" t="s">
        <v>102</v>
      </c>
      <c r="B43" s="124"/>
      <c r="C43" s="436" t="s">
        <v>290</v>
      </c>
      <c r="D43" s="436"/>
      <c r="E43" s="134" t="s">
        <v>99</v>
      </c>
      <c r="F43" s="437" t="str">
        <f>IF(M31=3,B31,IF(M32=3,B32,IF(M33=4,B33,IF(M34=4,B34,""))))</f>
        <v/>
      </c>
      <c r="G43" s="437"/>
      <c r="H43" s="124"/>
      <c r="I43" s="141" t="s">
        <v>624</v>
      </c>
      <c r="J43" s="124"/>
      <c r="K43" s="124"/>
      <c r="L43" s="124"/>
      <c r="M43" s="124"/>
    </row>
    <row r="44" spans="1:18" x14ac:dyDescent="0.25">
      <c r="A44" s="124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56"/>
      <c r="M44" s="124"/>
      <c r="P44" s="157"/>
      <c r="Q44" s="157"/>
      <c r="R44" s="158"/>
    </row>
    <row r="45" spans="1:18" x14ac:dyDescent="0.25">
      <c r="A45" s="159" t="s">
        <v>44</v>
      </c>
      <c r="B45" s="160"/>
      <c r="C45" s="161"/>
      <c r="D45" s="162" t="s">
        <v>103</v>
      </c>
      <c r="E45" s="163" t="s">
        <v>104</v>
      </c>
      <c r="F45" s="164"/>
      <c r="G45" s="162" t="s">
        <v>103</v>
      </c>
      <c r="H45" s="163" t="s">
        <v>105</v>
      </c>
      <c r="I45" s="165"/>
      <c r="J45" s="163" t="s">
        <v>106</v>
      </c>
      <c r="K45" s="166" t="s">
        <v>107</v>
      </c>
      <c r="L45" s="33"/>
      <c r="M45" s="164"/>
      <c r="P45" s="167"/>
      <c r="Q45" s="167"/>
      <c r="R45" s="168"/>
    </row>
    <row r="46" spans="1:18" x14ac:dyDescent="0.25">
      <c r="A46" s="169" t="s">
        <v>108</v>
      </c>
      <c r="B46" s="170"/>
      <c r="C46" s="171"/>
      <c r="D46" s="172">
        <v>1</v>
      </c>
      <c r="E46" s="438" t="e">
        <f>IF(D46&gt;$R$47,0,UPPER(VLOOKUP(D46,#REF!,2)))</f>
        <v>#REF!</v>
      </c>
      <c r="F46" s="438"/>
      <c r="G46" s="173" t="s">
        <v>109</v>
      </c>
      <c r="H46" s="170"/>
      <c r="I46" s="174"/>
      <c r="J46" s="175"/>
      <c r="K46" s="176" t="s">
        <v>110</v>
      </c>
      <c r="L46" s="177"/>
      <c r="M46" s="178"/>
      <c r="P46" s="168"/>
      <c r="Q46" s="179"/>
      <c r="R46" s="168"/>
    </row>
    <row r="47" spans="1:18" x14ac:dyDescent="0.25">
      <c r="A47" s="180" t="s">
        <v>111</v>
      </c>
      <c r="B47" s="181"/>
      <c r="C47" s="182"/>
      <c r="D47" s="183">
        <v>2</v>
      </c>
      <c r="E47" s="439" t="e">
        <f>IF(D47&gt;$R$47,0,UPPER(VLOOKUP(D47,#REF!,2)))</f>
        <v>#REF!</v>
      </c>
      <c r="F47" s="439"/>
      <c r="G47" s="184" t="s">
        <v>112</v>
      </c>
      <c r="H47" s="185"/>
      <c r="I47" s="186"/>
      <c r="J47" s="187"/>
      <c r="K47" s="188"/>
      <c r="L47" s="156"/>
      <c r="M47" s="189"/>
      <c r="P47" s="167"/>
      <c r="Q47" s="167"/>
      <c r="R47" s="190" t="e">
        <f>MIN(4,#REF!)</f>
        <v>#REF!</v>
      </c>
    </row>
    <row r="48" spans="1:18" x14ac:dyDescent="0.25">
      <c r="A48" s="191"/>
      <c r="B48" s="192"/>
      <c r="C48" s="193"/>
      <c r="D48" s="183"/>
      <c r="E48" s="194"/>
      <c r="F48" s="124"/>
      <c r="G48" s="184" t="s">
        <v>113</v>
      </c>
      <c r="H48" s="185"/>
      <c r="I48" s="186"/>
      <c r="J48" s="187"/>
      <c r="K48" s="176" t="s">
        <v>114</v>
      </c>
      <c r="L48" s="177"/>
      <c r="M48" s="178"/>
      <c r="P48" s="168"/>
      <c r="Q48" s="179"/>
      <c r="R48" s="168"/>
    </row>
    <row r="49" spans="1:18" x14ac:dyDescent="0.25">
      <c r="A49" s="195"/>
      <c r="B49" s="196"/>
      <c r="C49" s="197"/>
      <c r="D49" s="183"/>
      <c r="E49" s="194"/>
      <c r="F49" s="124"/>
      <c r="G49" s="184" t="s">
        <v>115</v>
      </c>
      <c r="H49" s="185"/>
      <c r="I49" s="186"/>
      <c r="J49" s="187"/>
      <c r="K49" s="198"/>
      <c r="L49" s="124"/>
      <c r="M49" s="199"/>
      <c r="P49" s="168"/>
      <c r="Q49" s="179"/>
      <c r="R49" s="168"/>
    </row>
    <row r="50" spans="1:18" x14ac:dyDescent="0.25">
      <c r="A50" s="200"/>
      <c r="B50" s="201"/>
      <c r="C50" s="202"/>
      <c r="D50" s="183"/>
      <c r="E50" s="194"/>
      <c r="F50" s="124"/>
      <c r="G50" s="184" t="s">
        <v>116</v>
      </c>
      <c r="H50" s="185"/>
      <c r="I50" s="186"/>
      <c r="J50" s="187"/>
      <c r="K50" s="180"/>
      <c r="L50" s="156"/>
      <c r="M50" s="189"/>
      <c r="P50" s="167"/>
      <c r="Q50" s="167"/>
      <c r="R50" s="168"/>
    </row>
    <row r="51" spans="1:18" x14ac:dyDescent="0.25">
      <c r="A51" s="203"/>
      <c r="B51" s="16"/>
      <c r="C51" s="197"/>
      <c r="D51" s="183"/>
      <c r="E51" s="194"/>
      <c r="F51" s="124"/>
      <c r="G51" s="184" t="s">
        <v>117</v>
      </c>
      <c r="H51" s="185"/>
      <c r="I51" s="186"/>
      <c r="J51" s="187"/>
      <c r="K51" s="176" t="s">
        <v>118</v>
      </c>
      <c r="L51" s="177"/>
      <c r="M51" s="178"/>
      <c r="P51" s="168"/>
      <c r="Q51" s="179"/>
      <c r="R51" s="168"/>
    </row>
    <row r="52" spans="1:18" x14ac:dyDescent="0.25">
      <c r="A52" s="203"/>
      <c r="B52" s="16"/>
      <c r="C52" s="204"/>
      <c r="D52" s="183"/>
      <c r="E52" s="194"/>
      <c r="F52" s="124"/>
      <c r="G52" s="184" t="s">
        <v>119</v>
      </c>
      <c r="H52" s="185"/>
      <c r="I52" s="186"/>
      <c r="J52" s="187"/>
      <c r="K52" s="198"/>
      <c r="L52" s="124"/>
      <c r="M52" s="199"/>
      <c r="P52" s="168"/>
      <c r="Q52" s="179"/>
      <c r="R52" s="190"/>
    </row>
    <row r="53" spans="1:18" x14ac:dyDescent="0.25">
      <c r="A53" s="205"/>
      <c r="B53" s="206"/>
      <c r="C53" s="207"/>
      <c r="D53" s="208"/>
      <c r="E53" s="209"/>
      <c r="F53" s="156"/>
      <c r="G53" s="210" t="s">
        <v>120</v>
      </c>
      <c r="H53" s="181"/>
      <c r="I53" s="211"/>
      <c r="J53" s="212"/>
      <c r="K53" s="180" t="str">
        <f>L4</f>
        <v>Hankó Bálint</v>
      </c>
      <c r="L53" s="156"/>
      <c r="M53" s="189"/>
    </row>
  </sheetData>
  <sheetProtection selectLockedCells="1" selectUnlockedCells="1"/>
  <mergeCells count="62">
    <mergeCell ref="A1:F1"/>
    <mergeCell ref="A4:C4"/>
    <mergeCell ref="B24:C24"/>
    <mergeCell ref="D24:E24"/>
    <mergeCell ref="F24:G24"/>
    <mergeCell ref="J24:K24"/>
    <mergeCell ref="B25:C25"/>
    <mergeCell ref="D25:E25"/>
    <mergeCell ref="F25:G25"/>
    <mergeCell ref="H25:I25"/>
    <mergeCell ref="J25:K25"/>
    <mergeCell ref="H24:I24"/>
    <mergeCell ref="B27:C27"/>
    <mergeCell ref="D27:E27"/>
    <mergeCell ref="F27:G27"/>
    <mergeCell ref="H27:I27"/>
    <mergeCell ref="J27:K27"/>
    <mergeCell ref="B26:C26"/>
    <mergeCell ref="D26:E26"/>
    <mergeCell ref="F26:G26"/>
    <mergeCell ref="H26:I26"/>
    <mergeCell ref="J26:K26"/>
    <mergeCell ref="B30:C30"/>
    <mergeCell ref="D30:E30"/>
    <mergeCell ref="F30:G30"/>
    <mergeCell ref="H30:I30"/>
    <mergeCell ref="J30:K30"/>
    <mergeCell ref="B28:C28"/>
    <mergeCell ref="D28:E28"/>
    <mergeCell ref="F28:G28"/>
    <mergeCell ref="H28:I28"/>
    <mergeCell ref="J28:K28"/>
    <mergeCell ref="B32:C32"/>
    <mergeCell ref="D32:E32"/>
    <mergeCell ref="F32:G32"/>
    <mergeCell ref="H32:I32"/>
    <mergeCell ref="J32:K32"/>
    <mergeCell ref="B31:C31"/>
    <mergeCell ref="D31:E31"/>
    <mergeCell ref="F31:G31"/>
    <mergeCell ref="H31:I31"/>
    <mergeCell ref="J31:K31"/>
    <mergeCell ref="B34:C34"/>
    <mergeCell ref="D34:E34"/>
    <mergeCell ref="F34:G34"/>
    <mergeCell ref="H34:I34"/>
    <mergeCell ref="J34:K34"/>
    <mergeCell ref="B33:C33"/>
    <mergeCell ref="D33:E33"/>
    <mergeCell ref="F33:G33"/>
    <mergeCell ref="H33:I33"/>
    <mergeCell ref="J33:K33"/>
    <mergeCell ref="C43:D43"/>
    <mergeCell ref="F43:G43"/>
    <mergeCell ref="E46:F46"/>
    <mergeCell ref="E47:F47"/>
    <mergeCell ref="C37:D37"/>
    <mergeCell ref="F37:G37"/>
    <mergeCell ref="C39:D39"/>
    <mergeCell ref="F39:G39"/>
    <mergeCell ref="C41:D41"/>
    <mergeCell ref="F41:G41"/>
  </mergeCells>
  <conditionalFormatting sqref="E7 E9 E11 E13 E15 E17 E19:E21">
    <cfRule type="cellIs" dxfId="194" priority="2" stopIfTrue="1" operator="equal">
      <formula>"Bye"</formula>
    </cfRule>
  </conditionalFormatting>
  <conditionalFormatting sqref="R47 R52">
    <cfRule type="expression" dxfId="193" priority="1" stopIfTrue="1">
      <formula>$O$1="CU"</formula>
    </cfRule>
  </conditionalFormatting>
  <printOptions horizontalCentered="1" verticalCentered="1"/>
  <pageMargins left="0" right="0" top="0.98402777777777783" bottom="0.98402777777777783" header="0.51181102362204722" footer="0.51181102362204722"/>
  <pageSetup paperSize="9" scale="95" firstPageNumber="0" orientation="portrait" horizontalDpi="300" verticalDpi="30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3">
    <tabColor indexed="11"/>
  </sheetPr>
  <dimension ref="A1:AK41"/>
  <sheetViews>
    <sheetView showZeros="0" workbookViewId="0">
      <selection activeCell="K15" sqref="K15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10.5546875" customWidth="1"/>
    <col min="10" max="10" width="7.88671875" customWidth="1"/>
    <col min="11" max="12" width="8.5546875" customWidth="1"/>
    <col min="13" max="13" width="7.88671875" customWidth="1"/>
    <col min="15" max="15" width="5.109375" customWidth="1"/>
    <col min="16" max="16" width="11.5546875" customWidth="1"/>
    <col min="17" max="17" width="9.33203125" customWidth="1"/>
    <col min="25" max="37" width="9" hidden="1" customWidth="1"/>
  </cols>
  <sheetData>
    <row r="1" spans="1:37" ht="24.6" x14ac:dyDescent="0.25">
      <c r="A1" s="448" t="str">
        <f>Altalanos!$A$6</f>
        <v>Diákolimpia Vármegyei</v>
      </c>
      <c r="B1" s="448"/>
      <c r="C1" s="448"/>
      <c r="D1" s="448"/>
      <c r="E1" s="448"/>
      <c r="F1" s="448"/>
      <c r="G1" s="89"/>
      <c r="H1" s="90" t="s">
        <v>28</v>
      </c>
      <c r="I1" s="91"/>
      <c r="J1" s="92"/>
      <c r="L1" s="93"/>
      <c r="M1" s="94"/>
      <c r="N1" s="95"/>
      <c r="O1" s="95"/>
      <c r="P1" s="95"/>
      <c r="Q1" s="96"/>
      <c r="R1" s="95"/>
      <c r="AB1" s="97" t="e">
        <f>IF(Y5=1,CONCATENATE(VLOOKUP(Y3,AA16:AH27,2)),CONCATENATE(VLOOKUP(Y3,AA2:AK13,2)))</f>
        <v>#N/A</v>
      </c>
      <c r="AC1" s="97" t="e">
        <f>IF(Y5=1,CONCATENATE(VLOOKUP(Y3,AA16:AK27,3)),CONCATENATE(VLOOKUP(Y3,AA2:AK13,3)))</f>
        <v>#N/A</v>
      </c>
      <c r="AD1" s="97" t="e">
        <f>IF(Y5=1,CONCATENATE(VLOOKUP(Y3,AA16:AK27,4)),CONCATENATE(VLOOKUP(Y3,AA2:AK13,4)))</f>
        <v>#N/A</v>
      </c>
      <c r="AE1" s="97" t="e">
        <f>IF(Y5=1,CONCATENATE(VLOOKUP(Y3,AA16:AK27,5)),CONCATENATE(VLOOKUP(Y3,AA2:AK13,5)))</f>
        <v>#N/A</v>
      </c>
      <c r="AF1" s="97" t="e">
        <f>IF(Y5=1,CONCATENATE(VLOOKUP(Y3,AA16:AK27,6)),CONCATENATE(VLOOKUP(Y3,AA2:AK13,6)))</f>
        <v>#N/A</v>
      </c>
      <c r="AG1" s="97" t="e">
        <f>IF(Y5=1,CONCATENATE(VLOOKUP(Y3,AA16:AK27,7)),CONCATENATE(VLOOKUP(Y3,AA2:AK13,7)))</f>
        <v>#N/A</v>
      </c>
      <c r="AH1" s="97" t="e">
        <f>IF(Y5=1,CONCATENATE(VLOOKUP(Y3,AA16:AK27,8)),CONCATENATE(VLOOKUP(Y3,AA2:AK13,8)))</f>
        <v>#N/A</v>
      </c>
      <c r="AI1" s="97" t="e">
        <f>IF(Y5=1,CONCATENATE(VLOOKUP(Y3,AA16:AK27,9)),CONCATENATE(VLOOKUP(Y3,AA2:AK13,9)))</f>
        <v>#N/A</v>
      </c>
      <c r="AJ1" s="97" t="e">
        <f>IF(Y5=1,CONCATENATE(VLOOKUP(Y3,AA16:AK27,10)),CONCATENATE(VLOOKUP(Y3,AA2:AK13,10)))</f>
        <v>#N/A</v>
      </c>
      <c r="AK1" s="97" t="e">
        <f>IF(Y5=1,CONCATENATE(VLOOKUP(Y3,AA16:AK27,11)),CONCATENATE(VLOOKUP(Y3,AA2:AK13,11)))</f>
        <v>#N/A</v>
      </c>
    </row>
    <row r="2" spans="1:37" x14ac:dyDescent="0.25">
      <c r="A2" s="98" t="s">
        <v>29</v>
      </c>
      <c r="B2" s="99"/>
      <c r="C2" s="99"/>
      <c r="D2" s="99"/>
      <c r="E2" s="99">
        <f>Altalanos!$A$8</f>
        <v>0</v>
      </c>
      <c r="F2" s="99"/>
      <c r="G2" s="100"/>
      <c r="H2" s="101"/>
      <c r="I2" s="101"/>
      <c r="J2" s="102"/>
      <c r="K2" s="93"/>
      <c r="L2" s="93"/>
      <c r="M2" s="93"/>
      <c r="N2" s="103"/>
      <c r="O2" s="104"/>
      <c r="P2" s="103"/>
      <c r="Q2" s="104"/>
      <c r="R2" s="103"/>
      <c r="Y2" s="105"/>
      <c r="Z2" s="106"/>
      <c r="AA2" s="106" t="s">
        <v>30</v>
      </c>
      <c r="AB2" s="107">
        <v>150</v>
      </c>
      <c r="AC2" s="107">
        <v>120</v>
      </c>
      <c r="AD2" s="107">
        <v>100</v>
      </c>
      <c r="AE2" s="107">
        <v>80</v>
      </c>
      <c r="AF2" s="107">
        <v>70</v>
      </c>
      <c r="AG2" s="107">
        <v>60</v>
      </c>
      <c r="AH2" s="107">
        <v>55</v>
      </c>
      <c r="AI2" s="107">
        <v>50</v>
      </c>
      <c r="AJ2" s="107">
        <v>45</v>
      </c>
      <c r="AK2" s="107">
        <v>40</v>
      </c>
    </row>
    <row r="3" spans="1:37" x14ac:dyDescent="0.25">
      <c r="A3" s="53" t="s">
        <v>21</v>
      </c>
      <c r="B3" s="53"/>
      <c r="C3" s="53"/>
      <c r="D3" s="53"/>
      <c r="E3" s="53" t="s">
        <v>11</v>
      </c>
      <c r="F3" s="53"/>
      <c r="G3" s="53"/>
      <c r="H3" s="53" t="s">
        <v>31</v>
      </c>
      <c r="I3" s="53"/>
      <c r="J3" s="108"/>
      <c r="K3" s="53"/>
      <c r="L3" s="54" t="s">
        <v>32</v>
      </c>
      <c r="M3" s="53"/>
      <c r="N3" s="109"/>
      <c r="O3" s="110"/>
      <c r="P3" s="109"/>
      <c r="Q3" s="110"/>
      <c r="R3" s="213"/>
      <c r="Y3" s="106">
        <f>IF(H4="OB","A",IF(H4="IX","W",H4))</f>
        <v>0</v>
      </c>
      <c r="Z3" s="106"/>
      <c r="AA3" s="106" t="s">
        <v>36</v>
      </c>
      <c r="AB3" s="107">
        <v>120</v>
      </c>
      <c r="AC3" s="107">
        <v>90</v>
      </c>
      <c r="AD3" s="107">
        <v>65</v>
      </c>
      <c r="AE3" s="107">
        <v>55</v>
      </c>
      <c r="AF3" s="107">
        <v>50</v>
      </c>
      <c r="AG3" s="107">
        <v>45</v>
      </c>
      <c r="AH3" s="107">
        <v>40</v>
      </c>
      <c r="AI3" s="107">
        <v>35</v>
      </c>
      <c r="AJ3" s="107">
        <v>25</v>
      </c>
      <c r="AK3" s="107">
        <v>20</v>
      </c>
    </row>
    <row r="4" spans="1:37" x14ac:dyDescent="0.25">
      <c r="A4" s="449">
        <f>Altalanos!$A$10</f>
        <v>45790</v>
      </c>
      <c r="B4" s="449"/>
      <c r="C4" s="449"/>
      <c r="D4" s="112"/>
      <c r="E4" s="113" t="str">
        <f>Altalanos!$C$10</f>
        <v>Békéscsaba</v>
      </c>
      <c r="F4" s="113"/>
      <c r="G4" s="113"/>
      <c r="H4" s="114"/>
      <c r="I4" s="113"/>
      <c r="J4" s="115"/>
      <c r="K4" s="114"/>
      <c r="L4" s="116" t="str">
        <f>Altalanos!$E$10</f>
        <v>Hankó Bálint</v>
      </c>
      <c r="M4" s="114"/>
      <c r="N4" s="117"/>
      <c r="O4" s="118"/>
      <c r="P4" s="111" t="s">
        <v>33</v>
      </c>
      <c r="Q4" s="107" t="s">
        <v>121</v>
      </c>
      <c r="R4" s="107" t="s">
        <v>52</v>
      </c>
      <c r="S4" s="42"/>
      <c r="Y4" s="106"/>
      <c r="Z4" s="106"/>
      <c r="AA4" s="106" t="s">
        <v>41</v>
      </c>
      <c r="AB4" s="107">
        <v>90</v>
      </c>
      <c r="AC4" s="107">
        <v>60</v>
      </c>
      <c r="AD4" s="107">
        <v>45</v>
      </c>
      <c r="AE4" s="107">
        <v>34</v>
      </c>
      <c r="AF4" s="107">
        <v>27</v>
      </c>
      <c r="AG4" s="107">
        <v>22</v>
      </c>
      <c r="AH4" s="107">
        <v>18</v>
      </c>
      <c r="AI4" s="107">
        <v>15</v>
      </c>
      <c r="AJ4" s="107">
        <v>12</v>
      </c>
      <c r="AK4" s="107">
        <v>9</v>
      </c>
    </row>
    <row r="5" spans="1:37" x14ac:dyDescent="0.25">
      <c r="A5" s="33"/>
      <c r="B5" s="33" t="s">
        <v>42</v>
      </c>
      <c r="C5" s="33" t="s">
        <v>43</v>
      </c>
      <c r="D5" s="33" t="s">
        <v>44</v>
      </c>
      <c r="E5" s="33" t="s">
        <v>45</v>
      </c>
      <c r="F5" s="33"/>
      <c r="G5" s="33" t="s">
        <v>25</v>
      </c>
      <c r="H5" s="33"/>
      <c r="I5" s="33" t="s">
        <v>46</v>
      </c>
      <c r="J5" s="33"/>
      <c r="K5" s="121" t="s">
        <v>47</v>
      </c>
      <c r="L5" s="121" t="s">
        <v>48</v>
      </c>
      <c r="M5" s="121" t="s">
        <v>49</v>
      </c>
      <c r="P5" s="119" t="s">
        <v>38</v>
      </c>
      <c r="Q5" s="120" t="s">
        <v>40</v>
      </c>
      <c r="R5" s="120" t="s">
        <v>122</v>
      </c>
      <c r="S5" s="42"/>
      <c r="Y5" s="106">
        <f>IF(OR(Altalanos!$A$8="F1",Altalanos!$A$8="F2",Altalanos!$A$8="N1",Altalanos!$A$8="N2"),1,2)</f>
        <v>2</v>
      </c>
      <c r="Z5" s="106"/>
      <c r="AA5" s="106" t="s">
        <v>53</v>
      </c>
      <c r="AB5" s="107">
        <v>60</v>
      </c>
      <c r="AC5" s="107">
        <v>40</v>
      </c>
      <c r="AD5" s="107">
        <v>30</v>
      </c>
      <c r="AE5" s="107">
        <v>20</v>
      </c>
      <c r="AF5" s="107">
        <v>18</v>
      </c>
      <c r="AG5" s="107">
        <v>15</v>
      </c>
      <c r="AH5" s="107">
        <v>12</v>
      </c>
      <c r="AI5" s="107">
        <v>10</v>
      </c>
      <c r="AJ5" s="107">
        <v>8</v>
      </c>
      <c r="AK5" s="107">
        <v>6</v>
      </c>
    </row>
    <row r="6" spans="1:37" x14ac:dyDescent="0.25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P6" s="122" t="s">
        <v>50</v>
      </c>
      <c r="Q6" s="123" t="s">
        <v>123</v>
      </c>
      <c r="R6" s="123" t="s">
        <v>34</v>
      </c>
      <c r="S6" s="42"/>
      <c r="Y6" s="106"/>
      <c r="Z6" s="106"/>
      <c r="AA6" s="106" t="s">
        <v>54</v>
      </c>
      <c r="AB6" s="107">
        <v>40</v>
      </c>
      <c r="AC6" s="107">
        <v>25</v>
      </c>
      <c r="AD6" s="107">
        <v>18</v>
      </c>
      <c r="AE6" s="107">
        <v>13</v>
      </c>
      <c r="AF6" s="107">
        <v>10</v>
      </c>
      <c r="AG6" s="107">
        <v>8</v>
      </c>
      <c r="AH6" s="107">
        <v>6</v>
      </c>
      <c r="AI6" s="107">
        <v>5</v>
      </c>
      <c r="AJ6" s="107">
        <v>4</v>
      </c>
      <c r="AK6" s="107">
        <v>3</v>
      </c>
    </row>
    <row r="7" spans="1:37" x14ac:dyDescent="0.25">
      <c r="A7" s="134" t="s">
        <v>30</v>
      </c>
      <c r="B7" s="214"/>
      <c r="C7" s="215" t="str">
        <f>IF($B7="","",VLOOKUP($B7,#REF!,5))</f>
        <v/>
      </c>
      <c r="D7" s="215" t="str">
        <f>IF($B7="","",VLOOKUP($B7,#REF!,15))</f>
        <v/>
      </c>
      <c r="E7" s="451" t="s">
        <v>124</v>
      </c>
      <c r="F7" s="451"/>
      <c r="G7" s="451" t="s">
        <v>125</v>
      </c>
      <c r="H7" s="451"/>
      <c r="I7" s="216" t="s">
        <v>126</v>
      </c>
      <c r="J7" s="124"/>
      <c r="K7" s="428" t="s">
        <v>617</v>
      </c>
      <c r="L7" s="131" t="e">
        <f>IF(K7="","",CONCATENATE(VLOOKUP($Y$3,$AB$1:$AK$1,K7)," pont"))</f>
        <v>#N/A</v>
      </c>
      <c r="M7" s="132"/>
      <c r="P7" s="111" t="s">
        <v>127</v>
      </c>
      <c r="Q7" s="107" t="s">
        <v>39</v>
      </c>
      <c r="R7" s="107" t="s">
        <v>128</v>
      </c>
      <c r="S7" s="42"/>
      <c r="Y7" s="106"/>
      <c r="Z7" s="106"/>
      <c r="AA7" s="106" t="s">
        <v>60</v>
      </c>
      <c r="AB7" s="107">
        <v>25</v>
      </c>
      <c r="AC7" s="107">
        <v>15</v>
      </c>
      <c r="AD7" s="107">
        <v>13</v>
      </c>
      <c r="AE7" s="107">
        <v>8</v>
      </c>
      <c r="AF7" s="107">
        <v>6</v>
      </c>
      <c r="AG7" s="107">
        <v>4</v>
      </c>
      <c r="AH7" s="107">
        <v>3</v>
      </c>
      <c r="AI7" s="107">
        <v>2</v>
      </c>
      <c r="AJ7" s="107">
        <v>1</v>
      </c>
      <c r="AK7" s="107">
        <v>0</v>
      </c>
    </row>
    <row r="8" spans="1:37" x14ac:dyDescent="0.25">
      <c r="A8" s="134"/>
      <c r="B8" s="217"/>
      <c r="C8" s="218"/>
      <c r="D8" s="218"/>
      <c r="E8" s="218"/>
      <c r="F8" s="218"/>
      <c r="G8" s="218"/>
      <c r="H8" s="218"/>
      <c r="I8" s="218"/>
      <c r="J8" s="124"/>
      <c r="K8" s="134"/>
      <c r="L8" s="134"/>
      <c r="M8" s="137"/>
      <c r="P8" s="119" t="s">
        <v>129</v>
      </c>
      <c r="Q8" s="120" t="s">
        <v>51</v>
      </c>
      <c r="R8" s="120" t="s">
        <v>130</v>
      </c>
      <c r="S8" s="42"/>
      <c r="Y8" s="106"/>
      <c r="Z8" s="106"/>
      <c r="AA8" s="106" t="s">
        <v>63</v>
      </c>
      <c r="AB8" s="107">
        <v>15</v>
      </c>
      <c r="AC8" s="107">
        <v>10</v>
      </c>
      <c r="AD8" s="107">
        <v>7</v>
      </c>
      <c r="AE8" s="107">
        <v>5</v>
      </c>
      <c r="AF8" s="107">
        <v>4</v>
      </c>
      <c r="AG8" s="107">
        <v>3</v>
      </c>
      <c r="AH8" s="107">
        <v>2</v>
      </c>
      <c r="AI8" s="107">
        <v>1</v>
      </c>
      <c r="AJ8" s="107">
        <v>0</v>
      </c>
      <c r="AK8" s="107">
        <v>0</v>
      </c>
    </row>
    <row r="9" spans="1:37" x14ac:dyDescent="0.25">
      <c r="A9" s="134" t="s">
        <v>64</v>
      </c>
      <c r="B9" s="214"/>
      <c r="C9" s="215" t="str">
        <f>IF($B9="","",VLOOKUP($B9,#REF!,5))</f>
        <v/>
      </c>
      <c r="D9" s="215" t="str">
        <f>IF($B9="","",VLOOKUP($B9,#REF!,15))</f>
        <v/>
      </c>
      <c r="E9" s="451" t="s">
        <v>131</v>
      </c>
      <c r="F9" s="451"/>
      <c r="G9" s="451" t="s">
        <v>132</v>
      </c>
      <c r="H9" s="451"/>
      <c r="I9" s="216" t="s">
        <v>133</v>
      </c>
      <c r="J9" s="124"/>
      <c r="K9" s="428" t="s">
        <v>618</v>
      </c>
      <c r="L9" s="131" t="e">
        <f>IF(K9="","",CONCATENATE(VLOOKUP($Y$3,$AB$1:$AK$1,K9)," pont"))</f>
        <v>#N/A</v>
      </c>
      <c r="M9" s="132"/>
      <c r="Y9" s="106"/>
      <c r="Z9" s="106"/>
      <c r="AA9" s="106" t="s">
        <v>70</v>
      </c>
      <c r="AB9" s="107">
        <v>10</v>
      </c>
      <c r="AC9" s="107">
        <v>6</v>
      </c>
      <c r="AD9" s="107">
        <v>4</v>
      </c>
      <c r="AE9" s="107">
        <v>2</v>
      </c>
      <c r="AF9" s="107">
        <v>1</v>
      </c>
      <c r="AG9" s="107">
        <v>0</v>
      </c>
      <c r="AH9" s="107">
        <v>0</v>
      </c>
      <c r="AI9" s="107">
        <v>0</v>
      </c>
      <c r="AJ9" s="107">
        <v>0</v>
      </c>
      <c r="AK9" s="107">
        <v>0</v>
      </c>
    </row>
    <row r="10" spans="1:37" x14ac:dyDescent="0.25">
      <c r="A10" s="134"/>
      <c r="B10" s="217"/>
      <c r="C10" s="218"/>
      <c r="D10" s="218"/>
      <c r="E10" s="218"/>
      <c r="F10" s="218"/>
      <c r="G10" s="218"/>
      <c r="H10" s="218"/>
      <c r="I10" s="218"/>
      <c r="J10" s="124"/>
      <c r="K10" s="134"/>
      <c r="L10" s="134"/>
      <c r="M10" s="137"/>
      <c r="Y10" s="106"/>
      <c r="Z10" s="106"/>
      <c r="AA10" s="106" t="s">
        <v>71</v>
      </c>
      <c r="AB10" s="107">
        <v>6</v>
      </c>
      <c r="AC10" s="107">
        <v>3</v>
      </c>
      <c r="AD10" s="107">
        <v>2</v>
      </c>
      <c r="AE10" s="107">
        <v>1</v>
      </c>
      <c r="AF10" s="107">
        <v>0</v>
      </c>
      <c r="AG10" s="107">
        <v>0</v>
      </c>
      <c r="AH10" s="107">
        <v>0</v>
      </c>
      <c r="AI10" s="107">
        <v>0</v>
      </c>
      <c r="AJ10" s="107">
        <v>0</v>
      </c>
      <c r="AK10" s="107">
        <v>0</v>
      </c>
    </row>
    <row r="11" spans="1:37" x14ac:dyDescent="0.25">
      <c r="A11" s="134" t="s">
        <v>72</v>
      </c>
      <c r="B11" s="214"/>
      <c r="C11" s="215" t="str">
        <f>IF($B11="","",VLOOKUP($B11,#REF!,5))</f>
        <v/>
      </c>
      <c r="D11" s="215" t="str">
        <f>IF($B11="","",VLOOKUP($B11,#REF!,15))</f>
        <v/>
      </c>
      <c r="E11" s="451" t="s">
        <v>134</v>
      </c>
      <c r="F11" s="451"/>
      <c r="G11" s="451" t="s">
        <v>135</v>
      </c>
      <c r="H11" s="451"/>
      <c r="I11" s="216" t="s">
        <v>136</v>
      </c>
      <c r="J11" s="124"/>
      <c r="K11" s="428" t="s">
        <v>619</v>
      </c>
      <c r="L11" s="131" t="e">
        <f>IF(K11="","",CONCATENATE(VLOOKUP($Y$3,$AB$1:$AK$1,K11)," pont"))</f>
        <v>#N/A</v>
      </c>
      <c r="M11" s="132"/>
      <c r="Y11" s="106"/>
      <c r="Z11" s="106"/>
      <c r="AA11" s="106" t="s">
        <v>76</v>
      </c>
      <c r="AB11" s="107">
        <v>3</v>
      </c>
      <c r="AC11" s="107">
        <v>2</v>
      </c>
      <c r="AD11" s="107">
        <v>1</v>
      </c>
      <c r="AE11" s="107">
        <v>0</v>
      </c>
      <c r="AF11" s="107">
        <v>0</v>
      </c>
      <c r="AG11" s="107">
        <v>0</v>
      </c>
      <c r="AH11" s="107">
        <v>0</v>
      </c>
      <c r="AI11" s="107">
        <v>0</v>
      </c>
      <c r="AJ11" s="107">
        <v>0</v>
      </c>
      <c r="AK11" s="107">
        <v>0</v>
      </c>
    </row>
    <row r="12" spans="1:37" x14ac:dyDescent="0.25">
      <c r="A12" s="134"/>
      <c r="B12" s="217"/>
      <c r="C12" s="218"/>
      <c r="D12" s="218"/>
      <c r="E12" s="218"/>
      <c r="F12" s="218"/>
      <c r="G12" s="218"/>
      <c r="H12" s="218"/>
      <c r="I12" s="218"/>
      <c r="J12" s="124"/>
      <c r="K12" s="124"/>
      <c r="L12" s="124"/>
      <c r="M12" s="137"/>
      <c r="Y12" s="106"/>
      <c r="Z12" s="106"/>
      <c r="AA12" s="106" t="s">
        <v>77</v>
      </c>
      <c r="AB12" s="143">
        <v>0</v>
      </c>
      <c r="AC12" s="143">
        <v>0</v>
      </c>
      <c r="AD12" s="143">
        <v>0</v>
      </c>
      <c r="AE12" s="143">
        <v>0</v>
      </c>
      <c r="AF12" s="143">
        <v>0</v>
      </c>
      <c r="AG12" s="143">
        <v>0</v>
      </c>
      <c r="AH12" s="143">
        <v>0</v>
      </c>
      <c r="AI12" s="143">
        <v>0</v>
      </c>
      <c r="AJ12" s="143">
        <v>0</v>
      </c>
      <c r="AK12" s="143">
        <v>0</v>
      </c>
    </row>
    <row r="13" spans="1:37" x14ac:dyDescent="0.25">
      <c r="A13" s="134" t="s">
        <v>78</v>
      </c>
      <c r="B13" s="214"/>
      <c r="C13" s="215" t="str">
        <f>IF($B13="","",VLOOKUP($B13,#REF!,5))</f>
        <v/>
      </c>
      <c r="D13" s="215" t="str">
        <f>IF($B13="","",VLOOKUP($B13,#REF!,15))</f>
        <v/>
      </c>
      <c r="E13" s="451" t="s">
        <v>137</v>
      </c>
      <c r="F13" s="451"/>
      <c r="G13" s="451" t="s">
        <v>138</v>
      </c>
      <c r="H13" s="451"/>
      <c r="I13" s="216" t="s">
        <v>90</v>
      </c>
      <c r="J13" s="124"/>
      <c r="K13" s="130"/>
      <c r="L13" s="131" t="str">
        <f>IF(K13="","",CONCATENATE(VLOOKUP($Y$3,$AB$1:$AK$1,K13)," pont"))</f>
        <v/>
      </c>
      <c r="M13" s="132"/>
      <c r="Y13" s="106"/>
      <c r="Z13" s="106"/>
      <c r="AA13" s="106" t="s">
        <v>82</v>
      </c>
      <c r="AB13" s="143">
        <v>0</v>
      </c>
      <c r="AC13" s="143">
        <v>0</v>
      </c>
      <c r="AD13" s="143">
        <v>0</v>
      </c>
      <c r="AE13" s="143">
        <v>0</v>
      </c>
      <c r="AF13" s="143">
        <v>0</v>
      </c>
      <c r="AG13" s="143">
        <v>0</v>
      </c>
      <c r="AH13" s="143">
        <v>0</v>
      </c>
      <c r="AI13" s="143">
        <v>0</v>
      </c>
      <c r="AJ13" s="143">
        <v>0</v>
      </c>
      <c r="AK13" s="143">
        <v>0</v>
      </c>
    </row>
    <row r="14" spans="1:37" x14ac:dyDescent="0.25">
      <c r="A14" s="134"/>
      <c r="B14" s="217"/>
      <c r="C14" s="218"/>
      <c r="D14" s="218"/>
      <c r="E14" s="218"/>
      <c r="F14" s="218"/>
      <c r="G14" s="218"/>
      <c r="H14" s="218"/>
      <c r="I14" s="218"/>
      <c r="J14" s="124"/>
      <c r="K14" s="134"/>
      <c r="L14" s="134"/>
      <c r="M14" s="137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</row>
    <row r="15" spans="1:37" x14ac:dyDescent="0.25">
      <c r="A15" s="134" t="s">
        <v>83</v>
      </c>
      <c r="B15" s="214"/>
      <c r="C15" s="215" t="str">
        <f>IF($B15="","",VLOOKUP($B15,#REF!,5))</f>
        <v/>
      </c>
      <c r="D15" s="215" t="str">
        <f>IF($B15="","",VLOOKUP($B15,#REF!,15))</f>
        <v/>
      </c>
      <c r="E15" s="451" t="s">
        <v>139</v>
      </c>
      <c r="F15" s="451"/>
      <c r="G15" s="451" t="s">
        <v>140</v>
      </c>
      <c r="H15" s="451"/>
      <c r="I15" s="216" t="s">
        <v>57</v>
      </c>
      <c r="J15" s="124"/>
      <c r="K15" s="428" t="s">
        <v>616</v>
      </c>
      <c r="L15" s="131" t="e">
        <f>IF(K15="","",CONCATENATE(VLOOKUP($Y$3,$AB$1:$AK$1,K15)," pont"))</f>
        <v>#N/A</v>
      </c>
      <c r="M15" s="132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</row>
    <row r="16" spans="1:37" x14ac:dyDescent="0.25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Y16" s="106"/>
      <c r="Z16" s="106"/>
      <c r="AA16" s="106" t="s">
        <v>30</v>
      </c>
      <c r="AB16" s="106">
        <v>300</v>
      </c>
      <c r="AC16" s="106">
        <v>250</v>
      </c>
      <c r="AD16" s="106">
        <v>220</v>
      </c>
      <c r="AE16" s="106">
        <v>180</v>
      </c>
      <c r="AF16" s="106">
        <v>160</v>
      </c>
      <c r="AG16" s="106">
        <v>150</v>
      </c>
      <c r="AH16" s="106">
        <v>140</v>
      </c>
      <c r="AI16" s="106">
        <v>130</v>
      </c>
      <c r="AJ16" s="106">
        <v>120</v>
      </c>
      <c r="AK16" s="106">
        <v>110</v>
      </c>
    </row>
    <row r="17" spans="1:37" x14ac:dyDescent="0.25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Y17" s="106"/>
      <c r="Z17" s="106"/>
      <c r="AA17" s="106" t="s">
        <v>36</v>
      </c>
      <c r="AB17" s="106">
        <v>250</v>
      </c>
      <c r="AC17" s="106">
        <v>200</v>
      </c>
      <c r="AD17" s="106">
        <v>160</v>
      </c>
      <c r="AE17" s="106">
        <v>140</v>
      </c>
      <c r="AF17" s="106">
        <v>120</v>
      </c>
      <c r="AG17" s="106">
        <v>110</v>
      </c>
      <c r="AH17" s="106">
        <v>100</v>
      </c>
      <c r="AI17" s="106">
        <v>90</v>
      </c>
      <c r="AJ17" s="106">
        <v>80</v>
      </c>
      <c r="AK17" s="106">
        <v>70</v>
      </c>
    </row>
    <row r="18" spans="1:37" ht="18.75" customHeight="1" x14ac:dyDescent="0.25">
      <c r="A18" s="124"/>
      <c r="B18" s="447"/>
      <c r="C18" s="447"/>
      <c r="D18" s="446" t="str">
        <f>E7</f>
        <v>Magasi</v>
      </c>
      <c r="E18" s="446"/>
      <c r="F18" s="446" t="str">
        <f>E9</f>
        <v xml:space="preserve">Grósz </v>
      </c>
      <c r="G18" s="446"/>
      <c r="H18" s="446" t="str">
        <f>E11</f>
        <v>Rácz</v>
      </c>
      <c r="I18" s="446"/>
      <c r="J18" s="446" t="str">
        <f>E13</f>
        <v>Kesztyűs</v>
      </c>
      <c r="K18" s="446"/>
      <c r="L18" s="446" t="str">
        <f>E15</f>
        <v xml:space="preserve">Szőke </v>
      </c>
      <c r="M18" s="446"/>
      <c r="Y18" s="106"/>
      <c r="Z18" s="106"/>
      <c r="AA18" s="106" t="s">
        <v>41</v>
      </c>
      <c r="AB18" s="106">
        <v>200</v>
      </c>
      <c r="AC18" s="106">
        <v>150</v>
      </c>
      <c r="AD18" s="106">
        <v>130</v>
      </c>
      <c r="AE18" s="106">
        <v>110</v>
      </c>
      <c r="AF18" s="106">
        <v>95</v>
      </c>
      <c r="AG18" s="106">
        <v>80</v>
      </c>
      <c r="AH18" s="106">
        <v>70</v>
      </c>
      <c r="AI18" s="106">
        <v>60</v>
      </c>
      <c r="AJ18" s="106">
        <v>55</v>
      </c>
      <c r="AK18" s="106">
        <v>50</v>
      </c>
    </row>
    <row r="19" spans="1:37" ht="18.75" customHeight="1" x14ac:dyDescent="0.25">
      <c r="A19" s="149" t="s">
        <v>30</v>
      </c>
      <c r="B19" s="441" t="str">
        <f>E7</f>
        <v>Magasi</v>
      </c>
      <c r="C19" s="441"/>
      <c r="D19" s="444"/>
      <c r="E19" s="444"/>
      <c r="F19" s="442" t="s">
        <v>628</v>
      </c>
      <c r="G19" s="443"/>
      <c r="H19" s="442" t="s">
        <v>621</v>
      </c>
      <c r="I19" s="443"/>
      <c r="J19" s="445" t="s">
        <v>629</v>
      </c>
      <c r="K19" s="446"/>
      <c r="L19" s="445" t="s">
        <v>630</v>
      </c>
      <c r="M19" s="446"/>
      <c r="Y19" s="106"/>
      <c r="Z19" s="106"/>
      <c r="AA19" s="106" t="s">
        <v>53</v>
      </c>
      <c r="AB19" s="106">
        <v>150</v>
      </c>
      <c r="AC19" s="106">
        <v>120</v>
      </c>
      <c r="AD19" s="106">
        <v>100</v>
      </c>
      <c r="AE19" s="106">
        <v>80</v>
      </c>
      <c r="AF19" s="106">
        <v>70</v>
      </c>
      <c r="AG19" s="106">
        <v>60</v>
      </c>
      <c r="AH19" s="106">
        <v>55</v>
      </c>
      <c r="AI19" s="106">
        <v>50</v>
      </c>
      <c r="AJ19" s="106">
        <v>45</v>
      </c>
      <c r="AK19" s="106">
        <v>40</v>
      </c>
    </row>
    <row r="20" spans="1:37" ht="18.75" customHeight="1" x14ac:dyDescent="0.25">
      <c r="A20" s="149" t="s">
        <v>64</v>
      </c>
      <c r="B20" s="441" t="str">
        <f>E9</f>
        <v xml:space="preserve">Grósz </v>
      </c>
      <c r="C20" s="441"/>
      <c r="D20" s="442" t="s">
        <v>631</v>
      </c>
      <c r="E20" s="443"/>
      <c r="F20" s="444"/>
      <c r="G20" s="444"/>
      <c r="H20" s="442" t="s">
        <v>621</v>
      </c>
      <c r="I20" s="443"/>
      <c r="J20" s="442" t="s">
        <v>605</v>
      </c>
      <c r="K20" s="443"/>
      <c r="L20" s="445" t="s">
        <v>606</v>
      </c>
      <c r="M20" s="446"/>
      <c r="Y20" s="106"/>
      <c r="Z20" s="106"/>
      <c r="AA20" s="106" t="s">
        <v>54</v>
      </c>
      <c r="AB20" s="106">
        <v>120</v>
      </c>
      <c r="AC20" s="106">
        <v>90</v>
      </c>
      <c r="AD20" s="106">
        <v>65</v>
      </c>
      <c r="AE20" s="106">
        <v>55</v>
      </c>
      <c r="AF20" s="106">
        <v>50</v>
      </c>
      <c r="AG20" s="106">
        <v>45</v>
      </c>
      <c r="AH20" s="106">
        <v>40</v>
      </c>
      <c r="AI20" s="106">
        <v>35</v>
      </c>
      <c r="AJ20" s="106">
        <v>25</v>
      </c>
      <c r="AK20" s="106">
        <v>20</v>
      </c>
    </row>
    <row r="21" spans="1:37" ht="18.75" customHeight="1" x14ac:dyDescent="0.25">
      <c r="A21" s="149" t="s">
        <v>72</v>
      </c>
      <c r="B21" s="441" t="str">
        <f>E11</f>
        <v>Rácz</v>
      </c>
      <c r="C21" s="441"/>
      <c r="D21" s="442" t="s">
        <v>623</v>
      </c>
      <c r="E21" s="443"/>
      <c r="F21" s="442" t="s">
        <v>623</v>
      </c>
      <c r="G21" s="443"/>
      <c r="H21" s="444"/>
      <c r="I21" s="444"/>
      <c r="J21" s="442" t="s">
        <v>605</v>
      </c>
      <c r="K21" s="443"/>
      <c r="L21" s="450" t="s">
        <v>632</v>
      </c>
      <c r="M21" s="443"/>
      <c r="Y21" s="106"/>
      <c r="Z21" s="106"/>
      <c r="AA21" s="106" t="s">
        <v>60</v>
      </c>
      <c r="AB21" s="106">
        <v>90</v>
      </c>
      <c r="AC21" s="106">
        <v>60</v>
      </c>
      <c r="AD21" s="106">
        <v>45</v>
      </c>
      <c r="AE21" s="106">
        <v>34</v>
      </c>
      <c r="AF21" s="106">
        <v>27</v>
      </c>
      <c r="AG21" s="106">
        <v>22</v>
      </c>
      <c r="AH21" s="106">
        <v>18</v>
      </c>
      <c r="AI21" s="106">
        <v>15</v>
      </c>
      <c r="AJ21" s="106">
        <v>12</v>
      </c>
      <c r="AK21" s="106">
        <v>9</v>
      </c>
    </row>
    <row r="22" spans="1:37" ht="18.75" customHeight="1" x14ac:dyDescent="0.25">
      <c r="A22" s="149" t="s">
        <v>78</v>
      </c>
      <c r="B22" s="441" t="str">
        <f>E13</f>
        <v>Kesztyűs</v>
      </c>
      <c r="C22" s="441"/>
      <c r="D22" s="442" t="s">
        <v>605</v>
      </c>
      <c r="E22" s="443"/>
      <c r="F22" s="442" t="s">
        <v>605</v>
      </c>
      <c r="G22" s="443"/>
      <c r="H22" s="445" t="s">
        <v>605</v>
      </c>
      <c r="I22" s="446"/>
      <c r="J22" s="444"/>
      <c r="K22" s="444"/>
      <c r="L22" s="442" t="s">
        <v>605</v>
      </c>
      <c r="M22" s="443"/>
      <c r="Y22" s="106"/>
      <c r="Z22" s="106"/>
      <c r="AA22" s="106" t="s">
        <v>63</v>
      </c>
      <c r="AB22" s="106">
        <v>60</v>
      </c>
      <c r="AC22" s="106">
        <v>40</v>
      </c>
      <c r="AD22" s="106">
        <v>30</v>
      </c>
      <c r="AE22" s="106">
        <v>20</v>
      </c>
      <c r="AF22" s="106">
        <v>18</v>
      </c>
      <c r="AG22" s="106">
        <v>15</v>
      </c>
      <c r="AH22" s="106">
        <v>12</v>
      </c>
      <c r="AI22" s="106">
        <v>10</v>
      </c>
      <c r="AJ22" s="106">
        <v>8</v>
      </c>
      <c r="AK22" s="106">
        <v>6</v>
      </c>
    </row>
    <row r="23" spans="1:37" ht="18.75" customHeight="1" x14ac:dyDescent="0.25">
      <c r="A23" s="149" t="s">
        <v>83</v>
      </c>
      <c r="B23" s="441" t="str">
        <f>E15</f>
        <v xml:space="preserve">Szőke </v>
      </c>
      <c r="C23" s="441"/>
      <c r="D23" s="442" t="s">
        <v>633</v>
      </c>
      <c r="E23" s="443"/>
      <c r="F23" s="442" t="s">
        <v>609</v>
      </c>
      <c r="G23" s="443"/>
      <c r="H23" s="445" t="s">
        <v>634</v>
      </c>
      <c r="I23" s="446"/>
      <c r="J23" s="445" t="s">
        <v>605</v>
      </c>
      <c r="K23" s="446"/>
      <c r="L23" s="444"/>
      <c r="M23" s="444"/>
      <c r="Y23" s="106"/>
      <c r="Z23" s="106"/>
      <c r="AA23" s="106" t="s">
        <v>70</v>
      </c>
      <c r="AB23" s="106">
        <v>40</v>
      </c>
      <c r="AC23" s="106">
        <v>25</v>
      </c>
      <c r="AD23" s="106">
        <v>18</v>
      </c>
      <c r="AE23" s="106">
        <v>13</v>
      </c>
      <c r="AF23" s="106">
        <v>8</v>
      </c>
      <c r="AG23" s="106">
        <v>7</v>
      </c>
      <c r="AH23" s="106">
        <v>6</v>
      </c>
      <c r="AI23" s="106">
        <v>5</v>
      </c>
      <c r="AJ23" s="106">
        <v>4</v>
      </c>
      <c r="AK23" s="106">
        <v>3</v>
      </c>
    </row>
    <row r="24" spans="1:37" x14ac:dyDescent="0.25">
      <c r="A24" s="124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Y24" s="106"/>
      <c r="Z24" s="106"/>
      <c r="AA24" s="106" t="s">
        <v>71</v>
      </c>
      <c r="AB24" s="106">
        <v>25</v>
      </c>
      <c r="AC24" s="106">
        <v>15</v>
      </c>
      <c r="AD24" s="106">
        <v>13</v>
      </c>
      <c r="AE24" s="106">
        <v>7</v>
      </c>
      <c r="AF24" s="106">
        <v>6</v>
      </c>
      <c r="AG24" s="106">
        <v>5</v>
      </c>
      <c r="AH24" s="106">
        <v>4</v>
      </c>
      <c r="AI24" s="106">
        <v>3</v>
      </c>
      <c r="AJ24" s="106">
        <v>2</v>
      </c>
      <c r="AK24" s="106">
        <v>1</v>
      </c>
    </row>
    <row r="25" spans="1:37" x14ac:dyDescent="0.25">
      <c r="A25" s="124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Y25" s="106"/>
      <c r="Z25" s="106"/>
      <c r="AA25" s="106" t="s">
        <v>76</v>
      </c>
      <c r="AB25" s="106">
        <v>15</v>
      </c>
      <c r="AC25" s="106">
        <v>10</v>
      </c>
      <c r="AD25" s="106">
        <v>8</v>
      </c>
      <c r="AE25" s="106">
        <v>4</v>
      </c>
      <c r="AF25" s="106">
        <v>3</v>
      </c>
      <c r="AG25" s="106">
        <v>2</v>
      </c>
      <c r="AH25" s="106">
        <v>1</v>
      </c>
      <c r="AI25" s="106">
        <v>0</v>
      </c>
      <c r="AJ25" s="106">
        <v>0</v>
      </c>
      <c r="AK25" s="106">
        <v>0</v>
      </c>
    </row>
    <row r="26" spans="1:37" x14ac:dyDescent="0.25">
      <c r="A26" s="124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Y26" s="106"/>
      <c r="Z26" s="106"/>
      <c r="AA26" s="106" t="s">
        <v>77</v>
      </c>
      <c r="AB26" s="106">
        <v>10</v>
      </c>
      <c r="AC26" s="106">
        <v>6</v>
      </c>
      <c r="AD26" s="106">
        <v>4</v>
      </c>
      <c r="AE26" s="106">
        <v>2</v>
      </c>
      <c r="AF26" s="106">
        <v>1</v>
      </c>
      <c r="AG26" s="106">
        <v>0</v>
      </c>
      <c r="AH26" s="106">
        <v>0</v>
      </c>
      <c r="AI26" s="106">
        <v>0</v>
      </c>
      <c r="AJ26" s="106">
        <v>0</v>
      </c>
      <c r="AK26" s="106">
        <v>0</v>
      </c>
    </row>
    <row r="27" spans="1:37" x14ac:dyDescent="0.25">
      <c r="A27" s="124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Y27" s="106"/>
      <c r="Z27" s="106"/>
      <c r="AA27" s="106" t="s">
        <v>82</v>
      </c>
      <c r="AB27" s="106">
        <v>3</v>
      </c>
      <c r="AC27" s="106">
        <v>2</v>
      </c>
      <c r="AD27" s="106">
        <v>1</v>
      </c>
      <c r="AE27" s="106">
        <v>0</v>
      </c>
      <c r="AF27" s="106">
        <v>0</v>
      </c>
      <c r="AG27" s="106">
        <v>0</v>
      </c>
      <c r="AH27" s="106">
        <v>0</v>
      </c>
      <c r="AI27" s="106">
        <v>0</v>
      </c>
      <c r="AJ27" s="106">
        <v>0</v>
      </c>
      <c r="AK27" s="106">
        <v>0</v>
      </c>
    </row>
    <row r="28" spans="1:37" x14ac:dyDescent="0.25">
      <c r="A28" s="124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</row>
    <row r="29" spans="1:37" x14ac:dyDescent="0.25">
      <c r="A29" s="124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</row>
    <row r="30" spans="1:37" x14ac:dyDescent="0.25">
      <c r="A30" s="124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</row>
    <row r="31" spans="1:37" x14ac:dyDescent="0.25">
      <c r="A31" s="124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</row>
    <row r="32" spans="1:37" x14ac:dyDescent="0.25">
      <c r="A32" s="124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56"/>
      <c r="M32" s="124"/>
    </row>
    <row r="33" spans="1:18" x14ac:dyDescent="0.25">
      <c r="A33" s="159" t="s">
        <v>44</v>
      </c>
      <c r="B33" s="160"/>
      <c r="C33" s="161"/>
      <c r="D33" s="162" t="s">
        <v>103</v>
      </c>
      <c r="E33" s="163" t="s">
        <v>104</v>
      </c>
      <c r="F33" s="164"/>
      <c r="G33" s="162" t="s">
        <v>103</v>
      </c>
      <c r="H33" s="163" t="s">
        <v>105</v>
      </c>
      <c r="I33" s="165"/>
      <c r="J33" s="163" t="s">
        <v>106</v>
      </c>
      <c r="K33" s="166" t="s">
        <v>107</v>
      </c>
      <c r="L33" s="33"/>
      <c r="M33" s="164"/>
      <c r="P33" s="157"/>
      <c r="Q33" s="157"/>
      <c r="R33" s="158"/>
    </row>
    <row r="34" spans="1:18" x14ac:dyDescent="0.25">
      <c r="A34" s="169" t="s">
        <v>108</v>
      </c>
      <c r="B34" s="170"/>
      <c r="C34" s="171"/>
      <c r="D34" s="172"/>
      <c r="E34" s="438"/>
      <c r="F34" s="438"/>
      <c r="G34" s="173" t="s">
        <v>109</v>
      </c>
      <c r="H34" s="170"/>
      <c r="I34" s="174"/>
      <c r="J34" s="175"/>
      <c r="K34" s="176" t="s">
        <v>110</v>
      </c>
      <c r="L34" s="177"/>
      <c r="M34" s="178"/>
      <c r="P34" s="167"/>
      <c r="Q34" s="167"/>
      <c r="R34" s="168"/>
    </row>
    <row r="35" spans="1:18" x14ac:dyDescent="0.25">
      <c r="A35" s="180" t="s">
        <v>111</v>
      </c>
      <c r="B35" s="181"/>
      <c r="C35" s="182"/>
      <c r="D35" s="183"/>
      <c r="E35" s="439"/>
      <c r="F35" s="439"/>
      <c r="G35" s="184" t="s">
        <v>112</v>
      </c>
      <c r="H35" s="185"/>
      <c r="I35" s="186"/>
      <c r="J35" s="187"/>
      <c r="K35" s="188"/>
      <c r="L35" s="156"/>
      <c r="M35" s="189"/>
      <c r="P35" s="168"/>
      <c r="Q35" s="179"/>
      <c r="R35" s="168"/>
    </row>
    <row r="36" spans="1:18" x14ac:dyDescent="0.25">
      <c r="A36" s="191"/>
      <c r="B36" s="192"/>
      <c r="C36" s="193"/>
      <c r="D36" s="183"/>
      <c r="E36" s="194"/>
      <c r="F36" s="124"/>
      <c r="G36" s="184" t="s">
        <v>113</v>
      </c>
      <c r="H36" s="185"/>
      <c r="I36" s="186"/>
      <c r="J36" s="187"/>
      <c r="K36" s="176" t="s">
        <v>114</v>
      </c>
      <c r="L36" s="177"/>
      <c r="M36" s="178"/>
      <c r="P36" s="167"/>
      <c r="Q36" s="167"/>
      <c r="R36" s="168"/>
    </row>
    <row r="37" spans="1:18" x14ac:dyDescent="0.25">
      <c r="A37" s="195"/>
      <c r="B37" s="196"/>
      <c r="C37" s="197"/>
      <c r="D37" s="183"/>
      <c r="E37" s="194"/>
      <c r="F37" s="124"/>
      <c r="G37" s="184" t="s">
        <v>115</v>
      </c>
      <c r="H37" s="185"/>
      <c r="I37" s="186"/>
      <c r="J37" s="187"/>
      <c r="K37" s="198"/>
      <c r="L37" s="124"/>
      <c r="M37" s="199"/>
      <c r="P37" s="168"/>
      <c r="Q37" s="179"/>
      <c r="R37" s="168"/>
    </row>
    <row r="38" spans="1:18" x14ac:dyDescent="0.25">
      <c r="A38" s="200"/>
      <c r="B38" s="201"/>
      <c r="C38" s="202"/>
      <c r="D38" s="183"/>
      <c r="E38" s="194"/>
      <c r="F38" s="124"/>
      <c r="G38" s="184" t="s">
        <v>116</v>
      </c>
      <c r="H38" s="185"/>
      <c r="I38" s="186"/>
      <c r="J38" s="187"/>
      <c r="K38" s="180"/>
      <c r="L38" s="156"/>
      <c r="M38" s="189"/>
      <c r="P38" s="168"/>
      <c r="Q38" s="179"/>
      <c r="R38" s="168"/>
    </row>
    <row r="39" spans="1:18" x14ac:dyDescent="0.25">
      <c r="A39" s="203"/>
      <c r="B39" s="16"/>
      <c r="C39" s="197"/>
      <c r="D39" s="183"/>
      <c r="E39" s="194"/>
      <c r="F39" s="124"/>
      <c r="G39" s="184" t="s">
        <v>117</v>
      </c>
      <c r="H39" s="185"/>
      <c r="I39" s="186"/>
      <c r="J39" s="187"/>
      <c r="K39" s="176" t="s">
        <v>118</v>
      </c>
      <c r="L39" s="177"/>
      <c r="M39" s="178"/>
      <c r="P39" s="167"/>
      <c r="Q39" s="167"/>
      <c r="R39" s="168"/>
    </row>
    <row r="40" spans="1:18" x14ac:dyDescent="0.25">
      <c r="A40" s="203"/>
      <c r="B40" s="16"/>
      <c r="C40" s="204"/>
      <c r="D40" s="183"/>
      <c r="E40" s="194"/>
      <c r="F40" s="124"/>
      <c r="G40" s="184" t="s">
        <v>119</v>
      </c>
      <c r="H40" s="185"/>
      <c r="I40" s="186"/>
      <c r="J40" s="187"/>
      <c r="K40" s="198"/>
      <c r="L40" s="124"/>
      <c r="M40" s="199"/>
      <c r="P40" s="168"/>
      <c r="Q40" s="179"/>
      <c r="R40" s="168"/>
    </row>
    <row r="41" spans="1:18" x14ac:dyDescent="0.25">
      <c r="A41" s="205"/>
      <c r="B41" s="206"/>
      <c r="C41" s="207"/>
      <c r="D41" s="208"/>
      <c r="E41" s="209"/>
      <c r="F41" s="156"/>
      <c r="G41" s="210" t="s">
        <v>120</v>
      </c>
      <c r="H41" s="181"/>
      <c r="I41" s="211"/>
      <c r="J41" s="212"/>
      <c r="K41" s="180" t="str">
        <f>L4</f>
        <v>Hankó Bálint</v>
      </c>
      <c r="L41" s="156"/>
      <c r="M41" s="189"/>
      <c r="P41" s="168"/>
      <c r="Q41" s="179"/>
      <c r="R41" s="190"/>
    </row>
  </sheetData>
  <sheetProtection selectLockedCells="1" selectUnlockedCells="1"/>
  <mergeCells count="50">
    <mergeCell ref="A1:F1"/>
    <mergeCell ref="A4:C4"/>
    <mergeCell ref="E7:F7"/>
    <mergeCell ref="G7:H7"/>
    <mergeCell ref="E9:F9"/>
    <mergeCell ref="G9:H9"/>
    <mergeCell ref="E11:F11"/>
    <mergeCell ref="G11:H11"/>
    <mergeCell ref="E13:F13"/>
    <mergeCell ref="G13:H13"/>
    <mergeCell ref="E15:F15"/>
    <mergeCell ref="G15:H15"/>
    <mergeCell ref="L19:M19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21:M21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H23:I23"/>
    <mergeCell ref="J23:K23"/>
    <mergeCell ref="L23:M23"/>
    <mergeCell ref="B22:C22"/>
    <mergeCell ref="D22:E22"/>
    <mergeCell ref="F22:G22"/>
    <mergeCell ref="H22:I22"/>
    <mergeCell ref="J22:K22"/>
    <mergeCell ref="L22:M22"/>
    <mergeCell ref="E34:F34"/>
    <mergeCell ref="E35:F35"/>
    <mergeCell ref="B23:C23"/>
    <mergeCell ref="D23:E23"/>
    <mergeCell ref="F23:G23"/>
  </mergeCells>
  <conditionalFormatting sqref="E7 E9 E11 E13 E15">
    <cfRule type="cellIs" dxfId="192" priority="1" stopIfTrue="1" operator="equal">
      <formula>"Bye"</formula>
    </cfRule>
  </conditionalFormatting>
  <conditionalFormatting sqref="R41">
    <cfRule type="expression" dxfId="191" priority="2" stopIfTrue="1">
      <formula>$O$1="CU"</formula>
    </cfRule>
  </conditionalFormatting>
  <printOptions horizontalCentered="1" verticalCentered="1"/>
  <pageMargins left="0" right="0" top="0.98402777777777783" bottom="0.98402777777777783" header="0.51181102362204722" footer="0.51181102362204722"/>
  <pageSetup paperSize="9" scale="95" firstPageNumber="0" orientation="portrait" horizontalDpi="300" verticalDpi="30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45">
    <tabColor indexed="11"/>
  </sheetPr>
  <dimension ref="A1:AK41"/>
  <sheetViews>
    <sheetView showZeros="0" workbookViewId="0">
      <selection activeCell="L18" sqref="L18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9" hidden="1" customWidth="1"/>
  </cols>
  <sheetData>
    <row r="1" spans="1:37" ht="24.6" x14ac:dyDescent="0.25">
      <c r="A1" s="448" t="str">
        <f>Altalanos!$A$6</f>
        <v>Diákolimpia Vármegyei</v>
      </c>
      <c r="B1" s="448"/>
      <c r="C1" s="448"/>
      <c r="D1" s="448"/>
      <c r="E1" s="448"/>
      <c r="F1" s="448"/>
      <c r="G1" s="89"/>
      <c r="H1" s="90" t="s">
        <v>28</v>
      </c>
      <c r="I1" s="91"/>
      <c r="J1" s="92"/>
      <c r="L1" s="93"/>
      <c r="M1" s="94"/>
      <c r="N1" s="95"/>
      <c r="O1" s="95"/>
      <c r="P1" s="95"/>
      <c r="Q1" s="96"/>
      <c r="R1" s="95"/>
      <c r="AB1" s="97" t="e">
        <f>IF(Y5=1,CONCATENATE(VLOOKUP(Y3,AA16:AH27,2)),CONCATENATE(VLOOKUP(Y3,AA2:AK13,2)))</f>
        <v>#N/A</v>
      </c>
      <c r="AC1" s="97" t="e">
        <f>IF(Y5=1,CONCATENATE(VLOOKUP(Y3,AA16:AK27,3)),CONCATENATE(VLOOKUP(Y3,AA2:AK13,3)))</f>
        <v>#N/A</v>
      </c>
      <c r="AD1" s="97" t="e">
        <f>IF(Y5=1,CONCATENATE(VLOOKUP(Y3,AA16:AK27,4)),CONCATENATE(VLOOKUP(Y3,AA2:AK13,4)))</f>
        <v>#N/A</v>
      </c>
      <c r="AE1" s="97" t="e">
        <f>IF(Y5=1,CONCATENATE(VLOOKUP(Y3,AA16:AK27,5)),CONCATENATE(VLOOKUP(Y3,AA2:AK13,5)))</f>
        <v>#N/A</v>
      </c>
      <c r="AF1" s="97" t="e">
        <f>IF(Y5=1,CONCATENATE(VLOOKUP(Y3,AA16:AK27,6)),CONCATENATE(VLOOKUP(Y3,AA2:AK13,6)))</f>
        <v>#N/A</v>
      </c>
      <c r="AG1" s="97" t="e">
        <f>IF(Y5=1,CONCATENATE(VLOOKUP(Y3,AA16:AK27,7)),CONCATENATE(VLOOKUP(Y3,AA2:AK13,7)))</f>
        <v>#N/A</v>
      </c>
      <c r="AH1" s="97" t="e">
        <f>IF(Y5=1,CONCATENATE(VLOOKUP(Y3,AA16:AK27,8)),CONCATENATE(VLOOKUP(Y3,AA2:AK13,8)))</f>
        <v>#N/A</v>
      </c>
      <c r="AI1" s="97" t="e">
        <f>IF(Y5=1,CONCATENATE(VLOOKUP(Y3,AA16:AK27,9)),CONCATENATE(VLOOKUP(Y3,AA2:AK13,9)))</f>
        <v>#N/A</v>
      </c>
      <c r="AJ1" s="97" t="e">
        <f>IF(Y5=1,CONCATENATE(VLOOKUP(Y3,AA16:AK27,10)),CONCATENATE(VLOOKUP(Y3,AA2:AK13,10)))</f>
        <v>#N/A</v>
      </c>
      <c r="AK1" s="97" t="e">
        <f>IF(Y5=1,CONCATENATE(VLOOKUP(Y3,AA16:AK27,11)),CONCATENATE(VLOOKUP(Y3,AA2:AK13,11)))</f>
        <v>#N/A</v>
      </c>
    </row>
    <row r="2" spans="1:37" x14ac:dyDescent="0.25">
      <c r="A2" s="98" t="s">
        <v>29</v>
      </c>
      <c r="B2" s="99"/>
      <c r="C2" s="99"/>
      <c r="D2" s="99"/>
      <c r="E2" s="219">
        <f>Altalanos!$E$8</f>
        <v>0</v>
      </c>
      <c r="F2" s="99"/>
      <c r="G2" s="100"/>
      <c r="H2" s="101"/>
      <c r="I2" s="101"/>
      <c r="J2" s="102"/>
      <c r="K2" s="93"/>
      <c r="L2" s="93"/>
      <c r="M2" s="93"/>
      <c r="N2" s="103"/>
      <c r="O2" s="104"/>
      <c r="P2" s="103"/>
      <c r="Q2" s="104"/>
      <c r="R2" s="103"/>
      <c r="Y2" s="105"/>
      <c r="Z2" s="106"/>
      <c r="AA2" s="106" t="s">
        <v>30</v>
      </c>
      <c r="AB2" s="107">
        <v>150</v>
      </c>
      <c r="AC2" s="107">
        <v>120</v>
      </c>
      <c r="AD2" s="107">
        <v>100</v>
      </c>
      <c r="AE2" s="107">
        <v>80</v>
      </c>
      <c r="AF2" s="107">
        <v>70</v>
      </c>
      <c r="AG2" s="107">
        <v>60</v>
      </c>
      <c r="AH2" s="107">
        <v>55</v>
      </c>
      <c r="AI2" s="107">
        <v>50</v>
      </c>
      <c r="AJ2" s="107">
        <v>45</v>
      </c>
      <c r="AK2" s="107">
        <v>40</v>
      </c>
    </row>
    <row r="3" spans="1:37" x14ac:dyDescent="0.25">
      <c r="A3" s="53" t="s">
        <v>21</v>
      </c>
      <c r="B3" s="53"/>
      <c r="C3" s="53"/>
      <c r="D3" s="53"/>
      <c r="E3" s="53" t="s">
        <v>11</v>
      </c>
      <c r="F3" s="53"/>
      <c r="G3" s="53"/>
      <c r="H3" s="53" t="s">
        <v>31</v>
      </c>
      <c r="I3" s="53"/>
      <c r="J3" s="108"/>
      <c r="K3" s="53"/>
      <c r="L3" s="54" t="s">
        <v>32</v>
      </c>
      <c r="M3" s="53"/>
      <c r="N3" s="109"/>
      <c r="O3" s="110"/>
      <c r="P3" s="109"/>
      <c r="Q3" s="111" t="s">
        <v>33</v>
      </c>
      <c r="R3" s="107" t="s">
        <v>34</v>
      </c>
      <c r="Y3" s="106">
        <f>IF(H4="OB","A",IF(H4="IX","W",H4))</f>
        <v>0</v>
      </c>
      <c r="Z3" s="106"/>
      <c r="AA3" s="106" t="s">
        <v>36</v>
      </c>
      <c r="AB3" s="107">
        <v>120</v>
      </c>
      <c r="AC3" s="107">
        <v>90</v>
      </c>
      <c r="AD3" s="107">
        <v>65</v>
      </c>
      <c r="AE3" s="107">
        <v>55</v>
      </c>
      <c r="AF3" s="107">
        <v>50</v>
      </c>
      <c r="AG3" s="107">
        <v>45</v>
      </c>
      <c r="AH3" s="107">
        <v>40</v>
      </c>
      <c r="AI3" s="107">
        <v>35</v>
      </c>
      <c r="AJ3" s="107">
        <v>25</v>
      </c>
      <c r="AK3" s="107">
        <v>20</v>
      </c>
    </row>
    <row r="4" spans="1:37" x14ac:dyDescent="0.25">
      <c r="A4" s="449">
        <f>Altalanos!$A$10</f>
        <v>45790</v>
      </c>
      <c r="B4" s="449"/>
      <c r="C4" s="449"/>
      <c r="D4" s="112"/>
      <c r="E4" s="113" t="str">
        <f>Altalanos!$C$10</f>
        <v>Békéscsaba</v>
      </c>
      <c r="F4" s="113"/>
      <c r="G4" s="113"/>
      <c r="H4" s="114"/>
      <c r="I4" s="113"/>
      <c r="J4" s="115"/>
      <c r="K4" s="114"/>
      <c r="L4" s="116" t="str">
        <f>Altalanos!$E$10</f>
        <v>Hankó Bálint</v>
      </c>
      <c r="M4" s="114"/>
      <c r="N4" s="117"/>
      <c r="O4" s="118"/>
      <c r="P4" s="117"/>
      <c r="Q4" s="119" t="s">
        <v>38</v>
      </c>
      <c r="R4" s="120" t="s">
        <v>39</v>
      </c>
      <c r="Y4" s="106"/>
      <c r="Z4" s="106"/>
      <c r="AA4" s="106" t="s">
        <v>41</v>
      </c>
      <c r="AB4" s="107">
        <v>90</v>
      </c>
      <c r="AC4" s="107">
        <v>60</v>
      </c>
      <c r="AD4" s="107">
        <v>45</v>
      </c>
      <c r="AE4" s="107">
        <v>34</v>
      </c>
      <c r="AF4" s="107">
        <v>27</v>
      </c>
      <c r="AG4" s="107">
        <v>22</v>
      </c>
      <c r="AH4" s="107">
        <v>18</v>
      </c>
      <c r="AI4" s="107">
        <v>15</v>
      </c>
      <c r="AJ4" s="107">
        <v>12</v>
      </c>
      <c r="AK4" s="107">
        <v>9</v>
      </c>
    </row>
    <row r="5" spans="1:37" x14ac:dyDescent="0.25">
      <c r="A5" s="33"/>
      <c r="B5" s="33" t="s">
        <v>42</v>
      </c>
      <c r="C5" s="33" t="s">
        <v>43</v>
      </c>
      <c r="D5" s="33" t="s">
        <v>44</v>
      </c>
      <c r="E5" s="33" t="s">
        <v>45</v>
      </c>
      <c r="F5" s="33"/>
      <c r="G5" s="33" t="s">
        <v>25</v>
      </c>
      <c r="H5" s="33"/>
      <c r="I5" s="33" t="s">
        <v>46</v>
      </c>
      <c r="J5" s="33"/>
      <c r="K5" s="121" t="s">
        <v>47</v>
      </c>
      <c r="L5" s="121" t="s">
        <v>48</v>
      </c>
      <c r="M5" s="121" t="s">
        <v>49</v>
      </c>
      <c r="Q5" s="122" t="s">
        <v>50</v>
      </c>
      <c r="R5" s="123" t="s">
        <v>51</v>
      </c>
      <c r="Y5" s="106">
        <f>IF(OR(Altalanos!$A$8="F1",Altalanos!$A$8="F2",Altalanos!$A$8="N1",Altalanos!$A$8="N2"),1,2)</f>
        <v>2</v>
      </c>
      <c r="Z5" s="106"/>
      <c r="AA5" s="106" t="s">
        <v>53</v>
      </c>
      <c r="AB5" s="107">
        <v>60</v>
      </c>
      <c r="AC5" s="107">
        <v>40</v>
      </c>
      <c r="AD5" s="107">
        <v>30</v>
      </c>
      <c r="AE5" s="107">
        <v>20</v>
      </c>
      <c r="AF5" s="107">
        <v>18</v>
      </c>
      <c r="AG5" s="107">
        <v>15</v>
      </c>
      <c r="AH5" s="107">
        <v>12</v>
      </c>
      <c r="AI5" s="107">
        <v>10</v>
      </c>
      <c r="AJ5" s="107">
        <v>8</v>
      </c>
      <c r="AK5" s="107">
        <v>6</v>
      </c>
    </row>
    <row r="6" spans="1:37" x14ac:dyDescent="0.25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Y6" s="106"/>
      <c r="Z6" s="106"/>
      <c r="AA6" s="106" t="s">
        <v>54</v>
      </c>
      <c r="AB6" s="107">
        <v>40</v>
      </c>
      <c r="AC6" s="107">
        <v>25</v>
      </c>
      <c r="AD6" s="107">
        <v>18</v>
      </c>
      <c r="AE6" s="107">
        <v>13</v>
      </c>
      <c r="AF6" s="107">
        <v>10</v>
      </c>
      <c r="AG6" s="107">
        <v>8</v>
      </c>
      <c r="AH6" s="107">
        <v>6</v>
      </c>
      <c r="AI6" s="107">
        <v>5</v>
      </c>
      <c r="AJ6" s="107">
        <v>4</v>
      </c>
      <c r="AK6" s="107">
        <v>3</v>
      </c>
    </row>
    <row r="7" spans="1:37" x14ac:dyDescent="0.25">
      <c r="A7" s="134" t="s">
        <v>30</v>
      </c>
      <c r="B7" s="214"/>
      <c r="C7" s="127" t="str">
        <f>IF($B7="","",VLOOKUP($B7,#REF!,5))</f>
        <v/>
      </c>
      <c r="D7" s="127" t="str">
        <f>IF($B7="","",VLOOKUP($B7,#REF!,15))</f>
        <v/>
      </c>
      <c r="E7" s="140" t="s">
        <v>141</v>
      </c>
      <c r="F7" s="141"/>
      <c r="G7" s="140" t="s">
        <v>142</v>
      </c>
      <c r="H7" s="141"/>
      <c r="I7" s="140" t="s">
        <v>86</v>
      </c>
      <c r="J7" s="124"/>
      <c r="K7" s="428" t="s">
        <v>617</v>
      </c>
      <c r="L7" s="131" t="e">
        <f>IF(K7="","",CONCATENATE(VLOOKUP($Y$3,$AB$1:$AK$1,K7)," pont"))</f>
        <v>#N/A</v>
      </c>
      <c r="M7" s="132"/>
      <c r="Y7" s="106"/>
      <c r="Z7" s="106"/>
      <c r="AA7" s="106" t="s">
        <v>60</v>
      </c>
      <c r="AB7" s="107">
        <v>25</v>
      </c>
      <c r="AC7" s="107">
        <v>15</v>
      </c>
      <c r="AD7" s="107">
        <v>13</v>
      </c>
      <c r="AE7" s="107">
        <v>8</v>
      </c>
      <c r="AF7" s="107">
        <v>6</v>
      </c>
      <c r="AG7" s="107">
        <v>4</v>
      </c>
      <c r="AH7" s="107">
        <v>3</v>
      </c>
      <c r="AI7" s="107">
        <v>2</v>
      </c>
      <c r="AJ7" s="107">
        <v>1</v>
      </c>
      <c r="AK7" s="107">
        <v>0</v>
      </c>
    </row>
    <row r="8" spans="1:37" x14ac:dyDescent="0.25">
      <c r="A8" s="134"/>
      <c r="B8" s="217"/>
      <c r="C8" s="136"/>
      <c r="D8" s="136"/>
      <c r="E8" s="136"/>
      <c r="F8" s="136"/>
      <c r="G8" s="136"/>
      <c r="H8" s="136"/>
      <c r="I8" s="136"/>
      <c r="J8" s="124"/>
      <c r="K8" s="134"/>
      <c r="L8" s="134"/>
      <c r="M8" s="137"/>
      <c r="Y8" s="106"/>
      <c r="Z8" s="106"/>
      <c r="AA8" s="106" t="s">
        <v>63</v>
      </c>
      <c r="AB8" s="107">
        <v>15</v>
      </c>
      <c r="AC8" s="107">
        <v>10</v>
      </c>
      <c r="AD8" s="107">
        <v>7</v>
      </c>
      <c r="AE8" s="107">
        <v>5</v>
      </c>
      <c r="AF8" s="107">
        <v>4</v>
      </c>
      <c r="AG8" s="107">
        <v>3</v>
      </c>
      <c r="AH8" s="107">
        <v>2</v>
      </c>
      <c r="AI8" s="107">
        <v>1</v>
      </c>
      <c r="AJ8" s="107">
        <v>0</v>
      </c>
      <c r="AK8" s="107">
        <v>0</v>
      </c>
    </row>
    <row r="9" spans="1:37" x14ac:dyDescent="0.25">
      <c r="A9" s="134" t="s">
        <v>64</v>
      </c>
      <c r="B9" s="214"/>
      <c r="C9" s="127" t="str">
        <f>IF($B9="","",VLOOKUP($B9,#REF!,5))</f>
        <v/>
      </c>
      <c r="D9" s="127" t="str">
        <f>IF($B9="","",VLOOKUP($B9,#REF!,15))</f>
        <v/>
      </c>
      <c r="E9" s="140" t="s">
        <v>143</v>
      </c>
      <c r="F9" s="141"/>
      <c r="G9" s="140" t="s">
        <v>144</v>
      </c>
      <c r="H9" s="141"/>
      <c r="I9" s="140" t="s">
        <v>145</v>
      </c>
      <c r="J9" s="124"/>
      <c r="K9" s="428" t="s">
        <v>616</v>
      </c>
      <c r="L9" s="131" t="e">
        <f>IF(K9="","",CONCATENATE(VLOOKUP($Y$3,$AB$1:$AK$1,K9)," pont"))</f>
        <v>#N/A</v>
      </c>
      <c r="M9" s="132"/>
      <c r="Y9" s="106"/>
      <c r="Z9" s="106"/>
      <c r="AA9" s="106" t="s">
        <v>70</v>
      </c>
      <c r="AB9" s="107">
        <v>10</v>
      </c>
      <c r="AC9" s="107">
        <v>6</v>
      </c>
      <c r="AD9" s="107">
        <v>4</v>
      </c>
      <c r="AE9" s="107">
        <v>2</v>
      </c>
      <c r="AF9" s="107">
        <v>1</v>
      </c>
      <c r="AG9" s="107">
        <v>0</v>
      </c>
      <c r="AH9" s="107">
        <v>0</v>
      </c>
      <c r="AI9" s="107">
        <v>0</v>
      </c>
      <c r="AJ9" s="107">
        <v>0</v>
      </c>
      <c r="AK9" s="107">
        <v>0</v>
      </c>
    </row>
    <row r="10" spans="1:37" x14ac:dyDescent="0.25">
      <c r="A10" s="134"/>
      <c r="B10" s="217"/>
      <c r="C10" s="136"/>
      <c r="D10" s="136"/>
      <c r="E10" s="136"/>
      <c r="F10" s="136"/>
      <c r="G10" s="136"/>
      <c r="H10" s="136"/>
      <c r="I10" s="136"/>
      <c r="J10" s="124"/>
      <c r="K10" s="134"/>
      <c r="L10" s="134"/>
      <c r="M10" s="137"/>
      <c r="Y10" s="106"/>
      <c r="Z10" s="106"/>
      <c r="AA10" s="106" t="s">
        <v>71</v>
      </c>
      <c r="AB10" s="107">
        <v>6</v>
      </c>
      <c r="AC10" s="107">
        <v>3</v>
      </c>
      <c r="AD10" s="107">
        <v>2</v>
      </c>
      <c r="AE10" s="107">
        <v>1</v>
      </c>
      <c r="AF10" s="107">
        <v>0</v>
      </c>
      <c r="AG10" s="107">
        <v>0</v>
      </c>
      <c r="AH10" s="107">
        <v>0</v>
      </c>
      <c r="AI10" s="107">
        <v>0</v>
      </c>
      <c r="AJ10" s="107">
        <v>0</v>
      </c>
      <c r="AK10" s="107">
        <v>0</v>
      </c>
    </row>
    <row r="11" spans="1:37" x14ac:dyDescent="0.25">
      <c r="A11" s="134" t="s">
        <v>72</v>
      </c>
      <c r="B11" s="214"/>
      <c r="C11" s="127" t="str">
        <f>IF($B11="","",VLOOKUP($B11,#REF!,5))</f>
        <v/>
      </c>
      <c r="D11" s="127" t="str">
        <f>IF($B11="","",VLOOKUP($B11,#REF!,15))</f>
        <v/>
      </c>
      <c r="E11" s="140" t="str">
        <f>UPPER(IF($B11="","",VLOOKUP($B11,#REF!,2)))</f>
        <v/>
      </c>
      <c r="F11" s="141"/>
      <c r="G11" s="140" t="str">
        <f>IF($B11="","",VLOOKUP($B11,#REF!,3))</f>
        <v/>
      </c>
      <c r="H11" s="141"/>
      <c r="I11" s="140" t="str">
        <f>IF($B11="","",VLOOKUP($B11,#REF!,4))</f>
        <v/>
      </c>
      <c r="J11" s="124"/>
      <c r="K11" s="130"/>
      <c r="L11" s="131" t="str">
        <f>IF(K11="","",CONCATENATE(VLOOKUP($Y$3,$AB$1:$AK$1,K11)," pont"))</f>
        <v/>
      </c>
      <c r="M11" s="132"/>
      <c r="Y11" s="106"/>
      <c r="Z11" s="106"/>
      <c r="AA11" s="106" t="s">
        <v>76</v>
      </c>
      <c r="AB11" s="107">
        <v>3</v>
      </c>
      <c r="AC11" s="107">
        <v>2</v>
      </c>
      <c r="AD11" s="107">
        <v>1</v>
      </c>
      <c r="AE11" s="107">
        <v>0</v>
      </c>
      <c r="AF11" s="107">
        <v>0</v>
      </c>
      <c r="AG11" s="107">
        <v>0</v>
      </c>
      <c r="AH11" s="107">
        <v>0</v>
      </c>
      <c r="AI11" s="107">
        <v>0</v>
      </c>
      <c r="AJ11" s="107">
        <v>0</v>
      </c>
      <c r="AK11" s="107">
        <v>0</v>
      </c>
    </row>
    <row r="12" spans="1:37" x14ac:dyDescent="0.25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Y12" s="106"/>
      <c r="Z12" s="106"/>
      <c r="AA12" s="106" t="s">
        <v>77</v>
      </c>
      <c r="AB12" s="143">
        <v>0</v>
      </c>
      <c r="AC12" s="143">
        <v>0</v>
      </c>
      <c r="AD12" s="143">
        <v>0</v>
      </c>
      <c r="AE12" s="143">
        <v>0</v>
      </c>
      <c r="AF12" s="143">
        <v>0</v>
      </c>
      <c r="AG12" s="143">
        <v>0</v>
      </c>
      <c r="AH12" s="143">
        <v>0</v>
      </c>
      <c r="AI12" s="143">
        <v>0</v>
      </c>
      <c r="AJ12" s="143">
        <v>0</v>
      </c>
      <c r="AK12" s="143">
        <v>0</v>
      </c>
    </row>
    <row r="13" spans="1:37" x14ac:dyDescent="0.25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Y13" s="106"/>
      <c r="Z13" s="106"/>
      <c r="AA13" s="106" t="s">
        <v>82</v>
      </c>
      <c r="AB13" s="143">
        <v>0</v>
      </c>
      <c r="AC13" s="143">
        <v>0</v>
      </c>
      <c r="AD13" s="143">
        <v>0</v>
      </c>
      <c r="AE13" s="143">
        <v>0</v>
      </c>
      <c r="AF13" s="143">
        <v>0</v>
      </c>
      <c r="AG13" s="143">
        <v>0</v>
      </c>
      <c r="AH13" s="143">
        <v>0</v>
      </c>
      <c r="AI13" s="143">
        <v>0</v>
      </c>
      <c r="AJ13" s="143">
        <v>0</v>
      </c>
      <c r="AK13" s="143">
        <v>0</v>
      </c>
    </row>
    <row r="14" spans="1:37" x14ac:dyDescent="0.25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</row>
    <row r="15" spans="1:37" x14ac:dyDescent="0.25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</row>
    <row r="16" spans="1:37" x14ac:dyDescent="0.25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Y16" s="106"/>
      <c r="Z16" s="106"/>
      <c r="AA16" s="106" t="s">
        <v>30</v>
      </c>
      <c r="AB16" s="106">
        <v>300</v>
      </c>
      <c r="AC16" s="106">
        <v>250</v>
      </c>
      <c r="AD16" s="106">
        <v>220</v>
      </c>
      <c r="AE16" s="106">
        <v>180</v>
      </c>
      <c r="AF16" s="106">
        <v>160</v>
      </c>
      <c r="AG16" s="106">
        <v>150</v>
      </c>
      <c r="AH16" s="106">
        <v>140</v>
      </c>
      <c r="AI16" s="106">
        <v>130</v>
      </c>
      <c r="AJ16" s="106">
        <v>120</v>
      </c>
      <c r="AK16" s="106">
        <v>110</v>
      </c>
    </row>
    <row r="17" spans="1:37" x14ac:dyDescent="0.25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Y17" s="106"/>
      <c r="Z17" s="106"/>
      <c r="AA17" s="106" t="s">
        <v>36</v>
      </c>
      <c r="AB17" s="106">
        <v>250</v>
      </c>
      <c r="AC17" s="106">
        <v>200</v>
      </c>
      <c r="AD17" s="106">
        <v>160</v>
      </c>
      <c r="AE17" s="106">
        <v>140</v>
      </c>
      <c r="AF17" s="106">
        <v>120</v>
      </c>
      <c r="AG17" s="106">
        <v>110</v>
      </c>
      <c r="AH17" s="106">
        <v>100</v>
      </c>
      <c r="AI17" s="106">
        <v>90</v>
      </c>
      <c r="AJ17" s="106">
        <v>80</v>
      </c>
      <c r="AK17" s="106">
        <v>70</v>
      </c>
    </row>
    <row r="18" spans="1:37" ht="18.75" customHeight="1" x14ac:dyDescent="0.25">
      <c r="A18" s="124"/>
      <c r="B18" s="447"/>
      <c r="C18" s="447"/>
      <c r="D18" s="446" t="str">
        <f>E7</f>
        <v>Solti</v>
      </c>
      <c r="E18" s="446"/>
      <c r="F18" s="446" t="str">
        <f>E9</f>
        <v>Ignácz</v>
      </c>
      <c r="G18" s="446"/>
      <c r="H18" s="446" t="str">
        <f>E11</f>
        <v/>
      </c>
      <c r="I18" s="446"/>
      <c r="J18" s="124"/>
      <c r="K18" s="124"/>
      <c r="L18" s="124"/>
      <c r="M18" s="124"/>
      <c r="Y18" s="106"/>
      <c r="Z18" s="106"/>
      <c r="AA18" s="106" t="s">
        <v>41</v>
      </c>
      <c r="AB18" s="106">
        <v>200</v>
      </c>
      <c r="AC18" s="106">
        <v>150</v>
      </c>
      <c r="AD18" s="106">
        <v>130</v>
      </c>
      <c r="AE18" s="106">
        <v>110</v>
      </c>
      <c r="AF18" s="106">
        <v>95</v>
      </c>
      <c r="AG18" s="106">
        <v>80</v>
      </c>
      <c r="AH18" s="106">
        <v>70</v>
      </c>
      <c r="AI18" s="106">
        <v>60</v>
      </c>
      <c r="AJ18" s="106">
        <v>55</v>
      </c>
      <c r="AK18" s="106">
        <v>50</v>
      </c>
    </row>
    <row r="19" spans="1:37" ht="18.75" customHeight="1" x14ac:dyDescent="0.25">
      <c r="A19" s="149" t="s">
        <v>30</v>
      </c>
      <c r="B19" s="441" t="str">
        <f>E7</f>
        <v>Solti</v>
      </c>
      <c r="C19" s="441"/>
      <c r="D19" s="444"/>
      <c r="E19" s="444"/>
      <c r="F19" s="442" t="s">
        <v>635</v>
      </c>
      <c r="G19" s="443"/>
      <c r="H19" s="443"/>
      <c r="I19" s="443"/>
      <c r="J19" s="124"/>
      <c r="K19" s="124"/>
      <c r="L19" s="124"/>
      <c r="M19" s="124"/>
      <c r="Y19" s="106"/>
      <c r="Z19" s="106"/>
      <c r="AA19" s="106" t="s">
        <v>53</v>
      </c>
      <c r="AB19" s="106">
        <v>150</v>
      </c>
      <c r="AC19" s="106">
        <v>120</v>
      </c>
      <c r="AD19" s="106">
        <v>100</v>
      </c>
      <c r="AE19" s="106">
        <v>80</v>
      </c>
      <c r="AF19" s="106">
        <v>70</v>
      </c>
      <c r="AG19" s="106">
        <v>60</v>
      </c>
      <c r="AH19" s="106">
        <v>55</v>
      </c>
      <c r="AI19" s="106">
        <v>50</v>
      </c>
      <c r="AJ19" s="106">
        <v>45</v>
      </c>
      <c r="AK19" s="106">
        <v>40</v>
      </c>
    </row>
    <row r="20" spans="1:37" ht="18.75" customHeight="1" x14ac:dyDescent="0.25">
      <c r="A20" s="149" t="s">
        <v>64</v>
      </c>
      <c r="B20" s="441" t="str">
        <f>E9</f>
        <v>Ignácz</v>
      </c>
      <c r="C20" s="441"/>
      <c r="D20" s="442" t="s">
        <v>636</v>
      </c>
      <c r="E20" s="443"/>
      <c r="F20" s="444"/>
      <c r="G20" s="444"/>
      <c r="H20" s="443"/>
      <c r="I20" s="443"/>
      <c r="J20" s="124"/>
      <c r="K20" s="124"/>
      <c r="L20" s="124"/>
      <c r="M20" s="124"/>
      <c r="Y20" s="106"/>
      <c r="Z20" s="106"/>
      <c r="AA20" s="106" t="s">
        <v>54</v>
      </c>
      <c r="AB20" s="106">
        <v>120</v>
      </c>
      <c r="AC20" s="106">
        <v>90</v>
      </c>
      <c r="AD20" s="106">
        <v>65</v>
      </c>
      <c r="AE20" s="106">
        <v>55</v>
      </c>
      <c r="AF20" s="106">
        <v>50</v>
      </c>
      <c r="AG20" s="106">
        <v>45</v>
      </c>
      <c r="AH20" s="106">
        <v>40</v>
      </c>
      <c r="AI20" s="106">
        <v>35</v>
      </c>
      <c r="AJ20" s="106">
        <v>25</v>
      </c>
      <c r="AK20" s="106">
        <v>20</v>
      </c>
    </row>
    <row r="21" spans="1:37" ht="18.75" customHeight="1" x14ac:dyDescent="0.25">
      <c r="A21" s="149" t="s">
        <v>72</v>
      </c>
      <c r="B21" s="441" t="str">
        <f>E11</f>
        <v/>
      </c>
      <c r="C21" s="441"/>
      <c r="D21" s="443"/>
      <c r="E21" s="443"/>
      <c r="F21" s="443"/>
      <c r="G21" s="443"/>
      <c r="H21" s="444"/>
      <c r="I21" s="444"/>
      <c r="J21" s="124"/>
      <c r="K21" s="124"/>
      <c r="L21" s="124"/>
      <c r="M21" s="124"/>
      <c r="Y21" s="106"/>
      <c r="Z21" s="106"/>
      <c r="AA21" s="106" t="s">
        <v>60</v>
      </c>
      <c r="AB21" s="106">
        <v>90</v>
      </c>
      <c r="AC21" s="106">
        <v>60</v>
      </c>
      <c r="AD21" s="106">
        <v>45</v>
      </c>
      <c r="AE21" s="106">
        <v>34</v>
      </c>
      <c r="AF21" s="106">
        <v>27</v>
      </c>
      <c r="AG21" s="106">
        <v>22</v>
      </c>
      <c r="AH21" s="106">
        <v>18</v>
      </c>
      <c r="AI21" s="106">
        <v>15</v>
      </c>
      <c r="AJ21" s="106">
        <v>12</v>
      </c>
      <c r="AK21" s="106">
        <v>9</v>
      </c>
    </row>
    <row r="22" spans="1:37" x14ac:dyDescent="0.25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Y22" s="106"/>
      <c r="Z22" s="106"/>
      <c r="AA22" s="106" t="s">
        <v>63</v>
      </c>
      <c r="AB22" s="106">
        <v>60</v>
      </c>
      <c r="AC22" s="106">
        <v>40</v>
      </c>
      <c r="AD22" s="106">
        <v>30</v>
      </c>
      <c r="AE22" s="106">
        <v>20</v>
      </c>
      <c r="AF22" s="106">
        <v>18</v>
      </c>
      <c r="AG22" s="106">
        <v>15</v>
      </c>
      <c r="AH22" s="106">
        <v>12</v>
      </c>
      <c r="AI22" s="106">
        <v>10</v>
      </c>
      <c r="AJ22" s="106">
        <v>8</v>
      </c>
      <c r="AK22" s="106">
        <v>6</v>
      </c>
    </row>
    <row r="23" spans="1:37" x14ac:dyDescent="0.25">
      <c r="A23" s="124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Y23" s="106"/>
      <c r="Z23" s="106"/>
      <c r="AA23" s="106" t="s">
        <v>70</v>
      </c>
      <c r="AB23" s="106">
        <v>40</v>
      </c>
      <c r="AC23" s="106">
        <v>25</v>
      </c>
      <c r="AD23" s="106">
        <v>18</v>
      </c>
      <c r="AE23" s="106">
        <v>13</v>
      </c>
      <c r="AF23" s="106">
        <v>8</v>
      </c>
      <c r="AG23" s="106">
        <v>7</v>
      </c>
      <c r="AH23" s="106">
        <v>6</v>
      </c>
      <c r="AI23" s="106">
        <v>5</v>
      </c>
      <c r="AJ23" s="106">
        <v>4</v>
      </c>
      <c r="AK23" s="106">
        <v>3</v>
      </c>
    </row>
    <row r="24" spans="1:37" x14ac:dyDescent="0.25">
      <c r="A24" s="124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Y24" s="106"/>
      <c r="Z24" s="106"/>
      <c r="AA24" s="106" t="s">
        <v>71</v>
      </c>
      <c r="AB24" s="106">
        <v>25</v>
      </c>
      <c r="AC24" s="106">
        <v>15</v>
      </c>
      <c r="AD24" s="106">
        <v>13</v>
      </c>
      <c r="AE24" s="106">
        <v>7</v>
      </c>
      <c r="AF24" s="106">
        <v>6</v>
      </c>
      <c r="AG24" s="106">
        <v>5</v>
      </c>
      <c r="AH24" s="106">
        <v>4</v>
      </c>
      <c r="AI24" s="106">
        <v>3</v>
      </c>
      <c r="AJ24" s="106">
        <v>2</v>
      </c>
      <c r="AK24" s="106">
        <v>1</v>
      </c>
    </row>
    <row r="25" spans="1:37" x14ac:dyDescent="0.25">
      <c r="A25" s="124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Y25" s="106"/>
      <c r="Z25" s="106"/>
      <c r="AA25" s="106" t="s">
        <v>76</v>
      </c>
      <c r="AB25" s="106">
        <v>15</v>
      </c>
      <c r="AC25" s="106">
        <v>10</v>
      </c>
      <c r="AD25" s="106">
        <v>8</v>
      </c>
      <c r="AE25" s="106">
        <v>4</v>
      </c>
      <c r="AF25" s="106">
        <v>3</v>
      </c>
      <c r="AG25" s="106">
        <v>2</v>
      </c>
      <c r="AH25" s="106">
        <v>1</v>
      </c>
      <c r="AI25" s="106">
        <v>0</v>
      </c>
      <c r="AJ25" s="106">
        <v>0</v>
      </c>
      <c r="AK25" s="106">
        <v>0</v>
      </c>
    </row>
    <row r="26" spans="1:37" x14ac:dyDescent="0.25">
      <c r="A26" s="124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Y26" s="106"/>
      <c r="Z26" s="106"/>
      <c r="AA26" s="106" t="s">
        <v>77</v>
      </c>
      <c r="AB26" s="106">
        <v>10</v>
      </c>
      <c r="AC26" s="106">
        <v>6</v>
      </c>
      <c r="AD26" s="106">
        <v>4</v>
      </c>
      <c r="AE26" s="106">
        <v>2</v>
      </c>
      <c r="AF26" s="106">
        <v>1</v>
      </c>
      <c r="AG26" s="106">
        <v>0</v>
      </c>
      <c r="AH26" s="106">
        <v>0</v>
      </c>
      <c r="AI26" s="106">
        <v>0</v>
      </c>
      <c r="AJ26" s="106">
        <v>0</v>
      </c>
      <c r="AK26" s="106">
        <v>0</v>
      </c>
    </row>
    <row r="27" spans="1:37" x14ac:dyDescent="0.25">
      <c r="A27" s="124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Y27" s="106"/>
      <c r="Z27" s="106"/>
      <c r="AA27" s="106" t="s">
        <v>82</v>
      </c>
      <c r="AB27" s="106">
        <v>3</v>
      </c>
      <c r="AC27" s="106">
        <v>2</v>
      </c>
      <c r="AD27" s="106">
        <v>1</v>
      </c>
      <c r="AE27" s="106">
        <v>0</v>
      </c>
      <c r="AF27" s="106">
        <v>0</v>
      </c>
      <c r="AG27" s="106">
        <v>0</v>
      </c>
      <c r="AH27" s="106">
        <v>0</v>
      </c>
      <c r="AI27" s="106">
        <v>0</v>
      </c>
      <c r="AJ27" s="106">
        <v>0</v>
      </c>
      <c r="AK27" s="106">
        <v>0</v>
      </c>
    </row>
    <row r="28" spans="1:37" x14ac:dyDescent="0.25">
      <c r="A28" s="124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</row>
    <row r="29" spans="1:37" x14ac:dyDescent="0.25">
      <c r="A29" s="124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</row>
    <row r="30" spans="1:37" x14ac:dyDescent="0.25">
      <c r="A30" s="124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</row>
    <row r="31" spans="1:37" x14ac:dyDescent="0.25">
      <c r="A31" s="124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</row>
    <row r="32" spans="1:37" x14ac:dyDescent="0.25">
      <c r="A32" s="124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56"/>
      <c r="M32" s="156"/>
    </row>
    <row r="33" spans="1:18" x14ac:dyDescent="0.25">
      <c r="A33" s="159" t="s">
        <v>44</v>
      </c>
      <c r="B33" s="160"/>
      <c r="C33" s="161"/>
      <c r="D33" s="162" t="s">
        <v>103</v>
      </c>
      <c r="E33" s="163" t="s">
        <v>104</v>
      </c>
      <c r="F33" s="164"/>
      <c r="G33" s="162" t="s">
        <v>103</v>
      </c>
      <c r="H33" s="163" t="s">
        <v>105</v>
      </c>
      <c r="I33" s="165"/>
      <c r="J33" s="163" t="s">
        <v>106</v>
      </c>
      <c r="K33" s="166" t="s">
        <v>107</v>
      </c>
      <c r="L33" s="33"/>
      <c r="M33" s="220"/>
      <c r="N33" s="221"/>
      <c r="P33" s="157"/>
      <c r="Q33" s="157"/>
      <c r="R33" s="158"/>
    </row>
    <row r="34" spans="1:18" x14ac:dyDescent="0.25">
      <c r="A34" s="169" t="s">
        <v>108</v>
      </c>
      <c r="B34" s="170"/>
      <c r="C34" s="171"/>
      <c r="D34" s="172"/>
      <c r="E34" s="438"/>
      <c r="F34" s="438"/>
      <c r="G34" s="173" t="s">
        <v>109</v>
      </c>
      <c r="H34" s="170"/>
      <c r="I34" s="174"/>
      <c r="J34" s="175"/>
      <c r="K34" s="176" t="s">
        <v>110</v>
      </c>
      <c r="L34" s="177"/>
      <c r="M34" s="199"/>
      <c r="P34" s="167"/>
      <c r="Q34" s="167"/>
      <c r="R34" s="168"/>
    </row>
    <row r="35" spans="1:18" x14ac:dyDescent="0.25">
      <c r="A35" s="180" t="s">
        <v>111</v>
      </c>
      <c r="B35" s="181"/>
      <c r="C35" s="182"/>
      <c r="D35" s="183"/>
      <c r="E35" s="439"/>
      <c r="F35" s="439"/>
      <c r="G35" s="184" t="s">
        <v>112</v>
      </c>
      <c r="H35" s="185"/>
      <c r="I35" s="186"/>
      <c r="J35" s="187"/>
      <c r="K35" s="188"/>
      <c r="L35" s="156"/>
      <c r="M35" s="189"/>
      <c r="P35" s="168"/>
      <c r="Q35" s="179"/>
      <c r="R35" s="168"/>
    </row>
    <row r="36" spans="1:18" x14ac:dyDescent="0.25">
      <c r="A36" s="191"/>
      <c r="B36" s="192"/>
      <c r="C36" s="193"/>
      <c r="D36" s="183"/>
      <c r="E36" s="194"/>
      <c r="F36" s="124"/>
      <c r="G36" s="184" t="s">
        <v>113</v>
      </c>
      <c r="H36" s="185"/>
      <c r="I36" s="186"/>
      <c r="J36" s="187"/>
      <c r="K36" s="176" t="s">
        <v>114</v>
      </c>
      <c r="L36" s="177"/>
      <c r="M36" s="178"/>
      <c r="P36" s="167"/>
      <c r="Q36" s="167"/>
      <c r="R36" s="168"/>
    </row>
    <row r="37" spans="1:18" x14ac:dyDescent="0.25">
      <c r="A37" s="195"/>
      <c r="B37" s="196"/>
      <c r="C37" s="197"/>
      <c r="D37" s="183"/>
      <c r="E37" s="194"/>
      <c r="F37" s="124"/>
      <c r="G37" s="184" t="s">
        <v>115</v>
      </c>
      <c r="H37" s="185"/>
      <c r="I37" s="186"/>
      <c r="J37" s="187"/>
      <c r="K37" s="198"/>
      <c r="L37" s="124"/>
      <c r="M37" s="199"/>
      <c r="P37" s="168"/>
      <c r="Q37" s="179"/>
      <c r="R37" s="168"/>
    </row>
    <row r="38" spans="1:18" x14ac:dyDescent="0.25">
      <c r="A38" s="200"/>
      <c r="B38" s="201"/>
      <c r="C38" s="202"/>
      <c r="D38" s="183"/>
      <c r="E38" s="194"/>
      <c r="F38" s="124"/>
      <c r="G38" s="184" t="s">
        <v>116</v>
      </c>
      <c r="H38" s="185"/>
      <c r="I38" s="186"/>
      <c r="J38" s="187"/>
      <c r="K38" s="180"/>
      <c r="L38" s="156"/>
      <c r="M38" s="189"/>
      <c r="P38" s="168"/>
      <c r="Q38" s="179"/>
      <c r="R38" s="168"/>
    </row>
    <row r="39" spans="1:18" x14ac:dyDescent="0.25">
      <c r="A39" s="203"/>
      <c r="B39" s="16"/>
      <c r="C39" s="197"/>
      <c r="D39" s="183"/>
      <c r="E39" s="194"/>
      <c r="F39" s="124"/>
      <c r="G39" s="184" t="s">
        <v>117</v>
      </c>
      <c r="H39" s="185"/>
      <c r="I39" s="186"/>
      <c r="J39" s="187"/>
      <c r="K39" s="176" t="s">
        <v>118</v>
      </c>
      <c r="L39" s="177"/>
      <c r="M39" s="178"/>
      <c r="P39" s="167"/>
      <c r="Q39" s="167"/>
      <c r="R39" s="168"/>
    </row>
    <row r="40" spans="1:18" x14ac:dyDescent="0.25">
      <c r="A40" s="203"/>
      <c r="B40" s="16"/>
      <c r="C40" s="204"/>
      <c r="D40" s="183"/>
      <c r="E40" s="194"/>
      <c r="F40" s="124"/>
      <c r="G40" s="184" t="s">
        <v>119</v>
      </c>
      <c r="H40" s="185"/>
      <c r="I40" s="186"/>
      <c r="J40" s="187"/>
      <c r="K40" s="198"/>
      <c r="L40" s="124"/>
      <c r="M40" s="199"/>
      <c r="P40" s="168"/>
      <c r="Q40" s="179"/>
      <c r="R40" s="168"/>
    </row>
    <row r="41" spans="1:18" x14ac:dyDescent="0.25">
      <c r="A41" s="205"/>
      <c r="B41" s="206"/>
      <c r="C41" s="207"/>
      <c r="D41" s="208"/>
      <c r="E41" s="209"/>
      <c r="F41" s="156"/>
      <c r="G41" s="210" t="s">
        <v>120</v>
      </c>
      <c r="H41" s="181"/>
      <c r="I41" s="211"/>
      <c r="J41" s="212"/>
      <c r="K41" s="180" t="str">
        <f>L4</f>
        <v>Hankó Bálint</v>
      </c>
      <c r="L41" s="156"/>
      <c r="M41" s="189"/>
      <c r="P41" s="168"/>
      <c r="Q41" s="179"/>
      <c r="R41" s="190"/>
    </row>
  </sheetData>
  <sheetProtection selectLockedCells="1" selectUnlockedCells="1"/>
  <mergeCells count="20">
    <mergeCell ref="H18:I18"/>
    <mergeCell ref="A1:F1"/>
    <mergeCell ref="A4:C4"/>
    <mergeCell ref="B18:C18"/>
    <mergeCell ref="D18:E18"/>
    <mergeCell ref="F18:G18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</mergeCells>
  <conditionalFormatting sqref="E7 E9 E11">
    <cfRule type="cellIs" dxfId="190" priority="1" stopIfTrue="1" operator="equal">
      <formula>"Bye"</formula>
    </cfRule>
  </conditionalFormatting>
  <conditionalFormatting sqref="R41">
    <cfRule type="expression" dxfId="189" priority="2" stopIfTrue="1">
      <formula>$O$1="CU"</formula>
    </cfRule>
  </conditionalFormatting>
  <printOptions horizontalCentered="1" verticalCentered="1"/>
  <pageMargins left="0" right="0" top="0.98402777777777783" bottom="0.98402777777777783" header="0.51181102362204722" footer="0.51181102362204722"/>
  <pageSetup paperSize="9" scale="90" firstPageNumber="0" orientation="portrait" horizontalDpi="300" verticalDpi="30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1">
    <tabColor indexed="11"/>
  </sheetPr>
  <dimension ref="A1:AK41"/>
  <sheetViews>
    <sheetView showZeros="0" workbookViewId="0">
      <selection activeCell="K11" sqref="K11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9" hidden="1" customWidth="1"/>
  </cols>
  <sheetData>
    <row r="1" spans="1:37" ht="24.6" x14ac:dyDescent="0.25">
      <c r="A1" s="448" t="str">
        <f>Altalanos!$A$6</f>
        <v>Diákolimpia Vármegyei</v>
      </c>
      <c r="B1" s="448"/>
      <c r="C1" s="448"/>
      <c r="D1" s="448"/>
      <c r="E1" s="448"/>
      <c r="F1" s="448"/>
      <c r="G1" s="89"/>
      <c r="H1" s="90" t="s">
        <v>28</v>
      </c>
      <c r="I1" s="91"/>
      <c r="J1" s="92"/>
      <c r="L1" s="93"/>
      <c r="M1" s="94"/>
      <c r="N1" s="95"/>
      <c r="O1" s="95"/>
      <c r="P1" s="95"/>
      <c r="Q1" s="96"/>
      <c r="R1" s="95"/>
      <c r="AB1" s="97" t="e">
        <f>IF(Y5=1,CONCATENATE(VLOOKUP(Y3,AA16:AH27,2)),CONCATENATE(VLOOKUP(Y3,AA2:AK13,2)))</f>
        <v>#N/A</v>
      </c>
      <c r="AC1" s="97" t="e">
        <f>IF(Y5=1,CONCATENATE(VLOOKUP(Y3,AA16:AK27,3)),CONCATENATE(VLOOKUP(Y3,AA2:AK13,3)))</f>
        <v>#N/A</v>
      </c>
      <c r="AD1" s="97" t="e">
        <f>IF(Y5=1,CONCATENATE(VLOOKUP(Y3,AA16:AK27,4)),CONCATENATE(VLOOKUP(Y3,AA2:AK13,4)))</f>
        <v>#N/A</v>
      </c>
      <c r="AE1" s="97" t="e">
        <f>IF(Y5=1,CONCATENATE(VLOOKUP(Y3,AA16:AK27,5)),CONCATENATE(VLOOKUP(Y3,AA2:AK13,5)))</f>
        <v>#N/A</v>
      </c>
      <c r="AF1" s="97" t="e">
        <f>IF(Y5=1,CONCATENATE(VLOOKUP(Y3,AA16:AK27,6)),CONCATENATE(VLOOKUP(Y3,AA2:AK13,6)))</f>
        <v>#N/A</v>
      </c>
      <c r="AG1" s="97" t="e">
        <f>IF(Y5=1,CONCATENATE(VLOOKUP(Y3,AA16:AK27,7)),CONCATENATE(VLOOKUP(Y3,AA2:AK13,7)))</f>
        <v>#N/A</v>
      </c>
      <c r="AH1" s="97" t="e">
        <f>IF(Y5=1,CONCATENATE(VLOOKUP(Y3,AA16:AK27,8)),CONCATENATE(VLOOKUP(Y3,AA2:AK13,8)))</f>
        <v>#N/A</v>
      </c>
      <c r="AI1" s="97" t="e">
        <f>IF(Y5=1,CONCATENATE(VLOOKUP(Y3,AA16:AK27,9)),CONCATENATE(VLOOKUP(Y3,AA2:AK13,9)))</f>
        <v>#N/A</v>
      </c>
      <c r="AJ1" s="97" t="e">
        <f>IF(Y5=1,CONCATENATE(VLOOKUP(Y3,AA16:AK27,10)),CONCATENATE(VLOOKUP(Y3,AA2:AK13,10)))</f>
        <v>#N/A</v>
      </c>
      <c r="AK1" s="97" t="e">
        <f>IF(Y5=1,CONCATENATE(VLOOKUP(Y3,AA16:AK27,11)),CONCATENATE(VLOOKUP(Y3,AA2:AK13,11)))</f>
        <v>#N/A</v>
      </c>
    </row>
    <row r="2" spans="1:37" x14ac:dyDescent="0.25">
      <c r="A2" s="98" t="s">
        <v>29</v>
      </c>
      <c r="B2" s="99"/>
      <c r="C2" s="99"/>
      <c r="D2" s="99"/>
      <c r="E2" s="99">
        <f>Altalanos!$A$8</f>
        <v>0</v>
      </c>
      <c r="F2" s="99"/>
      <c r="G2" s="100"/>
      <c r="H2" s="101"/>
      <c r="I2" s="101"/>
      <c r="J2" s="102"/>
      <c r="K2" s="93"/>
      <c r="L2" s="93"/>
      <c r="M2" s="93"/>
      <c r="N2" s="103"/>
      <c r="O2" s="104"/>
      <c r="P2" s="103"/>
      <c r="Q2" s="104"/>
      <c r="R2" s="103"/>
      <c r="Y2" s="105"/>
      <c r="Z2" s="106"/>
      <c r="AA2" s="106" t="s">
        <v>30</v>
      </c>
      <c r="AB2" s="107">
        <v>150</v>
      </c>
      <c r="AC2" s="107">
        <v>120</v>
      </c>
      <c r="AD2" s="107">
        <v>100</v>
      </c>
      <c r="AE2" s="107">
        <v>80</v>
      </c>
      <c r="AF2" s="107">
        <v>70</v>
      </c>
      <c r="AG2" s="107">
        <v>60</v>
      </c>
      <c r="AH2" s="107">
        <v>55</v>
      </c>
      <c r="AI2" s="107">
        <v>50</v>
      </c>
      <c r="AJ2" s="107">
        <v>45</v>
      </c>
      <c r="AK2" s="107">
        <v>40</v>
      </c>
    </row>
    <row r="3" spans="1:37" x14ac:dyDescent="0.25">
      <c r="A3" s="53" t="s">
        <v>21</v>
      </c>
      <c r="B3" s="53"/>
      <c r="C3" s="53"/>
      <c r="D3" s="53"/>
      <c r="E3" s="53" t="s">
        <v>11</v>
      </c>
      <c r="F3" s="53"/>
      <c r="G3" s="53"/>
      <c r="H3" s="53" t="s">
        <v>31</v>
      </c>
      <c r="I3" s="53"/>
      <c r="J3" s="108"/>
      <c r="K3" s="53"/>
      <c r="L3" s="54" t="s">
        <v>32</v>
      </c>
      <c r="M3" s="53"/>
      <c r="N3" s="109"/>
      <c r="O3" s="110"/>
      <c r="P3" s="109"/>
      <c r="Q3" s="111" t="s">
        <v>33</v>
      </c>
      <c r="R3" s="107" t="s">
        <v>34</v>
      </c>
      <c r="Y3" s="106">
        <f>IF(H4="OB","A",IF(H4="IX","W",H4))</f>
        <v>0</v>
      </c>
      <c r="Z3" s="106"/>
      <c r="AA3" s="106" t="s">
        <v>36</v>
      </c>
      <c r="AB3" s="107">
        <v>120</v>
      </c>
      <c r="AC3" s="107">
        <v>90</v>
      </c>
      <c r="AD3" s="107">
        <v>65</v>
      </c>
      <c r="AE3" s="107">
        <v>55</v>
      </c>
      <c r="AF3" s="107">
        <v>50</v>
      </c>
      <c r="AG3" s="107">
        <v>45</v>
      </c>
      <c r="AH3" s="107">
        <v>40</v>
      </c>
      <c r="AI3" s="107">
        <v>35</v>
      </c>
      <c r="AJ3" s="107">
        <v>25</v>
      </c>
      <c r="AK3" s="107">
        <v>20</v>
      </c>
    </row>
    <row r="4" spans="1:37" x14ac:dyDescent="0.25">
      <c r="A4" s="449">
        <f>Altalanos!$A$10</f>
        <v>45790</v>
      </c>
      <c r="B4" s="449"/>
      <c r="C4" s="449"/>
      <c r="D4" s="112"/>
      <c r="E4" s="113" t="str">
        <f>Altalanos!$C$10</f>
        <v>Békéscsaba</v>
      </c>
      <c r="F4" s="113"/>
      <c r="G4" s="113" t="s">
        <v>146</v>
      </c>
      <c r="H4" s="114"/>
      <c r="I4" s="113"/>
      <c r="J4" s="115"/>
      <c r="K4" s="114"/>
      <c r="L4" s="116" t="str">
        <f>Altalanos!$E$10</f>
        <v>Hankó Bálint</v>
      </c>
      <c r="M4" s="114"/>
      <c r="N4" s="117"/>
      <c r="O4" s="118"/>
      <c r="P4" s="117"/>
      <c r="Q4" s="119" t="s">
        <v>38</v>
      </c>
      <c r="R4" s="120" t="s">
        <v>39</v>
      </c>
      <c r="Y4" s="106"/>
      <c r="Z4" s="106"/>
      <c r="AA4" s="106" t="s">
        <v>41</v>
      </c>
      <c r="AB4" s="107">
        <v>90</v>
      </c>
      <c r="AC4" s="107">
        <v>60</v>
      </c>
      <c r="AD4" s="107">
        <v>45</v>
      </c>
      <c r="AE4" s="107">
        <v>34</v>
      </c>
      <c r="AF4" s="107">
        <v>27</v>
      </c>
      <c r="AG4" s="107">
        <v>22</v>
      </c>
      <c r="AH4" s="107">
        <v>18</v>
      </c>
      <c r="AI4" s="107">
        <v>15</v>
      </c>
      <c r="AJ4" s="107">
        <v>12</v>
      </c>
      <c r="AK4" s="107">
        <v>9</v>
      </c>
    </row>
    <row r="5" spans="1:37" x14ac:dyDescent="0.25">
      <c r="A5" s="33"/>
      <c r="B5" s="33" t="s">
        <v>42</v>
      </c>
      <c r="C5" s="33" t="s">
        <v>43</v>
      </c>
      <c r="D5" s="33" t="s">
        <v>44</v>
      </c>
      <c r="E5" s="33" t="s">
        <v>45</v>
      </c>
      <c r="F5" s="33"/>
      <c r="G5" s="33" t="s">
        <v>25</v>
      </c>
      <c r="H5" s="33"/>
      <c r="I5" s="33" t="s">
        <v>46</v>
      </c>
      <c r="J5" s="33"/>
      <c r="K5" s="121" t="s">
        <v>47</v>
      </c>
      <c r="L5" s="121" t="s">
        <v>48</v>
      </c>
      <c r="M5" s="121" t="s">
        <v>49</v>
      </c>
      <c r="Q5" s="122" t="s">
        <v>50</v>
      </c>
      <c r="R5" s="123" t="s">
        <v>51</v>
      </c>
      <c r="Y5" s="106">
        <f>IF(OR(Altalanos!$A$8="F1",Altalanos!$A$8="F2",Altalanos!$A$8="N1",Altalanos!$A$8="N2"),1,2)</f>
        <v>2</v>
      </c>
      <c r="Z5" s="106"/>
      <c r="AA5" s="106" t="s">
        <v>53</v>
      </c>
      <c r="AB5" s="107">
        <v>60</v>
      </c>
      <c r="AC5" s="107">
        <v>40</v>
      </c>
      <c r="AD5" s="107">
        <v>30</v>
      </c>
      <c r="AE5" s="107">
        <v>20</v>
      </c>
      <c r="AF5" s="107">
        <v>18</v>
      </c>
      <c r="AG5" s="107">
        <v>15</v>
      </c>
      <c r="AH5" s="107">
        <v>12</v>
      </c>
      <c r="AI5" s="107">
        <v>10</v>
      </c>
      <c r="AJ5" s="107">
        <v>8</v>
      </c>
      <c r="AK5" s="107">
        <v>6</v>
      </c>
    </row>
    <row r="6" spans="1:37" x14ac:dyDescent="0.25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Y6" s="106"/>
      <c r="Z6" s="106"/>
      <c r="AA6" s="106" t="s">
        <v>54</v>
      </c>
      <c r="AB6" s="107">
        <v>40</v>
      </c>
      <c r="AC6" s="107">
        <v>25</v>
      </c>
      <c r="AD6" s="107">
        <v>18</v>
      </c>
      <c r="AE6" s="107">
        <v>13</v>
      </c>
      <c r="AF6" s="107">
        <v>10</v>
      </c>
      <c r="AG6" s="107">
        <v>8</v>
      </c>
      <c r="AH6" s="107">
        <v>6</v>
      </c>
      <c r="AI6" s="107">
        <v>5</v>
      </c>
      <c r="AJ6" s="107">
        <v>4</v>
      </c>
      <c r="AK6" s="107">
        <v>3</v>
      </c>
    </row>
    <row r="7" spans="1:37" x14ac:dyDescent="0.25">
      <c r="A7" s="134" t="s">
        <v>30</v>
      </c>
      <c r="B7" s="214"/>
      <c r="C7" s="127" t="str">
        <f>IF($B7="","",VLOOKUP($B7,#REF!,5))</f>
        <v/>
      </c>
      <c r="D7" s="127" t="str">
        <f>IF($B7="","",VLOOKUP($B7,#REF!,15))</f>
        <v/>
      </c>
      <c r="E7" s="140" t="s">
        <v>147</v>
      </c>
      <c r="F7" s="141"/>
      <c r="G7" s="140" t="s">
        <v>148</v>
      </c>
      <c r="H7" s="141"/>
      <c r="I7" s="140" t="s">
        <v>145</v>
      </c>
      <c r="J7" s="124"/>
      <c r="K7" s="428" t="s">
        <v>617</v>
      </c>
      <c r="L7" s="131" t="e">
        <f>IF(K7="","",CONCATENATE(VLOOKUP($Y$3,$AB$1:$AK$1,K7)," pont"))</f>
        <v>#N/A</v>
      </c>
      <c r="M7" s="132"/>
      <c r="Y7" s="106"/>
      <c r="Z7" s="106"/>
      <c r="AA7" s="106" t="s">
        <v>60</v>
      </c>
      <c r="AB7" s="107">
        <v>25</v>
      </c>
      <c r="AC7" s="107">
        <v>15</v>
      </c>
      <c r="AD7" s="107">
        <v>13</v>
      </c>
      <c r="AE7" s="107">
        <v>8</v>
      </c>
      <c r="AF7" s="107">
        <v>6</v>
      </c>
      <c r="AG7" s="107">
        <v>4</v>
      </c>
      <c r="AH7" s="107">
        <v>3</v>
      </c>
      <c r="AI7" s="107">
        <v>2</v>
      </c>
      <c r="AJ7" s="107">
        <v>1</v>
      </c>
      <c r="AK7" s="107">
        <v>0</v>
      </c>
    </row>
    <row r="8" spans="1:37" x14ac:dyDescent="0.25">
      <c r="A8" s="134"/>
      <c r="B8" s="217"/>
      <c r="C8" s="136"/>
      <c r="D8" s="136"/>
      <c r="E8" s="136"/>
      <c r="F8" s="136"/>
      <c r="G8" s="136"/>
      <c r="H8" s="136"/>
      <c r="I8" s="136"/>
      <c r="J8" s="124"/>
      <c r="K8" s="134"/>
      <c r="L8" s="134"/>
      <c r="M8" s="137"/>
      <c r="Y8" s="106"/>
      <c r="Z8" s="106"/>
      <c r="AA8" s="106" t="s">
        <v>63</v>
      </c>
      <c r="AB8" s="107">
        <v>15</v>
      </c>
      <c r="AC8" s="107">
        <v>10</v>
      </c>
      <c r="AD8" s="107">
        <v>7</v>
      </c>
      <c r="AE8" s="107">
        <v>5</v>
      </c>
      <c r="AF8" s="107">
        <v>4</v>
      </c>
      <c r="AG8" s="107">
        <v>3</v>
      </c>
      <c r="AH8" s="107">
        <v>2</v>
      </c>
      <c r="AI8" s="107">
        <v>1</v>
      </c>
      <c r="AJ8" s="107">
        <v>0</v>
      </c>
      <c r="AK8" s="107">
        <v>0</v>
      </c>
    </row>
    <row r="9" spans="1:37" x14ac:dyDescent="0.25">
      <c r="A9" s="134" t="s">
        <v>64</v>
      </c>
      <c r="B9" s="214"/>
      <c r="C9" s="127" t="str">
        <f>IF($B9="","",VLOOKUP($B9,#REF!,5))</f>
        <v/>
      </c>
      <c r="D9" s="127" t="str">
        <f>IF($B9="","",VLOOKUP($B9,#REF!,15))</f>
        <v/>
      </c>
      <c r="E9" s="140" t="s">
        <v>149</v>
      </c>
      <c r="F9" s="141"/>
      <c r="G9" s="140" t="s">
        <v>150</v>
      </c>
      <c r="H9" s="141"/>
      <c r="I9" s="140" t="s">
        <v>126</v>
      </c>
      <c r="J9" s="124"/>
      <c r="K9" s="428" t="s">
        <v>616</v>
      </c>
      <c r="L9" s="131" t="e">
        <f>IF(K9="","",CONCATENATE(VLOOKUP($Y$3,$AB$1:$AK$1,K9)," pont"))</f>
        <v>#N/A</v>
      </c>
      <c r="M9" s="132"/>
      <c r="Y9" s="106"/>
      <c r="Z9" s="106"/>
      <c r="AA9" s="106" t="s">
        <v>70</v>
      </c>
      <c r="AB9" s="107">
        <v>10</v>
      </c>
      <c r="AC9" s="107">
        <v>6</v>
      </c>
      <c r="AD9" s="107">
        <v>4</v>
      </c>
      <c r="AE9" s="107">
        <v>2</v>
      </c>
      <c r="AF9" s="107">
        <v>1</v>
      </c>
      <c r="AG9" s="107">
        <v>0</v>
      </c>
      <c r="AH9" s="107">
        <v>0</v>
      </c>
      <c r="AI9" s="107">
        <v>0</v>
      </c>
      <c r="AJ9" s="107">
        <v>0</v>
      </c>
      <c r="AK9" s="107">
        <v>0</v>
      </c>
    </row>
    <row r="10" spans="1:37" x14ac:dyDescent="0.25">
      <c r="A10" s="134"/>
      <c r="B10" s="217"/>
      <c r="C10" s="136"/>
      <c r="D10" s="136"/>
      <c r="E10" s="136"/>
      <c r="F10" s="136"/>
      <c r="G10" s="136"/>
      <c r="H10" s="136"/>
      <c r="I10" s="136"/>
      <c r="J10" s="124"/>
      <c r="K10" s="134"/>
      <c r="L10" s="134"/>
      <c r="M10" s="137"/>
      <c r="Y10" s="106"/>
      <c r="Z10" s="106"/>
      <c r="AA10" s="106" t="s">
        <v>71</v>
      </c>
      <c r="AB10" s="107">
        <v>6</v>
      </c>
      <c r="AC10" s="107">
        <v>3</v>
      </c>
      <c r="AD10" s="107">
        <v>2</v>
      </c>
      <c r="AE10" s="107">
        <v>1</v>
      </c>
      <c r="AF10" s="107">
        <v>0</v>
      </c>
      <c r="AG10" s="107">
        <v>0</v>
      </c>
      <c r="AH10" s="107">
        <v>0</v>
      </c>
      <c r="AI10" s="107">
        <v>0</v>
      </c>
      <c r="AJ10" s="107">
        <v>0</v>
      </c>
      <c r="AK10" s="107">
        <v>0</v>
      </c>
    </row>
    <row r="11" spans="1:37" x14ac:dyDescent="0.25">
      <c r="A11" s="134" t="s">
        <v>72</v>
      </c>
      <c r="B11" s="214"/>
      <c r="C11" s="127" t="str">
        <f>IF($B11="","",VLOOKUP($B11,#REF!,5))</f>
        <v/>
      </c>
      <c r="D11" s="127" t="str">
        <f>IF($B11="","",VLOOKUP($B11,#REF!,15))</f>
        <v/>
      </c>
      <c r="E11" s="140" t="s">
        <v>151</v>
      </c>
      <c r="F11" s="141"/>
      <c r="G11" s="140" t="s">
        <v>152</v>
      </c>
      <c r="H11" s="141"/>
      <c r="I11" s="140" t="s">
        <v>126</v>
      </c>
      <c r="J11" s="124"/>
      <c r="K11" s="428" t="s">
        <v>618</v>
      </c>
      <c r="L11" s="131" t="e">
        <f>IF(K11="","",CONCATENATE(VLOOKUP($Y$3,$AB$1:$AK$1,K11)," pont"))</f>
        <v>#N/A</v>
      </c>
      <c r="M11" s="132"/>
      <c r="Y11" s="106"/>
      <c r="Z11" s="106"/>
      <c r="AA11" s="106" t="s">
        <v>76</v>
      </c>
      <c r="AB11" s="107">
        <v>3</v>
      </c>
      <c r="AC11" s="107">
        <v>2</v>
      </c>
      <c r="AD11" s="107">
        <v>1</v>
      </c>
      <c r="AE11" s="107">
        <v>0</v>
      </c>
      <c r="AF11" s="107">
        <v>0</v>
      </c>
      <c r="AG11" s="107">
        <v>0</v>
      </c>
      <c r="AH11" s="107">
        <v>0</v>
      </c>
      <c r="AI11" s="107">
        <v>0</v>
      </c>
      <c r="AJ11" s="107">
        <v>0</v>
      </c>
      <c r="AK11" s="107">
        <v>0</v>
      </c>
    </row>
    <row r="12" spans="1:37" x14ac:dyDescent="0.25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Y12" s="106"/>
      <c r="Z12" s="106"/>
      <c r="AA12" s="106" t="s">
        <v>77</v>
      </c>
      <c r="AB12" s="143">
        <v>0</v>
      </c>
      <c r="AC12" s="143">
        <v>0</v>
      </c>
      <c r="AD12" s="143">
        <v>0</v>
      </c>
      <c r="AE12" s="143">
        <v>0</v>
      </c>
      <c r="AF12" s="143">
        <v>0</v>
      </c>
      <c r="AG12" s="143">
        <v>0</v>
      </c>
      <c r="AH12" s="143">
        <v>0</v>
      </c>
      <c r="AI12" s="143">
        <v>0</v>
      </c>
      <c r="AJ12" s="143">
        <v>0</v>
      </c>
      <c r="AK12" s="143">
        <v>0</v>
      </c>
    </row>
    <row r="13" spans="1:37" x14ac:dyDescent="0.25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Y13" s="106"/>
      <c r="Z13" s="106"/>
      <c r="AA13" s="106" t="s">
        <v>82</v>
      </c>
      <c r="AB13" s="143">
        <v>0</v>
      </c>
      <c r="AC13" s="143">
        <v>0</v>
      </c>
      <c r="AD13" s="143">
        <v>0</v>
      </c>
      <c r="AE13" s="143">
        <v>0</v>
      </c>
      <c r="AF13" s="143">
        <v>0</v>
      </c>
      <c r="AG13" s="143">
        <v>0</v>
      </c>
      <c r="AH13" s="143">
        <v>0</v>
      </c>
      <c r="AI13" s="143">
        <v>0</v>
      </c>
      <c r="AJ13" s="143">
        <v>0</v>
      </c>
      <c r="AK13" s="143">
        <v>0</v>
      </c>
    </row>
    <row r="14" spans="1:37" x14ac:dyDescent="0.25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</row>
    <row r="15" spans="1:37" x14ac:dyDescent="0.25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</row>
    <row r="16" spans="1:37" x14ac:dyDescent="0.25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Y16" s="106"/>
      <c r="Z16" s="106"/>
      <c r="AA16" s="106" t="s">
        <v>30</v>
      </c>
      <c r="AB16" s="106">
        <v>300</v>
      </c>
      <c r="AC16" s="106">
        <v>250</v>
      </c>
      <c r="AD16" s="106">
        <v>220</v>
      </c>
      <c r="AE16" s="106">
        <v>180</v>
      </c>
      <c r="AF16" s="106">
        <v>160</v>
      </c>
      <c r="AG16" s="106">
        <v>150</v>
      </c>
      <c r="AH16" s="106">
        <v>140</v>
      </c>
      <c r="AI16" s="106">
        <v>130</v>
      </c>
      <c r="AJ16" s="106">
        <v>120</v>
      </c>
      <c r="AK16" s="106">
        <v>110</v>
      </c>
    </row>
    <row r="17" spans="1:37" x14ac:dyDescent="0.25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Y17" s="106"/>
      <c r="Z17" s="106"/>
      <c r="AA17" s="106" t="s">
        <v>36</v>
      </c>
      <c r="AB17" s="106">
        <v>250</v>
      </c>
      <c r="AC17" s="106">
        <v>200</v>
      </c>
      <c r="AD17" s="106">
        <v>160</v>
      </c>
      <c r="AE17" s="106">
        <v>140</v>
      </c>
      <c r="AF17" s="106">
        <v>120</v>
      </c>
      <c r="AG17" s="106">
        <v>110</v>
      </c>
      <c r="AH17" s="106">
        <v>100</v>
      </c>
      <c r="AI17" s="106">
        <v>90</v>
      </c>
      <c r="AJ17" s="106">
        <v>80</v>
      </c>
      <c r="AK17" s="106">
        <v>70</v>
      </c>
    </row>
    <row r="18" spans="1:37" ht="18.75" customHeight="1" x14ac:dyDescent="0.25">
      <c r="A18" s="124"/>
      <c r="B18" s="447"/>
      <c r="C18" s="447"/>
      <c r="D18" s="446" t="str">
        <f>E7</f>
        <v>Zahorán</v>
      </c>
      <c r="E18" s="446"/>
      <c r="F18" s="446" t="str">
        <f>E9</f>
        <v>Csökmei</v>
      </c>
      <c r="G18" s="446"/>
      <c r="H18" s="446" t="str">
        <f>E11</f>
        <v>Papp</v>
      </c>
      <c r="I18" s="446"/>
      <c r="J18" s="124"/>
      <c r="K18" s="124"/>
      <c r="L18" s="124"/>
      <c r="M18" s="124"/>
      <c r="Y18" s="106"/>
      <c r="Z18" s="106"/>
      <c r="AA18" s="106" t="s">
        <v>41</v>
      </c>
      <c r="AB18" s="106">
        <v>200</v>
      </c>
      <c r="AC18" s="106">
        <v>150</v>
      </c>
      <c r="AD18" s="106">
        <v>130</v>
      </c>
      <c r="AE18" s="106">
        <v>110</v>
      </c>
      <c r="AF18" s="106">
        <v>95</v>
      </c>
      <c r="AG18" s="106">
        <v>80</v>
      </c>
      <c r="AH18" s="106">
        <v>70</v>
      </c>
      <c r="AI18" s="106">
        <v>60</v>
      </c>
      <c r="AJ18" s="106">
        <v>55</v>
      </c>
      <c r="AK18" s="106">
        <v>50</v>
      </c>
    </row>
    <row r="19" spans="1:37" ht="18.75" customHeight="1" x14ac:dyDescent="0.25">
      <c r="A19" s="149" t="s">
        <v>30</v>
      </c>
      <c r="B19" s="441" t="str">
        <f>E7</f>
        <v>Zahorán</v>
      </c>
      <c r="C19" s="441"/>
      <c r="D19" s="444"/>
      <c r="E19" s="444"/>
      <c r="F19" s="442" t="s">
        <v>637</v>
      </c>
      <c r="G19" s="443"/>
      <c r="H19" s="442" t="s">
        <v>638</v>
      </c>
      <c r="I19" s="443"/>
      <c r="J19" s="124"/>
      <c r="K19" s="124"/>
      <c r="L19" s="124"/>
      <c r="M19" s="124"/>
      <c r="Y19" s="106"/>
      <c r="Z19" s="106"/>
      <c r="AA19" s="106" t="s">
        <v>53</v>
      </c>
      <c r="AB19" s="106">
        <v>150</v>
      </c>
      <c r="AC19" s="106">
        <v>120</v>
      </c>
      <c r="AD19" s="106">
        <v>100</v>
      </c>
      <c r="AE19" s="106">
        <v>80</v>
      </c>
      <c r="AF19" s="106">
        <v>70</v>
      </c>
      <c r="AG19" s="106">
        <v>60</v>
      </c>
      <c r="AH19" s="106">
        <v>55</v>
      </c>
      <c r="AI19" s="106">
        <v>50</v>
      </c>
      <c r="AJ19" s="106">
        <v>45</v>
      </c>
      <c r="AK19" s="106">
        <v>40</v>
      </c>
    </row>
    <row r="20" spans="1:37" ht="18.75" customHeight="1" x14ac:dyDescent="0.25">
      <c r="A20" s="149" t="s">
        <v>64</v>
      </c>
      <c r="B20" s="441" t="str">
        <f>E9</f>
        <v>Csökmei</v>
      </c>
      <c r="C20" s="441"/>
      <c r="D20" s="442" t="s">
        <v>639</v>
      </c>
      <c r="E20" s="443"/>
      <c r="F20" s="444"/>
      <c r="G20" s="444"/>
      <c r="H20" s="442" t="s">
        <v>637</v>
      </c>
      <c r="I20" s="443"/>
      <c r="J20" s="124"/>
      <c r="K20" s="124"/>
      <c r="L20" s="124"/>
      <c r="M20" s="124"/>
      <c r="Y20" s="106"/>
      <c r="Z20" s="106"/>
      <c r="AA20" s="106" t="s">
        <v>54</v>
      </c>
      <c r="AB20" s="106">
        <v>120</v>
      </c>
      <c r="AC20" s="106">
        <v>90</v>
      </c>
      <c r="AD20" s="106">
        <v>65</v>
      </c>
      <c r="AE20" s="106">
        <v>55</v>
      </c>
      <c r="AF20" s="106">
        <v>50</v>
      </c>
      <c r="AG20" s="106">
        <v>45</v>
      </c>
      <c r="AH20" s="106">
        <v>40</v>
      </c>
      <c r="AI20" s="106">
        <v>35</v>
      </c>
      <c r="AJ20" s="106">
        <v>25</v>
      </c>
      <c r="AK20" s="106">
        <v>20</v>
      </c>
    </row>
    <row r="21" spans="1:37" ht="18.75" customHeight="1" x14ac:dyDescent="0.25">
      <c r="A21" s="149" t="s">
        <v>72</v>
      </c>
      <c r="B21" s="441" t="str">
        <f>E11</f>
        <v>Papp</v>
      </c>
      <c r="C21" s="441"/>
      <c r="D21" s="442" t="s">
        <v>640</v>
      </c>
      <c r="E21" s="443"/>
      <c r="F21" s="442" t="s">
        <v>639</v>
      </c>
      <c r="G21" s="443"/>
      <c r="H21" s="444"/>
      <c r="I21" s="444"/>
      <c r="J21" s="124"/>
      <c r="K21" s="124"/>
      <c r="L21" s="124"/>
      <c r="M21" s="124"/>
      <c r="Y21" s="106"/>
      <c r="Z21" s="106"/>
      <c r="AA21" s="106" t="s">
        <v>60</v>
      </c>
      <c r="AB21" s="106">
        <v>90</v>
      </c>
      <c r="AC21" s="106">
        <v>60</v>
      </c>
      <c r="AD21" s="106">
        <v>45</v>
      </c>
      <c r="AE21" s="106">
        <v>34</v>
      </c>
      <c r="AF21" s="106">
        <v>27</v>
      </c>
      <c r="AG21" s="106">
        <v>22</v>
      </c>
      <c r="AH21" s="106">
        <v>18</v>
      </c>
      <c r="AI21" s="106">
        <v>15</v>
      </c>
      <c r="AJ21" s="106">
        <v>12</v>
      </c>
      <c r="AK21" s="106">
        <v>9</v>
      </c>
    </row>
    <row r="22" spans="1:37" x14ac:dyDescent="0.25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Y22" s="106"/>
      <c r="Z22" s="106"/>
      <c r="AA22" s="106" t="s">
        <v>63</v>
      </c>
      <c r="AB22" s="106">
        <v>60</v>
      </c>
      <c r="AC22" s="106">
        <v>40</v>
      </c>
      <c r="AD22" s="106">
        <v>30</v>
      </c>
      <c r="AE22" s="106">
        <v>20</v>
      </c>
      <c r="AF22" s="106">
        <v>18</v>
      </c>
      <c r="AG22" s="106">
        <v>15</v>
      </c>
      <c r="AH22" s="106">
        <v>12</v>
      </c>
      <c r="AI22" s="106">
        <v>10</v>
      </c>
      <c r="AJ22" s="106">
        <v>8</v>
      </c>
      <c r="AK22" s="106">
        <v>6</v>
      </c>
    </row>
    <row r="23" spans="1:37" x14ac:dyDescent="0.25">
      <c r="A23" s="124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Y23" s="106"/>
      <c r="Z23" s="106"/>
      <c r="AA23" s="106" t="s">
        <v>70</v>
      </c>
      <c r="AB23" s="106">
        <v>40</v>
      </c>
      <c r="AC23" s="106">
        <v>25</v>
      </c>
      <c r="AD23" s="106">
        <v>18</v>
      </c>
      <c r="AE23" s="106">
        <v>13</v>
      </c>
      <c r="AF23" s="106">
        <v>8</v>
      </c>
      <c r="AG23" s="106">
        <v>7</v>
      </c>
      <c r="AH23" s="106">
        <v>6</v>
      </c>
      <c r="AI23" s="106">
        <v>5</v>
      </c>
      <c r="AJ23" s="106">
        <v>4</v>
      </c>
      <c r="AK23" s="106">
        <v>3</v>
      </c>
    </row>
    <row r="24" spans="1:37" x14ac:dyDescent="0.25">
      <c r="A24" s="124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Y24" s="106"/>
      <c r="Z24" s="106"/>
      <c r="AA24" s="106" t="s">
        <v>71</v>
      </c>
      <c r="AB24" s="106">
        <v>25</v>
      </c>
      <c r="AC24" s="106">
        <v>15</v>
      </c>
      <c r="AD24" s="106">
        <v>13</v>
      </c>
      <c r="AE24" s="106">
        <v>7</v>
      </c>
      <c r="AF24" s="106">
        <v>6</v>
      </c>
      <c r="AG24" s="106">
        <v>5</v>
      </c>
      <c r="AH24" s="106">
        <v>4</v>
      </c>
      <c r="AI24" s="106">
        <v>3</v>
      </c>
      <c r="AJ24" s="106">
        <v>2</v>
      </c>
      <c r="AK24" s="106">
        <v>1</v>
      </c>
    </row>
    <row r="25" spans="1:37" x14ac:dyDescent="0.25">
      <c r="A25" s="124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Y25" s="106"/>
      <c r="Z25" s="106"/>
      <c r="AA25" s="106" t="s">
        <v>76</v>
      </c>
      <c r="AB25" s="106">
        <v>15</v>
      </c>
      <c r="AC25" s="106">
        <v>10</v>
      </c>
      <c r="AD25" s="106">
        <v>8</v>
      </c>
      <c r="AE25" s="106">
        <v>4</v>
      </c>
      <c r="AF25" s="106">
        <v>3</v>
      </c>
      <c r="AG25" s="106">
        <v>2</v>
      </c>
      <c r="AH25" s="106">
        <v>1</v>
      </c>
      <c r="AI25" s="106">
        <v>0</v>
      </c>
      <c r="AJ25" s="106">
        <v>0</v>
      </c>
      <c r="AK25" s="106">
        <v>0</v>
      </c>
    </row>
    <row r="26" spans="1:37" x14ac:dyDescent="0.25">
      <c r="A26" s="124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Y26" s="106"/>
      <c r="Z26" s="106"/>
      <c r="AA26" s="106" t="s">
        <v>77</v>
      </c>
      <c r="AB26" s="106">
        <v>10</v>
      </c>
      <c r="AC26" s="106">
        <v>6</v>
      </c>
      <c r="AD26" s="106">
        <v>4</v>
      </c>
      <c r="AE26" s="106">
        <v>2</v>
      </c>
      <c r="AF26" s="106">
        <v>1</v>
      </c>
      <c r="AG26" s="106">
        <v>0</v>
      </c>
      <c r="AH26" s="106">
        <v>0</v>
      </c>
      <c r="AI26" s="106">
        <v>0</v>
      </c>
      <c r="AJ26" s="106">
        <v>0</v>
      </c>
      <c r="AK26" s="106">
        <v>0</v>
      </c>
    </row>
    <row r="27" spans="1:37" x14ac:dyDescent="0.25">
      <c r="A27" s="124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Y27" s="106"/>
      <c r="Z27" s="106"/>
      <c r="AA27" s="106" t="s">
        <v>82</v>
      </c>
      <c r="AB27" s="106">
        <v>3</v>
      </c>
      <c r="AC27" s="106">
        <v>2</v>
      </c>
      <c r="AD27" s="106">
        <v>1</v>
      </c>
      <c r="AE27" s="106">
        <v>0</v>
      </c>
      <c r="AF27" s="106">
        <v>0</v>
      </c>
      <c r="AG27" s="106">
        <v>0</v>
      </c>
      <c r="AH27" s="106">
        <v>0</v>
      </c>
      <c r="AI27" s="106">
        <v>0</v>
      </c>
      <c r="AJ27" s="106">
        <v>0</v>
      </c>
      <c r="AK27" s="106">
        <v>0</v>
      </c>
    </row>
    <row r="28" spans="1:37" x14ac:dyDescent="0.25">
      <c r="A28" s="124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</row>
    <row r="29" spans="1:37" x14ac:dyDescent="0.25">
      <c r="A29" s="124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</row>
    <row r="30" spans="1:37" x14ac:dyDescent="0.25">
      <c r="A30" s="124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</row>
    <row r="31" spans="1:37" x14ac:dyDescent="0.25">
      <c r="A31" s="124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</row>
    <row r="32" spans="1:37" x14ac:dyDescent="0.25">
      <c r="A32" s="124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56"/>
      <c r="M32" s="156"/>
    </row>
    <row r="33" spans="1:18" x14ac:dyDescent="0.25">
      <c r="A33" s="159" t="s">
        <v>44</v>
      </c>
      <c r="B33" s="160"/>
      <c r="C33" s="161"/>
      <c r="D33" s="162" t="s">
        <v>103</v>
      </c>
      <c r="E33" s="163" t="s">
        <v>104</v>
      </c>
      <c r="F33" s="164"/>
      <c r="G33" s="162" t="s">
        <v>103</v>
      </c>
      <c r="H33" s="163" t="s">
        <v>105</v>
      </c>
      <c r="I33" s="165"/>
      <c r="J33" s="163" t="s">
        <v>106</v>
      </c>
      <c r="K33" s="166" t="s">
        <v>107</v>
      </c>
      <c r="L33" s="33"/>
      <c r="M33" s="220"/>
      <c r="N33" s="221"/>
      <c r="P33" s="157"/>
      <c r="Q33" s="157"/>
      <c r="R33" s="158"/>
    </row>
    <row r="34" spans="1:18" x14ac:dyDescent="0.25">
      <c r="A34" s="169" t="s">
        <v>108</v>
      </c>
      <c r="B34" s="170"/>
      <c r="C34" s="171"/>
      <c r="D34" s="172"/>
      <c r="E34" s="438"/>
      <c r="F34" s="438"/>
      <c r="G34" s="173" t="s">
        <v>109</v>
      </c>
      <c r="H34" s="170"/>
      <c r="I34" s="174"/>
      <c r="J34" s="175"/>
      <c r="K34" s="176" t="s">
        <v>110</v>
      </c>
      <c r="L34" s="177"/>
      <c r="M34" s="199"/>
      <c r="P34" s="167"/>
      <c r="Q34" s="167"/>
      <c r="R34" s="168"/>
    </row>
    <row r="35" spans="1:18" x14ac:dyDescent="0.25">
      <c r="A35" s="180" t="s">
        <v>111</v>
      </c>
      <c r="B35" s="181"/>
      <c r="C35" s="182"/>
      <c r="D35" s="183"/>
      <c r="E35" s="439"/>
      <c r="F35" s="439"/>
      <c r="G35" s="184" t="s">
        <v>112</v>
      </c>
      <c r="H35" s="185"/>
      <c r="I35" s="186"/>
      <c r="J35" s="187"/>
      <c r="K35" s="188"/>
      <c r="L35" s="156"/>
      <c r="M35" s="189"/>
      <c r="P35" s="168"/>
      <c r="Q35" s="179"/>
      <c r="R35" s="168"/>
    </row>
    <row r="36" spans="1:18" x14ac:dyDescent="0.25">
      <c r="A36" s="191"/>
      <c r="B36" s="192"/>
      <c r="C36" s="193"/>
      <c r="D36" s="183"/>
      <c r="E36" s="194"/>
      <c r="F36" s="124"/>
      <c r="G36" s="184" t="s">
        <v>113</v>
      </c>
      <c r="H36" s="185"/>
      <c r="I36" s="186"/>
      <c r="J36" s="187"/>
      <c r="K36" s="176" t="s">
        <v>114</v>
      </c>
      <c r="L36" s="177"/>
      <c r="M36" s="178"/>
      <c r="P36" s="167"/>
      <c r="Q36" s="167"/>
      <c r="R36" s="168"/>
    </row>
    <row r="37" spans="1:18" x14ac:dyDescent="0.25">
      <c r="A37" s="195"/>
      <c r="B37" s="196"/>
      <c r="C37" s="197"/>
      <c r="D37" s="183"/>
      <c r="E37" s="194"/>
      <c r="F37" s="124"/>
      <c r="G37" s="184" t="s">
        <v>115</v>
      </c>
      <c r="H37" s="185"/>
      <c r="I37" s="186"/>
      <c r="J37" s="187"/>
      <c r="K37" s="198"/>
      <c r="L37" s="124"/>
      <c r="M37" s="199"/>
      <c r="P37" s="168"/>
      <c r="Q37" s="179"/>
      <c r="R37" s="168"/>
    </row>
    <row r="38" spans="1:18" x14ac:dyDescent="0.25">
      <c r="A38" s="200"/>
      <c r="B38" s="201"/>
      <c r="C38" s="202"/>
      <c r="D38" s="183"/>
      <c r="E38" s="194"/>
      <c r="F38" s="124"/>
      <c r="G38" s="184" t="s">
        <v>116</v>
      </c>
      <c r="H38" s="185"/>
      <c r="I38" s="186"/>
      <c r="J38" s="187"/>
      <c r="K38" s="180"/>
      <c r="L38" s="156"/>
      <c r="M38" s="189"/>
      <c r="P38" s="168"/>
      <c r="Q38" s="179"/>
      <c r="R38" s="168"/>
    </row>
    <row r="39" spans="1:18" x14ac:dyDescent="0.25">
      <c r="A39" s="203"/>
      <c r="B39" s="16"/>
      <c r="C39" s="197"/>
      <c r="D39" s="183"/>
      <c r="E39" s="194"/>
      <c r="F39" s="124"/>
      <c r="G39" s="184" t="s">
        <v>117</v>
      </c>
      <c r="H39" s="185"/>
      <c r="I39" s="186"/>
      <c r="J39" s="187"/>
      <c r="K39" s="176" t="s">
        <v>118</v>
      </c>
      <c r="L39" s="177"/>
      <c r="M39" s="178"/>
      <c r="P39" s="167"/>
      <c r="Q39" s="167"/>
      <c r="R39" s="168"/>
    </row>
    <row r="40" spans="1:18" x14ac:dyDescent="0.25">
      <c r="A40" s="203"/>
      <c r="B40" s="16"/>
      <c r="C40" s="204"/>
      <c r="D40" s="183"/>
      <c r="E40" s="194"/>
      <c r="F40" s="124"/>
      <c r="G40" s="184" t="s">
        <v>119</v>
      </c>
      <c r="H40" s="185"/>
      <c r="I40" s="186"/>
      <c r="J40" s="187"/>
      <c r="K40" s="198"/>
      <c r="L40" s="124"/>
      <c r="M40" s="199"/>
      <c r="P40" s="168"/>
      <c r="Q40" s="179"/>
      <c r="R40" s="168"/>
    </row>
    <row r="41" spans="1:18" x14ac:dyDescent="0.25">
      <c r="A41" s="205"/>
      <c r="B41" s="206"/>
      <c r="C41" s="207"/>
      <c r="D41" s="208"/>
      <c r="E41" s="209"/>
      <c r="F41" s="156"/>
      <c r="G41" s="210" t="s">
        <v>120</v>
      </c>
      <c r="H41" s="181"/>
      <c r="I41" s="211"/>
      <c r="J41" s="212"/>
      <c r="K41" s="180" t="str">
        <f>L4</f>
        <v>Hankó Bálint</v>
      </c>
      <c r="L41" s="156"/>
      <c r="M41" s="189"/>
      <c r="P41" s="168"/>
      <c r="Q41" s="179"/>
      <c r="R41" s="190"/>
    </row>
  </sheetData>
  <sheetProtection selectLockedCells="1" selectUnlockedCells="1"/>
  <mergeCells count="20">
    <mergeCell ref="H18:I18"/>
    <mergeCell ref="A1:F1"/>
    <mergeCell ref="A4:C4"/>
    <mergeCell ref="B18:C18"/>
    <mergeCell ref="D18:E18"/>
    <mergeCell ref="F18:G18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</mergeCells>
  <conditionalFormatting sqref="E7 E9 E11">
    <cfRule type="cellIs" dxfId="188" priority="1" stopIfTrue="1" operator="equal">
      <formula>"Bye"</formula>
    </cfRule>
  </conditionalFormatting>
  <conditionalFormatting sqref="R41">
    <cfRule type="expression" dxfId="187" priority="2" stopIfTrue="1">
      <formula>$O$1="CU"</formula>
    </cfRule>
  </conditionalFormatting>
  <printOptions horizontalCentered="1" verticalCentered="1"/>
  <pageMargins left="0" right="0" top="0.98402777777777783" bottom="0.98402777777777783" header="0.51181102362204722" footer="0.51181102362204722"/>
  <pageSetup paperSize="9" scale="90"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35</vt:i4>
      </vt:variant>
      <vt:variant>
        <vt:lpstr>Névvel ellátott tartományok</vt:lpstr>
      </vt:variant>
      <vt:variant>
        <vt:i4>66</vt:i4>
      </vt:variant>
    </vt:vector>
  </HeadingPairs>
  <TitlesOfParts>
    <vt:vector size="101" baseType="lpstr">
      <vt:lpstr>Altalanos</vt:lpstr>
      <vt:lpstr>Birók</vt:lpstr>
      <vt:lpstr>Játék nélkül továbbjutók</vt:lpstr>
      <vt:lpstr>Nevezések</vt:lpstr>
      <vt:lpstr>Játékrend</vt:lpstr>
      <vt:lpstr>Piros fiú "B"</vt:lpstr>
      <vt:lpstr>Piros leány "B"</vt:lpstr>
      <vt:lpstr>Narancs fiú "B"</vt:lpstr>
      <vt:lpstr>Zöld fiú "A" 1. csoport</vt:lpstr>
      <vt:lpstr>Zöld fiú "A" 2-3. csoport</vt:lpstr>
      <vt:lpstr>Zöld fiú "A" 4. csoport</vt:lpstr>
      <vt:lpstr>Zöld fiú "A" helyosztók</vt:lpstr>
      <vt:lpstr>Zöld fiú "B" 1-2. csoport</vt:lpstr>
      <vt:lpstr>Zöld fiú "B" 3-4. csoport</vt:lpstr>
      <vt:lpstr>Zöld fiú "B" 5. csoport</vt:lpstr>
      <vt:lpstr>Zöld fiú "B" 6. csoport</vt:lpstr>
      <vt:lpstr>Zöld fiú "B" helyosztók</vt:lpstr>
      <vt:lpstr>Zöld leány "B" 1-2. csoport</vt:lpstr>
      <vt:lpstr>Zöld leány "B" 3. csoport</vt:lpstr>
      <vt:lpstr>Zöld leány "B" helyosztók</vt:lpstr>
      <vt:lpstr>F12 "A"</vt:lpstr>
      <vt:lpstr>F14 "A"</vt:lpstr>
      <vt:lpstr>F16 "A"</vt:lpstr>
      <vt:lpstr>F18 "A"</vt:lpstr>
      <vt:lpstr>F18+"A"</vt:lpstr>
      <vt:lpstr>F12 "B"</vt:lpstr>
      <vt:lpstr>F14 "B"</vt:lpstr>
      <vt:lpstr>F16"B"</vt:lpstr>
      <vt:lpstr>F18"B"</vt:lpstr>
      <vt:lpstr>F18+"B"</vt:lpstr>
      <vt:lpstr>L18 "A"</vt:lpstr>
      <vt:lpstr>L12 "B"</vt:lpstr>
      <vt:lpstr>L14 "B"</vt:lpstr>
      <vt:lpstr>L16 "B"</vt:lpstr>
      <vt:lpstr>L18 "B"</vt:lpstr>
      <vt:lpstr>Birók!Excel_BuiltIn_Print_Area</vt:lpstr>
      <vt:lpstr>'F12 "A"'!Excel_BuiltIn_Print_Area</vt:lpstr>
      <vt:lpstr>'F12 "B"'!Excel_BuiltIn_Print_Area</vt:lpstr>
      <vt:lpstr>'F14 "A"'!Excel_BuiltIn_Print_Area</vt:lpstr>
      <vt:lpstr>'F14 "B"'!Excel_BuiltIn_Print_Area</vt:lpstr>
      <vt:lpstr>'F16 "A"'!Excel_BuiltIn_Print_Area</vt:lpstr>
      <vt:lpstr>'F16"B"'!Excel_BuiltIn_Print_Area</vt:lpstr>
      <vt:lpstr>'F18 "A"'!Excel_BuiltIn_Print_Area</vt:lpstr>
      <vt:lpstr>'F18"B"'!Excel_BuiltIn_Print_Area</vt:lpstr>
      <vt:lpstr>'F18+"A"'!Excel_BuiltIn_Print_Area</vt:lpstr>
      <vt:lpstr>'F18+"B"'!Excel_BuiltIn_Print_Area</vt:lpstr>
      <vt:lpstr>'Játék nélkül továbbjutók'!Excel_BuiltIn_Print_Area</vt:lpstr>
      <vt:lpstr>'L12 "B"'!Excel_BuiltIn_Print_Area</vt:lpstr>
      <vt:lpstr>'L14 "B"'!Excel_BuiltIn_Print_Area</vt:lpstr>
      <vt:lpstr>'L16 "B"'!Excel_BuiltIn_Print_Area</vt:lpstr>
      <vt:lpstr>'L18 "A"'!Excel_BuiltIn_Print_Area</vt:lpstr>
      <vt:lpstr>'L18 "B"'!Excel_BuiltIn_Print_Area</vt:lpstr>
      <vt:lpstr>'Narancs fiú "B"'!Excel_BuiltIn_Print_Area</vt:lpstr>
      <vt:lpstr>'Piros fiú "B"'!Excel_BuiltIn_Print_Area</vt:lpstr>
      <vt:lpstr>'Piros leány "B"'!Excel_BuiltIn_Print_Area</vt:lpstr>
      <vt:lpstr>'Zöld fiú "A" 1. csoport'!Excel_BuiltIn_Print_Area</vt:lpstr>
      <vt:lpstr>'Zöld fiú "A" 2-3. csoport'!Excel_BuiltIn_Print_Area</vt:lpstr>
      <vt:lpstr>'Zöld fiú "A" 4. csoport'!Excel_BuiltIn_Print_Area</vt:lpstr>
      <vt:lpstr>'Zöld fiú "A" helyosztók'!Excel_BuiltIn_Print_Area</vt:lpstr>
      <vt:lpstr>'Zöld fiú "B" 1-2. csoport'!Excel_BuiltIn_Print_Area</vt:lpstr>
      <vt:lpstr>'Zöld fiú "B" 3-4. csoport'!Excel_BuiltIn_Print_Area</vt:lpstr>
      <vt:lpstr>'Zöld fiú "B" 5. csoport'!Excel_BuiltIn_Print_Area</vt:lpstr>
      <vt:lpstr>'Zöld fiú "B" 6. csoport'!Excel_BuiltIn_Print_Area</vt:lpstr>
      <vt:lpstr>'Zöld fiú "B" helyosztók'!Excel_BuiltIn_Print_Area</vt:lpstr>
      <vt:lpstr>'Zöld leány "B" 1-2. csoport'!Excel_BuiltIn_Print_Area</vt:lpstr>
      <vt:lpstr>'Zöld leány "B" 3. csoport'!Excel_BuiltIn_Print_Area</vt:lpstr>
      <vt:lpstr>'Zöld leány "B" helyosztók'!Excel_BuiltIn_Print_Area</vt:lpstr>
      <vt:lpstr>'Játék nélkül továbbjutók'!Excel_BuiltIn_Print_Titles</vt:lpstr>
      <vt:lpstr>'Játék nélkül továbbjutók'!Nyomtatási_cím</vt:lpstr>
      <vt:lpstr>Birók!Nyomtatási_terület</vt:lpstr>
      <vt:lpstr>'F12 "A"'!Nyomtatási_terület</vt:lpstr>
      <vt:lpstr>'F12 "B"'!Nyomtatási_terület</vt:lpstr>
      <vt:lpstr>'F14 "A"'!Nyomtatási_terület</vt:lpstr>
      <vt:lpstr>'F14 "B"'!Nyomtatási_terület</vt:lpstr>
      <vt:lpstr>'F16 "A"'!Nyomtatási_terület</vt:lpstr>
      <vt:lpstr>'F16"B"'!Nyomtatási_terület</vt:lpstr>
      <vt:lpstr>'F18 "A"'!Nyomtatási_terület</vt:lpstr>
      <vt:lpstr>'F18"B"'!Nyomtatási_terület</vt:lpstr>
      <vt:lpstr>'F18+"A"'!Nyomtatási_terület</vt:lpstr>
      <vt:lpstr>'F18+"B"'!Nyomtatási_terület</vt:lpstr>
      <vt:lpstr>'Játék nélkül továbbjutók'!Nyomtatási_terület</vt:lpstr>
      <vt:lpstr>'L12 "B"'!Nyomtatási_terület</vt:lpstr>
      <vt:lpstr>'L14 "B"'!Nyomtatási_terület</vt:lpstr>
      <vt:lpstr>'L16 "B"'!Nyomtatási_terület</vt:lpstr>
      <vt:lpstr>'L18 "A"'!Nyomtatási_terület</vt:lpstr>
      <vt:lpstr>'L18 "B"'!Nyomtatási_terület</vt:lpstr>
      <vt:lpstr>'Narancs fiú "B"'!Nyomtatási_terület</vt:lpstr>
      <vt:lpstr>'Piros fiú "B"'!Nyomtatási_terület</vt:lpstr>
      <vt:lpstr>'Piros leány "B"'!Nyomtatási_terület</vt:lpstr>
      <vt:lpstr>'Zöld fiú "A" 1. csoport'!Nyomtatási_terület</vt:lpstr>
      <vt:lpstr>'Zöld fiú "A" 2-3. csoport'!Nyomtatási_terület</vt:lpstr>
      <vt:lpstr>'Zöld fiú "A" 4. csoport'!Nyomtatási_terület</vt:lpstr>
      <vt:lpstr>'Zöld fiú "A" helyosztók'!Nyomtatási_terület</vt:lpstr>
      <vt:lpstr>'Zöld fiú "B" 1-2. csoport'!Nyomtatási_terület</vt:lpstr>
      <vt:lpstr>'Zöld fiú "B" 3-4. csoport'!Nyomtatási_terület</vt:lpstr>
      <vt:lpstr>'Zöld fiú "B" 5. csoport'!Nyomtatási_terület</vt:lpstr>
      <vt:lpstr>'Zöld fiú "B" 6. csoport'!Nyomtatási_terület</vt:lpstr>
      <vt:lpstr>'Zöld fiú "B" helyosztók'!Nyomtatási_terület</vt:lpstr>
      <vt:lpstr>'Zöld leány "B" 1-2. csoport'!Nyomtatási_terület</vt:lpstr>
      <vt:lpstr>'Zöld leány "B" 3. csoport'!Nyomtatási_terület</vt:lpstr>
      <vt:lpstr>'Zöld leány "B" helyosztók'!Nyomtatási_terület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Dávid Szilvia</dc:creator>
  <cp:lastModifiedBy>Guti János</cp:lastModifiedBy>
  <dcterms:created xsi:type="dcterms:W3CDTF">2025-04-25T06:42:58Z</dcterms:created>
  <dcterms:modified xsi:type="dcterms:W3CDTF">2025-05-21T11:25:06Z</dcterms:modified>
</cp:coreProperties>
</file>