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trlProps/ctrlProp13.xml" ContentType="application/vnd.ms-excel.controlproperties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trlProps/ctrlProp14.xml" ContentType="application/vnd.ms-excel.controlproperties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10.xml" ContentType="application/vnd.openxmlformats-officedocument.spreadsheetml.comments+xml"/>
  <Override PartName="/xl/drawings/drawing1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omments11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21.xml" ContentType="application/vnd.ms-excel.controlproperties+xml"/>
  <Override PartName="/xl/comments12.xml" ContentType="application/vnd.openxmlformats-officedocument.spreadsheetml.comments+xml"/>
  <Override PartName="/xl/drawings/drawing17.xml" ContentType="application/vnd.openxmlformats-officedocument.drawing+xml"/>
  <Override PartName="/xl/ctrlProps/ctrlProp22.xml" ContentType="application/vnd.ms-excel.controlpropertie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Korosztályos BP és VIDÉK Bajnokság - 2025\Vidék\"/>
    </mc:Choice>
  </mc:AlternateContent>
  <xr:revisionPtr revIDLastSave="0" documentId="13_ncr:1_{4BF8E424-ED00-424E-B9A9-AC87AB218C4E}" xr6:coauthVersionLast="47" xr6:coauthVersionMax="47" xr10:uidLastSave="{00000000-0000-0000-0000-000000000000}"/>
  <bookViews>
    <workbookView xWindow="-108" yWindow="-108" windowWidth="23256" windowHeight="13176" tabRatio="884" firstSheet="3" activeTab="3" xr2:uid="{468449D0-F581-4056-AA14-F08E4A415043}"/>
  </bookViews>
  <sheets>
    <sheet name="Altalanos" sheetId="1" state="hidden" r:id="rId1"/>
    <sheet name="Birók" sheetId="2" state="hidden" r:id="rId2"/>
    <sheet name="L12_Csapat" sheetId="9" state="hidden" r:id="rId3"/>
    <sheet name="F12" sheetId="239" r:id="rId4"/>
    <sheet name="Vigasz_F12" sheetId="334" r:id="rId5"/>
    <sheet name="F14" sheetId="352" r:id="rId6"/>
    <sheet name="F16" sheetId="350" r:id="rId7"/>
    <sheet name="F18" sheetId="306" r:id="rId8"/>
    <sheet name="L12" sheetId="85" r:id="rId9"/>
    <sheet name="F12_Csapat" sheetId="231" state="hidden" r:id="rId10"/>
    <sheet name="L18_Csapat" sheetId="279" state="hidden" r:id="rId11"/>
    <sheet name="Vigasz_L12" sheetId="348" r:id="rId12"/>
    <sheet name="L14" sheetId="351" r:id="rId13"/>
    <sheet name="L16" sheetId="349" r:id="rId14"/>
    <sheet name="L18" sheetId="281" r:id="rId15"/>
    <sheet name="F18_Csapat" sheetId="303" state="hidden" r:id="rId16"/>
    <sheet name="Vigasz_L12_F12" sheetId="327" state="hidden" r:id="rId17"/>
  </sheets>
  <externalReferences>
    <externalReference r:id="rId18"/>
    <externalReference r:id="rId19"/>
    <externalReference r:id="rId20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9">F12_Csapat!$1:$6</definedName>
    <definedName name="_xlnm.Print_Titles" localSheetId="15">F18_Csapat!$1:$6</definedName>
    <definedName name="_xlnm.Print_Titles" localSheetId="2">L12_Csapat!$1:$6</definedName>
    <definedName name="_xlnm.Print_Titles" localSheetId="10">L18_Csapat!$1:$6</definedName>
    <definedName name="_xlnm.Print_Titles" localSheetId="16">Vigasz_L12_F12!$1:$6</definedName>
    <definedName name="_xlnm.Print_Area" localSheetId="1">Birók!$A$1:$N$29</definedName>
    <definedName name="_xlnm.Print_Area" localSheetId="3">'F12'!$A$1:$R$57</definedName>
    <definedName name="_xlnm.Print_Area" localSheetId="9">F12_Csapat!$A$1:$Q$134</definedName>
    <definedName name="_xlnm.Print_Area" localSheetId="5">'F14'!$A$1:$R$57</definedName>
    <definedName name="_xlnm.Print_Area" localSheetId="6">'F16'!$A$1:$R$57</definedName>
    <definedName name="_xlnm.Print_Area" localSheetId="7">'F18'!$A$1:$M$38</definedName>
    <definedName name="_xlnm.Print_Area" localSheetId="15">F18_Csapat!$A$1:$Q$134</definedName>
    <definedName name="_xlnm.Print_Area" localSheetId="8">'L12'!$A$1:$R$62</definedName>
    <definedName name="_xlnm.Print_Area" localSheetId="2">L12_Csapat!$A$1:$Q$134</definedName>
    <definedName name="_xlnm.Print_Area" localSheetId="12">'L14'!$A$1:$R$62</definedName>
    <definedName name="_xlnm.Print_Area" localSheetId="13">'L16'!$A$1:$R$62</definedName>
    <definedName name="_xlnm.Print_Area" localSheetId="14">'L18'!$A$1:$M$38</definedName>
    <definedName name="_xlnm.Print_Area" localSheetId="10">L18_Csapat!$A$1:$Q$134</definedName>
    <definedName name="_xlnm.Print_Area" localSheetId="4">Vigasz_F12!$A$1:$R$62</definedName>
    <definedName name="_xlnm.Print_Area" localSheetId="11">Vigasz_L12!$A$1:$R$62</definedName>
    <definedName name="_xlnm.Print_Area" localSheetId="16">Vigasz_L12_F12!$A$1:$Q$134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7" i="352" l="1"/>
  <c r="F50" i="352" s="1"/>
  <c r="F52" i="352"/>
  <c r="F51" i="352"/>
  <c r="I37" i="352"/>
  <c r="G37" i="352"/>
  <c r="F37" i="352"/>
  <c r="D37" i="352"/>
  <c r="C37" i="352"/>
  <c r="B37" i="352"/>
  <c r="K36" i="352"/>
  <c r="M34" i="352" s="1"/>
  <c r="O30" i="352" s="1"/>
  <c r="Q22" i="352" s="1"/>
  <c r="I35" i="352"/>
  <c r="G35" i="352"/>
  <c r="D35" i="352"/>
  <c r="C35" i="352"/>
  <c r="B35" i="352"/>
  <c r="I33" i="352"/>
  <c r="G33" i="352"/>
  <c r="F33" i="352"/>
  <c r="D33" i="352"/>
  <c r="C33" i="352"/>
  <c r="B33" i="352"/>
  <c r="K32" i="352"/>
  <c r="I31" i="352"/>
  <c r="G31" i="352"/>
  <c r="F31" i="352"/>
  <c r="D31" i="352"/>
  <c r="C31" i="352"/>
  <c r="B31" i="352"/>
  <c r="I29" i="352"/>
  <c r="G29" i="352"/>
  <c r="F29" i="352"/>
  <c r="D29" i="352"/>
  <c r="C29" i="352"/>
  <c r="B29" i="352"/>
  <c r="K28" i="352"/>
  <c r="M26" i="352" s="1"/>
  <c r="I27" i="352"/>
  <c r="G27" i="352"/>
  <c r="D27" i="352"/>
  <c r="C27" i="352"/>
  <c r="B27" i="352"/>
  <c r="I25" i="352"/>
  <c r="G25" i="352"/>
  <c r="F25" i="352"/>
  <c r="D25" i="352"/>
  <c r="C25" i="352"/>
  <c r="B25" i="352"/>
  <c r="K24" i="352"/>
  <c r="I23" i="352"/>
  <c r="G23" i="352"/>
  <c r="F23" i="352"/>
  <c r="D23" i="352"/>
  <c r="C23" i="352"/>
  <c r="B23" i="352"/>
  <c r="I21" i="352"/>
  <c r="G21" i="352"/>
  <c r="F21" i="352"/>
  <c r="D21" i="352"/>
  <c r="C21" i="352"/>
  <c r="B21" i="352"/>
  <c r="K20" i="352"/>
  <c r="I19" i="352"/>
  <c r="G19" i="352"/>
  <c r="D19" i="352"/>
  <c r="C19" i="352"/>
  <c r="B19" i="352"/>
  <c r="I17" i="352"/>
  <c r="G17" i="352"/>
  <c r="D17" i="352"/>
  <c r="C17" i="352"/>
  <c r="B17" i="352"/>
  <c r="U16" i="352"/>
  <c r="U15" i="352"/>
  <c r="I15" i="352"/>
  <c r="G15" i="352"/>
  <c r="F15" i="352"/>
  <c r="K16" i="352" s="1"/>
  <c r="M18" i="352" s="1"/>
  <c r="D15" i="352"/>
  <c r="C15" i="352"/>
  <c r="B15" i="352"/>
  <c r="U14" i="352"/>
  <c r="U13" i="352"/>
  <c r="I13" i="352"/>
  <c r="G13" i="352"/>
  <c r="F13" i="352"/>
  <c r="K12" i="352" s="1"/>
  <c r="D13" i="352"/>
  <c r="C13" i="352"/>
  <c r="B13" i="352"/>
  <c r="U12" i="352"/>
  <c r="U11" i="352"/>
  <c r="I11" i="352"/>
  <c r="G11" i="352"/>
  <c r="D11" i="352"/>
  <c r="C11" i="352"/>
  <c r="B11" i="352"/>
  <c r="U10" i="352"/>
  <c r="U9" i="352"/>
  <c r="I9" i="352"/>
  <c r="G9" i="352"/>
  <c r="D9" i="352"/>
  <c r="C9" i="352"/>
  <c r="B9" i="352"/>
  <c r="U8" i="352"/>
  <c r="U7" i="352"/>
  <c r="I7" i="352"/>
  <c r="G7" i="352"/>
  <c r="F7" i="352"/>
  <c r="K8" i="352" s="1"/>
  <c r="M10" i="352" s="1"/>
  <c r="O14" i="352" s="1"/>
  <c r="D7" i="352"/>
  <c r="C7" i="352"/>
  <c r="B7" i="352"/>
  <c r="Q6" i="352"/>
  <c r="M6" i="352"/>
  <c r="F6" i="352"/>
  <c r="Y5" i="352"/>
  <c r="R4" i="352"/>
  <c r="O57" i="352" s="1"/>
  <c r="G4" i="352"/>
  <c r="A4" i="352"/>
  <c r="Y3" i="352"/>
  <c r="K6" i="352" s="1"/>
  <c r="E2" i="352"/>
  <c r="AH1" i="352"/>
  <c r="AG1" i="352"/>
  <c r="AF1" i="352"/>
  <c r="AE1" i="352"/>
  <c r="AD1" i="352"/>
  <c r="AC1" i="352"/>
  <c r="AB1" i="352"/>
  <c r="A1" i="352"/>
  <c r="R62" i="351"/>
  <c r="F56" i="351" s="1"/>
  <c r="F55" i="351"/>
  <c r="I21" i="351"/>
  <c r="G21" i="351"/>
  <c r="F21" i="351"/>
  <c r="D21" i="351"/>
  <c r="C21" i="351"/>
  <c r="B21" i="351"/>
  <c r="I19" i="351"/>
  <c r="G19" i="351"/>
  <c r="F19" i="351"/>
  <c r="D19" i="351"/>
  <c r="C19" i="351"/>
  <c r="B19" i="351"/>
  <c r="M18" i="351"/>
  <c r="I17" i="351"/>
  <c r="G17" i="351"/>
  <c r="F17" i="351"/>
  <c r="D17" i="351"/>
  <c r="C17" i="351"/>
  <c r="B17" i="351"/>
  <c r="U16" i="351"/>
  <c r="U15" i="351"/>
  <c r="I15" i="351"/>
  <c r="G15" i="351"/>
  <c r="F15" i="351"/>
  <c r="K16" i="351" s="1"/>
  <c r="D15" i="351"/>
  <c r="C15" i="351"/>
  <c r="B15" i="351"/>
  <c r="U14" i="351"/>
  <c r="U13" i="351"/>
  <c r="I13" i="351"/>
  <c r="G13" i="351"/>
  <c r="F13" i="351"/>
  <c r="D13" i="351"/>
  <c r="C13" i="351"/>
  <c r="B13" i="351"/>
  <c r="U12" i="351"/>
  <c r="U11" i="351"/>
  <c r="I11" i="351"/>
  <c r="G11" i="351"/>
  <c r="F11" i="351"/>
  <c r="K12" i="351" s="1"/>
  <c r="D11" i="351"/>
  <c r="C11" i="351"/>
  <c r="B11" i="351"/>
  <c r="U10" i="351"/>
  <c r="U9" i="351"/>
  <c r="I9" i="351"/>
  <c r="G9" i="351"/>
  <c r="D9" i="351"/>
  <c r="C9" i="351"/>
  <c r="B9" i="351"/>
  <c r="U8" i="351"/>
  <c r="U7" i="351"/>
  <c r="I7" i="351"/>
  <c r="G7" i="351"/>
  <c r="F7" i="351"/>
  <c r="K8" i="351" s="1"/>
  <c r="M10" i="351" s="1"/>
  <c r="O14" i="351" s="1"/>
  <c r="D7" i="351"/>
  <c r="C7" i="351"/>
  <c r="B7" i="351"/>
  <c r="Y5" i="351"/>
  <c r="AE1" i="351" s="1"/>
  <c r="R4" i="351"/>
  <c r="O62" i="351" s="1"/>
  <c r="G4" i="351"/>
  <c r="A4" i="351"/>
  <c r="Y3" i="351"/>
  <c r="M6" i="351" s="1"/>
  <c r="E2" i="351"/>
  <c r="A1" i="351"/>
  <c r="R57" i="350"/>
  <c r="F53" i="350"/>
  <c r="F52" i="350"/>
  <c r="F51" i="350"/>
  <c r="F50" i="350"/>
  <c r="I37" i="350"/>
  <c r="G37" i="350"/>
  <c r="F37" i="350"/>
  <c r="D37" i="350"/>
  <c r="C37" i="350"/>
  <c r="B37" i="350"/>
  <c r="K36" i="350"/>
  <c r="I35" i="350"/>
  <c r="G35" i="350"/>
  <c r="D35" i="350"/>
  <c r="C35" i="350"/>
  <c r="B35" i="350"/>
  <c r="M34" i="350"/>
  <c r="I33" i="350"/>
  <c r="G33" i="350"/>
  <c r="F33" i="350"/>
  <c r="D33" i="350"/>
  <c r="C33" i="350"/>
  <c r="B33" i="350"/>
  <c r="K32" i="350"/>
  <c r="I31" i="350"/>
  <c r="G31" i="350"/>
  <c r="F31" i="350"/>
  <c r="D31" i="350"/>
  <c r="C31" i="350"/>
  <c r="B31" i="350"/>
  <c r="I29" i="350"/>
  <c r="G29" i="350"/>
  <c r="F29" i="350"/>
  <c r="D29" i="350"/>
  <c r="C29" i="350"/>
  <c r="B29" i="350"/>
  <c r="K28" i="350"/>
  <c r="M26" i="350" s="1"/>
  <c r="O30" i="350" s="1"/>
  <c r="I27" i="350"/>
  <c r="G27" i="350"/>
  <c r="F27" i="350"/>
  <c r="D27" i="350"/>
  <c r="C27" i="350"/>
  <c r="B27" i="350"/>
  <c r="I25" i="350"/>
  <c r="G25" i="350"/>
  <c r="F25" i="350"/>
  <c r="D25" i="350"/>
  <c r="C25" i="350"/>
  <c r="B25" i="350"/>
  <c r="K24" i="350"/>
  <c r="I23" i="350"/>
  <c r="G23" i="350"/>
  <c r="F23" i="350"/>
  <c r="D23" i="350"/>
  <c r="C23" i="350"/>
  <c r="B23" i="350"/>
  <c r="I21" i="350"/>
  <c r="G21" i="350"/>
  <c r="F21" i="350"/>
  <c r="D21" i="350"/>
  <c r="C21" i="350"/>
  <c r="B21" i="350"/>
  <c r="K20" i="350"/>
  <c r="I19" i="350"/>
  <c r="G19" i="350"/>
  <c r="F19" i="350"/>
  <c r="D19" i="350"/>
  <c r="C19" i="350"/>
  <c r="B19" i="350"/>
  <c r="I17" i="350"/>
  <c r="G17" i="350"/>
  <c r="D17" i="350"/>
  <c r="C17" i="350"/>
  <c r="B17" i="350"/>
  <c r="U16" i="350"/>
  <c r="U15" i="350"/>
  <c r="I15" i="350"/>
  <c r="G15" i="350"/>
  <c r="F15" i="350"/>
  <c r="K16" i="350" s="1"/>
  <c r="M18" i="350" s="1"/>
  <c r="D15" i="350"/>
  <c r="C15" i="350"/>
  <c r="B15" i="350"/>
  <c r="U14" i="350"/>
  <c r="U13" i="350"/>
  <c r="I13" i="350"/>
  <c r="G13" i="350"/>
  <c r="F13" i="350"/>
  <c r="D13" i="350"/>
  <c r="C13" i="350"/>
  <c r="B13" i="350"/>
  <c r="U12" i="350"/>
  <c r="U11" i="350"/>
  <c r="I11" i="350"/>
  <c r="G11" i="350"/>
  <c r="F11" i="350"/>
  <c r="K12" i="350" s="1"/>
  <c r="D11" i="350"/>
  <c r="C11" i="350"/>
  <c r="B11" i="350"/>
  <c r="U10" i="350"/>
  <c r="U9" i="350"/>
  <c r="I9" i="350"/>
  <c r="G9" i="350"/>
  <c r="D9" i="350"/>
  <c r="C9" i="350"/>
  <c r="B9" i="350"/>
  <c r="U8" i="350"/>
  <c r="U7" i="350"/>
  <c r="I7" i="350"/>
  <c r="G7" i="350"/>
  <c r="F7" i="350"/>
  <c r="K8" i="350" s="1"/>
  <c r="M10" i="350" s="1"/>
  <c r="O14" i="350" s="1"/>
  <c r="Q22" i="350" s="1"/>
  <c r="D7" i="350"/>
  <c r="C7" i="350"/>
  <c r="B7" i="350"/>
  <c r="M6" i="350"/>
  <c r="K6" i="350"/>
  <c r="Y5" i="350"/>
  <c r="AG1" i="350" s="1"/>
  <c r="R4" i="350"/>
  <c r="O57" i="350" s="1"/>
  <c r="G4" i="350"/>
  <c r="A4" i="350"/>
  <c r="Y3" i="350"/>
  <c r="Q6" i="350" s="1"/>
  <c r="E2" i="350"/>
  <c r="AH1" i="350"/>
  <c r="AE1" i="350"/>
  <c r="AD1" i="350"/>
  <c r="A1" i="350"/>
  <c r="R62" i="349"/>
  <c r="F55" i="349" s="1"/>
  <c r="I21" i="349"/>
  <c r="G21" i="349"/>
  <c r="F21" i="349"/>
  <c r="D21" i="349"/>
  <c r="C21" i="349"/>
  <c r="B21" i="349"/>
  <c r="K20" i="349"/>
  <c r="I19" i="349"/>
  <c r="G19" i="349"/>
  <c r="F19" i="349"/>
  <c r="D19" i="349"/>
  <c r="C19" i="349"/>
  <c r="B19" i="349"/>
  <c r="I17" i="349"/>
  <c r="G17" i="349"/>
  <c r="F17" i="349"/>
  <c r="D17" i="349"/>
  <c r="C17" i="349"/>
  <c r="B17" i="349"/>
  <c r="U16" i="349"/>
  <c r="K16" i="349"/>
  <c r="U15" i="349"/>
  <c r="I15" i="349"/>
  <c r="G15" i="349"/>
  <c r="F15" i="349"/>
  <c r="D15" i="349"/>
  <c r="C15" i="349"/>
  <c r="B15" i="349"/>
  <c r="U14" i="349"/>
  <c r="O14" i="349"/>
  <c r="U13" i="349"/>
  <c r="I13" i="349"/>
  <c r="G13" i="349"/>
  <c r="F13" i="349"/>
  <c r="D13" i="349"/>
  <c r="C13" i="349"/>
  <c r="B13" i="349"/>
  <c r="U12" i="349"/>
  <c r="U11" i="349"/>
  <c r="I11" i="349"/>
  <c r="G11" i="349"/>
  <c r="F11" i="349"/>
  <c r="K12" i="349" s="1"/>
  <c r="D11" i="349"/>
  <c r="C11" i="349"/>
  <c r="B11" i="349"/>
  <c r="U10" i="349"/>
  <c r="U9" i="349"/>
  <c r="I9" i="349"/>
  <c r="G9" i="349"/>
  <c r="D9" i="349"/>
  <c r="C9" i="349"/>
  <c r="B9" i="349"/>
  <c r="U8" i="349"/>
  <c r="U7" i="349"/>
  <c r="I7" i="349"/>
  <c r="G7" i="349"/>
  <c r="F7" i="349"/>
  <c r="K8" i="349" s="1"/>
  <c r="D7" i="349"/>
  <c r="C7" i="349"/>
  <c r="B7" i="349"/>
  <c r="M6" i="349"/>
  <c r="K6" i="349"/>
  <c r="Y5" i="349"/>
  <c r="AG1" i="349" s="1"/>
  <c r="R4" i="349"/>
  <c r="O62" i="349" s="1"/>
  <c r="G4" i="349"/>
  <c r="A4" i="349"/>
  <c r="Y3" i="349"/>
  <c r="F6" i="349" s="1"/>
  <c r="E2" i="349"/>
  <c r="AH1" i="349"/>
  <c r="AF1" i="349"/>
  <c r="AE1" i="349"/>
  <c r="AD1" i="349"/>
  <c r="AB1" i="349"/>
  <c r="A1" i="349"/>
  <c r="O6" i="351" l="1"/>
  <c r="AC1" i="351"/>
  <c r="AG1" i="351"/>
  <c r="F6" i="351"/>
  <c r="O6" i="352"/>
  <c r="F53" i="352"/>
  <c r="AD1" i="351"/>
  <c r="AH1" i="351"/>
  <c r="K6" i="351"/>
  <c r="AB1" i="351"/>
  <c r="AF1" i="351"/>
  <c r="F56" i="349"/>
  <c r="AB1" i="350"/>
  <c r="AF1" i="350"/>
  <c r="O6" i="349"/>
  <c r="O6" i="350"/>
  <c r="AC1" i="349"/>
  <c r="AC1" i="350"/>
  <c r="F6" i="350"/>
  <c r="I4" i="306" l="1"/>
  <c r="G4" i="306"/>
  <c r="E4" i="306"/>
  <c r="D4" i="306"/>
  <c r="C4" i="306"/>
  <c r="R62" i="348"/>
  <c r="F56" i="348"/>
  <c r="I21" i="348"/>
  <c r="G21" i="348"/>
  <c r="D21" i="348"/>
  <c r="C21" i="348"/>
  <c r="B21" i="348"/>
  <c r="K20" i="348"/>
  <c r="I19" i="348"/>
  <c r="G19" i="348"/>
  <c r="F19" i="348"/>
  <c r="D19" i="348"/>
  <c r="C19" i="348"/>
  <c r="B19" i="348"/>
  <c r="I17" i="348"/>
  <c r="G17" i="348"/>
  <c r="D17" i="348"/>
  <c r="C17" i="348"/>
  <c r="B17" i="348"/>
  <c r="U16" i="348"/>
  <c r="K16" i="348"/>
  <c r="M18" i="348" s="1"/>
  <c r="O14" i="348" s="1"/>
  <c r="I15" i="348"/>
  <c r="G15" i="348"/>
  <c r="F15" i="348"/>
  <c r="D15" i="348"/>
  <c r="C15" i="348"/>
  <c r="B15" i="348"/>
  <c r="I13" i="348"/>
  <c r="G13" i="348"/>
  <c r="F13" i="348"/>
  <c r="D13" i="348"/>
  <c r="C13" i="348"/>
  <c r="B13" i="348"/>
  <c r="K12" i="348"/>
  <c r="M10" i="348" s="1"/>
  <c r="I11" i="348"/>
  <c r="G11" i="348"/>
  <c r="D11" i="348"/>
  <c r="C11" i="348"/>
  <c r="B11" i="348"/>
  <c r="I9" i="348"/>
  <c r="G9" i="348"/>
  <c r="F9" i="348"/>
  <c r="D9" i="348"/>
  <c r="C9" i="348"/>
  <c r="B9" i="348"/>
  <c r="K8" i="348"/>
  <c r="U7" i="348"/>
  <c r="I7" i="348"/>
  <c r="G7" i="348"/>
  <c r="F7" i="348"/>
  <c r="D7" i="348"/>
  <c r="C7" i="348"/>
  <c r="B7" i="348"/>
  <c r="Y5" i="348"/>
  <c r="R4" i="348"/>
  <c r="O62" i="348" s="1"/>
  <c r="G4" i="348"/>
  <c r="A4" i="348"/>
  <c r="Y3" i="348"/>
  <c r="M6" i="348" s="1"/>
  <c r="A1" i="348"/>
  <c r="C2" i="327"/>
  <c r="R62" i="334"/>
  <c r="F56" i="334" s="1"/>
  <c r="I21" i="334"/>
  <c r="G21" i="334"/>
  <c r="D21" i="334"/>
  <c r="C21" i="334"/>
  <c r="B21" i="334"/>
  <c r="K20" i="334"/>
  <c r="M18" i="334" s="1"/>
  <c r="I19" i="334"/>
  <c r="G19" i="334"/>
  <c r="F19" i="334"/>
  <c r="D19" i="334"/>
  <c r="C19" i="334"/>
  <c r="B19" i="334"/>
  <c r="I17" i="334"/>
  <c r="G17" i="334"/>
  <c r="D17" i="334"/>
  <c r="C17" i="334"/>
  <c r="B17" i="334"/>
  <c r="U16" i="334"/>
  <c r="K16" i="334"/>
  <c r="I15" i="334"/>
  <c r="G15" i="334"/>
  <c r="F15" i="334"/>
  <c r="D15" i="334"/>
  <c r="C15" i="334"/>
  <c r="B15" i="334"/>
  <c r="I13" i="334"/>
  <c r="G13" i="334"/>
  <c r="D13" i="334"/>
  <c r="C13" i="334"/>
  <c r="B13" i="334"/>
  <c r="K12" i="334"/>
  <c r="M10" i="334" s="1"/>
  <c r="O14" i="334" s="1"/>
  <c r="I11" i="334"/>
  <c r="G11" i="334"/>
  <c r="D11" i="334"/>
  <c r="C11" i="334"/>
  <c r="B11" i="334"/>
  <c r="I9" i="334"/>
  <c r="G9" i="334"/>
  <c r="F9" i="334"/>
  <c r="D9" i="334"/>
  <c r="C9" i="334"/>
  <c r="B9" i="334"/>
  <c r="K8" i="334"/>
  <c r="U7" i="334"/>
  <c r="I7" i="334"/>
  <c r="G7" i="334"/>
  <c r="D7" i="334"/>
  <c r="C7" i="334"/>
  <c r="B7" i="334"/>
  <c r="Y5" i="334"/>
  <c r="AC1" i="334" s="1"/>
  <c r="R4" i="334"/>
  <c r="O62" i="334" s="1"/>
  <c r="G4" i="334"/>
  <c r="A4" i="334"/>
  <c r="Y3" i="334"/>
  <c r="M6" i="334" s="1"/>
  <c r="A1" i="334"/>
  <c r="P156" i="327"/>
  <c r="M156" i="327" s="1"/>
  <c r="L156" i="327"/>
  <c r="K156" i="327"/>
  <c r="J156" i="327"/>
  <c r="P155" i="327"/>
  <c r="M155" i="327"/>
  <c r="L155" i="327"/>
  <c r="K155" i="327"/>
  <c r="J155" i="327"/>
  <c r="P154" i="327"/>
  <c r="M154" i="327" s="1"/>
  <c r="L154" i="327"/>
  <c r="K154" i="327"/>
  <c r="J154" i="327"/>
  <c r="P153" i="327"/>
  <c r="M153" i="327" s="1"/>
  <c r="L153" i="327"/>
  <c r="K153" i="327"/>
  <c r="J153" i="327"/>
  <c r="P152" i="327"/>
  <c r="M152" i="327" s="1"/>
  <c r="L152" i="327"/>
  <c r="K152" i="327"/>
  <c r="J152" i="327"/>
  <c r="P151" i="327"/>
  <c r="M151" i="327" s="1"/>
  <c r="L151" i="327"/>
  <c r="K151" i="327"/>
  <c r="J151" i="327"/>
  <c r="P150" i="327"/>
  <c r="M150" i="327" s="1"/>
  <c r="L150" i="327"/>
  <c r="K150" i="327"/>
  <c r="J150" i="327"/>
  <c r="P149" i="327"/>
  <c r="M149" i="327"/>
  <c r="L149" i="327"/>
  <c r="K149" i="327"/>
  <c r="J149" i="327"/>
  <c r="P148" i="327"/>
  <c r="M148" i="327" s="1"/>
  <c r="L148" i="327"/>
  <c r="K148" i="327"/>
  <c r="J148" i="327"/>
  <c r="P147" i="327"/>
  <c r="M147" i="327"/>
  <c r="L147" i="327"/>
  <c r="K147" i="327"/>
  <c r="J147" i="327"/>
  <c r="P146" i="327"/>
  <c r="M146" i="327" s="1"/>
  <c r="L146" i="327"/>
  <c r="K146" i="327"/>
  <c r="J146" i="327"/>
  <c r="P145" i="327"/>
  <c r="M145" i="327"/>
  <c r="L145" i="327"/>
  <c r="K145" i="327"/>
  <c r="J145" i="327"/>
  <c r="P144" i="327"/>
  <c r="M144" i="327" s="1"/>
  <c r="L144" i="327"/>
  <c r="K144" i="327"/>
  <c r="J144" i="327"/>
  <c r="P143" i="327"/>
  <c r="M143" i="327" s="1"/>
  <c r="L143" i="327"/>
  <c r="K143" i="327"/>
  <c r="J143" i="327"/>
  <c r="P142" i="327"/>
  <c r="M142" i="327" s="1"/>
  <c r="L142" i="327"/>
  <c r="K142" i="327"/>
  <c r="J142" i="327"/>
  <c r="P141" i="327"/>
  <c r="M141" i="327"/>
  <c r="L141" i="327"/>
  <c r="K141" i="327"/>
  <c r="J141" i="327"/>
  <c r="P140" i="327"/>
  <c r="M140" i="327" s="1"/>
  <c r="L140" i="327"/>
  <c r="K140" i="327"/>
  <c r="J140" i="327"/>
  <c r="P139" i="327"/>
  <c r="M139" i="327"/>
  <c r="L139" i="327"/>
  <c r="K139" i="327"/>
  <c r="J139" i="327"/>
  <c r="P138" i="327"/>
  <c r="M138" i="327" s="1"/>
  <c r="L138" i="327"/>
  <c r="K138" i="327"/>
  <c r="J138" i="327"/>
  <c r="P137" i="327"/>
  <c r="M137" i="327"/>
  <c r="L137" i="327"/>
  <c r="K137" i="327"/>
  <c r="J137" i="327"/>
  <c r="P136" i="327"/>
  <c r="M136" i="327" s="1"/>
  <c r="L136" i="327"/>
  <c r="K136" i="327"/>
  <c r="J136" i="327"/>
  <c r="P135" i="327"/>
  <c r="M135" i="327" s="1"/>
  <c r="L135" i="327"/>
  <c r="K135" i="327"/>
  <c r="J135" i="327"/>
  <c r="P134" i="327"/>
  <c r="M134" i="327" s="1"/>
  <c r="L134" i="327"/>
  <c r="K134" i="327"/>
  <c r="J134" i="327"/>
  <c r="P133" i="327"/>
  <c r="M133" i="327"/>
  <c r="L133" i="327"/>
  <c r="K133" i="327"/>
  <c r="J133" i="327"/>
  <c r="P132" i="327"/>
  <c r="M132" i="327" s="1"/>
  <c r="L132" i="327"/>
  <c r="K132" i="327"/>
  <c r="J132" i="327"/>
  <c r="P131" i="327"/>
  <c r="M131" i="327"/>
  <c r="L131" i="327"/>
  <c r="K131" i="327"/>
  <c r="J131" i="327"/>
  <c r="P130" i="327"/>
  <c r="M130" i="327" s="1"/>
  <c r="L130" i="327"/>
  <c r="K130" i="327"/>
  <c r="J130" i="327"/>
  <c r="P129" i="327"/>
  <c r="M129" i="327"/>
  <c r="L129" i="327"/>
  <c r="K129" i="327"/>
  <c r="J129" i="327"/>
  <c r="P128" i="327"/>
  <c r="M128" i="327" s="1"/>
  <c r="L128" i="327"/>
  <c r="K128" i="327"/>
  <c r="J128" i="327"/>
  <c r="P127" i="327"/>
  <c r="M127" i="327" s="1"/>
  <c r="L127" i="327"/>
  <c r="K127" i="327"/>
  <c r="J127" i="327"/>
  <c r="P126" i="327"/>
  <c r="M126" i="327" s="1"/>
  <c r="L126" i="327"/>
  <c r="K126" i="327"/>
  <c r="J126" i="327"/>
  <c r="P125" i="327"/>
  <c r="M125" i="327"/>
  <c r="L125" i="327"/>
  <c r="K125" i="327"/>
  <c r="J125" i="327"/>
  <c r="P124" i="327"/>
  <c r="M124" i="327" s="1"/>
  <c r="L124" i="327"/>
  <c r="K124" i="327"/>
  <c r="J124" i="327"/>
  <c r="P123" i="327"/>
  <c r="M123" i="327"/>
  <c r="L123" i="327"/>
  <c r="K123" i="327"/>
  <c r="J123" i="327"/>
  <c r="P122" i="327"/>
  <c r="M122" i="327" s="1"/>
  <c r="L122" i="327"/>
  <c r="K122" i="327"/>
  <c r="J122" i="327"/>
  <c r="P121" i="327"/>
  <c r="M121" i="327" s="1"/>
  <c r="L121" i="327"/>
  <c r="K121" i="327"/>
  <c r="J121" i="327"/>
  <c r="P120" i="327"/>
  <c r="M120" i="327" s="1"/>
  <c r="L120" i="327"/>
  <c r="K120" i="327"/>
  <c r="J120" i="327"/>
  <c r="P119" i="327"/>
  <c r="M119" i="327" s="1"/>
  <c r="L119" i="327"/>
  <c r="K119" i="327"/>
  <c r="J119" i="327"/>
  <c r="P118" i="327"/>
  <c r="M118" i="327" s="1"/>
  <c r="L118" i="327"/>
  <c r="K118" i="327"/>
  <c r="J118" i="327"/>
  <c r="P117" i="327"/>
  <c r="M117" i="327"/>
  <c r="L117" i="327"/>
  <c r="K117" i="327"/>
  <c r="J117" i="327"/>
  <c r="P116" i="327"/>
  <c r="M116" i="327" s="1"/>
  <c r="L116" i="327"/>
  <c r="K116" i="327"/>
  <c r="J116" i="327"/>
  <c r="P115" i="327"/>
  <c r="M115" i="327"/>
  <c r="L115" i="327"/>
  <c r="K115" i="327"/>
  <c r="J115" i="327"/>
  <c r="P114" i="327"/>
  <c r="M114" i="327" s="1"/>
  <c r="L114" i="327"/>
  <c r="K114" i="327"/>
  <c r="J114" i="327"/>
  <c r="P113" i="327"/>
  <c r="M113" i="327"/>
  <c r="L113" i="327"/>
  <c r="K113" i="327"/>
  <c r="J113" i="327"/>
  <c r="P112" i="327"/>
  <c r="M112" i="327" s="1"/>
  <c r="L112" i="327"/>
  <c r="K112" i="327"/>
  <c r="J112" i="327"/>
  <c r="P111" i="327"/>
  <c r="M111" i="327" s="1"/>
  <c r="L111" i="327"/>
  <c r="K111" i="327"/>
  <c r="J111" i="327"/>
  <c r="P110" i="327"/>
  <c r="M110" i="327" s="1"/>
  <c r="L110" i="327"/>
  <c r="K110" i="327"/>
  <c r="J110" i="327"/>
  <c r="P109" i="327"/>
  <c r="M109" i="327"/>
  <c r="L109" i="327"/>
  <c r="K109" i="327"/>
  <c r="J109" i="327"/>
  <c r="P108" i="327"/>
  <c r="M108" i="327" s="1"/>
  <c r="L108" i="327"/>
  <c r="K108" i="327"/>
  <c r="J108" i="327"/>
  <c r="P107" i="327"/>
  <c r="M107" i="327"/>
  <c r="L107" i="327"/>
  <c r="K107" i="327"/>
  <c r="J107" i="327"/>
  <c r="P106" i="327"/>
  <c r="M106" i="327" s="1"/>
  <c r="L106" i="327"/>
  <c r="K106" i="327"/>
  <c r="J106" i="327"/>
  <c r="P105" i="327"/>
  <c r="M105" i="327"/>
  <c r="L105" i="327"/>
  <c r="K105" i="327"/>
  <c r="J105" i="327"/>
  <c r="P104" i="327"/>
  <c r="M104" i="327" s="1"/>
  <c r="L104" i="327"/>
  <c r="K104" i="327"/>
  <c r="J104" i="327"/>
  <c r="P103" i="327"/>
  <c r="M103" i="327" s="1"/>
  <c r="L103" i="327"/>
  <c r="K103" i="327"/>
  <c r="J103" i="327"/>
  <c r="P102" i="327"/>
  <c r="M102" i="327" s="1"/>
  <c r="L102" i="327"/>
  <c r="K102" i="327"/>
  <c r="J102" i="327"/>
  <c r="P101" i="327"/>
  <c r="M101" i="327"/>
  <c r="L101" i="327"/>
  <c r="K101" i="327"/>
  <c r="J101" i="327"/>
  <c r="P100" i="327"/>
  <c r="M100" i="327" s="1"/>
  <c r="L100" i="327"/>
  <c r="K100" i="327"/>
  <c r="J100" i="327"/>
  <c r="P99" i="327"/>
  <c r="M99" i="327"/>
  <c r="L99" i="327"/>
  <c r="K99" i="327"/>
  <c r="J99" i="327"/>
  <c r="P98" i="327"/>
  <c r="M98" i="327" s="1"/>
  <c r="L98" i="327"/>
  <c r="K98" i="327"/>
  <c r="J98" i="327"/>
  <c r="P97" i="327"/>
  <c r="M97" i="327"/>
  <c r="L97" i="327"/>
  <c r="K97" i="327"/>
  <c r="J97" i="327"/>
  <c r="P96" i="327"/>
  <c r="M96" i="327" s="1"/>
  <c r="L96" i="327"/>
  <c r="K96" i="327"/>
  <c r="J96" i="327"/>
  <c r="P95" i="327"/>
  <c r="M95" i="327" s="1"/>
  <c r="L95" i="327"/>
  <c r="K95" i="327"/>
  <c r="J95" i="327"/>
  <c r="P94" i="327"/>
  <c r="M94" i="327" s="1"/>
  <c r="L94" i="327"/>
  <c r="K94" i="327"/>
  <c r="J94" i="327"/>
  <c r="P93" i="327"/>
  <c r="M93" i="327"/>
  <c r="L93" i="327"/>
  <c r="K93" i="327"/>
  <c r="J93" i="327"/>
  <c r="P92" i="327"/>
  <c r="M92" i="327" s="1"/>
  <c r="L92" i="327"/>
  <c r="K92" i="327"/>
  <c r="J92" i="327"/>
  <c r="P91" i="327"/>
  <c r="M91" i="327"/>
  <c r="L91" i="327"/>
  <c r="K91" i="327"/>
  <c r="J91" i="327"/>
  <c r="P90" i="327"/>
  <c r="M90" i="327" s="1"/>
  <c r="L90" i="327"/>
  <c r="K90" i="327"/>
  <c r="J90" i="327"/>
  <c r="P89" i="327"/>
  <c r="M89" i="327" s="1"/>
  <c r="L89" i="327"/>
  <c r="K89" i="327"/>
  <c r="J89" i="327"/>
  <c r="P88" i="327"/>
  <c r="M88" i="327" s="1"/>
  <c r="L88" i="327"/>
  <c r="K88" i="327"/>
  <c r="J88" i="327"/>
  <c r="P87" i="327"/>
  <c r="M87" i="327" s="1"/>
  <c r="L87" i="327"/>
  <c r="K87" i="327"/>
  <c r="J87" i="327"/>
  <c r="P86" i="327"/>
  <c r="M86" i="327" s="1"/>
  <c r="L86" i="327"/>
  <c r="K86" i="327"/>
  <c r="J86" i="327"/>
  <c r="P85" i="327"/>
  <c r="M85" i="327"/>
  <c r="L85" i="327"/>
  <c r="K85" i="327"/>
  <c r="J85" i="327"/>
  <c r="P84" i="327"/>
  <c r="M84" i="327" s="1"/>
  <c r="L84" i="327"/>
  <c r="K84" i="327"/>
  <c r="J84" i="327"/>
  <c r="P83" i="327"/>
  <c r="M83" i="327"/>
  <c r="L83" i="327"/>
  <c r="K83" i="327"/>
  <c r="J83" i="327"/>
  <c r="P82" i="327"/>
  <c r="M82" i="327" s="1"/>
  <c r="L82" i="327"/>
  <c r="K82" i="327"/>
  <c r="J82" i="327"/>
  <c r="P81" i="327"/>
  <c r="M81" i="327"/>
  <c r="L81" i="327"/>
  <c r="K81" i="327"/>
  <c r="J81" i="327"/>
  <c r="P80" i="327"/>
  <c r="M80" i="327" s="1"/>
  <c r="L80" i="327"/>
  <c r="K80" i="327"/>
  <c r="J80" i="327"/>
  <c r="P79" i="327"/>
  <c r="M79" i="327" s="1"/>
  <c r="L79" i="327"/>
  <c r="K79" i="327"/>
  <c r="J79" i="327"/>
  <c r="P78" i="327"/>
  <c r="M78" i="327" s="1"/>
  <c r="L78" i="327"/>
  <c r="K78" i="327"/>
  <c r="J78" i="327"/>
  <c r="P77" i="327"/>
  <c r="M77" i="327"/>
  <c r="L77" i="327"/>
  <c r="K77" i="327"/>
  <c r="J77" i="327"/>
  <c r="P76" i="327"/>
  <c r="M76" i="327" s="1"/>
  <c r="L76" i="327"/>
  <c r="K76" i="327"/>
  <c r="J76" i="327"/>
  <c r="P75" i="327"/>
  <c r="M75" i="327"/>
  <c r="L75" i="327"/>
  <c r="K75" i="327"/>
  <c r="J75" i="327"/>
  <c r="P74" i="327"/>
  <c r="M74" i="327" s="1"/>
  <c r="L74" i="327"/>
  <c r="K74" i="327"/>
  <c r="J74" i="327"/>
  <c r="P73" i="327"/>
  <c r="M73" i="327"/>
  <c r="L73" i="327"/>
  <c r="K73" i="327"/>
  <c r="J73" i="327"/>
  <c r="P72" i="327"/>
  <c r="M72" i="327" s="1"/>
  <c r="L72" i="327"/>
  <c r="K72" i="327"/>
  <c r="J72" i="327"/>
  <c r="P71" i="327"/>
  <c r="M71" i="327" s="1"/>
  <c r="L71" i="327"/>
  <c r="K71" i="327"/>
  <c r="J71" i="327"/>
  <c r="P70" i="327"/>
  <c r="M70" i="327" s="1"/>
  <c r="L70" i="327"/>
  <c r="K70" i="327"/>
  <c r="J70" i="327"/>
  <c r="P69" i="327"/>
  <c r="M69" i="327"/>
  <c r="L69" i="327"/>
  <c r="K69" i="327"/>
  <c r="J69" i="327"/>
  <c r="P68" i="327"/>
  <c r="M68" i="327" s="1"/>
  <c r="L68" i="327"/>
  <c r="K68" i="327"/>
  <c r="J68" i="327"/>
  <c r="P67" i="327"/>
  <c r="M67" i="327"/>
  <c r="L67" i="327"/>
  <c r="K67" i="327"/>
  <c r="J67" i="327"/>
  <c r="P66" i="327"/>
  <c r="M66" i="327" s="1"/>
  <c r="L66" i="327"/>
  <c r="K66" i="327"/>
  <c r="J66" i="327"/>
  <c r="P65" i="327"/>
  <c r="M65" i="327"/>
  <c r="L65" i="327"/>
  <c r="K65" i="327"/>
  <c r="J65" i="327"/>
  <c r="P64" i="327"/>
  <c r="M64" i="327" s="1"/>
  <c r="L64" i="327"/>
  <c r="K64" i="327"/>
  <c r="J64" i="327"/>
  <c r="P63" i="327"/>
  <c r="M63" i="327" s="1"/>
  <c r="L63" i="327"/>
  <c r="K63" i="327"/>
  <c r="J63" i="327"/>
  <c r="P62" i="327"/>
  <c r="M62" i="327" s="1"/>
  <c r="L62" i="327"/>
  <c r="K62" i="327"/>
  <c r="J62" i="327"/>
  <c r="P61" i="327"/>
  <c r="M61" i="327"/>
  <c r="L61" i="327"/>
  <c r="K61" i="327"/>
  <c r="J61" i="327"/>
  <c r="P60" i="327"/>
  <c r="M60" i="327" s="1"/>
  <c r="L60" i="327"/>
  <c r="K60" i="327"/>
  <c r="J60" i="327"/>
  <c r="P59" i="327"/>
  <c r="M59" i="327"/>
  <c r="L59" i="327"/>
  <c r="K59" i="327"/>
  <c r="J59" i="327"/>
  <c r="P58" i="327"/>
  <c r="M58" i="327" s="1"/>
  <c r="L58" i="327"/>
  <c r="K58" i="327"/>
  <c r="J58" i="327"/>
  <c r="P57" i="327"/>
  <c r="M57" i="327" s="1"/>
  <c r="L57" i="327"/>
  <c r="K57" i="327"/>
  <c r="J57" i="327"/>
  <c r="P56" i="327"/>
  <c r="M56" i="327" s="1"/>
  <c r="L56" i="327"/>
  <c r="K56" i="327"/>
  <c r="J56" i="327"/>
  <c r="P55" i="327"/>
  <c r="M55" i="327" s="1"/>
  <c r="L55" i="327"/>
  <c r="K55" i="327"/>
  <c r="J55" i="327"/>
  <c r="P54" i="327"/>
  <c r="M54" i="327" s="1"/>
  <c r="L54" i="327"/>
  <c r="K54" i="327"/>
  <c r="J54" i="327"/>
  <c r="P53" i="327"/>
  <c r="M53" i="327"/>
  <c r="L53" i="327"/>
  <c r="K53" i="327"/>
  <c r="J53" i="327"/>
  <c r="P52" i="327"/>
  <c r="M52" i="327" s="1"/>
  <c r="L52" i="327"/>
  <c r="K52" i="327"/>
  <c r="J52" i="327"/>
  <c r="P51" i="327"/>
  <c r="M51" i="327"/>
  <c r="L51" i="327"/>
  <c r="K51" i="327"/>
  <c r="J51" i="327"/>
  <c r="P50" i="327"/>
  <c r="M50" i="327" s="1"/>
  <c r="L50" i="327"/>
  <c r="K50" i="327"/>
  <c r="J50" i="327"/>
  <c r="P49" i="327"/>
  <c r="M49" i="327"/>
  <c r="L49" i="327"/>
  <c r="K49" i="327"/>
  <c r="J49" i="327"/>
  <c r="P48" i="327"/>
  <c r="M48" i="327" s="1"/>
  <c r="L48" i="327"/>
  <c r="K48" i="327"/>
  <c r="J48" i="327"/>
  <c r="P47" i="327"/>
  <c r="M47" i="327" s="1"/>
  <c r="L47" i="327"/>
  <c r="K47" i="327"/>
  <c r="J47" i="327"/>
  <c r="P46" i="327"/>
  <c r="M46" i="327" s="1"/>
  <c r="L46" i="327"/>
  <c r="K46" i="327"/>
  <c r="J46" i="327"/>
  <c r="P45" i="327"/>
  <c r="M45" i="327"/>
  <c r="L45" i="327"/>
  <c r="K45" i="327"/>
  <c r="J45" i="327"/>
  <c r="P44" i="327"/>
  <c r="M44" i="327" s="1"/>
  <c r="L44" i="327"/>
  <c r="K44" i="327"/>
  <c r="J44" i="327"/>
  <c r="P43" i="327"/>
  <c r="M43" i="327"/>
  <c r="L43" i="327"/>
  <c r="K43" i="327"/>
  <c r="J43" i="327"/>
  <c r="P42" i="327"/>
  <c r="M42" i="327" s="1"/>
  <c r="L42" i="327"/>
  <c r="K42" i="327"/>
  <c r="J42" i="327"/>
  <c r="P41" i="327"/>
  <c r="M41" i="327"/>
  <c r="L41" i="327"/>
  <c r="K41" i="327"/>
  <c r="J41" i="327"/>
  <c r="P40" i="327"/>
  <c r="M40" i="327" s="1"/>
  <c r="L40" i="327"/>
  <c r="K40" i="327"/>
  <c r="J40" i="327"/>
  <c r="H5" i="327"/>
  <c r="D5" i="327"/>
  <c r="C5" i="327"/>
  <c r="A5" i="327"/>
  <c r="A1" i="327"/>
  <c r="E2" i="306"/>
  <c r="C2" i="303"/>
  <c r="I12" i="306"/>
  <c r="G12" i="306"/>
  <c r="E12" i="306"/>
  <c r="L15" i="306" s="1"/>
  <c r="D12" i="306"/>
  <c r="C12" i="306"/>
  <c r="I10" i="306"/>
  <c r="G10" i="306"/>
  <c r="E10" i="306"/>
  <c r="B19" i="306" s="1"/>
  <c r="D10" i="306"/>
  <c r="C10" i="306"/>
  <c r="I8" i="306"/>
  <c r="G8" i="306"/>
  <c r="E8" i="306"/>
  <c r="B18" i="306" s="1"/>
  <c r="D8" i="306"/>
  <c r="C8" i="306"/>
  <c r="I6" i="306"/>
  <c r="G6" i="306"/>
  <c r="E6" i="306"/>
  <c r="B17" i="306" s="1"/>
  <c r="D6" i="306"/>
  <c r="C6" i="306"/>
  <c r="AG1" i="306"/>
  <c r="K38" i="306"/>
  <c r="Y3" i="306"/>
  <c r="AD1" i="306"/>
  <c r="A1" i="306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/>
  <c r="L154" i="303"/>
  <c r="K154" i="303"/>
  <c r="J154" i="303"/>
  <c r="P153" i="303"/>
  <c r="M153" i="303" s="1"/>
  <c r="L153" i="303"/>
  <c r="K153" i="303"/>
  <c r="J153" i="303"/>
  <c r="P152" i="303"/>
  <c r="M152" i="303"/>
  <c r="L152" i="303"/>
  <c r="K152" i="303"/>
  <c r="J152" i="303"/>
  <c r="P151" i="303"/>
  <c r="M151" i="303" s="1"/>
  <c r="L151" i="303"/>
  <c r="K151" i="303"/>
  <c r="J151" i="303"/>
  <c r="P150" i="303"/>
  <c r="M150" i="303"/>
  <c r="L150" i="303"/>
  <c r="K150" i="303"/>
  <c r="J150" i="303"/>
  <c r="P149" i="303"/>
  <c r="M149" i="303" s="1"/>
  <c r="L149" i="303"/>
  <c r="K149" i="303"/>
  <c r="J149" i="303"/>
  <c r="P148" i="303"/>
  <c r="M148" i="303" s="1"/>
  <c r="L148" i="303"/>
  <c r="K148" i="303"/>
  <c r="J148" i="303"/>
  <c r="P147" i="303"/>
  <c r="M147" i="303" s="1"/>
  <c r="L147" i="303"/>
  <c r="K147" i="303"/>
  <c r="J147" i="303"/>
  <c r="P146" i="303"/>
  <c r="M146" i="303"/>
  <c r="L146" i="303"/>
  <c r="K146" i="303"/>
  <c r="J146" i="303"/>
  <c r="P145" i="303"/>
  <c r="M145" i="303" s="1"/>
  <c r="L145" i="303"/>
  <c r="K145" i="303"/>
  <c r="J145" i="303"/>
  <c r="P144" i="303"/>
  <c r="M144" i="303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 s="1"/>
  <c r="L141" i="303"/>
  <c r="K141" i="303"/>
  <c r="J141" i="303"/>
  <c r="P140" i="303"/>
  <c r="M140" i="303" s="1"/>
  <c r="L140" i="303"/>
  <c r="K140" i="303"/>
  <c r="J140" i="303"/>
  <c r="P139" i="303"/>
  <c r="M139" i="303" s="1"/>
  <c r="L139" i="303"/>
  <c r="K139" i="303"/>
  <c r="J139" i="303"/>
  <c r="P138" i="303"/>
  <c r="M138" i="303"/>
  <c r="L138" i="303"/>
  <c r="K138" i="303"/>
  <c r="J138" i="303"/>
  <c r="P137" i="303"/>
  <c r="M137" i="303" s="1"/>
  <c r="L137" i="303"/>
  <c r="K137" i="303"/>
  <c r="J137" i="303"/>
  <c r="P136" i="303"/>
  <c r="M136" i="303"/>
  <c r="L136" i="303"/>
  <c r="K136" i="303"/>
  <c r="J136" i="303"/>
  <c r="P135" i="303"/>
  <c r="M135" i="303" s="1"/>
  <c r="L135" i="303"/>
  <c r="K135" i="303"/>
  <c r="J135" i="303"/>
  <c r="P134" i="303"/>
  <c r="M134" i="303"/>
  <c r="L134" i="303"/>
  <c r="K134" i="303"/>
  <c r="J134" i="303"/>
  <c r="P133" i="303"/>
  <c r="M133" i="303" s="1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/>
  <c r="L130" i="303"/>
  <c r="K130" i="303"/>
  <c r="J130" i="303"/>
  <c r="P129" i="303"/>
  <c r="M129" i="303" s="1"/>
  <c r="L129" i="303"/>
  <c r="K129" i="303"/>
  <c r="J129" i="303"/>
  <c r="P128" i="303"/>
  <c r="M128" i="303"/>
  <c r="L128" i="303"/>
  <c r="K128" i="303"/>
  <c r="J128" i="303"/>
  <c r="P127" i="303"/>
  <c r="M127" i="303" s="1"/>
  <c r="L127" i="303"/>
  <c r="K127" i="303"/>
  <c r="J127" i="303"/>
  <c r="P126" i="303"/>
  <c r="M126" i="303"/>
  <c r="L126" i="303"/>
  <c r="K126" i="303"/>
  <c r="J126" i="303"/>
  <c r="P125" i="303"/>
  <c r="M125" i="303" s="1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 s="1"/>
  <c r="L121" i="303"/>
  <c r="K121" i="303"/>
  <c r="J121" i="303"/>
  <c r="P120" i="303"/>
  <c r="M120" i="303" s="1"/>
  <c r="L120" i="303"/>
  <c r="K120" i="303"/>
  <c r="J120" i="303"/>
  <c r="P119" i="303"/>
  <c r="M119" i="303" s="1"/>
  <c r="L119" i="303"/>
  <c r="K119" i="303"/>
  <c r="J119" i="303"/>
  <c r="P118" i="303"/>
  <c r="M118" i="303" s="1"/>
  <c r="L118" i="303"/>
  <c r="K118" i="303"/>
  <c r="J118" i="303"/>
  <c r="P117" i="303"/>
  <c r="M117" i="303" s="1"/>
  <c r="L117" i="303"/>
  <c r="K117" i="303"/>
  <c r="J117" i="303"/>
  <c r="P116" i="303"/>
  <c r="M116" i="303"/>
  <c r="L116" i="303"/>
  <c r="K116" i="303"/>
  <c r="J116" i="303"/>
  <c r="P115" i="303"/>
  <c r="M115" i="303" s="1"/>
  <c r="L115" i="303"/>
  <c r="K115" i="303"/>
  <c r="J115" i="303"/>
  <c r="P114" i="303"/>
  <c r="M114" i="303" s="1"/>
  <c r="L114" i="303"/>
  <c r="K114" i="303"/>
  <c r="J114" i="303"/>
  <c r="P113" i="303"/>
  <c r="M113" i="303" s="1"/>
  <c r="L113" i="303"/>
  <c r="K113" i="303"/>
  <c r="J113" i="303"/>
  <c r="P112" i="303"/>
  <c r="M112" i="303" s="1"/>
  <c r="L112" i="303"/>
  <c r="K112" i="303"/>
  <c r="J112" i="303"/>
  <c r="P111" i="303"/>
  <c r="M111" i="303" s="1"/>
  <c r="L111" i="303"/>
  <c r="K111" i="303"/>
  <c r="J111" i="303"/>
  <c r="P110" i="303"/>
  <c r="M110" i="303" s="1"/>
  <c r="L110" i="303"/>
  <c r="K110" i="303"/>
  <c r="J110" i="303"/>
  <c r="P109" i="303"/>
  <c r="M109" i="303" s="1"/>
  <c r="L109" i="303"/>
  <c r="K109" i="303"/>
  <c r="J109" i="303"/>
  <c r="P108" i="303"/>
  <c r="M108" i="303" s="1"/>
  <c r="L108" i="303"/>
  <c r="K108" i="303"/>
  <c r="J108" i="303"/>
  <c r="P107" i="303"/>
  <c r="M107" i="303" s="1"/>
  <c r="L107" i="303"/>
  <c r="K107" i="303"/>
  <c r="J107" i="303"/>
  <c r="P106" i="303"/>
  <c r="M106" i="303" s="1"/>
  <c r="L106" i="303"/>
  <c r="K106" i="303"/>
  <c r="J106" i="303"/>
  <c r="P105" i="303"/>
  <c r="M105" i="303"/>
  <c r="L105" i="303"/>
  <c r="K105" i="303"/>
  <c r="J105" i="303"/>
  <c r="P104" i="303"/>
  <c r="M104" i="303"/>
  <c r="L104" i="303"/>
  <c r="K104" i="303"/>
  <c r="J104" i="303"/>
  <c r="P103" i="303"/>
  <c r="M103" i="303" s="1"/>
  <c r="L103" i="303"/>
  <c r="K103" i="303"/>
  <c r="J103" i="303"/>
  <c r="P102" i="303"/>
  <c r="M102" i="303" s="1"/>
  <c r="L102" i="303"/>
  <c r="K102" i="303"/>
  <c r="J102" i="303"/>
  <c r="P101" i="303"/>
  <c r="M101" i="303" s="1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 s="1"/>
  <c r="L93" i="303"/>
  <c r="K93" i="303"/>
  <c r="J93" i="303"/>
  <c r="P92" i="303"/>
  <c r="M92" i="303"/>
  <c r="L92" i="303"/>
  <c r="K92" i="303"/>
  <c r="J92" i="303"/>
  <c r="P91" i="303"/>
  <c r="M91" i="303" s="1"/>
  <c r="L91" i="303"/>
  <c r="K91" i="303"/>
  <c r="J91" i="303"/>
  <c r="P90" i="303"/>
  <c r="M90" i="303" s="1"/>
  <c r="L90" i="303"/>
  <c r="K90" i="303"/>
  <c r="J90" i="303"/>
  <c r="P89" i="303"/>
  <c r="M89" i="303"/>
  <c r="L89" i="303"/>
  <c r="K89" i="303"/>
  <c r="J89" i="303"/>
  <c r="P88" i="303"/>
  <c r="M88" i="303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 s="1"/>
  <c r="L85" i="303"/>
  <c r="K85" i="303"/>
  <c r="J85" i="303"/>
  <c r="P84" i="303"/>
  <c r="M84" i="303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/>
  <c r="L80" i="303"/>
  <c r="K80" i="303"/>
  <c r="J80" i="303"/>
  <c r="P79" i="303"/>
  <c r="M79" i="303" s="1"/>
  <c r="L79" i="303"/>
  <c r="K79" i="303"/>
  <c r="J79" i="303"/>
  <c r="P78" i="303"/>
  <c r="M78" i="303" s="1"/>
  <c r="L78" i="303"/>
  <c r="K78" i="303"/>
  <c r="J78" i="303"/>
  <c r="P77" i="303"/>
  <c r="M77" i="303" s="1"/>
  <c r="L77" i="303"/>
  <c r="K77" i="303"/>
  <c r="J77" i="303"/>
  <c r="P76" i="303"/>
  <c r="M76" i="303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/>
  <c r="L73" i="303"/>
  <c r="K73" i="303"/>
  <c r="J73" i="303"/>
  <c r="P72" i="303"/>
  <c r="M72" i="303"/>
  <c r="L72" i="303"/>
  <c r="K72" i="303"/>
  <c r="J72" i="303"/>
  <c r="P71" i="303"/>
  <c r="M71" i="303" s="1"/>
  <c r="L71" i="303"/>
  <c r="K71" i="303"/>
  <c r="J71" i="303"/>
  <c r="P70" i="303"/>
  <c r="M70" i="303" s="1"/>
  <c r="L70" i="303"/>
  <c r="K70" i="303"/>
  <c r="J70" i="303"/>
  <c r="P69" i="303"/>
  <c r="M69" i="303" s="1"/>
  <c r="L69" i="303"/>
  <c r="K69" i="303"/>
  <c r="J69" i="303"/>
  <c r="P68" i="303"/>
  <c r="M68" i="303"/>
  <c r="L68" i="303"/>
  <c r="K68" i="303"/>
  <c r="J68" i="303"/>
  <c r="P67" i="303"/>
  <c r="M67" i="303" s="1"/>
  <c r="L67" i="303"/>
  <c r="K67" i="303"/>
  <c r="J67" i="303"/>
  <c r="P66" i="303"/>
  <c r="M66" i="303" s="1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/>
  <c r="L60" i="303"/>
  <c r="K60" i="303"/>
  <c r="J60" i="303"/>
  <c r="P59" i="303"/>
  <c r="M59" i="303" s="1"/>
  <c r="L59" i="303"/>
  <c r="K59" i="303"/>
  <c r="J59" i="303"/>
  <c r="P58" i="303"/>
  <c r="M58" i="303" s="1"/>
  <c r="L58" i="303"/>
  <c r="K58" i="303"/>
  <c r="J58" i="303"/>
  <c r="P57" i="303"/>
  <c r="M57" i="303"/>
  <c r="L57" i="303"/>
  <c r="K57" i="303"/>
  <c r="J57" i="303"/>
  <c r="P56" i="303"/>
  <c r="M56" i="303"/>
  <c r="L56" i="303"/>
  <c r="K56" i="303"/>
  <c r="J56" i="303"/>
  <c r="P55" i="303"/>
  <c r="M55" i="303" s="1"/>
  <c r="L55" i="303"/>
  <c r="K55" i="303"/>
  <c r="J55" i="303"/>
  <c r="P54" i="303"/>
  <c r="M54" i="303" s="1"/>
  <c r="L54" i="303"/>
  <c r="K54" i="303"/>
  <c r="J54" i="303"/>
  <c r="P53" i="303"/>
  <c r="M53" i="303" s="1"/>
  <c r="L53" i="303"/>
  <c r="K53" i="303"/>
  <c r="J53" i="303"/>
  <c r="P52" i="303"/>
  <c r="M52" i="303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/>
  <c r="L49" i="303"/>
  <c r="K49" i="303"/>
  <c r="J49" i="303"/>
  <c r="P48" i="303"/>
  <c r="M48" i="303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 s="1"/>
  <c r="L45" i="303"/>
  <c r="K45" i="303"/>
  <c r="J45" i="303"/>
  <c r="P44" i="303"/>
  <c r="M44" i="303"/>
  <c r="L44" i="303"/>
  <c r="K44" i="303"/>
  <c r="J44" i="303"/>
  <c r="P43" i="303"/>
  <c r="M43" i="303" s="1"/>
  <c r="L43" i="303"/>
  <c r="K43" i="303"/>
  <c r="J43" i="303"/>
  <c r="P42" i="303"/>
  <c r="M42" i="303" s="1"/>
  <c r="L42" i="303"/>
  <c r="K42" i="303"/>
  <c r="J42" i="303"/>
  <c r="P41" i="303"/>
  <c r="M41" i="303"/>
  <c r="L41" i="303"/>
  <c r="K41" i="303"/>
  <c r="J41" i="303"/>
  <c r="P40" i="303"/>
  <c r="M40" i="303"/>
  <c r="L40" i="303"/>
  <c r="K40" i="303"/>
  <c r="J40" i="303"/>
  <c r="H5" i="303"/>
  <c r="D5" i="303"/>
  <c r="C5" i="303"/>
  <c r="A5" i="303"/>
  <c r="A1" i="303"/>
  <c r="E2" i="281"/>
  <c r="C2" i="279"/>
  <c r="I10" i="281"/>
  <c r="G10" i="281"/>
  <c r="E10" i="281"/>
  <c r="B19" i="281" s="1"/>
  <c r="D10" i="281"/>
  <c r="C10" i="281"/>
  <c r="I8" i="281"/>
  <c r="G8" i="281"/>
  <c r="E8" i="281"/>
  <c r="B18" i="281" s="1"/>
  <c r="D8" i="281"/>
  <c r="C8" i="281"/>
  <c r="I6" i="281"/>
  <c r="G6" i="281"/>
  <c r="E6" i="281"/>
  <c r="D6" i="281"/>
  <c r="C6" i="281"/>
  <c r="I4" i="281"/>
  <c r="G4" i="281"/>
  <c r="E4" i="281"/>
  <c r="B16" i="281" s="1"/>
  <c r="D4" i="281"/>
  <c r="C4" i="281"/>
  <c r="K38" i="281"/>
  <c r="A1" i="281"/>
  <c r="P156" i="279"/>
  <c r="M156" i="279" s="1"/>
  <c r="L156" i="279"/>
  <c r="K156" i="279"/>
  <c r="J156" i="279"/>
  <c r="P155" i="279"/>
  <c r="M155" i="279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 s="1"/>
  <c r="L152" i="279"/>
  <c r="K152" i="279"/>
  <c r="J152" i="279"/>
  <c r="P151" i="279"/>
  <c r="M151" i="279" s="1"/>
  <c r="L151" i="279"/>
  <c r="K151" i="279"/>
  <c r="J151" i="279"/>
  <c r="P150" i="279"/>
  <c r="M150" i="279" s="1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/>
  <c r="L147" i="279"/>
  <c r="K147" i="279"/>
  <c r="J147" i="279"/>
  <c r="P146" i="279"/>
  <c r="M146" i="279" s="1"/>
  <c r="L146" i="279"/>
  <c r="K146" i="279"/>
  <c r="J146" i="279"/>
  <c r="P145" i="279"/>
  <c r="M145" i="279"/>
  <c r="L145" i="279"/>
  <c r="K145" i="279"/>
  <c r="J145" i="279"/>
  <c r="P144" i="279"/>
  <c r="M144" i="279" s="1"/>
  <c r="L144" i="279"/>
  <c r="K144" i="279"/>
  <c r="J144" i="279"/>
  <c r="P143" i="279"/>
  <c r="M143" i="279" s="1"/>
  <c r="L143" i="279"/>
  <c r="K143" i="279"/>
  <c r="J143" i="279"/>
  <c r="P142" i="279"/>
  <c r="M142" i="279" s="1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/>
  <c r="L139" i="279"/>
  <c r="K139" i="279"/>
  <c r="J139" i="279"/>
  <c r="P138" i="279"/>
  <c r="M138" i="279" s="1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 s="1"/>
  <c r="L135" i="279"/>
  <c r="K135" i="279"/>
  <c r="J135" i="279"/>
  <c r="P134" i="279"/>
  <c r="M134" i="279" s="1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/>
  <c r="L131" i="279"/>
  <c r="K131" i="279"/>
  <c r="J131" i="279"/>
  <c r="P130" i="279"/>
  <c r="M130" i="279" s="1"/>
  <c r="L130" i="279"/>
  <c r="K130" i="279"/>
  <c r="J130" i="279"/>
  <c r="P129" i="279"/>
  <c r="M129" i="279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 s="1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/>
  <c r="L123" i="279"/>
  <c r="K123" i="279"/>
  <c r="J123" i="279"/>
  <c r="P122" i="279"/>
  <c r="M122" i="279" s="1"/>
  <c r="L122" i="279"/>
  <c r="K122" i="279"/>
  <c r="J122" i="279"/>
  <c r="P121" i="279"/>
  <c r="M121" i="279" s="1"/>
  <c r="L121" i="279"/>
  <c r="K121" i="279"/>
  <c r="J121" i="279"/>
  <c r="P120" i="279"/>
  <c r="M120" i="279" s="1"/>
  <c r="L120" i="279"/>
  <c r="K120" i="279"/>
  <c r="J120" i="279"/>
  <c r="P119" i="279"/>
  <c r="M119" i="279" s="1"/>
  <c r="L119" i="279"/>
  <c r="K119" i="279"/>
  <c r="J119" i="279"/>
  <c r="P118" i="279"/>
  <c r="M118" i="279" s="1"/>
  <c r="L118" i="279"/>
  <c r="K118" i="279"/>
  <c r="J118" i="279"/>
  <c r="P117" i="279"/>
  <c r="M117" i="279" s="1"/>
  <c r="L117" i="279"/>
  <c r="K117" i="279"/>
  <c r="J117" i="279"/>
  <c r="P116" i="279"/>
  <c r="M116" i="279" s="1"/>
  <c r="L116" i="279"/>
  <c r="K116" i="279"/>
  <c r="J116" i="279"/>
  <c r="P115" i="279"/>
  <c r="M115" i="279"/>
  <c r="L115" i="279"/>
  <c r="K115" i="279"/>
  <c r="J115" i="279"/>
  <c r="P114" i="279"/>
  <c r="M114" i="279" s="1"/>
  <c r="L114" i="279"/>
  <c r="K114" i="279"/>
  <c r="J114" i="279"/>
  <c r="P113" i="279"/>
  <c r="M113" i="279"/>
  <c r="L113" i="279"/>
  <c r="K113" i="279"/>
  <c r="J113" i="279"/>
  <c r="P112" i="279"/>
  <c r="M112" i="279" s="1"/>
  <c r="L112" i="279"/>
  <c r="K112" i="279"/>
  <c r="J112" i="279"/>
  <c r="P111" i="279"/>
  <c r="M111" i="279" s="1"/>
  <c r="L111" i="279"/>
  <c r="K111" i="279"/>
  <c r="J111" i="279"/>
  <c r="P110" i="279"/>
  <c r="M110" i="279" s="1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/>
  <c r="L107" i="279"/>
  <c r="K107" i="279"/>
  <c r="J107" i="279"/>
  <c r="P106" i="279"/>
  <c r="M106" i="279" s="1"/>
  <c r="L106" i="279"/>
  <c r="K106" i="279"/>
  <c r="J106" i="279"/>
  <c r="P105" i="279"/>
  <c r="M105" i="279" s="1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 s="1"/>
  <c r="L101" i="279"/>
  <c r="K101" i="279"/>
  <c r="J101" i="279"/>
  <c r="P100" i="279"/>
  <c r="M100" i="279" s="1"/>
  <c r="L100" i="279"/>
  <c r="K100" i="279"/>
  <c r="J100" i="279"/>
  <c r="P99" i="279"/>
  <c r="M99" i="279"/>
  <c r="L99" i="279"/>
  <c r="K99" i="279"/>
  <c r="J99" i="279"/>
  <c r="P98" i="279"/>
  <c r="M98" i="279" s="1"/>
  <c r="L98" i="279"/>
  <c r="K98" i="279"/>
  <c r="J98" i="279"/>
  <c r="P97" i="279"/>
  <c r="M97" i="279"/>
  <c r="L97" i="279"/>
  <c r="K97" i="279"/>
  <c r="J97" i="279"/>
  <c r="P96" i="279"/>
  <c r="M96" i="279" s="1"/>
  <c r="L96" i="279"/>
  <c r="K96" i="279"/>
  <c r="J96" i="279"/>
  <c r="P95" i="279"/>
  <c r="M95" i="279" s="1"/>
  <c r="L95" i="279"/>
  <c r="K95" i="279"/>
  <c r="J95" i="279"/>
  <c r="P94" i="279"/>
  <c r="M94" i="279" s="1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/>
  <c r="L90" i="279"/>
  <c r="K90" i="279"/>
  <c r="J90" i="279"/>
  <c r="P89" i="279"/>
  <c r="M89" i="279" s="1"/>
  <c r="L89" i="279"/>
  <c r="K89" i="279"/>
  <c r="J89" i="279"/>
  <c r="P88" i="279"/>
  <c r="M88" i="279" s="1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 s="1"/>
  <c r="L84" i="279"/>
  <c r="K84" i="279"/>
  <c r="J84" i="279"/>
  <c r="P83" i="279"/>
  <c r="M83" i="279" s="1"/>
  <c r="L83" i="279"/>
  <c r="K83" i="279"/>
  <c r="J83" i="279"/>
  <c r="P82" i="279"/>
  <c r="M82" i="279"/>
  <c r="L82" i="279"/>
  <c r="K82" i="279"/>
  <c r="J82" i="279"/>
  <c r="P81" i="279"/>
  <c r="M81" i="279" s="1"/>
  <c r="L81" i="279"/>
  <c r="K81" i="279"/>
  <c r="J81" i="279"/>
  <c r="P80" i="279"/>
  <c r="M80" i="279"/>
  <c r="L80" i="279"/>
  <c r="K80" i="279"/>
  <c r="J80" i="279"/>
  <c r="P79" i="279"/>
  <c r="M79" i="279" s="1"/>
  <c r="L79" i="279"/>
  <c r="K79" i="279"/>
  <c r="J79" i="279"/>
  <c r="P78" i="279"/>
  <c r="M78" i="279" s="1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/>
  <c r="L74" i="279"/>
  <c r="K74" i="279"/>
  <c r="J74" i="279"/>
  <c r="P73" i="279"/>
  <c r="M73" i="279" s="1"/>
  <c r="L73" i="279"/>
  <c r="K73" i="279"/>
  <c r="J73" i="279"/>
  <c r="P72" i="279"/>
  <c r="M72" i="279" s="1"/>
  <c r="L72" i="279"/>
  <c r="K72" i="279"/>
  <c r="J72" i="279"/>
  <c r="P71" i="279"/>
  <c r="M71" i="279" s="1"/>
  <c r="L71" i="279"/>
  <c r="K71" i="279"/>
  <c r="J71" i="279"/>
  <c r="P70" i="279"/>
  <c r="M70" i="279" s="1"/>
  <c r="L70" i="279"/>
  <c r="K70" i="279"/>
  <c r="J70" i="279"/>
  <c r="P69" i="279"/>
  <c r="M69" i="279" s="1"/>
  <c r="L69" i="279"/>
  <c r="K69" i="279"/>
  <c r="J69" i="279"/>
  <c r="P68" i="279"/>
  <c r="M68" i="279" s="1"/>
  <c r="L68" i="279"/>
  <c r="K68" i="279"/>
  <c r="J68" i="279"/>
  <c r="P67" i="279"/>
  <c r="M67" i="279" s="1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/>
  <c r="L64" i="279"/>
  <c r="K64" i="279"/>
  <c r="J64" i="279"/>
  <c r="P63" i="279"/>
  <c r="M63" i="279" s="1"/>
  <c r="L63" i="279"/>
  <c r="K63" i="279"/>
  <c r="J63" i="279"/>
  <c r="P62" i="279"/>
  <c r="M62" i="279" s="1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 s="1"/>
  <c r="L59" i="279"/>
  <c r="K59" i="279"/>
  <c r="J59" i="279"/>
  <c r="P58" i="279"/>
  <c r="M58" i="279"/>
  <c r="L58" i="279"/>
  <c r="K58" i="279"/>
  <c r="J58" i="279"/>
  <c r="P57" i="279"/>
  <c r="M57" i="279" s="1"/>
  <c r="L57" i="279"/>
  <c r="K57" i="279"/>
  <c r="J57" i="279"/>
  <c r="P56" i="279"/>
  <c r="M56" i="279" s="1"/>
  <c r="L56" i="279"/>
  <c r="K56" i="279"/>
  <c r="J56" i="279"/>
  <c r="P55" i="279"/>
  <c r="M55" i="279" s="1"/>
  <c r="L55" i="279"/>
  <c r="K55" i="279"/>
  <c r="J55" i="279"/>
  <c r="P54" i="279"/>
  <c r="M54" i="279" s="1"/>
  <c r="L54" i="279"/>
  <c r="K54" i="279"/>
  <c r="J54" i="279"/>
  <c r="P53" i="279"/>
  <c r="M53" i="279" s="1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/>
  <c r="L50" i="279"/>
  <c r="K50" i="279"/>
  <c r="J50" i="279"/>
  <c r="P49" i="279"/>
  <c r="M49" i="279" s="1"/>
  <c r="L49" i="279"/>
  <c r="K49" i="279"/>
  <c r="J49" i="279"/>
  <c r="P48" i="279"/>
  <c r="M48" i="279" s="1"/>
  <c r="L48" i="279"/>
  <c r="K48" i="279"/>
  <c r="J48" i="279"/>
  <c r="P47" i="279"/>
  <c r="M47" i="279" s="1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 s="1"/>
  <c r="L42" i="279"/>
  <c r="K42" i="279"/>
  <c r="J42" i="279"/>
  <c r="P41" i="279"/>
  <c r="M41" i="279" s="1"/>
  <c r="L41" i="279"/>
  <c r="K41" i="279"/>
  <c r="J41" i="279"/>
  <c r="P40" i="279"/>
  <c r="M40" i="279"/>
  <c r="L40" i="279"/>
  <c r="K40" i="279"/>
  <c r="J40" i="279"/>
  <c r="H5" i="279"/>
  <c r="D5" i="279"/>
  <c r="C5" i="279"/>
  <c r="A5" i="279"/>
  <c r="A1" i="279"/>
  <c r="E2" i="239"/>
  <c r="C2" i="231"/>
  <c r="R57" i="239"/>
  <c r="F52" i="239" s="1"/>
  <c r="I37" i="239"/>
  <c r="G37" i="239"/>
  <c r="F37" i="239"/>
  <c r="K36" i="239" s="1"/>
  <c r="M34" i="239" s="1"/>
  <c r="D37" i="239"/>
  <c r="C37" i="239"/>
  <c r="B37" i="239"/>
  <c r="I35" i="239"/>
  <c r="G35" i="239"/>
  <c r="D35" i="239"/>
  <c r="C35" i="239"/>
  <c r="B35" i="239"/>
  <c r="I33" i="239"/>
  <c r="G33" i="239"/>
  <c r="D33" i="239"/>
  <c r="C33" i="239"/>
  <c r="B33" i="239"/>
  <c r="I31" i="239"/>
  <c r="G31" i="239"/>
  <c r="F31" i="239"/>
  <c r="K32" i="239" s="1"/>
  <c r="D31" i="239"/>
  <c r="C31" i="239"/>
  <c r="B31" i="239"/>
  <c r="I29" i="239"/>
  <c r="G29" i="239"/>
  <c r="F29" i="239"/>
  <c r="K28" i="239" s="1"/>
  <c r="M26" i="239" s="1"/>
  <c r="O30" i="239" s="1"/>
  <c r="Q22" i="239" s="1"/>
  <c r="D29" i="239"/>
  <c r="C29" i="239"/>
  <c r="B29" i="239"/>
  <c r="I27" i="239"/>
  <c r="G27" i="239"/>
  <c r="D27" i="239"/>
  <c r="C27" i="239"/>
  <c r="B27" i="239"/>
  <c r="I25" i="239"/>
  <c r="G25" i="239"/>
  <c r="F25" i="239"/>
  <c r="D25" i="239"/>
  <c r="C25" i="239"/>
  <c r="B25" i="239"/>
  <c r="I23" i="239"/>
  <c r="G23" i="239"/>
  <c r="F23" i="239"/>
  <c r="K24" i="239" s="1"/>
  <c r="D23" i="239"/>
  <c r="C23" i="239"/>
  <c r="B23" i="239"/>
  <c r="I21" i="239"/>
  <c r="G21" i="239"/>
  <c r="F21" i="239"/>
  <c r="D21" i="239"/>
  <c r="C21" i="239"/>
  <c r="B21" i="239"/>
  <c r="K20" i="239"/>
  <c r="I19" i="239"/>
  <c r="G19" i="239"/>
  <c r="F19" i="239"/>
  <c r="D19" i="239"/>
  <c r="C19" i="239"/>
  <c r="B19" i="239"/>
  <c r="I17" i="239"/>
  <c r="G17" i="239"/>
  <c r="D17" i="239"/>
  <c r="C17" i="239"/>
  <c r="B17" i="239"/>
  <c r="U16" i="239"/>
  <c r="I15" i="239"/>
  <c r="G15" i="239"/>
  <c r="F15" i="239"/>
  <c r="K16" i="239"/>
  <c r="M18" i="239" s="1"/>
  <c r="D15" i="239"/>
  <c r="C15" i="239"/>
  <c r="B15" i="239"/>
  <c r="I13" i="239"/>
  <c r="G13" i="239"/>
  <c r="D13" i="239"/>
  <c r="C13" i="239"/>
  <c r="B13" i="239"/>
  <c r="I11" i="239"/>
  <c r="G11" i="239"/>
  <c r="F11" i="239"/>
  <c r="K12" i="239"/>
  <c r="D11" i="239"/>
  <c r="C11" i="239"/>
  <c r="B11" i="239"/>
  <c r="I9" i="239"/>
  <c r="G9" i="239"/>
  <c r="D9" i="239"/>
  <c r="C9" i="239"/>
  <c r="B9" i="239"/>
  <c r="U7" i="239"/>
  <c r="I7" i="239"/>
  <c r="G7" i="239"/>
  <c r="F7" i="239"/>
  <c r="K8" i="239" s="1"/>
  <c r="M10" i="239" s="1"/>
  <c r="O14" i="239" s="1"/>
  <c r="D7" i="239"/>
  <c r="C7" i="239"/>
  <c r="B7" i="239"/>
  <c r="Y5" i="239"/>
  <c r="R4" i="239"/>
  <c r="O57" i="239" s="1"/>
  <c r="G4" i="239"/>
  <c r="A4" i="239"/>
  <c r="Y3" i="239"/>
  <c r="A1" i="239"/>
  <c r="P156" i="231"/>
  <c r="M156" i="231" s="1"/>
  <c r="L156" i="231"/>
  <c r="K156" i="231"/>
  <c r="J156" i="231"/>
  <c r="P155" i="231"/>
  <c r="M155" i="231"/>
  <c r="L155" i="231"/>
  <c r="K155" i="231"/>
  <c r="J155" i="231"/>
  <c r="P154" i="231"/>
  <c r="M154" i="231" s="1"/>
  <c r="L154" i="231"/>
  <c r="K154" i="231"/>
  <c r="J154" i="231"/>
  <c r="P153" i="231"/>
  <c r="M153" i="231"/>
  <c r="L153" i="231"/>
  <c r="K153" i="231"/>
  <c r="J153" i="231"/>
  <c r="P152" i="231"/>
  <c r="M152" i="231" s="1"/>
  <c r="L152" i="231"/>
  <c r="K152" i="231"/>
  <c r="J152" i="231"/>
  <c r="P151" i="231"/>
  <c r="M151" i="231" s="1"/>
  <c r="L151" i="231"/>
  <c r="K151" i="231"/>
  <c r="J151" i="231"/>
  <c r="P150" i="231"/>
  <c r="M150" i="231" s="1"/>
  <c r="L150" i="231"/>
  <c r="K150" i="231"/>
  <c r="J150" i="231"/>
  <c r="P149" i="231"/>
  <c r="M149" i="23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 s="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/>
  <c r="L143" i="231"/>
  <c r="K143" i="231"/>
  <c r="J143" i="231"/>
  <c r="P142" i="231"/>
  <c r="M142" i="231" s="1"/>
  <c r="L142" i="231"/>
  <c r="K142" i="231"/>
  <c r="J142" i="231"/>
  <c r="P141" i="231"/>
  <c r="M141" i="231" s="1"/>
  <c r="L141" i="231"/>
  <c r="K141" i="231"/>
  <c r="J141" i="231"/>
  <c r="P140" i="231"/>
  <c r="M140" i="231" s="1"/>
  <c r="L140" i="231"/>
  <c r="K140" i="231"/>
  <c r="J140" i="231"/>
  <c r="P139" i="231"/>
  <c r="M139" i="231"/>
  <c r="L139" i="231"/>
  <c r="K139" i="231"/>
  <c r="J139" i="231"/>
  <c r="P138" i="231"/>
  <c r="M138" i="231" s="1"/>
  <c r="L138" i="231"/>
  <c r="K138" i="231"/>
  <c r="J138" i="231"/>
  <c r="P137" i="231"/>
  <c r="M137" i="231"/>
  <c r="L137" i="231"/>
  <c r="K137" i="231"/>
  <c r="J137" i="231"/>
  <c r="P136" i="231"/>
  <c r="M136" i="231" s="1"/>
  <c r="L136" i="231"/>
  <c r="K136" i="231"/>
  <c r="J136" i="231"/>
  <c r="P135" i="231"/>
  <c r="M135" i="231" s="1"/>
  <c r="L135" i="231"/>
  <c r="K135" i="231"/>
  <c r="J135" i="231"/>
  <c r="P134" i="231"/>
  <c r="M134" i="231" s="1"/>
  <c r="L134" i="231"/>
  <c r="K134" i="231"/>
  <c r="J134" i="231"/>
  <c r="P133" i="231"/>
  <c r="M133" i="23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/>
  <c r="L127" i="231"/>
  <c r="K127" i="231"/>
  <c r="J127" i="231"/>
  <c r="P126" i="231"/>
  <c r="M126" i="231" s="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/>
  <c r="L123" i="231"/>
  <c r="K123" i="231"/>
  <c r="J123" i="231"/>
  <c r="P122" i="231"/>
  <c r="M122" i="231" s="1"/>
  <c r="L122" i="231"/>
  <c r="K122" i="231"/>
  <c r="J122" i="231"/>
  <c r="P121" i="231"/>
  <c r="M121" i="231"/>
  <c r="L121" i="231"/>
  <c r="K121" i="231"/>
  <c r="J121" i="231"/>
  <c r="P120" i="231"/>
  <c r="M120" i="231" s="1"/>
  <c r="L120" i="231"/>
  <c r="K120" i="231"/>
  <c r="J120" i="231"/>
  <c r="P119" i="231"/>
  <c r="M119" i="231" s="1"/>
  <c r="L119" i="231"/>
  <c r="K119" i="231"/>
  <c r="J119" i="231"/>
  <c r="P118" i="231"/>
  <c r="M118" i="231" s="1"/>
  <c r="L118" i="231"/>
  <c r="K118" i="231"/>
  <c r="J118" i="231"/>
  <c r="P117" i="231"/>
  <c r="M117" i="23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 s="1"/>
  <c r="L113" i="231"/>
  <c r="K113" i="231"/>
  <c r="J113" i="231"/>
  <c r="P112" i="231"/>
  <c r="M112" i="231"/>
  <c r="L112" i="231"/>
  <c r="K112" i="231"/>
  <c r="J112" i="231"/>
  <c r="P111" i="231"/>
  <c r="M111" i="231"/>
  <c r="L111" i="231"/>
  <c r="K111" i="231"/>
  <c r="J111" i="231"/>
  <c r="P110" i="231"/>
  <c r="M110" i="231" s="1"/>
  <c r="L110" i="231"/>
  <c r="K110" i="231"/>
  <c r="J110" i="231"/>
  <c r="P109" i="231"/>
  <c r="M109" i="231" s="1"/>
  <c r="L109" i="231"/>
  <c r="K109" i="231"/>
  <c r="J109" i="231"/>
  <c r="P108" i="231"/>
  <c r="M108" i="231" s="1"/>
  <c r="L108" i="231"/>
  <c r="K108" i="231"/>
  <c r="J108" i="231"/>
  <c r="P107" i="231"/>
  <c r="M107" i="231"/>
  <c r="L107" i="231"/>
  <c r="K107" i="231"/>
  <c r="J107" i="231"/>
  <c r="P106" i="231"/>
  <c r="M106" i="231" s="1"/>
  <c r="L106" i="231"/>
  <c r="K106" i="231"/>
  <c r="J106" i="231"/>
  <c r="P105" i="231"/>
  <c r="M105" i="231"/>
  <c r="L105" i="231"/>
  <c r="K105" i="231"/>
  <c r="J105" i="231"/>
  <c r="P104" i="231"/>
  <c r="M104" i="231" s="1"/>
  <c r="L104" i="231"/>
  <c r="K104" i="231"/>
  <c r="J104" i="231"/>
  <c r="P103" i="231"/>
  <c r="M103" i="231" s="1"/>
  <c r="L103" i="231"/>
  <c r="K103" i="231"/>
  <c r="J103" i="231"/>
  <c r="P102" i="231"/>
  <c r="M102" i="231" s="1"/>
  <c r="L102" i="231"/>
  <c r="K102" i="231"/>
  <c r="J102" i="231"/>
  <c r="P101" i="231"/>
  <c r="M101" i="23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 s="1"/>
  <c r="L97" i="231"/>
  <c r="K97" i="231"/>
  <c r="J97" i="231"/>
  <c r="P96" i="231"/>
  <c r="M96" i="231"/>
  <c r="L96" i="231"/>
  <c r="K96" i="231"/>
  <c r="J96" i="231"/>
  <c r="P95" i="231"/>
  <c r="M95" i="231"/>
  <c r="L95" i="231"/>
  <c r="K95" i="231"/>
  <c r="J95" i="231"/>
  <c r="P94" i="231"/>
  <c r="M94" i="231" s="1"/>
  <c r="L94" i="231"/>
  <c r="K94" i="231"/>
  <c r="J94" i="231"/>
  <c r="P93" i="231"/>
  <c r="M93" i="231" s="1"/>
  <c r="L93" i="231"/>
  <c r="K93" i="231"/>
  <c r="J93" i="231"/>
  <c r="P92" i="231"/>
  <c r="M92" i="231" s="1"/>
  <c r="L92" i="231"/>
  <c r="K92" i="231"/>
  <c r="J92" i="231"/>
  <c r="P91" i="231"/>
  <c r="M91" i="231"/>
  <c r="L91" i="231"/>
  <c r="K91" i="231"/>
  <c r="J91" i="231"/>
  <c r="P90" i="231"/>
  <c r="M90" i="231" s="1"/>
  <c r="L90" i="231"/>
  <c r="K90" i="231"/>
  <c r="J90" i="231"/>
  <c r="P89" i="231"/>
  <c r="M89" i="23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 s="1"/>
  <c r="L82" i="231"/>
  <c r="K82" i="231"/>
  <c r="J82" i="231"/>
  <c r="P81" i="231"/>
  <c r="M81" i="231" s="1"/>
  <c r="L81" i="231"/>
  <c r="K81" i="231"/>
  <c r="J81" i="231"/>
  <c r="P80" i="231"/>
  <c r="M80" i="231"/>
  <c r="L80" i="231"/>
  <c r="K80" i="231"/>
  <c r="J80" i="231"/>
  <c r="P79" i="231"/>
  <c r="M79" i="231"/>
  <c r="L79" i="231"/>
  <c r="K79" i="231"/>
  <c r="J79" i="231"/>
  <c r="P78" i="231"/>
  <c r="M78" i="231" s="1"/>
  <c r="L78" i="231"/>
  <c r="K78" i="231"/>
  <c r="J78" i="231"/>
  <c r="P77" i="231"/>
  <c r="M77" i="231" s="1"/>
  <c r="L77" i="231"/>
  <c r="K77" i="231"/>
  <c r="J77" i="231"/>
  <c r="P76" i="231"/>
  <c r="M76" i="231" s="1"/>
  <c r="L76" i="231"/>
  <c r="K76" i="231"/>
  <c r="J76" i="231"/>
  <c r="P75" i="231"/>
  <c r="M75" i="231"/>
  <c r="L75" i="231"/>
  <c r="K75" i="231"/>
  <c r="J75" i="231"/>
  <c r="P74" i="231"/>
  <c r="M74" i="231" s="1"/>
  <c r="L74" i="231"/>
  <c r="K74" i="231"/>
  <c r="J74" i="231"/>
  <c r="P73" i="231"/>
  <c r="M73" i="231"/>
  <c r="L73" i="231"/>
  <c r="K73" i="231"/>
  <c r="J73" i="231"/>
  <c r="P72" i="231"/>
  <c r="M72" i="231" s="1"/>
  <c r="L72" i="231"/>
  <c r="K72" i="231"/>
  <c r="J72" i="231"/>
  <c r="P71" i="231"/>
  <c r="M71" i="231" s="1"/>
  <c r="L71" i="231"/>
  <c r="K71" i="231"/>
  <c r="J71" i="231"/>
  <c r="P70" i="231"/>
  <c r="M70" i="231" s="1"/>
  <c r="L70" i="231"/>
  <c r="K70" i="231"/>
  <c r="J70" i="231"/>
  <c r="P69" i="231"/>
  <c r="M69" i="231"/>
  <c r="L69" i="231"/>
  <c r="K69" i="231"/>
  <c r="J69" i="231"/>
  <c r="P68" i="231"/>
  <c r="M68" i="231" s="1"/>
  <c r="L68" i="231"/>
  <c r="K68" i="231"/>
  <c r="J68" i="231"/>
  <c r="P67" i="231"/>
  <c r="M67" i="231"/>
  <c r="L67" i="231"/>
  <c r="K67" i="231"/>
  <c r="J67" i="231"/>
  <c r="P66" i="231"/>
  <c r="M66" i="231" s="1"/>
  <c r="L66" i="231"/>
  <c r="K66" i="231"/>
  <c r="J66" i="231"/>
  <c r="P65" i="231"/>
  <c r="M65" i="231" s="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 s="1"/>
  <c r="L62" i="231"/>
  <c r="K62" i="231"/>
  <c r="J62" i="231"/>
  <c r="P61" i="231"/>
  <c r="M61" i="231"/>
  <c r="L61" i="231"/>
  <c r="K61" i="231"/>
  <c r="J61" i="231"/>
  <c r="P60" i="231"/>
  <c r="M60" i="231" s="1"/>
  <c r="L60" i="231"/>
  <c r="K60" i="231"/>
  <c r="J60" i="231"/>
  <c r="P59" i="231"/>
  <c r="M59" i="231"/>
  <c r="L59" i="231"/>
  <c r="K59" i="231"/>
  <c r="J59" i="231"/>
  <c r="P58" i="231"/>
  <c r="M58" i="231" s="1"/>
  <c r="L58" i="231"/>
  <c r="K58" i="231"/>
  <c r="J58" i="231"/>
  <c r="P57" i="231"/>
  <c r="M57" i="231" s="1"/>
  <c r="L57" i="231"/>
  <c r="K57" i="231"/>
  <c r="J57" i="231"/>
  <c r="P56" i="231"/>
  <c r="M56" i="231" s="1"/>
  <c r="L56" i="231"/>
  <c r="K56" i="231"/>
  <c r="J56" i="231"/>
  <c r="P55" i="231"/>
  <c r="M55" i="231" s="1"/>
  <c r="L55" i="231"/>
  <c r="K55" i="231"/>
  <c r="J55" i="231"/>
  <c r="P54" i="231"/>
  <c r="M54" i="231" s="1"/>
  <c r="L54" i="231"/>
  <c r="K54" i="231"/>
  <c r="J54" i="231"/>
  <c r="P53" i="231"/>
  <c r="M53" i="231"/>
  <c r="L53" i="231"/>
  <c r="K53" i="231"/>
  <c r="J53" i="231"/>
  <c r="P52" i="231"/>
  <c r="M52" i="231" s="1"/>
  <c r="L52" i="231"/>
  <c r="K52" i="231"/>
  <c r="J52" i="231"/>
  <c r="P51" i="231"/>
  <c r="M51" i="231"/>
  <c r="L51" i="231"/>
  <c r="K51" i="231"/>
  <c r="J51" i="231"/>
  <c r="P50" i="231"/>
  <c r="M50" i="231" s="1"/>
  <c r="L50" i="231"/>
  <c r="K50" i="231"/>
  <c r="J50" i="231"/>
  <c r="P49" i="231"/>
  <c r="M49" i="231" s="1"/>
  <c r="L49" i="231"/>
  <c r="K49" i="231"/>
  <c r="J49" i="231"/>
  <c r="P48" i="231"/>
  <c r="M48" i="231" s="1"/>
  <c r="L48" i="231"/>
  <c r="K48" i="231"/>
  <c r="J48" i="231"/>
  <c r="P47" i="231"/>
  <c r="M47" i="231" s="1"/>
  <c r="L47" i="231"/>
  <c r="K47" i="231"/>
  <c r="J47" i="231"/>
  <c r="P46" i="231"/>
  <c r="M46" i="231" s="1"/>
  <c r="L46" i="231"/>
  <c r="K46" i="231"/>
  <c r="J46" i="231"/>
  <c r="P45" i="231"/>
  <c r="M45" i="231"/>
  <c r="L45" i="231"/>
  <c r="K45" i="231"/>
  <c r="J45" i="231"/>
  <c r="P44" i="231"/>
  <c r="M44" i="231" s="1"/>
  <c r="L44" i="231"/>
  <c r="K44" i="231"/>
  <c r="J44" i="231"/>
  <c r="P43" i="231"/>
  <c r="M43" i="231"/>
  <c r="L43" i="231"/>
  <c r="K43" i="231"/>
  <c r="J43" i="231"/>
  <c r="P42" i="231"/>
  <c r="M42" i="231" s="1"/>
  <c r="L42" i="231"/>
  <c r="K42" i="231"/>
  <c r="J42" i="231"/>
  <c r="P41" i="231"/>
  <c r="M41" i="231" s="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I9" i="85"/>
  <c r="C5" i="9"/>
  <c r="D5" i="9"/>
  <c r="H5" i="9"/>
  <c r="P22" i="2"/>
  <c r="P23" i="2"/>
  <c r="U9" i="348" s="1"/>
  <c r="P24" i="2"/>
  <c r="U10" i="348" s="1"/>
  <c r="P25" i="2"/>
  <c r="U11" i="348" s="1"/>
  <c r="P26" i="2"/>
  <c r="P27" i="2"/>
  <c r="P28" i="2"/>
  <c r="U14" i="348" s="1"/>
  <c r="P29" i="2"/>
  <c r="U15" i="348" s="1"/>
  <c r="Y3" i="85"/>
  <c r="Y5" i="85"/>
  <c r="R62" i="85"/>
  <c r="F56" i="85" s="1"/>
  <c r="R4" i="85"/>
  <c r="O62" i="85"/>
  <c r="F55" i="85"/>
  <c r="I21" i="85"/>
  <c r="G21" i="85"/>
  <c r="F21" i="85"/>
  <c r="D21" i="85"/>
  <c r="C21" i="85"/>
  <c r="B21" i="85"/>
  <c r="K20" i="85"/>
  <c r="M18" i="85" s="1"/>
  <c r="I19" i="85"/>
  <c r="G19" i="85"/>
  <c r="F19" i="85"/>
  <c r="D19" i="85"/>
  <c r="C19" i="85"/>
  <c r="B19" i="85"/>
  <c r="I17" i="85"/>
  <c r="G17" i="85"/>
  <c r="F17" i="85"/>
  <c r="D17" i="85"/>
  <c r="C17" i="85"/>
  <c r="B17" i="85"/>
  <c r="U16" i="85"/>
  <c r="K16" i="85"/>
  <c r="U15" i="85"/>
  <c r="I15" i="85"/>
  <c r="G15" i="85"/>
  <c r="F15" i="85"/>
  <c r="D15" i="85"/>
  <c r="C15" i="85"/>
  <c r="B15" i="85"/>
  <c r="U14" i="85"/>
  <c r="I13" i="85"/>
  <c r="G13" i="85"/>
  <c r="F13" i="85"/>
  <c r="D13" i="85"/>
  <c r="C13" i="85"/>
  <c r="B13" i="85"/>
  <c r="I11" i="85"/>
  <c r="G11" i="85"/>
  <c r="F11" i="85"/>
  <c r="K12" i="85" s="1"/>
  <c r="D11" i="85"/>
  <c r="C11" i="85"/>
  <c r="B11" i="85"/>
  <c r="U10" i="85"/>
  <c r="G9" i="85"/>
  <c r="D9" i="85"/>
  <c r="C9" i="85"/>
  <c r="B9" i="85"/>
  <c r="U7" i="85"/>
  <c r="I7" i="85"/>
  <c r="G7" i="85"/>
  <c r="F7" i="85"/>
  <c r="K8" i="85" s="1"/>
  <c r="M10" i="85" s="1"/>
  <c r="O14" i="85" s="1"/>
  <c r="D7" i="85"/>
  <c r="C7" i="85"/>
  <c r="B7" i="85"/>
  <c r="G4" i="85"/>
  <c r="A4" i="85"/>
  <c r="E2" i="85"/>
  <c r="A1" i="85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 s="1"/>
  <c r="J155" i="9"/>
  <c r="K155" i="9"/>
  <c r="L155" i="9"/>
  <c r="P155" i="9"/>
  <c r="M155" i="9" s="1"/>
  <c r="J156" i="9"/>
  <c r="K156" i="9"/>
  <c r="L156" i="9"/>
  <c r="P156" i="9"/>
  <c r="M156" i="9" s="1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 s="1"/>
  <c r="J138" i="9"/>
  <c r="K138" i="9"/>
  <c r="L138" i="9"/>
  <c r="P138" i="9"/>
  <c r="M138" i="9" s="1"/>
  <c r="J139" i="9"/>
  <c r="K139" i="9"/>
  <c r="L139" i="9"/>
  <c r="P139" i="9"/>
  <c r="M139" i="9"/>
  <c r="J140" i="9"/>
  <c r="K140" i="9"/>
  <c r="L140" i="9"/>
  <c r="P140" i="9"/>
  <c r="M140" i="9" s="1"/>
  <c r="J141" i="9"/>
  <c r="K141" i="9"/>
  <c r="L141" i="9"/>
  <c r="P141" i="9"/>
  <c r="M141" i="9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 s="1"/>
  <c r="J145" i="9"/>
  <c r="K145" i="9"/>
  <c r="L145" i="9"/>
  <c r="P145" i="9"/>
  <c r="M145" i="9" s="1"/>
  <c r="J146" i="9"/>
  <c r="K146" i="9"/>
  <c r="L146" i="9"/>
  <c r="P146" i="9"/>
  <c r="M146" i="9" s="1"/>
  <c r="J147" i="9"/>
  <c r="K147" i="9"/>
  <c r="L147" i="9"/>
  <c r="P147" i="9"/>
  <c r="M147" i="9"/>
  <c r="J148" i="9"/>
  <c r="K148" i="9"/>
  <c r="L148" i="9"/>
  <c r="P148" i="9"/>
  <c r="M148" i="9" s="1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 s="1"/>
  <c r="J43" i="9"/>
  <c r="K43" i="9"/>
  <c r="L43" i="9"/>
  <c r="P43" i="9"/>
  <c r="M43" i="9" s="1"/>
  <c r="J44" i="9"/>
  <c r="K44" i="9"/>
  <c r="L44" i="9"/>
  <c r="P44" i="9"/>
  <c r="M44" i="9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 s="1"/>
  <c r="J50" i="9"/>
  <c r="K50" i="9"/>
  <c r="L50" i="9"/>
  <c r="P50" i="9"/>
  <c r="M50" i="9" s="1"/>
  <c r="J51" i="9"/>
  <c r="K51" i="9"/>
  <c r="L51" i="9"/>
  <c r="P51" i="9"/>
  <c r="M51" i="9" s="1"/>
  <c r="J52" i="9"/>
  <c r="K52" i="9"/>
  <c r="L52" i="9"/>
  <c r="P52" i="9"/>
  <c r="M52" i="9"/>
  <c r="J53" i="9"/>
  <c r="K53" i="9"/>
  <c r="L53" i="9"/>
  <c r="P53" i="9"/>
  <c r="M53" i="9" s="1"/>
  <c r="J54" i="9"/>
  <c r="K54" i="9"/>
  <c r="L54" i="9"/>
  <c r="P54" i="9"/>
  <c r="M54" i="9" s="1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 s="1"/>
  <c r="J59" i="9"/>
  <c r="K59" i="9"/>
  <c r="L59" i="9"/>
  <c r="P59" i="9"/>
  <c r="M59" i="9" s="1"/>
  <c r="J60" i="9"/>
  <c r="K60" i="9"/>
  <c r="L60" i="9"/>
  <c r="P60" i="9"/>
  <c r="M60" i="9"/>
  <c r="J61" i="9"/>
  <c r="K61" i="9"/>
  <c r="L61" i="9"/>
  <c r="P61" i="9"/>
  <c r="M61" i="9" s="1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 s="1"/>
  <c r="J65" i="9"/>
  <c r="K65" i="9"/>
  <c r="L65" i="9"/>
  <c r="P65" i="9"/>
  <c r="M65" i="9" s="1"/>
  <c r="J66" i="9"/>
  <c r="K66" i="9"/>
  <c r="L66" i="9"/>
  <c r="P66" i="9"/>
  <c r="M66" i="9" s="1"/>
  <c r="J67" i="9"/>
  <c r="K67" i="9"/>
  <c r="L67" i="9"/>
  <c r="P67" i="9"/>
  <c r="M67" i="9" s="1"/>
  <c r="J68" i="9"/>
  <c r="K68" i="9"/>
  <c r="L68" i="9"/>
  <c r="P68" i="9"/>
  <c r="M68" i="9"/>
  <c r="J69" i="9"/>
  <c r="K69" i="9"/>
  <c r="L69" i="9"/>
  <c r="P69" i="9"/>
  <c r="M69" i="9" s="1"/>
  <c r="J70" i="9"/>
  <c r="K70" i="9"/>
  <c r="L70" i="9"/>
  <c r="P70" i="9"/>
  <c r="M70" i="9" s="1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 s="1"/>
  <c r="J75" i="9"/>
  <c r="K75" i="9"/>
  <c r="L75" i="9"/>
  <c r="P75" i="9"/>
  <c r="M75" i="9" s="1"/>
  <c r="J76" i="9"/>
  <c r="K76" i="9"/>
  <c r="L76" i="9"/>
  <c r="P76" i="9"/>
  <c r="M76" i="9"/>
  <c r="J77" i="9"/>
  <c r="K77" i="9"/>
  <c r="L77" i="9"/>
  <c r="P77" i="9"/>
  <c r="M77" i="9" s="1"/>
  <c r="J78" i="9"/>
  <c r="K78" i="9"/>
  <c r="L78" i="9"/>
  <c r="P78" i="9"/>
  <c r="M78" i="9"/>
  <c r="J79" i="9"/>
  <c r="K79" i="9"/>
  <c r="L79" i="9"/>
  <c r="P79" i="9"/>
  <c r="M79" i="9" s="1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 s="1"/>
  <c r="J83" i="9"/>
  <c r="K83" i="9"/>
  <c r="L83" i="9"/>
  <c r="P83" i="9"/>
  <c r="M83" i="9" s="1"/>
  <c r="J84" i="9"/>
  <c r="K84" i="9"/>
  <c r="L84" i="9"/>
  <c r="P84" i="9"/>
  <c r="M84" i="9"/>
  <c r="J85" i="9"/>
  <c r="K85" i="9"/>
  <c r="L85" i="9"/>
  <c r="P85" i="9"/>
  <c r="M85" i="9" s="1"/>
  <c r="J86" i="9"/>
  <c r="K86" i="9"/>
  <c r="L86" i="9"/>
  <c r="P86" i="9"/>
  <c r="M86" i="9" s="1"/>
  <c r="J87" i="9"/>
  <c r="K87" i="9"/>
  <c r="L87" i="9"/>
  <c r="P87" i="9"/>
  <c r="M87" i="9" s="1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/>
  <c r="J93" i="9"/>
  <c r="K93" i="9"/>
  <c r="L93" i="9"/>
  <c r="P93" i="9"/>
  <c r="M93" i="9" s="1"/>
  <c r="J94" i="9"/>
  <c r="K94" i="9"/>
  <c r="L94" i="9"/>
  <c r="P94" i="9"/>
  <c r="M94" i="9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 s="1"/>
  <c r="J98" i="9"/>
  <c r="K98" i="9"/>
  <c r="L98" i="9"/>
  <c r="P98" i="9"/>
  <c r="M98" i="9" s="1"/>
  <c r="J99" i="9"/>
  <c r="K99" i="9"/>
  <c r="L99" i="9"/>
  <c r="P99" i="9"/>
  <c r="M99" i="9" s="1"/>
  <c r="J100" i="9"/>
  <c r="K100" i="9"/>
  <c r="L100" i="9"/>
  <c r="P100" i="9"/>
  <c r="M100" i="9"/>
  <c r="J101" i="9"/>
  <c r="K101" i="9"/>
  <c r="L101" i="9"/>
  <c r="P101" i="9"/>
  <c r="M101" i="9" s="1"/>
  <c r="J102" i="9"/>
  <c r="K102" i="9"/>
  <c r="L102" i="9"/>
  <c r="P102" i="9"/>
  <c r="M102" i="9" s="1"/>
  <c r="J103" i="9"/>
  <c r="K103" i="9"/>
  <c r="L103" i="9"/>
  <c r="P103" i="9"/>
  <c r="M103" i="9" s="1"/>
  <c r="J104" i="9"/>
  <c r="K104" i="9"/>
  <c r="L104" i="9"/>
  <c r="P104" i="9"/>
  <c r="M104" i="9" s="1"/>
  <c r="J105" i="9"/>
  <c r="K105" i="9"/>
  <c r="L105" i="9"/>
  <c r="P105" i="9"/>
  <c r="M105" i="9" s="1"/>
  <c r="J106" i="9"/>
  <c r="K106" i="9"/>
  <c r="L106" i="9"/>
  <c r="P106" i="9"/>
  <c r="M106" i="9" s="1"/>
  <c r="J107" i="9"/>
  <c r="K107" i="9"/>
  <c r="L107" i="9"/>
  <c r="P107" i="9"/>
  <c r="M107" i="9" s="1"/>
  <c r="J108" i="9"/>
  <c r="K108" i="9"/>
  <c r="L108" i="9"/>
  <c r="P108" i="9"/>
  <c r="M108" i="9"/>
  <c r="J109" i="9"/>
  <c r="K109" i="9"/>
  <c r="L109" i="9"/>
  <c r="P109" i="9"/>
  <c r="M109" i="9" s="1"/>
  <c r="J110" i="9"/>
  <c r="K110" i="9"/>
  <c r="L110" i="9"/>
  <c r="P110" i="9"/>
  <c r="M110" i="9"/>
  <c r="J111" i="9"/>
  <c r="K111" i="9"/>
  <c r="L111" i="9"/>
  <c r="P111" i="9"/>
  <c r="M111" i="9" s="1"/>
  <c r="J112" i="9"/>
  <c r="K112" i="9"/>
  <c r="L112" i="9"/>
  <c r="P112" i="9"/>
  <c r="M112" i="9" s="1"/>
  <c r="J113" i="9"/>
  <c r="K113" i="9"/>
  <c r="L113" i="9"/>
  <c r="P113" i="9"/>
  <c r="M113" i="9" s="1"/>
  <c r="J114" i="9"/>
  <c r="K114" i="9"/>
  <c r="L114" i="9"/>
  <c r="P114" i="9"/>
  <c r="M114" i="9" s="1"/>
  <c r="J115" i="9"/>
  <c r="K115" i="9"/>
  <c r="L115" i="9"/>
  <c r="P115" i="9"/>
  <c r="M115" i="9" s="1"/>
  <c r="J116" i="9"/>
  <c r="K116" i="9"/>
  <c r="L116" i="9"/>
  <c r="P116" i="9"/>
  <c r="M116" i="9"/>
  <c r="J117" i="9"/>
  <c r="K117" i="9"/>
  <c r="L117" i="9"/>
  <c r="P117" i="9"/>
  <c r="M117" i="9" s="1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 s="1"/>
  <c r="J123" i="9"/>
  <c r="K123" i="9"/>
  <c r="L123" i="9"/>
  <c r="P123" i="9"/>
  <c r="M123" i="9" s="1"/>
  <c r="J124" i="9"/>
  <c r="K124" i="9"/>
  <c r="L124" i="9"/>
  <c r="P124" i="9"/>
  <c r="M124" i="9"/>
  <c r="J125" i="9"/>
  <c r="K125" i="9"/>
  <c r="L125" i="9"/>
  <c r="P125" i="9"/>
  <c r="M125" i="9" s="1"/>
  <c r="J126" i="9"/>
  <c r="K126" i="9"/>
  <c r="L126" i="9"/>
  <c r="P126" i="9"/>
  <c r="M126" i="9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 s="1"/>
  <c r="J130" i="9"/>
  <c r="K130" i="9"/>
  <c r="L130" i="9"/>
  <c r="P130" i="9"/>
  <c r="M130" i="9" s="1"/>
  <c r="J131" i="9"/>
  <c r="K131" i="9"/>
  <c r="L131" i="9"/>
  <c r="P131" i="9"/>
  <c r="M131" i="9" s="1"/>
  <c r="J132" i="9"/>
  <c r="K132" i="9"/>
  <c r="L132" i="9"/>
  <c r="P132" i="9"/>
  <c r="M132" i="9"/>
  <c r="J133" i="9"/>
  <c r="K133" i="9"/>
  <c r="L133" i="9"/>
  <c r="P133" i="9"/>
  <c r="M133" i="9" s="1"/>
  <c r="J134" i="9"/>
  <c r="K134" i="9"/>
  <c r="L134" i="9"/>
  <c r="P134" i="9"/>
  <c r="M134" i="9" s="1"/>
  <c r="A1" i="9"/>
  <c r="M6" i="239"/>
  <c r="U15" i="334"/>
  <c r="U14" i="334"/>
  <c r="U14" i="239"/>
  <c r="U10" i="334"/>
  <c r="U10" i="239"/>
  <c r="U11" i="239"/>
  <c r="U15" i="239"/>
  <c r="U13" i="334"/>
  <c r="AC1" i="306"/>
  <c r="AI1" i="281"/>
  <c r="AE1" i="281"/>
  <c r="AK1" i="281"/>
  <c r="AF1" i="281"/>
  <c r="AH1" i="281"/>
  <c r="AC1" i="281"/>
  <c r="F55" i="334"/>
  <c r="AE1" i="306"/>
  <c r="AD1" i="85"/>
  <c r="AE1" i="85"/>
  <c r="AJ1" i="281"/>
  <c r="AB1" i="281"/>
  <c r="F51" i="239"/>
  <c r="F53" i="239"/>
  <c r="AD1" i="281"/>
  <c r="AG1" i="281"/>
  <c r="O6" i="348"/>
  <c r="AG1" i="348"/>
  <c r="AD1" i="348"/>
  <c r="AH1" i="348"/>
  <c r="K6" i="348"/>
  <c r="F55" i="348"/>
  <c r="AB1" i="348"/>
  <c r="AF1" i="348"/>
  <c r="AC1" i="348"/>
  <c r="F6" i="348"/>
  <c r="B20" i="306"/>
  <c r="J15" i="306"/>
  <c r="D15" i="281"/>
  <c r="AB1" i="306"/>
  <c r="AK1" i="306"/>
  <c r="AH1" i="306"/>
  <c r="H15" i="306"/>
  <c r="AF1" i="306"/>
  <c r="AI1" i="306"/>
  <c r="AJ1" i="306"/>
  <c r="O6" i="85" l="1"/>
  <c r="M6" i="85"/>
  <c r="U12" i="348"/>
  <c r="U12" i="85"/>
  <c r="U8" i="348"/>
  <c r="U8" i="239"/>
  <c r="U8" i="85"/>
  <c r="U8" i="334"/>
  <c r="O6" i="239"/>
  <c r="F6" i="239"/>
  <c r="AE1" i="239"/>
  <c r="AB1" i="239"/>
  <c r="AD1" i="239"/>
  <c r="H15" i="281"/>
  <c r="Q6" i="239"/>
  <c r="U12" i="334"/>
  <c r="AB1" i="334"/>
  <c r="K6" i="239"/>
  <c r="AH1" i="334"/>
  <c r="AF1" i="239"/>
  <c r="K6" i="334"/>
  <c r="F15" i="306"/>
  <c r="AC1" i="85"/>
  <c r="AG1" i="239"/>
  <c r="F6" i="334"/>
  <c r="AG1" i="85"/>
  <c r="AF1" i="85"/>
  <c r="U13" i="348"/>
  <c r="U13" i="85"/>
  <c r="U13" i="239"/>
  <c r="B17" i="281"/>
  <c r="F15" i="281"/>
  <c r="J15" i="281"/>
  <c r="AE1" i="348"/>
  <c r="F6" i="85"/>
  <c r="AH1" i="239"/>
  <c r="AH1" i="85"/>
  <c r="AC1" i="239"/>
  <c r="U11" i="334"/>
  <c r="U9" i="334"/>
  <c r="U9" i="85"/>
  <c r="K6" i="85"/>
  <c r="F50" i="239"/>
  <c r="O6" i="334"/>
  <c r="AE1" i="334"/>
  <c r="AG1" i="334"/>
  <c r="AF1" i="334"/>
  <c r="AD1" i="334"/>
  <c r="U12" i="239"/>
  <c r="AB1" i="85"/>
  <c r="U9" i="239"/>
  <c r="U11" i="8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44D29345-3CBC-49D2-9B1B-6287A982E9B2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192EDCD4-79CF-4DB3-AF2B-A93958A043D5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83FD1160-CEFC-4E6E-9087-5B6461AB16DD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A616392E-55B0-4058-A78E-EE74548251BE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86562A7A-2AE9-4418-9965-BBC20145BEF4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B9700E80-EB0A-4413-9C08-673E73867B61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3E495189-98F9-462F-A2AD-4E72A1635D34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240A2EBF-9A21-49F3-8B63-D52F9190E298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9291C37E-0AD8-44B5-A3F8-D9613FFF1FE3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1CBD9655-FD2B-4B8B-B126-D6C408B9ABA2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9B1F67B3-0B3A-429D-9652-856F04A76F4E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F6031174-6289-483C-9D10-DD42DF266BFE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DF485693-FDEE-4688-A379-00112322E55E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7A883278-34C2-4E23-AB51-BA93563E0245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417A8F4A-AC41-4CF3-B77A-2514497AD69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231D5C5D-3F34-4DB3-8841-B43C49BF5B45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9F72D063-9340-47C6-9717-18F056441DF2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E7" authorId="0" shapeId="0" xr:uid="{0044D5A4-1F95-4239-9809-7ABBC7E069B2}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<sst xmlns="http://schemas.openxmlformats.org/spreadsheetml/2006/main" count="1055" uniqueCount="151">
  <si>
    <t>Umpire</t>
  </si>
  <si>
    <t>Seed Sort</t>
  </si>
  <si>
    <t>AccSort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</si>
  <si>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</si>
  <si>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</si>
  <si>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</si>
  <si>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</si>
  <si>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</si>
  <si>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</si>
  <si>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</si>
  <si>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</si>
  <si>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</si>
  <si>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</si>
  <si>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</si>
  <si>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</si>
  <si>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</si>
  <si>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</si>
  <si>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</si>
  <si>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</si>
  <si>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</si>
  <si>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</si>
  <si>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</si>
  <si>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</si>
  <si>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</si>
  <si>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</si>
  <si>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</si>
  <si>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</si>
  <si>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</si>
  <si>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</si>
  <si>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</si>
  <si>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</si>
  <si>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</si>
  <si>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</si>
  <si>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</si>
  <si>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</si>
  <si>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</si>
  <si>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</si>
  <si>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</si>
  <si>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</si>
  <si>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</si>
  <si>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</si>
  <si>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</si>
  <si>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</si>
  <si>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</si>
  <si>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</si>
  <si>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</si>
  <si>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</si>
  <si>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</si>
  <si>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</si>
  <si>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</si>
  <si>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</si>
  <si>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</si>
  <si>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</si>
  <si>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</si>
  <si>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</si>
  <si>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</si>
  <si>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</si>
  <si>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</si>
  <si>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</si>
  <si>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</si>
  <si>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</si>
  <si>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</si>
  <si>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</si>
  <si>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 xml:space="preserve">  </t>
  </si>
  <si>
    <t>A</t>
  </si>
  <si>
    <t>B</t>
  </si>
  <si>
    <t>C</t>
  </si>
  <si>
    <t>D</t>
  </si>
  <si>
    <t>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</si>
  <si>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</si>
  <si>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</si>
  <si>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</si>
  <si>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</si>
  <si>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</si>
  <si>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</si>
  <si>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</si>
  <si>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</si>
  <si>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</si>
  <si>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</si>
  <si>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</si>
  <si>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</si>
  <si>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</si>
  <si>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</si>
  <si>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</si>
  <si>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</si>
  <si>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</si>
  <si>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</si>
  <si>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</si>
  <si>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</si>
  <si>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Windoor Korosztályos Vidék Csapatbajnokság 2025</t>
  </si>
  <si>
    <t>L12</t>
  </si>
  <si>
    <t>F12</t>
  </si>
  <si>
    <t>L18</t>
  </si>
  <si>
    <t>F18</t>
  </si>
  <si>
    <t>2025.06.19-20.</t>
  </si>
  <si>
    <t>Kovács Annamária</t>
  </si>
  <si>
    <t>Zalaegerszeg</t>
  </si>
  <si>
    <t>ZTE Tenisz Klub</t>
  </si>
  <si>
    <t>Bakos György</t>
  </si>
  <si>
    <t>Volvex Tennis</t>
  </si>
  <si>
    <t>Csapat név</t>
  </si>
  <si>
    <t>ZTE</t>
  </si>
  <si>
    <t>RÁBA ETO SE</t>
  </si>
  <si>
    <t>PVTC</t>
  </si>
  <si>
    <t>Centerpálya Egyesület 1.</t>
  </si>
  <si>
    <t>Centerpálya Egyesület 2.</t>
  </si>
  <si>
    <t>Savaria T.C.</t>
  </si>
  <si>
    <t xml:space="preserve">Budaörsi SC </t>
  </si>
  <si>
    <t>SVSE I.</t>
  </si>
  <si>
    <t>SVSE II.</t>
  </si>
  <si>
    <t>FEHÉRVÁR KISKÚT TK</t>
  </si>
  <si>
    <t>Dunakeszi TK </t>
  </si>
  <si>
    <t>FEHÉRVÁR KISKÚT TK 1.</t>
  </si>
  <si>
    <t>FEHÉRVÁR KISKÚT TK 2.</t>
  </si>
  <si>
    <t>GYAC</t>
  </si>
  <si>
    <t>Gellért SE</t>
  </si>
  <si>
    <t xml:space="preserve">KŐSZEG KÉK      </t>
  </si>
  <si>
    <t xml:space="preserve">KŐSZEG PIROS    </t>
  </si>
  <si>
    <t xml:space="preserve">SVSE </t>
  </si>
  <si>
    <t>a</t>
  </si>
  <si>
    <t>3/1</t>
  </si>
  <si>
    <t>4/0</t>
  </si>
  <si>
    <t>bs</t>
  </si>
  <si>
    <t>3/0</t>
  </si>
  <si>
    <t>0/3</t>
  </si>
  <si>
    <t>CENTERPÁLYA 2</t>
  </si>
  <si>
    <t>b</t>
  </si>
  <si>
    <t>2/2(4-5)</t>
  </si>
  <si>
    <t>VOLVEX</t>
  </si>
  <si>
    <t>BUDAÖRS</t>
  </si>
  <si>
    <t>RÁBA ETO</t>
  </si>
  <si>
    <t>SAVARIA TC:</t>
  </si>
  <si>
    <t>CENTERPÁLYA 2.</t>
  </si>
  <si>
    <t>as</t>
  </si>
  <si>
    <t>L12 vigasz</t>
  </si>
  <si>
    <t>F12 vigasz</t>
  </si>
  <si>
    <t>2/2 (5:4)</t>
  </si>
  <si>
    <t>2/1</t>
  </si>
  <si>
    <t>1/2</t>
  </si>
  <si>
    <t>2/2(5.4)</t>
  </si>
  <si>
    <t>I.</t>
  </si>
  <si>
    <t>4.</t>
  </si>
  <si>
    <t>III.</t>
  </si>
  <si>
    <t>II.</t>
  </si>
  <si>
    <t>5.</t>
  </si>
  <si>
    <t>w.o.</t>
  </si>
  <si>
    <t>Centerpálya E. 1.</t>
  </si>
  <si>
    <t>2/2</t>
  </si>
  <si>
    <t>Dunakeszi TK 2</t>
  </si>
  <si>
    <t>Százhalombattai VUK SE</t>
  </si>
  <si>
    <t>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</si>
</sst>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88" x14ac:knownFonts="1">
    <font>
      <sz val="10"/>
      <name val="Arial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7"/>
      <color rgb="FFFF0000"/>
      <name val="Arial"/>
      <family val="2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  <font>
      <b/>
      <sz val="7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7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8" fillId="4" borderId="1" xfId="0" applyFont="1" applyFill="1" applyBorder="1" applyAlignment="1">
      <alignment horizontal="centerContinuous" vertical="center"/>
    </xf>
    <xf numFmtId="0" fontId="8" fillId="4" borderId="2" xfId="0" applyFont="1" applyFill="1" applyBorder="1" applyAlignment="1">
      <alignment horizontal="centerContinuous" vertical="center"/>
    </xf>
    <xf numFmtId="0" fontId="8" fillId="4" borderId="3" xfId="0" applyFont="1" applyFill="1" applyBorder="1" applyAlignment="1">
      <alignment horizontal="centerContinuous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right" vertical="center"/>
    </xf>
    <xf numFmtId="49" fontId="14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4" fontId="18" fillId="4" borderId="5" xfId="0" applyNumberFormat="1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vertical="center"/>
    </xf>
    <xf numFmtId="49" fontId="18" fillId="4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0" fillId="2" borderId="0" xfId="0" applyFill="1"/>
    <xf numFmtId="0" fontId="20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/>
    <xf numFmtId="0" fontId="21" fillId="2" borderId="0" xfId="1" applyFont="1" applyFill="1"/>
    <xf numFmtId="0" fontId="0" fillId="0" borderId="0" xfId="0" applyAlignment="1">
      <alignment horizontal="center"/>
    </xf>
    <xf numFmtId="49" fontId="22" fillId="2" borderId="0" xfId="0" applyNumberFormat="1" applyFont="1" applyFill="1" applyAlignment="1">
      <alignment vertical="top"/>
    </xf>
    <xf numFmtId="49" fontId="12" fillId="2" borderId="0" xfId="0" applyNumberFormat="1" applyFont="1" applyFill="1" applyAlignment="1">
      <alignment vertical="top"/>
    </xf>
    <xf numFmtId="49" fontId="15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15" fillId="2" borderId="6" xfId="0" applyNumberFormat="1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right" vertical="center"/>
    </xf>
    <xf numFmtId="49" fontId="24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5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14" fontId="19" fillId="2" borderId="7" xfId="0" applyNumberFormat="1" applyFont="1" applyFill="1" applyBorder="1" applyAlignment="1">
      <alignment horizontal="left" vertical="center"/>
    </xf>
    <xf numFmtId="49" fontId="19" fillId="2" borderId="7" xfId="0" applyNumberFormat="1" applyFont="1" applyFill="1" applyBorder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9" fontId="19" fillId="2" borderId="0" xfId="0" applyNumberFormat="1" applyFont="1" applyFill="1" applyAlignment="1">
      <alignment vertical="center"/>
    </xf>
    <xf numFmtId="0" fontId="18" fillId="2" borderId="0" xfId="2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>
      <alignment vertical="center"/>
    </xf>
    <xf numFmtId="49" fontId="19" fillId="2" borderId="0" xfId="0" applyNumberFormat="1" applyFont="1" applyFill="1" applyAlignment="1">
      <alignment horizontal="righ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4" fillId="2" borderId="0" xfId="0" applyNumberFormat="1" applyFont="1" applyFill="1" applyAlignment="1">
      <alignment horizontal="right" vertical="center"/>
    </xf>
    <xf numFmtId="49" fontId="19" fillId="0" borderId="6" xfId="0" applyNumberFormat="1" applyFont="1" applyBorder="1" applyAlignment="1">
      <alignment horizontal="right" vertical="center"/>
    </xf>
    <xf numFmtId="49" fontId="9" fillId="6" borderId="0" xfId="0" applyNumberFormat="1" applyFont="1" applyFill="1" applyAlignment="1">
      <alignment vertical="center"/>
    </xf>
    <xf numFmtId="49" fontId="9" fillId="6" borderId="17" xfId="0" applyNumberFormat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49" fontId="12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horizontal="left"/>
    </xf>
    <xf numFmtId="49" fontId="19" fillId="0" borderId="6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165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left"/>
    </xf>
    <xf numFmtId="0" fontId="20" fillId="0" borderId="18" xfId="0" applyFont="1" applyBorder="1" applyAlignment="1">
      <alignment vertical="center"/>
    </xf>
    <xf numFmtId="0" fontId="20" fillId="0" borderId="18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/>
    <xf numFmtId="49" fontId="16" fillId="0" borderId="0" xfId="0" applyNumberFormat="1" applyFont="1" applyAlignment="1">
      <alignment horizontal="left"/>
    </xf>
    <xf numFmtId="49" fontId="17" fillId="2" borderId="19" xfId="0" applyNumberFormat="1" applyFont="1" applyFill="1" applyBorder="1" applyAlignment="1">
      <alignment horizontal="left" vertical="center"/>
    </xf>
    <xf numFmtId="49" fontId="17" fillId="2" borderId="20" xfId="0" applyNumberFormat="1" applyFont="1" applyFill="1" applyBorder="1" applyAlignment="1">
      <alignment horizontal="left" vertical="center"/>
    </xf>
    <xf numFmtId="49" fontId="9" fillId="2" borderId="21" xfId="0" applyNumberFormat="1" applyFont="1" applyFill="1" applyBorder="1" applyAlignment="1">
      <alignment horizontal="center" wrapText="1"/>
    </xf>
    <xf numFmtId="49" fontId="9" fillId="2" borderId="15" xfId="0" applyNumberFormat="1" applyFont="1" applyFill="1" applyBorder="1" applyAlignment="1">
      <alignment horizontal="center" wrapText="1"/>
    </xf>
    <xf numFmtId="49" fontId="9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7" fillId="2" borderId="20" xfId="0" applyNumberFormat="1" applyFont="1" applyFill="1" applyBorder="1" applyAlignment="1">
      <alignment horizontal="right" vertical="center"/>
    </xf>
    <xf numFmtId="49" fontId="10" fillId="2" borderId="20" xfId="0" applyNumberFormat="1" applyFont="1" applyFill="1" applyBorder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49" fontId="17" fillId="6" borderId="4" xfId="0" applyNumberFormat="1" applyFont="1" applyFill="1" applyBorder="1" applyAlignment="1">
      <alignment horizontal="left" vertical="center"/>
    </xf>
    <xf numFmtId="49" fontId="17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41" fillId="0" borderId="0" xfId="0" applyFont="1"/>
    <xf numFmtId="0" fontId="16" fillId="0" borderId="0" xfId="0" applyFont="1"/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33" fillId="0" borderId="0" xfId="0" applyNumberFormat="1" applyFont="1"/>
    <xf numFmtId="49" fontId="16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18" fillId="0" borderId="6" xfId="0" applyNumberFormat="1" applyFont="1" applyBorder="1" applyAlignment="1">
      <alignment vertical="center"/>
    </xf>
    <xf numFmtId="49" fontId="42" fillId="0" borderId="6" xfId="0" applyNumberFormat="1" applyFont="1" applyBorder="1" applyAlignment="1">
      <alignment vertical="center"/>
    </xf>
    <xf numFmtId="49" fontId="18" fillId="0" borderId="6" xfId="2" applyNumberFormat="1" applyFont="1" applyBorder="1" applyAlignment="1" applyProtection="1">
      <alignment vertical="center"/>
      <protection locked="0"/>
    </xf>
    <xf numFmtId="49" fontId="9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left" vertical="center"/>
    </xf>
    <xf numFmtId="49" fontId="41" fillId="2" borderId="0" xfId="0" applyNumberFormat="1" applyFont="1" applyFill="1" applyAlignment="1">
      <alignment horizontal="center" vertical="center"/>
    </xf>
    <xf numFmtId="49" fontId="41" fillId="2" borderId="0" xfId="0" applyNumberFormat="1" applyFont="1" applyFill="1" applyAlignment="1">
      <alignment vertical="center"/>
    </xf>
    <xf numFmtId="49" fontId="43" fillId="2" borderId="0" xfId="0" applyNumberFormat="1" applyFont="1" applyFill="1" applyAlignment="1">
      <alignment horizontal="center" vertical="center"/>
    </xf>
    <xf numFmtId="0" fontId="45" fillId="7" borderId="7" xfId="0" applyFont="1" applyFill="1" applyBorder="1" applyAlignment="1">
      <alignment horizontal="center" vertical="center"/>
    </xf>
    <xf numFmtId="0" fontId="43" fillId="0" borderId="7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6" fillId="0" borderId="7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7" fillId="6" borderId="0" xfId="0" applyFont="1" applyFill="1" applyAlignment="1">
      <alignment vertical="center"/>
    </xf>
    <xf numFmtId="0" fontId="48" fillId="6" borderId="0" xfId="0" applyFont="1" applyFill="1" applyAlignment="1">
      <alignment vertical="center"/>
    </xf>
    <xf numFmtId="49" fontId="47" fillId="6" borderId="0" xfId="0" applyNumberFormat="1" applyFont="1" applyFill="1" applyAlignment="1">
      <alignment vertical="center"/>
    </xf>
    <xf numFmtId="49" fontId="48" fillId="6" borderId="0" xfId="0" applyNumberFormat="1" applyFont="1" applyFill="1" applyAlignment="1">
      <alignment vertical="center"/>
    </xf>
    <xf numFmtId="0" fontId="20" fillId="6" borderId="0" xfId="0" applyFont="1" applyFill="1" applyAlignment="1">
      <alignment vertical="center"/>
    </xf>
    <xf numFmtId="0" fontId="20" fillId="0" borderId="10" xfId="0" applyFont="1" applyBorder="1" applyAlignment="1">
      <alignment vertical="center"/>
    </xf>
    <xf numFmtId="49" fontId="47" fillId="2" borderId="0" xfId="0" applyNumberFormat="1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0" fontId="51" fillId="8" borderId="23" xfId="0" applyFont="1" applyFill="1" applyBorder="1" applyAlignment="1">
      <alignment horizontal="right" vertical="center"/>
    </xf>
    <xf numFmtId="0" fontId="46" fillId="0" borderId="7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47" fillId="0" borderId="7" xfId="0" applyFont="1" applyBorder="1" applyAlignment="1">
      <alignment vertical="center"/>
    </xf>
    <xf numFmtId="0" fontId="46" fillId="0" borderId="18" xfId="0" applyFont="1" applyBorder="1" applyAlignment="1">
      <alignment horizontal="center" vertical="center"/>
    </xf>
    <xf numFmtId="0" fontId="46" fillId="0" borderId="17" xfId="0" applyFont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1" fillId="8" borderId="17" xfId="0" applyFont="1" applyFill="1" applyBorder="1" applyAlignment="1">
      <alignment horizontal="right" vertical="center"/>
    </xf>
    <xf numFmtId="49" fontId="46" fillId="0" borderId="7" xfId="0" applyNumberFormat="1" applyFont="1" applyBorder="1" applyAlignment="1">
      <alignment vertical="center"/>
    </xf>
    <xf numFmtId="49" fontId="46" fillId="0" borderId="0" xfId="0" applyNumberFormat="1" applyFont="1" applyAlignment="1">
      <alignment vertical="center"/>
    </xf>
    <xf numFmtId="0" fontId="46" fillId="0" borderId="17" xfId="0" applyFont="1" applyBorder="1" applyAlignment="1">
      <alignment vertical="center"/>
    </xf>
    <xf numFmtId="49" fontId="46" fillId="0" borderId="17" xfId="0" applyNumberFormat="1" applyFont="1" applyBorder="1" applyAlignment="1">
      <alignment vertical="center"/>
    </xf>
    <xf numFmtId="0" fontId="46" fillId="0" borderId="18" xfId="0" applyFont="1" applyBorder="1" applyAlignment="1">
      <alignment vertical="center"/>
    </xf>
    <xf numFmtId="0" fontId="52" fillId="0" borderId="18" xfId="0" applyFont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2" fillId="0" borderId="7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49" fontId="46" fillId="0" borderId="18" xfId="0" applyNumberFormat="1" applyFont="1" applyBorder="1" applyAlignment="1">
      <alignment vertical="center"/>
    </xf>
    <xf numFmtId="0" fontId="54" fillId="0" borderId="0" xfId="0" applyFont="1" applyAlignment="1">
      <alignment vertical="center"/>
    </xf>
    <xf numFmtId="49" fontId="55" fillId="2" borderId="0" xfId="0" applyNumberFormat="1" applyFont="1" applyFill="1" applyAlignment="1">
      <alignment horizontal="center" vertical="center"/>
    </xf>
    <xf numFmtId="49" fontId="47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horizontal="center" vertical="center"/>
    </xf>
    <xf numFmtId="49" fontId="47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47" fillId="0" borderId="0" xfId="0" applyFont="1" applyAlignment="1">
      <alignment horizontal="left" vertical="center"/>
    </xf>
    <xf numFmtId="49" fontId="20" fillId="6" borderId="0" xfId="0" applyNumberFormat="1" applyFont="1" applyFill="1" applyAlignment="1">
      <alignment vertical="center"/>
    </xf>
    <xf numFmtId="49" fontId="34" fillId="6" borderId="0" xfId="0" applyNumberFormat="1" applyFont="1" applyFill="1" applyAlignment="1">
      <alignment horizontal="center" vertical="center"/>
    </xf>
    <xf numFmtId="49" fontId="56" fillId="0" borderId="0" xfId="0" applyNumberFormat="1" applyFont="1" applyAlignment="1">
      <alignment vertical="center"/>
    </xf>
    <xf numFmtId="49" fontId="57" fillId="0" borderId="0" xfId="0" applyNumberFormat="1" applyFont="1" applyAlignment="1">
      <alignment horizontal="center" vertical="center"/>
    </xf>
    <xf numFmtId="49" fontId="56" fillId="6" borderId="0" xfId="0" applyNumberFormat="1" applyFont="1" applyFill="1" applyAlignment="1">
      <alignment vertical="center"/>
    </xf>
    <xf numFmtId="49" fontId="57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0" fillId="2" borderId="25" xfId="0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" vertical="center"/>
    </xf>
    <xf numFmtId="49" fontId="58" fillId="2" borderId="25" xfId="0" applyNumberFormat="1" applyFont="1" applyFill="1" applyBorder="1" applyAlignment="1">
      <alignment vertical="center"/>
    </xf>
    <xf numFmtId="49" fontId="58" fillId="2" borderId="25" xfId="0" applyNumberFormat="1" applyFont="1" applyFill="1" applyBorder="1" applyAlignment="1">
      <alignment horizontal="centerContinuous" vertical="center"/>
    </xf>
    <xf numFmtId="49" fontId="58" fillId="2" borderId="26" xfId="0" applyNumberFormat="1" applyFont="1" applyFill="1" applyBorder="1" applyAlignment="1">
      <alignment horizontal="centerContinuous" vertical="center"/>
    </xf>
    <xf numFmtId="49" fontId="59" fillId="2" borderId="25" xfId="0" applyNumberFormat="1" applyFont="1" applyFill="1" applyBorder="1" applyAlignment="1">
      <alignment vertical="center"/>
    </xf>
    <xf numFmtId="49" fontId="59" fillId="2" borderId="26" xfId="0" applyNumberFormat="1" applyFont="1" applyFill="1" applyBorder="1" applyAlignment="1">
      <alignment vertical="center"/>
    </xf>
    <xf numFmtId="49" fontId="30" fillId="2" borderId="25" xfId="0" applyNumberFormat="1" applyFont="1" applyFill="1" applyBorder="1" applyAlignment="1">
      <alignment horizontal="left" vertical="center"/>
    </xf>
    <xf numFmtId="49" fontId="30" fillId="0" borderId="25" xfId="0" applyNumberFormat="1" applyFont="1" applyBorder="1" applyAlignment="1">
      <alignment horizontal="left" vertical="center"/>
    </xf>
    <xf numFmtId="49" fontId="59" fillId="6" borderId="26" xfId="0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6" borderId="0" xfId="0" applyNumberFormat="1" applyFont="1" applyFill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41" fillId="0" borderId="0" xfId="0" applyNumberFormat="1" applyFont="1" applyAlignment="1">
      <alignment vertical="center"/>
    </xf>
    <xf numFmtId="49" fontId="41" fillId="0" borderId="17" xfId="0" applyNumberFormat="1" applyFont="1" applyBorder="1" applyAlignment="1">
      <alignment vertical="center"/>
    </xf>
    <xf numFmtId="49" fontId="30" fillId="2" borderId="2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vertical="center"/>
    </xf>
    <xf numFmtId="49" fontId="41" fillId="2" borderId="17" xfId="0" applyNumberFormat="1" applyFont="1" applyFill="1" applyBorder="1" applyAlignment="1">
      <alignment vertical="center"/>
    </xf>
    <xf numFmtId="49" fontId="41" fillId="0" borderId="7" xfId="0" applyNumberFormat="1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49" fontId="41" fillId="0" borderId="18" xfId="0" applyNumberFormat="1" applyFont="1" applyBorder="1" applyAlignment="1">
      <alignment vertical="center"/>
    </xf>
    <xf numFmtId="49" fontId="9" fillId="0" borderId="29" xfId="0" applyNumberFormat="1" applyFont="1" applyBorder="1" applyAlignment="1">
      <alignment vertical="center"/>
    </xf>
    <xf numFmtId="49" fontId="9" fillId="0" borderId="18" xfId="0" applyNumberFormat="1" applyFont="1" applyBorder="1" applyAlignment="1">
      <alignment horizontal="right" vertical="center"/>
    </xf>
    <xf numFmtId="0" fontId="9" fillId="2" borderId="30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center" vertical="center"/>
    </xf>
    <xf numFmtId="49" fontId="9" fillId="6" borderId="18" xfId="0" applyNumberFormat="1" applyFont="1" applyFill="1" applyBorder="1" applyAlignment="1">
      <alignment vertical="center"/>
    </xf>
    <xf numFmtId="49" fontId="36" fillId="0" borderId="7" xfId="0" applyNumberFormat="1" applyFont="1" applyBorder="1" applyAlignment="1">
      <alignment horizontal="center" vertical="center"/>
    </xf>
    <xf numFmtId="0" fontId="51" fillId="8" borderId="18" xfId="0" applyFont="1" applyFill="1" applyBorder="1" applyAlignment="1">
      <alignment horizontal="right" vertical="center"/>
    </xf>
    <xf numFmtId="49" fontId="9" fillId="5" borderId="6" xfId="0" applyNumberFormat="1" applyFont="1" applyFill="1" applyBorder="1" applyAlignment="1">
      <alignment horizontal="center" wrapText="1"/>
    </xf>
    <xf numFmtId="0" fontId="47" fillId="6" borderId="0" xfId="0" applyFont="1" applyFill="1" applyAlignment="1">
      <alignment horizontal="center" vertical="center"/>
    </xf>
    <xf numFmtId="49" fontId="47" fillId="6" borderId="0" xfId="0" applyNumberFormat="1" applyFont="1" applyFill="1" applyAlignment="1">
      <alignment horizontal="center" vertical="center"/>
    </xf>
    <xf numFmtId="49" fontId="9" fillId="6" borderId="7" xfId="0" applyNumberFormat="1" applyFont="1" applyFill="1" applyBorder="1" applyAlignment="1">
      <alignment vertical="center"/>
    </xf>
    <xf numFmtId="49" fontId="30" fillId="2" borderId="28" xfId="0" applyNumberFormat="1" applyFont="1" applyFill="1" applyBorder="1" applyAlignment="1">
      <alignment horizontal="left" vertical="center"/>
    </xf>
    <xf numFmtId="49" fontId="59" fillId="2" borderId="28" xfId="0" applyNumberFormat="1" applyFont="1" applyFill="1" applyBorder="1" applyAlignment="1">
      <alignment vertical="center"/>
    </xf>
    <xf numFmtId="49" fontId="9" fillId="2" borderId="7" xfId="0" applyNumberFormat="1" applyFont="1" applyFill="1" applyBorder="1" applyAlignment="1">
      <alignment vertical="center"/>
    </xf>
    <xf numFmtId="0" fontId="30" fillId="2" borderId="30" xfId="0" applyFont="1" applyFill="1" applyBorder="1" applyAlignment="1">
      <alignment vertical="center"/>
    </xf>
    <xf numFmtId="49" fontId="9" fillId="2" borderId="30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6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27" fillId="2" borderId="31" xfId="0" applyFont="1" applyFill="1" applyBorder="1" applyAlignment="1">
      <alignment horizontal="left" vertical="center"/>
    </xf>
    <xf numFmtId="0" fontId="28" fillId="2" borderId="32" xfId="0" applyFont="1" applyFill="1" applyBorder="1" applyAlignment="1">
      <alignment horizontal="left" vertical="center"/>
    </xf>
    <xf numFmtId="49" fontId="62" fillId="0" borderId="0" xfId="0" applyNumberFormat="1" applyFont="1" applyAlignment="1">
      <alignment vertical="top"/>
    </xf>
    <xf numFmtId="0" fontId="9" fillId="2" borderId="17" xfId="0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 vertical="center"/>
    </xf>
    <xf numFmtId="49" fontId="9" fillId="2" borderId="27" xfId="0" applyNumberFormat="1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49" fontId="9" fillId="2" borderId="23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vertical="center"/>
    </xf>
    <xf numFmtId="49" fontId="62" fillId="0" borderId="0" xfId="0" applyNumberFormat="1" applyFont="1" applyAlignment="1">
      <alignment horizontal="center"/>
    </xf>
    <xf numFmtId="0" fontId="20" fillId="0" borderId="33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49" fontId="9" fillId="2" borderId="34" xfId="0" applyNumberFormat="1" applyFont="1" applyFill="1" applyBorder="1" applyAlignment="1">
      <alignment horizontal="center" wrapText="1"/>
    </xf>
    <xf numFmtId="49" fontId="11" fillId="0" borderId="0" xfId="0" applyNumberFormat="1" applyFont="1" applyAlignment="1">
      <alignment vertical="top"/>
    </xf>
    <xf numFmtId="0" fontId="31" fillId="5" borderId="18" xfId="0" applyFont="1" applyFill="1" applyBorder="1" applyAlignment="1">
      <alignment horizontal="center" vertical="center"/>
    </xf>
    <xf numFmtId="49" fontId="9" fillId="5" borderId="34" xfId="0" applyNumberFormat="1" applyFont="1" applyFill="1" applyBorder="1" applyAlignment="1">
      <alignment horizontal="center" wrapText="1"/>
    </xf>
    <xf numFmtId="1" fontId="31" fillId="5" borderId="11" xfId="0" applyNumberFormat="1" applyFont="1" applyFill="1" applyBorder="1" applyAlignment="1">
      <alignment horizontal="center" vertical="center"/>
    </xf>
    <xf numFmtId="49" fontId="9" fillId="5" borderId="35" xfId="0" applyNumberFormat="1" applyFont="1" applyFill="1" applyBorder="1" applyAlignment="1">
      <alignment horizontal="center" wrapText="1"/>
    </xf>
    <xf numFmtId="1" fontId="31" fillId="5" borderId="36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top"/>
    </xf>
    <xf numFmtId="0" fontId="23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4" fontId="18" fillId="0" borderId="6" xfId="0" applyNumberFormat="1" applyFont="1" applyBorder="1" applyAlignment="1">
      <alignment horizontal="left" vertical="center"/>
    </xf>
    <xf numFmtId="49" fontId="63" fillId="2" borderId="4" xfId="0" applyNumberFormat="1" applyFont="1" applyFill="1" applyBorder="1" applyAlignment="1">
      <alignment vertical="center"/>
    </xf>
    <xf numFmtId="49" fontId="63" fillId="2" borderId="0" xfId="0" applyNumberFormat="1" applyFont="1" applyFill="1" applyAlignment="1">
      <alignment vertical="center"/>
    </xf>
    <xf numFmtId="49" fontId="64" fillId="2" borderId="0" xfId="0" applyNumberFormat="1" applyFont="1" applyFill="1" applyAlignment="1">
      <alignment horizontal="left" vertical="center"/>
    </xf>
    <xf numFmtId="0" fontId="36" fillId="2" borderId="37" xfId="0" applyFont="1" applyFill="1" applyBorder="1" applyAlignment="1">
      <alignment horizontal="center" wrapText="1"/>
    </xf>
    <xf numFmtId="0" fontId="36" fillId="5" borderId="37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0" fillId="6" borderId="0" xfId="0" applyNumberFormat="1" applyFont="1" applyFill="1" applyAlignment="1">
      <alignment horizontal="left" vertical="center"/>
    </xf>
    <xf numFmtId="49" fontId="20" fillId="0" borderId="12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7" xfId="0" applyFont="1" applyFill="1" applyBorder="1" applyAlignment="1">
      <alignment horizontal="right" vertical="center"/>
    </xf>
    <xf numFmtId="0" fontId="44" fillId="0" borderId="7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>
      <alignment horizontal="right" vertical="center"/>
    </xf>
    <xf numFmtId="49" fontId="9" fillId="2" borderId="28" xfId="0" applyNumberFormat="1" applyFont="1" applyFill="1" applyBorder="1" applyAlignment="1">
      <alignment horizontal="right" vertical="center"/>
    </xf>
    <xf numFmtId="0" fontId="30" fillId="2" borderId="17" xfId="0" applyFont="1" applyFill="1" applyBorder="1" applyAlignment="1">
      <alignment vertical="center"/>
    </xf>
    <xf numFmtId="0" fontId="30" fillId="2" borderId="26" xfId="0" applyFont="1" applyFill="1" applyBorder="1" applyAlignment="1">
      <alignment vertical="center"/>
    </xf>
    <xf numFmtId="49" fontId="9" fillId="0" borderId="27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vertical="center"/>
    </xf>
    <xf numFmtId="49" fontId="9" fillId="0" borderId="28" xfId="0" applyNumberFormat="1" applyFont="1" applyBorder="1" applyAlignment="1">
      <alignment horizontal="right" vertical="center"/>
    </xf>
    <xf numFmtId="49" fontId="9" fillId="0" borderId="23" xfId="0" applyNumberFormat="1" applyFont="1" applyBorder="1" applyAlignment="1">
      <alignment horizontal="right" vertical="center"/>
    </xf>
    <xf numFmtId="0" fontId="44" fillId="0" borderId="0" xfId="0" applyFont="1" applyAlignment="1">
      <alignment horizontal="center" vertical="center" shrinkToFit="1"/>
    </xf>
    <xf numFmtId="49" fontId="9" fillId="2" borderId="39" xfId="0" applyNumberFormat="1" applyFont="1" applyFill="1" applyBorder="1" applyAlignment="1">
      <alignment horizontal="center" wrapText="1"/>
    </xf>
    <xf numFmtId="0" fontId="20" fillId="0" borderId="40" xfId="0" applyFont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63" fillId="2" borderId="0" xfId="0" applyFont="1" applyFill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31" fillId="5" borderId="7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5" borderId="41" xfId="0" applyFont="1" applyFill="1" applyBorder="1" applyAlignment="1">
      <alignment horizontal="center" vertical="center"/>
    </xf>
    <xf numFmtId="49" fontId="66" fillId="0" borderId="6" xfId="0" applyNumberFormat="1" applyFont="1" applyBorder="1" applyAlignment="1">
      <alignment horizontal="right" vertical="center"/>
    </xf>
    <xf numFmtId="0" fontId="67" fillId="0" borderId="0" xfId="0" applyFont="1"/>
    <xf numFmtId="0" fontId="14" fillId="4" borderId="5" xfId="0" applyFont="1" applyFill="1" applyBorder="1" applyAlignment="1">
      <alignment horizontal="left" vertical="center"/>
    </xf>
    <xf numFmtId="0" fontId="20" fillId="4" borderId="5" xfId="0" applyFont="1" applyFill="1" applyBorder="1" applyAlignment="1">
      <alignment vertical="center"/>
    </xf>
    <xf numFmtId="49" fontId="68" fillId="2" borderId="19" xfId="0" applyNumberFormat="1" applyFont="1" applyFill="1" applyBorder="1" applyAlignment="1">
      <alignment horizontal="left" vertical="center"/>
    </xf>
    <xf numFmtId="49" fontId="12" fillId="6" borderId="0" xfId="0" applyNumberFormat="1" applyFont="1" applyFill="1" applyAlignment="1">
      <alignment vertical="top"/>
    </xf>
    <xf numFmtId="49" fontId="5" fillId="6" borderId="0" xfId="0" applyNumberFormat="1" applyFont="1" applyFill="1" applyAlignment="1">
      <alignment vertical="top"/>
    </xf>
    <xf numFmtId="49" fontId="62" fillId="6" borderId="0" xfId="0" applyNumberFormat="1" applyFont="1" applyFill="1" applyAlignment="1">
      <alignment vertical="top"/>
    </xf>
    <xf numFmtId="49" fontId="32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5" fillId="6" borderId="0" xfId="0" applyNumberFormat="1" applyFont="1" applyFill="1" applyAlignment="1">
      <alignment horizontal="left"/>
    </xf>
    <xf numFmtId="0" fontId="67" fillId="6" borderId="0" xfId="0" applyFont="1" applyFill="1"/>
    <xf numFmtId="49" fontId="14" fillId="6" borderId="0" xfId="0" applyNumberFormat="1" applyFont="1" applyFill="1" applyAlignment="1">
      <alignment horizontal="left"/>
    </xf>
    <xf numFmtId="49" fontId="33" fillId="6" borderId="0" xfId="0" applyNumberFormat="1" applyFont="1" applyFill="1"/>
    <xf numFmtId="49" fontId="20" fillId="6" borderId="0" xfId="0" applyNumberFormat="1" applyFont="1" applyFill="1"/>
    <xf numFmtId="49" fontId="16" fillId="6" borderId="0" xfId="0" applyNumberFormat="1" applyFont="1" applyFill="1"/>
    <xf numFmtId="14" fontId="18" fillId="6" borderId="6" xfId="0" applyNumberFormat="1" applyFont="1" applyFill="1" applyBorder="1" applyAlignment="1">
      <alignment horizontal="left" vertical="center"/>
    </xf>
    <xf numFmtId="49" fontId="18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2" fillId="6" borderId="6" xfId="0" applyNumberFormat="1" applyFont="1" applyFill="1" applyBorder="1" applyAlignment="1">
      <alignment vertical="center"/>
    </xf>
    <xf numFmtId="49" fontId="18" fillId="6" borderId="6" xfId="2" applyNumberFormat="1" applyFont="1" applyFill="1" applyBorder="1" applyAlignment="1" applyProtection="1">
      <alignment vertical="center"/>
      <protection locked="0"/>
    </xf>
    <xf numFmtId="0" fontId="19" fillId="6" borderId="6" xfId="0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horizontal="right" vertical="center"/>
    </xf>
    <xf numFmtId="0" fontId="44" fillId="6" borderId="7" xfId="0" applyFont="1" applyFill="1" applyBorder="1" applyAlignment="1">
      <alignment horizontal="center" vertical="center"/>
    </xf>
    <xf numFmtId="0" fontId="44" fillId="6" borderId="7" xfId="0" applyFont="1" applyFill="1" applyBorder="1" applyAlignment="1">
      <alignment horizontal="center" vertical="center" shrinkToFit="1"/>
    </xf>
    <xf numFmtId="0" fontId="45" fillId="6" borderId="7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0" xfId="0" applyFont="1" applyFill="1" applyAlignment="1">
      <alignment vertical="center"/>
    </xf>
    <xf numFmtId="0" fontId="44" fillId="6" borderId="0" xfId="0" applyFont="1" applyFill="1" applyAlignment="1">
      <alignment horizontal="center" vertical="center"/>
    </xf>
    <xf numFmtId="0" fontId="44" fillId="6" borderId="0" xfId="0" applyFont="1" applyFill="1" applyAlignment="1">
      <alignment horizontal="center" vertical="center" shrinkToFit="1"/>
    </xf>
    <xf numFmtId="0" fontId="49" fillId="6" borderId="0" xfId="0" applyFont="1" applyFill="1" applyAlignment="1">
      <alignment vertical="center"/>
    </xf>
    <xf numFmtId="0" fontId="50" fillId="6" borderId="0" xfId="0" applyFont="1" applyFill="1" applyAlignment="1">
      <alignment vertical="center"/>
    </xf>
    <xf numFmtId="0" fontId="46" fillId="6" borderId="7" xfId="0" applyFont="1" applyFill="1" applyBorder="1" applyAlignment="1">
      <alignment vertical="center"/>
    </xf>
    <xf numFmtId="0" fontId="0" fillId="6" borderId="7" xfId="0" applyFill="1" applyBorder="1"/>
    <xf numFmtId="0" fontId="46" fillId="6" borderId="18" xfId="0" applyFont="1" applyFill="1" applyBorder="1" applyAlignment="1">
      <alignment horizontal="center" vertical="center"/>
    </xf>
    <xf numFmtId="0" fontId="46" fillId="6" borderId="17" xfId="0" applyFont="1" applyFill="1" applyBorder="1" applyAlignment="1">
      <alignment horizontal="left" vertical="center"/>
    </xf>
    <xf numFmtId="0" fontId="46" fillId="6" borderId="0" xfId="0" applyFont="1" applyFill="1" applyAlignment="1">
      <alignment horizontal="center" vertical="center"/>
    </xf>
    <xf numFmtId="49" fontId="46" fillId="6" borderId="7" xfId="0" applyNumberFormat="1" applyFont="1" applyFill="1" applyBorder="1" applyAlignment="1">
      <alignment vertical="center"/>
    </xf>
    <xf numFmtId="49" fontId="46" fillId="6" borderId="0" xfId="0" applyNumberFormat="1" applyFont="1" applyFill="1" applyAlignment="1">
      <alignment vertical="center"/>
    </xf>
    <xf numFmtId="0" fontId="46" fillId="6" borderId="17" xfId="0" applyFont="1" applyFill="1" applyBorder="1" applyAlignment="1">
      <alignment vertical="center"/>
    </xf>
    <xf numFmtId="49" fontId="46" fillId="6" borderId="17" xfId="0" applyNumberFormat="1" applyFont="1" applyFill="1" applyBorder="1" applyAlignment="1">
      <alignment vertical="center"/>
    </xf>
    <xf numFmtId="0" fontId="46" fillId="6" borderId="18" xfId="0" applyFont="1" applyFill="1" applyBorder="1" applyAlignment="1">
      <alignment vertical="center"/>
    </xf>
    <xf numFmtId="0" fontId="52" fillId="6" borderId="18" xfId="0" applyFont="1" applyFill="1" applyBorder="1" applyAlignment="1">
      <alignment horizontal="center" vertical="center"/>
    </xf>
    <xf numFmtId="0" fontId="53" fillId="6" borderId="0" xfId="0" applyFont="1" applyFill="1" applyAlignment="1">
      <alignment vertical="center"/>
    </xf>
    <xf numFmtId="0" fontId="52" fillId="6" borderId="7" xfId="0" applyFont="1" applyFill="1" applyBorder="1" applyAlignment="1">
      <alignment horizontal="center" vertical="center"/>
    </xf>
    <xf numFmtId="49" fontId="46" fillId="6" borderId="18" xfId="0" applyNumberFormat="1" applyFont="1" applyFill="1" applyBorder="1" applyAlignment="1">
      <alignment vertical="center"/>
    </xf>
    <xf numFmtId="0" fontId="54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0" fontId="47" fillId="6" borderId="0" xfId="0" applyFont="1" applyFill="1" applyAlignment="1">
      <alignment horizontal="left" vertical="center"/>
    </xf>
    <xf numFmtId="0" fontId="20" fillId="6" borderId="0" xfId="0" applyFont="1" applyFill="1"/>
    <xf numFmtId="0" fontId="10" fillId="6" borderId="0" xfId="0" applyFont="1" applyFill="1" applyAlignment="1">
      <alignment vertical="center"/>
    </xf>
    <xf numFmtId="0" fontId="18" fillId="6" borderId="0" xfId="0" applyFont="1" applyFill="1" applyAlignment="1">
      <alignment vertical="center"/>
    </xf>
    <xf numFmtId="0" fontId="20" fillId="6" borderId="10" xfId="0" applyFont="1" applyFill="1" applyBorder="1" applyAlignment="1">
      <alignment vertical="center"/>
    </xf>
    <xf numFmtId="0" fontId="20" fillId="6" borderId="13" xfId="0" applyFont="1" applyFill="1" applyBorder="1" applyAlignment="1">
      <alignment vertical="center"/>
    </xf>
    <xf numFmtId="0" fontId="20" fillId="6" borderId="16" xfId="0" applyFont="1" applyFill="1" applyBorder="1" applyAlignment="1">
      <alignment vertical="center"/>
    </xf>
    <xf numFmtId="0" fontId="0" fillId="6" borderId="0" xfId="0" applyFill="1"/>
    <xf numFmtId="0" fontId="5" fillId="6" borderId="0" xfId="0" applyFont="1" applyFill="1" applyAlignment="1">
      <alignment vertical="top"/>
    </xf>
    <xf numFmtId="49" fontId="43" fillId="6" borderId="0" xfId="0" applyNumberFormat="1" applyFont="1" applyFill="1" applyAlignment="1">
      <alignment horizontal="center" vertical="center"/>
    </xf>
    <xf numFmtId="49" fontId="36" fillId="6" borderId="0" xfId="0" applyNumberFormat="1" applyFont="1" applyFill="1" applyAlignment="1">
      <alignment horizontal="center" vertical="center"/>
    </xf>
    <xf numFmtId="49" fontId="41" fillId="6" borderId="0" xfId="0" applyNumberFormat="1" applyFont="1" applyFill="1" applyAlignment="1">
      <alignment vertical="center"/>
    </xf>
    <xf numFmtId="49" fontId="41" fillId="6" borderId="17" xfId="0" applyNumberFormat="1" applyFont="1" applyFill="1" applyBorder="1" applyAlignment="1">
      <alignment vertical="center"/>
    </xf>
    <xf numFmtId="49" fontId="30" fillId="6" borderId="27" xfId="0" applyNumberFormat="1" applyFont="1" applyFill="1" applyBorder="1" applyAlignment="1">
      <alignment vertical="center"/>
    </xf>
    <xf numFmtId="49" fontId="30" fillId="6" borderId="28" xfId="0" applyNumberFormat="1" applyFont="1" applyFill="1" applyBorder="1" applyAlignment="1">
      <alignment vertical="center"/>
    </xf>
    <xf numFmtId="49" fontId="41" fillId="6" borderId="7" xfId="0" applyNumberFormat="1" applyFont="1" applyFill="1" applyBorder="1" applyAlignment="1">
      <alignment vertical="center"/>
    </xf>
    <xf numFmtId="49" fontId="41" fillId="6" borderId="18" xfId="0" applyNumberFormat="1" applyFont="1" applyFill="1" applyBorder="1" applyAlignment="1">
      <alignment vertical="center"/>
    </xf>
    <xf numFmtId="49" fontId="36" fillId="6" borderId="7" xfId="0" applyNumberFormat="1" applyFont="1" applyFill="1" applyBorder="1" applyAlignment="1">
      <alignment horizontal="center" vertical="center"/>
    </xf>
    <xf numFmtId="49" fontId="9" fillId="6" borderId="27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vertical="center"/>
    </xf>
    <xf numFmtId="49" fontId="9" fillId="6" borderId="28" xfId="0" applyNumberFormat="1" applyFont="1" applyFill="1" applyBorder="1" applyAlignment="1">
      <alignment horizontal="right" vertical="center"/>
    </xf>
    <xf numFmtId="49" fontId="9" fillId="6" borderId="23" xfId="0" applyNumberFormat="1" applyFont="1" applyFill="1" applyBorder="1" applyAlignment="1">
      <alignment horizontal="right" vertical="center"/>
    </xf>
    <xf numFmtId="49" fontId="9" fillId="6" borderId="29" xfId="0" applyNumberFormat="1" applyFont="1" applyFill="1" applyBorder="1" applyAlignment="1">
      <alignment vertical="center"/>
    </xf>
    <xf numFmtId="49" fontId="9" fillId="6" borderId="7" xfId="0" applyNumberFormat="1" applyFont="1" applyFill="1" applyBorder="1" applyAlignment="1">
      <alignment horizontal="right" vertical="center"/>
    </xf>
    <xf numFmtId="49" fontId="9" fillId="6" borderId="18" xfId="0" applyNumberFormat="1" applyFont="1" applyFill="1" applyBorder="1" applyAlignment="1">
      <alignment horizontal="right" vertical="center"/>
    </xf>
    <xf numFmtId="49" fontId="70" fillId="2" borderId="0" xfId="0" applyNumberFormat="1" applyFont="1" applyFill="1" applyAlignment="1">
      <alignment horizontal="center" vertical="center"/>
    </xf>
    <xf numFmtId="0" fontId="70" fillId="6" borderId="7" xfId="0" applyFont="1" applyFill="1" applyBorder="1" applyAlignment="1">
      <alignment vertical="center"/>
    </xf>
    <xf numFmtId="0" fontId="75" fillId="6" borderId="7" xfId="0" applyFont="1" applyFill="1" applyBorder="1" applyAlignment="1">
      <alignment vertical="center"/>
    </xf>
    <xf numFmtId="49" fontId="75" fillId="2" borderId="0" xfId="0" applyNumberFormat="1" applyFont="1" applyFill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right" vertical="center"/>
    </xf>
    <xf numFmtId="0" fontId="0" fillId="6" borderId="0" xfId="0" applyFill="1" applyAlignment="1">
      <alignment horizontal="center"/>
    </xf>
    <xf numFmtId="49" fontId="30" fillId="0" borderId="0" xfId="0" applyNumberFormat="1" applyFont="1" applyAlignment="1">
      <alignment horizontal="left" vertical="center"/>
    </xf>
    <xf numFmtId="49" fontId="59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0" fontId="51" fillId="0" borderId="0" xfId="0" applyFont="1" applyAlignment="1">
      <alignment horizontal="right" vertical="center"/>
    </xf>
    <xf numFmtId="49" fontId="58" fillId="2" borderId="28" xfId="0" applyNumberFormat="1" applyFont="1" applyFill="1" applyBorder="1" applyAlignment="1">
      <alignment horizontal="center" vertical="center"/>
    </xf>
    <xf numFmtId="49" fontId="58" fillId="2" borderId="28" xfId="0" applyNumberFormat="1" applyFont="1" applyFill="1" applyBorder="1" applyAlignment="1">
      <alignment vertical="center"/>
    </xf>
    <xf numFmtId="49" fontId="9" fillId="6" borderId="27" xfId="0" applyNumberFormat="1" applyFont="1" applyFill="1" applyBorder="1" applyAlignment="1">
      <alignment horizontal="center" vertical="center"/>
    </xf>
    <xf numFmtId="49" fontId="41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9" fillId="6" borderId="30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9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27" xfId="0" applyNumberFormat="1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vertical="center"/>
    </xf>
    <xf numFmtId="49" fontId="36" fillId="6" borderId="30" xfId="0" applyNumberFormat="1" applyFont="1" applyFill="1" applyBorder="1" applyAlignment="1">
      <alignment horizontal="center" vertical="center"/>
    </xf>
    <xf numFmtId="49" fontId="36" fillId="6" borderId="29" xfId="0" applyNumberFormat="1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/>
    </xf>
    <xf numFmtId="49" fontId="9" fillId="6" borderId="30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1" fillId="6" borderId="0" xfId="0" applyFont="1" applyFill="1"/>
    <xf numFmtId="0" fontId="76" fillId="9" borderId="0" xfId="0" applyFont="1" applyFill="1"/>
    <xf numFmtId="0" fontId="76" fillId="6" borderId="0" xfId="0" applyFont="1" applyFill="1"/>
    <xf numFmtId="0" fontId="73" fillId="6" borderId="7" xfId="0" applyFont="1" applyFill="1" applyBorder="1" applyAlignment="1">
      <alignment horizontal="center" vertical="center" shrinkToFit="1"/>
    </xf>
    <xf numFmtId="0" fontId="73" fillId="6" borderId="7" xfId="0" applyFont="1" applyFill="1" applyBorder="1" applyAlignment="1">
      <alignment vertical="center" shrinkToFit="1"/>
    </xf>
    <xf numFmtId="0" fontId="73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3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0" borderId="36" xfId="0" applyFill="1" applyBorder="1" applyAlignment="1">
      <alignment horizontal="center"/>
    </xf>
    <xf numFmtId="49" fontId="19" fillId="4" borderId="5" xfId="0" applyNumberFormat="1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11" borderId="0" xfId="0" applyFill="1"/>
    <xf numFmtId="0" fontId="77" fillId="12" borderId="0" xfId="0" applyFont="1" applyFill="1" applyAlignment="1">
      <alignment horizontal="center" vertical="center"/>
    </xf>
    <xf numFmtId="0" fontId="78" fillId="6" borderId="7" xfId="0" applyFont="1" applyFill="1" applyBorder="1" applyAlignment="1">
      <alignment horizontal="center"/>
    </xf>
    <xf numFmtId="0" fontId="78" fillId="6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79" fillId="6" borderId="0" xfId="0" applyFont="1" applyFill="1" applyAlignment="1">
      <alignment vertical="center"/>
    </xf>
    <xf numFmtId="0" fontId="80" fillId="6" borderId="0" xfId="0" applyFont="1" applyFill="1"/>
    <xf numFmtId="49" fontId="69" fillId="2" borderId="0" xfId="0" applyNumberFormat="1" applyFont="1" applyFill="1" applyAlignment="1">
      <alignment horizontal="center" vertical="center"/>
    </xf>
    <xf numFmtId="49" fontId="12" fillId="4" borderId="26" xfId="0" applyNumberFormat="1" applyFont="1" applyFill="1" applyBorder="1" applyAlignment="1">
      <alignment vertical="center"/>
    </xf>
    <xf numFmtId="49" fontId="65" fillId="3" borderId="1" xfId="0" applyNumberFormat="1" applyFont="1" applyFill="1" applyBorder="1" applyAlignment="1">
      <alignment vertical="center" shrinkToFit="1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49" fontId="65" fillId="3" borderId="2" xfId="0" applyNumberFormat="1" applyFont="1" applyFill="1" applyBorder="1" applyAlignment="1">
      <alignment vertical="center" shrinkToFit="1"/>
    </xf>
    <xf numFmtId="49" fontId="65" fillId="3" borderId="37" xfId="0" applyNumberFormat="1" applyFont="1" applyFill="1" applyBorder="1" applyAlignment="1">
      <alignment vertical="center" shrinkToFit="1"/>
    </xf>
    <xf numFmtId="49" fontId="20" fillId="0" borderId="6" xfId="0" applyNumberFormat="1" applyFont="1" applyBorder="1" applyAlignment="1">
      <alignment horizontal="left"/>
    </xf>
    <xf numFmtId="0" fontId="9" fillId="2" borderId="1" xfId="0" applyFont="1" applyFill="1" applyBorder="1" applyAlignment="1">
      <alignment wrapText="1"/>
    </xf>
    <xf numFmtId="0" fontId="9" fillId="2" borderId="37" xfId="0" applyFont="1" applyFill="1" applyBorder="1" applyAlignment="1">
      <alignment wrapText="1"/>
    </xf>
    <xf numFmtId="0" fontId="20" fillId="0" borderId="43" xfId="0" applyFont="1" applyBorder="1" applyAlignment="1">
      <alignment horizontal="center" vertical="center"/>
    </xf>
    <xf numFmtId="49" fontId="25" fillId="2" borderId="38" xfId="0" applyNumberFormat="1" applyFont="1" applyFill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83" fillId="0" borderId="0" xfId="0" applyFont="1" applyAlignment="1">
      <alignment horizontal="right" vertical="center"/>
    </xf>
    <xf numFmtId="0" fontId="74" fillId="6" borderId="7" xfId="0" applyFont="1" applyFill="1" applyBorder="1" applyAlignment="1">
      <alignment horizontal="center" vertical="center"/>
    </xf>
    <xf numFmtId="0" fontId="74" fillId="6" borderId="0" xfId="0" applyFont="1" applyFill="1" applyAlignment="1">
      <alignment horizontal="center" vertical="center"/>
    </xf>
    <xf numFmtId="0" fontId="71" fillId="6" borderId="0" xfId="0" applyFont="1" applyFill="1" applyAlignment="1">
      <alignment vertical="center"/>
    </xf>
    <xf numFmtId="0" fontId="72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0" fillId="0" borderId="12" xfId="0" applyNumberFormat="1" applyFont="1" applyBorder="1" applyAlignment="1">
      <alignment horizontal="center" vertical="center" wrapText="1"/>
    </xf>
    <xf numFmtId="49" fontId="25" fillId="2" borderId="20" xfId="0" applyNumberFormat="1" applyFont="1" applyFill="1" applyBorder="1" applyAlignment="1">
      <alignment horizontal="right" vertical="center"/>
    </xf>
    <xf numFmtId="49" fontId="66" fillId="0" borderId="15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83" fillId="6" borderId="0" xfId="0" applyFont="1" applyFill="1" applyAlignment="1">
      <alignment horizontal="right" vertical="center"/>
    </xf>
    <xf numFmtId="0" fontId="39" fillId="14" borderId="15" xfId="0" applyFont="1" applyFill="1" applyBorder="1" applyAlignment="1">
      <alignment horizontal="right" vertical="center"/>
    </xf>
    <xf numFmtId="0" fontId="47" fillId="14" borderId="0" xfId="0" applyFont="1" applyFill="1" applyAlignment="1">
      <alignment vertical="center"/>
    </xf>
    <xf numFmtId="49" fontId="56" fillId="14" borderId="0" xfId="0" applyNumberFormat="1" applyFont="1" applyFill="1" applyAlignment="1">
      <alignment vertical="center"/>
    </xf>
    <xf numFmtId="0" fontId="73" fillId="0" borderId="18" xfId="0" applyFont="1" applyBorder="1" applyAlignment="1">
      <alignment vertical="center"/>
    </xf>
    <xf numFmtId="49" fontId="20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7" fillId="0" borderId="0" xfId="0" applyFont="1" applyAlignment="1">
      <alignment horizontal="left"/>
    </xf>
    <xf numFmtId="0" fontId="14" fillId="6" borderId="0" xfId="0" applyFont="1" applyFill="1" applyAlignment="1">
      <alignment horizontal="left"/>
    </xf>
    <xf numFmtId="49" fontId="11" fillId="4" borderId="24" xfId="0" applyNumberFormat="1" applyFont="1" applyFill="1" applyBorder="1" applyAlignment="1">
      <alignment vertical="center"/>
    </xf>
    <xf numFmtId="49" fontId="81" fillId="2" borderId="0" xfId="0" applyNumberFormat="1" applyFont="1" applyFill="1" applyAlignment="1">
      <alignment horizontal="right" vertical="center"/>
    </xf>
    <xf numFmtId="0" fontId="81" fillId="0" borderId="0" xfId="0" applyFont="1" applyAlignment="1">
      <alignment vertical="center"/>
    </xf>
    <xf numFmtId="0" fontId="81" fillId="2" borderId="0" xfId="0" applyFont="1" applyFill="1" applyAlignment="1">
      <alignment horizontal="right" vertical="center"/>
    </xf>
    <xf numFmtId="0" fontId="81" fillId="2" borderId="0" xfId="0" applyFont="1" applyFill="1" applyAlignment="1">
      <alignment horizontal="center" vertical="center"/>
    </xf>
    <xf numFmtId="0" fontId="81" fillId="2" borderId="0" xfId="0" applyFont="1" applyFill="1" applyAlignment="1">
      <alignment horizontal="left" vertical="center"/>
    </xf>
    <xf numFmtId="0" fontId="81" fillId="2" borderId="0" xfId="0" applyFont="1" applyFill="1" applyAlignment="1">
      <alignment vertical="center"/>
    </xf>
    <xf numFmtId="0" fontId="82" fillId="2" borderId="0" xfId="0" applyFont="1" applyFill="1" applyAlignment="1">
      <alignment horizontal="center" vertical="center"/>
    </xf>
    <xf numFmtId="0" fontId="82" fillId="2" borderId="0" xfId="0" applyFont="1" applyFill="1" applyAlignment="1">
      <alignment vertical="center"/>
    </xf>
    <xf numFmtId="0" fontId="81" fillId="6" borderId="0" xfId="0" applyFont="1" applyFill="1" applyAlignment="1">
      <alignment vertical="center"/>
    </xf>
    <xf numFmtId="0" fontId="81" fillId="3" borderId="0" xfId="0" applyFont="1" applyFill="1"/>
    <xf numFmtId="0" fontId="81" fillId="3" borderId="0" xfId="0" applyFont="1" applyFill="1" applyAlignment="1">
      <alignment horizontal="center"/>
    </xf>
    <xf numFmtId="0" fontId="81" fillId="6" borderId="0" xfId="0" applyFont="1" applyFill="1"/>
    <xf numFmtId="0" fontId="81" fillId="0" borderId="0" xfId="0" applyFont="1"/>
    <xf numFmtId="0" fontId="44" fillId="6" borderId="7" xfId="0" applyFont="1" applyFill="1" applyBorder="1" applyAlignment="1">
      <alignment vertical="center"/>
    </xf>
    <xf numFmtId="0" fontId="76" fillId="14" borderId="0" xfId="0" applyFont="1" applyFill="1"/>
    <xf numFmtId="0" fontId="73" fillId="6" borderId="28" xfId="0" applyFont="1" applyFill="1" applyBorder="1" applyAlignment="1">
      <alignment horizontal="center" vertical="center" shrinkToFit="1"/>
    </xf>
    <xf numFmtId="0" fontId="73" fillId="6" borderId="28" xfId="0" applyFont="1" applyFill="1" applyBorder="1" applyAlignment="1">
      <alignment vertical="center" shrinkToFit="1"/>
    </xf>
    <xf numFmtId="49" fontId="46" fillId="6" borderId="17" xfId="0" applyNumberFormat="1" applyFont="1" applyFill="1" applyBorder="1" applyAlignment="1">
      <alignment horizontal="left" vertical="center"/>
    </xf>
    <xf numFmtId="49" fontId="83" fillId="6" borderId="0" xfId="0" applyNumberFormat="1" applyFont="1" applyFill="1" applyAlignment="1">
      <alignment horizontal="right" vertical="center"/>
    </xf>
    <xf numFmtId="49" fontId="51" fillId="8" borderId="17" xfId="0" applyNumberFormat="1" applyFont="1" applyFill="1" applyBorder="1" applyAlignment="1">
      <alignment horizontal="right" vertical="center"/>
    </xf>
    <xf numFmtId="49" fontId="46" fillId="6" borderId="0" xfId="0" applyNumberFormat="1" applyFont="1" applyFill="1" applyAlignment="1">
      <alignment horizontal="right" vertical="center"/>
    </xf>
    <xf numFmtId="0" fontId="46" fillId="0" borderId="0" xfId="0" applyFont="1" applyAlignment="1">
      <alignment horizontal="right" vertical="center"/>
    </xf>
    <xf numFmtId="49" fontId="81" fillId="2" borderId="0" xfId="0" applyNumberFormat="1" applyFont="1" applyFill="1" applyAlignment="1">
      <alignment horizontal="center" vertical="center"/>
    </xf>
    <xf numFmtId="49" fontId="82" fillId="2" borderId="0" xfId="0" applyNumberFormat="1" applyFont="1" applyFill="1" applyAlignment="1">
      <alignment horizontal="center" vertical="center"/>
    </xf>
    <xf numFmtId="49" fontId="41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49" fontId="0" fillId="0" borderId="0" xfId="0" applyNumberFormat="1"/>
    <xf numFmtId="49" fontId="41" fillId="0" borderId="0" xfId="0" applyNumberFormat="1" applyFont="1"/>
    <xf numFmtId="49" fontId="46" fillId="0" borderId="0" xfId="0" applyNumberFormat="1" applyFont="1" applyAlignment="1">
      <alignment horizontal="right" vertical="center"/>
    </xf>
    <xf numFmtId="0" fontId="46" fillId="6" borderId="0" xfId="0" applyFont="1" applyFill="1" applyAlignment="1">
      <alignment horizontal="right" vertical="center"/>
    </xf>
    <xf numFmtId="49" fontId="13" fillId="6" borderId="0" xfId="0" applyNumberFormat="1" applyFont="1" applyFill="1" applyAlignment="1">
      <alignment vertical="top"/>
    </xf>
    <xf numFmtId="49" fontId="81" fillId="0" borderId="0" xfId="0" applyNumberFormat="1" applyFont="1" applyAlignment="1">
      <alignment vertical="top"/>
    </xf>
    <xf numFmtId="49" fontId="15" fillId="6" borderId="0" xfId="0" applyNumberFormat="1" applyFont="1" applyFill="1" applyAlignment="1">
      <alignment vertical="top"/>
    </xf>
    <xf numFmtId="49" fontId="18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69" fillId="0" borderId="0" xfId="0" applyNumberFormat="1" applyFont="1" applyAlignment="1">
      <alignment vertical="top"/>
    </xf>
    <xf numFmtId="0" fontId="2" fillId="9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36" xfId="0" applyFill="1" applyBorder="1" applyAlignment="1">
      <alignment horizontal="center"/>
    </xf>
    <xf numFmtId="14" fontId="26" fillId="2" borderId="28" xfId="0" applyNumberFormat="1" applyFont="1" applyFill="1" applyBorder="1" applyAlignment="1">
      <alignment horizontal="left" vertical="center" wrapText="1"/>
    </xf>
    <xf numFmtId="0" fontId="20" fillId="0" borderId="24" xfId="0" applyFont="1" applyBorder="1" applyAlignment="1">
      <alignment vertical="center"/>
    </xf>
    <xf numFmtId="0" fontId="0" fillId="0" borderId="26" xfId="0" applyBorder="1" applyAlignment="1">
      <alignment vertical="center"/>
    </xf>
    <xf numFmtId="49" fontId="9" fillId="2" borderId="44" xfId="0" applyNumberFormat="1" applyFont="1" applyFill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0" fillId="0" borderId="46" xfId="0" applyFont="1" applyBorder="1" applyAlignment="1">
      <alignment vertical="center"/>
    </xf>
    <xf numFmtId="0" fontId="0" fillId="0" borderId="47" xfId="0" applyBorder="1" applyAlignment="1">
      <alignment vertical="center"/>
    </xf>
    <xf numFmtId="14" fontId="18" fillId="6" borderId="6" xfId="0" applyNumberFormat="1" applyFont="1" applyFill="1" applyBorder="1" applyAlignment="1">
      <alignment horizontal="left" vertical="center"/>
    </xf>
    <xf numFmtId="0" fontId="20" fillId="0" borderId="29" xfId="0" applyFont="1" applyBorder="1" applyAlignment="1">
      <alignment vertical="center"/>
    </xf>
    <xf numFmtId="0" fontId="0" fillId="0" borderId="18" xfId="0" applyBorder="1" applyAlignment="1">
      <alignment vertical="center"/>
    </xf>
    <xf numFmtId="49" fontId="9" fillId="2" borderId="46" xfId="0" applyNumberFormat="1" applyFont="1" applyFill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14" fontId="18" fillId="0" borderId="6" xfId="0" applyNumberFormat="1" applyFont="1" applyBorder="1" applyAlignment="1">
      <alignment horizontal="left" vertical="center"/>
    </xf>
    <xf numFmtId="0" fontId="9" fillId="6" borderId="0" xfId="0" applyFont="1" applyFill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3" borderId="5" xfId="0" applyNumberForma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 shrinkToFit="1"/>
    </xf>
    <xf numFmtId="0" fontId="73" fillId="6" borderId="7" xfId="0" applyFont="1" applyFill="1" applyBorder="1" applyAlignment="1">
      <alignment vertical="center" shrinkToFit="1"/>
    </xf>
    <xf numFmtId="0" fontId="0" fillId="2" borderId="5" xfId="0" applyFill="1" applyBorder="1" applyAlignment="1">
      <alignment vertical="center"/>
    </xf>
    <xf numFmtId="49" fontId="12" fillId="6" borderId="0" xfId="0" applyNumberFormat="1" applyFont="1" applyFill="1" applyAlignment="1">
      <alignment vertical="top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shrinkToFit="1"/>
    </xf>
    <xf numFmtId="49" fontId="12" fillId="6" borderId="0" xfId="3" applyNumberFormat="1" applyFont="1" applyFill="1" applyAlignment="1">
      <alignment vertical="top"/>
    </xf>
    <xf numFmtId="49" fontId="5" fillId="6" borderId="0" xfId="3" applyNumberFormat="1" applyFont="1" applyFill="1" applyAlignment="1">
      <alignment vertical="top"/>
    </xf>
    <xf numFmtId="49" fontId="62" fillId="6" borderId="0" xfId="3" applyNumberFormat="1" applyFont="1" applyFill="1" applyAlignment="1">
      <alignment vertical="top"/>
    </xf>
    <xf numFmtId="49" fontId="32" fillId="6" borderId="0" xfId="3" applyNumberFormat="1" applyFont="1" applyFill="1" applyAlignment="1">
      <alignment vertical="top"/>
    </xf>
    <xf numFmtId="49" fontId="37" fillId="6" borderId="0" xfId="3" applyNumberFormat="1" applyFont="1" applyFill="1" applyAlignment="1">
      <alignment horizontal="center"/>
    </xf>
    <xf numFmtId="49" fontId="37" fillId="6" borderId="0" xfId="3" applyNumberFormat="1" applyFont="1" applyFill="1" applyAlignment="1">
      <alignment horizontal="left"/>
    </xf>
    <xf numFmtId="49" fontId="15" fillId="6" borderId="0" xfId="3" applyNumberFormat="1" applyFont="1" applyFill="1" applyAlignment="1">
      <alignment horizontal="left"/>
    </xf>
    <xf numFmtId="0" fontId="5" fillId="0" borderId="0" xfId="3" applyFont="1" applyAlignment="1">
      <alignment vertical="top"/>
    </xf>
    <xf numFmtId="0" fontId="5" fillId="6" borderId="0" xfId="3" applyFont="1" applyFill="1" applyAlignment="1">
      <alignment vertical="top"/>
    </xf>
    <xf numFmtId="0" fontId="77" fillId="12" borderId="0" xfId="3" applyFont="1" applyFill="1" applyAlignment="1">
      <alignment horizontal="center" vertical="center"/>
    </xf>
    <xf numFmtId="0" fontId="1" fillId="6" borderId="0" xfId="3" applyFill="1" applyAlignment="1">
      <alignment horizontal="center" vertical="center"/>
    </xf>
    <xf numFmtId="0" fontId="33" fillId="6" borderId="0" xfId="3" applyFont="1" applyFill="1"/>
    <xf numFmtId="49" fontId="14" fillId="6" borderId="0" xfId="3" applyNumberFormat="1" applyFont="1" applyFill="1" applyAlignment="1">
      <alignment horizontal="left"/>
    </xf>
    <xf numFmtId="49" fontId="33" fillId="6" borderId="0" xfId="3" applyNumberFormat="1" applyFont="1" applyFill="1"/>
    <xf numFmtId="49" fontId="20" fillId="6" borderId="0" xfId="3" applyNumberFormat="1" applyFont="1" applyFill="1"/>
    <xf numFmtId="49" fontId="16" fillId="6" borderId="0" xfId="3" applyNumberFormat="1" applyFont="1" applyFill="1"/>
    <xf numFmtId="0" fontId="20" fillId="0" borderId="0" xfId="3" applyFont="1"/>
    <xf numFmtId="0" fontId="20" fillId="6" borderId="0" xfId="3" applyFont="1" applyFill="1"/>
    <xf numFmtId="49" fontId="1" fillId="3" borderId="0" xfId="3" applyNumberFormat="1" applyFill="1"/>
    <xf numFmtId="0" fontId="1" fillId="3" borderId="0" xfId="3" applyFill="1"/>
    <xf numFmtId="0" fontId="1" fillId="3" borderId="0" xfId="3" applyFill="1" applyAlignment="1">
      <alignment horizontal="center"/>
    </xf>
    <xf numFmtId="0" fontId="1" fillId="6" borderId="0" xfId="3" applyFill="1"/>
    <xf numFmtId="49" fontId="24" fillId="2" borderId="0" xfId="3" applyNumberFormat="1" applyFont="1" applyFill="1" applyAlignment="1">
      <alignment vertical="center"/>
    </xf>
    <xf numFmtId="49" fontId="35" fillId="2" borderId="0" xfId="3" applyNumberFormat="1" applyFont="1" applyFill="1" applyAlignment="1">
      <alignment vertical="center"/>
    </xf>
    <xf numFmtId="49" fontId="25" fillId="2" borderId="0" xfId="3" applyNumberFormat="1" applyFont="1" applyFill="1" applyAlignment="1">
      <alignment horizontal="right" vertical="center"/>
    </xf>
    <xf numFmtId="0" fontId="10" fillId="0" borderId="0" xfId="3" applyFont="1" applyAlignment="1">
      <alignment vertical="center"/>
    </xf>
    <xf numFmtId="0" fontId="10" fillId="6" borderId="0" xfId="3" applyFont="1" applyFill="1" applyAlignment="1">
      <alignment vertical="center"/>
    </xf>
    <xf numFmtId="14" fontId="18" fillId="6" borderId="6" xfId="3" applyNumberFormat="1" applyFont="1" applyFill="1" applyBorder="1" applyAlignment="1">
      <alignment horizontal="left" vertical="center"/>
    </xf>
    <xf numFmtId="14" fontId="18" fillId="6" borderId="6" xfId="3" applyNumberFormat="1" applyFont="1" applyFill="1" applyBorder="1" applyAlignment="1">
      <alignment horizontal="left" vertical="center"/>
    </xf>
    <xf numFmtId="49" fontId="18" fillId="6" borderId="6" xfId="3" applyNumberFormat="1" applyFont="1" applyFill="1" applyBorder="1" applyAlignment="1">
      <alignment vertical="center"/>
    </xf>
    <xf numFmtId="49" fontId="1" fillId="6" borderId="6" xfId="3" applyNumberFormat="1" applyFill="1" applyBorder="1" applyAlignment="1">
      <alignment vertical="center"/>
    </xf>
    <xf numFmtId="49" fontId="42" fillId="6" borderId="6" xfId="3" applyNumberFormat="1" applyFont="1" applyFill="1" applyBorder="1" applyAlignment="1">
      <alignment vertical="center"/>
    </xf>
    <xf numFmtId="49" fontId="18" fillId="6" borderId="6" xfId="4" applyNumberFormat="1" applyFont="1" applyFill="1" applyBorder="1" applyAlignment="1" applyProtection="1">
      <alignment vertical="center"/>
      <protection locked="0"/>
    </xf>
    <xf numFmtId="0" fontId="19" fillId="6" borderId="6" xfId="3" applyFont="1" applyFill="1" applyBorder="1" applyAlignment="1">
      <alignment horizontal="left" vertical="center"/>
    </xf>
    <xf numFmtId="49" fontId="19" fillId="6" borderId="6" xfId="3" applyNumberFormat="1" applyFont="1" applyFill="1" applyBorder="1" applyAlignment="1">
      <alignment horizontal="right" vertical="center"/>
    </xf>
    <xf numFmtId="0" fontId="18" fillId="0" borderId="0" xfId="3" applyFont="1" applyAlignment="1">
      <alignment vertical="center"/>
    </xf>
    <xf numFmtId="0" fontId="18" fillId="6" borderId="0" xfId="3" applyFont="1" applyFill="1" applyAlignment="1">
      <alignment vertical="center"/>
    </xf>
    <xf numFmtId="49" fontId="9" fillId="2" borderId="0" xfId="3" applyNumberFormat="1" applyFont="1" applyFill="1" applyAlignment="1">
      <alignment horizontal="right" vertical="center"/>
    </xf>
    <xf numFmtId="49" fontId="9" fillId="2" borderId="0" xfId="3" applyNumberFormat="1" applyFont="1" applyFill="1" applyAlignment="1">
      <alignment horizontal="center" vertical="center"/>
    </xf>
    <xf numFmtId="49" fontId="9" fillId="2" borderId="0" xfId="3" applyNumberFormat="1" applyFont="1" applyFill="1" applyAlignment="1">
      <alignment horizontal="center" vertical="center" shrinkToFit="1"/>
    </xf>
    <xf numFmtId="49" fontId="9" fillId="2" borderId="0" xfId="3" applyNumberFormat="1" applyFont="1" applyFill="1" applyAlignment="1">
      <alignment horizontal="left" vertical="center"/>
    </xf>
    <xf numFmtId="49" fontId="41" fillId="2" borderId="0" xfId="3" applyNumberFormat="1" applyFont="1" applyFill="1" applyAlignment="1">
      <alignment horizontal="center" vertical="center"/>
    </xf>
    <xf numFmtId="49" fontId="41" fillId="2" borderId="0" xfId="3" applyNumberFormat="1" applyFont="1" applyFill="1" applyAlignment="1">
      <alignment vertical="center"/>
    </xf>
    <xf numFmtId="0" fontId="81" fillId="2" borderId="0" xfId="3" applyFont="1" applyFill="1" applyAlignment="1">
      <alignment horizontal="right" vertical="center"/>
    </xf>
    <xf numFmtId="0" fontId="81" fillId="2" borderId="0" xfId="3" applyFont="1" applyFill="1" applyAlignment="1">
      <alignment horizontal="center" vertical="center"/>
    </xf>
    <xf numFmtId="0" fontId="81" fillId="2" borderId="0" xfId="3" applyFont="1" applyFill="1" applyAlignment="1">
      <alignment horizontal="left" vertical="center"/>
    </xf>
    <xf numFmtId="0" fontId="81" fillId="2" borderId="0" xfId="3" applyFont="1" applyFill="1" applyAlignment="1">
      <alignment vertical="center"/>
    </xf>
    <xf numFmtId="0" fontId="82" fillId="2" borderId="0" xfId="3" applyFont="1" applyFill="1" applyAlignment="1">
      <alignment horizontal="center" vertical="center"/>
    </xf>
    <xf numFmtId="0" fontId="82" fillId="2" borderId="0" xfId="3" applyFont="1" applyFill="1" applyAlignment="1">
      <alignment vertical="center"/>
    </xf>
    <xf numFmtId="0" fontId="81" fillId="0" borderId="0" xfId="3" applyFont="1" applyAlignment="1">
      <alignment vertical="center"/>
    </xf>
    <xf numFmtId="0" fontId="81" fillId="6" borderId="0" xfId="3" applyFont="1" applyFill="1" applyAlignment="1">
      <alignment vertical="center"/>
    </xf>
    <xf numFmtId="0" fontId="81" fillId="3" borderId="0" xfId="3" applyFont="1" applyFill="1"/>
    <xf numFmtId="0" fontId="81" fillId="3" borderId="0" xfId="3" applyFont="1" applyFill="1" applyAlignment="1">
      <alignment horizontal="center"/>
    </xf>
    <xf numFmtId="0" fontId="81" fillId="6" borderId="0" xfId="3" applyFont="1" applyFill="1"/>
    <xf numFmtId="49" fontId="43" fillId="2" borderId="0" xfId="3" applyNumberFormat="1" applyFont="1" applyFill="1" applyAlignment="1">
      <alignment horizontal="center" vertical="center"/>
    </xf>
    <xf numFmtId="0" fontId="44" fillId="6" borderId="7" xfId="3" applyFont="1" applyFill="1" applyBorder="1" applyAlignment="1">
      <alignment horizontal="center" vertical="center"/>
    </xf>
    <xf numFmtId="0" fontId="44" fillId="6" borderId="7" xfId="3" applyFont="1" applyFill="1" applyBorder="1" applyAlignment="1">
      <alignment horizontal="center" vertical="center" shrinkToFit="1"/>
    </xf>
    <xf numFmtId="0" fontId="45" fillId="6" borderId="7" xfId="3" applyFont="1" applyFill="1" applyBorder="1" applyAlignment="1">
      <alignment horizontal="center" vertical="center"/>
    </xf>
    <xf numFmtId="0" fontId="43" fillId="6" borderId="7" xfId="3" applyFont="1" applyFill="1" applyBorder="1" applyAlignment="1">
      <alignment vertical="center"/>
    </xf>
    <xf numFmtId="0" fontId="46" fillId="6" borderId="7" xfId="3" applyFont="1" applyFill="1" applyBorder="1" applyAlignment="1">
      <alignment horizontal="center" vertical="center"/>
    </xf>
    <xf numFmtId="0" fontId="46" fillId="6" borderId="0" xfId="3" applyFont="1" applyFill="1" applyAlignment="1">
      <alignment vertical="center"/>
    </xf>
    <xf numFmtId="0" fontId="47" fillId="6" borderId="0" xfId="3" applyFont="1" applyFill="1" applyAlignment="1">
      <alignment vertical="center"/>
    </xf>
    <xf numFmtId="0" fontId="48" fillId="6" borderId="0" xfId="3" applyFont="1" applyFill="1" applyAlignment="1">
      <alignment vertical="center"/>
    </xf>
    <xf numFmtId="49" fontId="47" fillId="6" borderId="0" xfId="3" applyNumberFormat="1" applyFont="1" applyFill="1" applyAlignment="1">
      <alignment vertical="center"/>
    </xf>
    <xf numFmtId="49" fontId="48" fillId="6" borderId="0" xfId="3" applyNumberFormat="1" applyFont="1" applyFill="1" applyAlignment="1">
      <alignment vertical="center"/>
    </xf>
    <xf numFmtId="0" fontId="20" fillId="6" borderId="0" xfId="3" applyFont="1" applyFill="1" applyAlignment="1">
      <alignment vertical="center"/>
    </xf>
    <xf numFmtId="0" fontId="20" fillId="6" borderId="10" xfId="3" applyFont="1" applyFill="1" applyBorder="1" applyAlignment="1">
      <alignment vertical="center"/>
    </xf>
    <xf numFmtId="0" fontId="20" fillId="0" borderId="0" xfId="3" applyFont="1" applyAlignment="1">
      <alignment vertical="center"/>
    </xf>
    <xf numFmtId="49" fontId="47" fillId="2" borderId="0" xfId="3" applyNumberFormat="1" applyFont="1" applyFill="1" applyAlignment="1">
      <alignment horizontal="center" vertical="center"/>
    </xf>
    <xf numFmtId="0" fontId="44" fillId="6" borderId="0" xfId="3" applyFont="1" applyFill="1" applyAlignment="1">
      <alignment horizontal="center" vertical="center"/>
    </xf>
    <xf numFmtId="0" fontId="44" fillId="6" borderId="0" xfId="3" applyFont="1" applyFill="1" applyAlignment="1">
      <alignment horizontal="center" vertical="center" shrinkToFit="1"/>
    </xf>
    <xf numFmtId="0" fontId="47" fillId="6" borderId="0" xfId="3" applyFont="1" applyFill="1" applyAlignment="1">
      <alignment horizontal="center" vertical="center"/>
    </xf>
    <xf numFmtId="0" fontId="49" fillId="6" borderId="0" xfId="3" applyFont="1" applyFill="1" applyAlignment="1">
      <alignment vertical="center"/>
    </xf>
    <xf numFmtId="0" fontId="50" fillId="6" borderId="0" xfId="3" applyFont="1" applyFill="1" applyAlignment="1">
      <alignment vertical="center"/>
    </xf>
    <xf numFmtId="0" fontId="83" fillId="6" borderId="0" xfId="3" applyFont="1" applyFill="1" applyAlignment="1">
      <alignment horizontal="right" vertical="center"/>
    </xf>
    <xf numFmtId="0" fontId="51" fillId="8" borderId="23" xfId="3" applyFont="1" applyFill="1" applyBorder="1" applyAlignment="1">
      <alignment horizontal="right" vertical="center"/>
    </xf>
    <xf numFmtId="0" fontId="46" fillId="6" borderId="7" xfId="3" applyFont="1" applyFill="1" applyBorder="1" applyAlignment="1">
      <alignment vertical="center"/>
    </xf>
    <xf numFmtId="0" fontId="20" fillId="6" borderId="13" xfId="3" applyFont="1" applyFill="1" applyBorder="1" applyAlignment="1">
      <alignment vertical="center"/>
    </xf>
    <xf numFmtId="0" fontId="74" fillId="6" borderId="7" xfId="3" applyFont="1" applyFill="1" applyBorder="1" applyAlignment="1">
      <alignment horizontal="center" vertical="center"/>
    </xf>
    <xf numFmtId="0" fontId="44" fillId="6" borderId="7" xfId="3" applyFont="1" applyFill="1" applyBorder="1" applyAlignment="1">
      <alignment vertical="center"/>
    </xf>
    <xf numFmtId="0" fontId="46" fillId="6" borderId="18" xfId="3" applyFont="1" applyFill="1" applyBorder="1" applyAlignment="1">
      <alignment horizontal="center" vertical="center"/>
    </xf>
    <xf numFmtId="0" fontId="46" fillId="6" borderId="17" xfId="3" applyFont="1" applyFill="1" applyBorder="1" applyAlignment="1">
      <alignment horizontal="left" vertical="center"/>
    </xf>
    <xf numFmtId="0" fontId="74" fillId="6" borderId="0" xfId="3" applyFont="1" applyFill="1" applyAlignment="1">
      <alignment horizontal="center" vertical="center"/>
    </xf>
    <xf numFmtId="0" fontId="46" fillId="6" borderId="0" xfId="3" applyFont="1" applyFill="1" applyAlignment="1">
      <alignment horizontal="center" vertical="center"/>
    </xf>
    <xf numFmtId="0" fontId="51" fillId="8" borderId="17" xfId="3" applyFont="1" applyFill="1" applyBorder="1" applyAlignment="1">
      <alignment horizontal="right" vertical="center"/>
    </xf>
    <xf numFmtId="49" fontId="46" fillId="6" borderId="7" xfId="3" applyNumberFormat="1" applyFont="1" applyFill="1" applyBorder="1" applyAlignment="1">
      <alignment vertical="center"/>
    </xf>
    <xf numFmtId="49" fontId="46" fillId="6" borderId="0" xfId="3" applyNumberFormat="1" applyFont="1" applyFill="1" applyAlignment="1">
      <alignment vertical="center"/>
    </xf>
    <xf numFmtId="0" fontId="46" fillId="6" borderId="17" xfId="3" applyFont="1" applyFill="1" applyBorder="1" applyAlignment="1">
      <alignment vertical="center"/>
    </xf>
    <xf numFmtId="49" fontId="46" fillId="6" borderId="17" xfId="3" applyNumberFormat="1" applyFont="1" applyFill="1" applyBorder="1" applyAlignment="1">
      <alignment vertical="center"/>
    </xf>
    <xf numFmtId="0" fontId="46" fillId="6" borderId="18" xfId="3" applyFont="1" applyFill="1" applyBorder="1" applyAlignment="1">
      <alignment vertical="center"/>
    </xf>
    <xf numFmtId="0" fontId="52" fillId="6" borderId="18" xfId="3" applyFont="1" applyFill="1" applyBorder="1" applyAlignment="1">
      <alignment horizontal="center" vertical="center"/>
    </xf>
    <xf numFmtId="49" fontId="44" fillId="2" borderId="0" xfId="3" applyNumberFormat="1" applyFont="1" applyFill="1" applyAlignment="1">
      <alignment horizontal="center" vertical="center"/>
    </xf>
    <xf numFmtId="0" fontId="52" fillId="6" borderId="7" xfId="3" applyFont="1" applyFill="1" applyBorder="1" applyAlignment="1">
      <alignment horizontal="center" vertical="center"/>
    </xf>
    <xf numFmtId="0" fontId="20" fillId="6" borderId="16" xfId="3" applyFont="1" applyFill="1" applyBorder="1" applyAlignment="1">
      <alignment vertical="center"/>
    </xf>
    <xf numFmtId="49" fontId="46" fillId="6" borderId="18" xfId="3" applyNumberFormat="1" applyFont="1" applyFill="1" applyBorder="1" applyAlignment="1">
      <alignment vertical="center"/>
    </xf>
    <xf numFmtId="49" fontId="55" fillId="2" borderId="0" xfId="3" applyNumberFormat="1" applyFont="1" applyFill="1" applyAlignment="1">
      <alignment horizontal="center" vertical="center"/>
    </xf>
    <xf numFmtId="0" fontId="55" fillId="6" borderId="7" xfId="3" applyFont="1" applyFill="1" applyBorder="1" applyAlignment="1">
      <alignment vertical="center"/>
    </xf>
    <xf numFmtId="49" fontId="43" fillId="6" borderId="0" xfId="3" applyNumberFormat="1" applyFont="1" applyFill="1" applyAlignment="1">
      <alignment horizontal="center" vertical="center"/>
    </xf>
    <xf numFmtId="49" fontId="47" fillId="6" borderId="0" xfId="3" applyNumberFormat="1" applyFont="1" applyFill="1" applyAlignment="1">
      <alignment horizontal="center" vertical="center"/>
    </xf>
    <xf numFmtId="0" fontId="9" fillId="6" borderId="0" xfId="3" applyFont="1" applyFill="1" applyAlignment="1">
      <alignment horizontal="right" vertical="center"/>
    </xf>
    <xf numFmtId="0" fontId="47" fillId="6" borderId="0" xfId="3" applyFont="1" applyFill="1" applyAlignment="1">
      <alignment horizontal="left" vertical="center"/>
    </xf>
    <xf numFmtId="49" fontId="20" fillId="6" borderId="0" xfId="3" applyNumberFormat="1" applyFont="1" applyFill="1" applyAlignment="1">
      <alignment vertical="center"/>
    </xf>
    <xf numFmtId="0" fontId="1" fillId="0" borderId="0" xfId="3"/>
    <xf numFmtId="0" fontId="1" fillId="6" borderId="0" xfId="3" applyFill="1" applyAlignment="1">
      <alignment vertical="center"/>
    </xf>
    <xf numFmtId="0" fontId="53" fillId="6" borderId="0" xfId="3" applyFont="1" applyFill="1" applyAlignment="1">
      <alignment vertical="center"/>
    </xf>
    <xf numFmtId="0" fontId="54" fillId="6" borderId="0" xfId="3" applyFont="1" applyFill="1" applyAlignment="1">
      <alignment vertical="center"/>
    </xf>
    <xf numFmtId="0" fontId="47" fillId="14" borderId="0" xfId="3" applyFont="1" applyFill="1" applyAlignment="1">
      <alignment vertical="center"/>
    </xf>
    <xf numFmtId="49" fontId="34" fillId="6" borderId="0" xfId="3" applyNumberFormat="1" applyFont="1" applyFill="1" applyAlignment="1">
      <alignment horizontal="center" vertical="center"/>
    </xf>
    <xf numFmtId="49" fontId="56" fillId="14" borderId="0" xfId="3" applyNumberFormat="1" applyFont="1" applyFill="1" applyAlignment="1">
      <alignment vertical="center"/>
    </xf>
    <xf numFmtId="49" fontId="57" fillId="0" borderId="0" xfId="3" applyNumberFormat="1" applyFont="1" applyAlignment="1">
      <alignment horizontal="center" vertical="center"/>
    </xf>
    <xf numFmtId="49" fontId="56" fillId="6" borderId="0" xfId="3" applyNumberFormat="1" applyFont="1" applyFill="1" applyAlignment="1">
      <alignment vertical="center"/>
    </xf>
    <xf numFmtId="49" fontId="57" fillId="6" borderId="0" xfId="3" applyNumberFormat="1" applyFont="1" applyFill="1" applyAlignment="1">
      <alignment vertical="center"/>
    </xf>
    <xf numFmtId="0" fontId="1" fillId="0" borderId="0" xfId="3" applyAlignment="1">
      <alignment vertical="center"/>
    </xf>
    <xf numFmtId="0" fontId="30" fillId="2" borderId="24" xfId="3" applyFont="1" applyFill="1" applyBorder="1" applyAlignment="1">
      <alignment vertical="center"/>
    </xf>
    <xf numFmtId="0" fontId="30" fillId="2" borderId="25" xfId="3" applyFont="1" applyFill="1" applyBorder="1" applyAlignment="1">
      <alignment vertical="center"/>
    </xf>
    <xf numFmtId="0" fontId="30" fillId="2" borderId="26" xfId="3" applyFont="1" applyFill="1" applyBorder="1" applyAlignment="1">
      <alignment vertical="center"/>
    </xf>
    <xf numFmtId="49" fontId="58" fillId="2" borderId="25" xfId="3" applyNumberFormat="1" applyFont="1" applyFill="1" applyBorder="1" applyAlignment="1">
      <alignment horizontal="center" vertical="center"/>
    </xf>
    <xf numFmtId="49" fontId="58" fillId="2" borderId="25" xfId="3" applyNumberFormat="1" applyFont="1" applyFill="1" applyBorder="1" applyAlignment="1">
      <alignment vertical="center"/>
    </xf>
    <xf numFmtId="49" fontId="58" fillId="2" borderId="25" xfId="3" applyNumberFormat="1" applyFont="1" applyFill="1" applyBorder="1" applyAlignment="1">
      <alignment horizontal="centerContinuous" vertical="center"/>
    </xf>
    <xf numFmtId="49" fontId="58" fillId="2" borderId="26" xfId="3" applyNumberFormat="1" applyFont="1" applyFill="1" applyBorder="1" applyAlignment="1">
      <alignment horizontal="centerContinuous" vertical="center"/>
    </xf>
    <xf numFmtId="49" fontId="59" fillId="2" borderId="25" xfId="3" applyNumberFormat="1" applyFont="1" applyFill="1" applyBorder="1" applyAlignment="1">
      <alignment vertical="center"/>
    </xf>
    <xf numFmtId="49" fontId="59" fillId="2" borderId="26" xfId="3" applyNumberFormat="1" applyFont="1" applyFill="1" applyBorder="1" applyAlignment="1">
      <alignment vertical="center"/>
    </xf>
    <xf numFmtId="49" fontId="30" fillId="2" borderId="25" xfId="3" applyNumberFormat="1" applyFont="1" applyFill="1" applyBorder="1" applyAlignment="1">
      <alignment horizontal="left" vertical="center"/>
    </xf>
    <xf numFmtId="49" fontId="30" fillId="0" borderId="25" xfId="3" applyNumberFormat="1" applyFont="1" applyBorder="1" applyAlignment="1">
      <alignment horizontal="left" vertical="center"/>
    </xf>
    <xf numFmtId="49" fontId="59" fillId="6" borderId="26" xfId="3" applyNumberFormat="1" applyFont="1" applyFill="1" applyBorder="1" applyAlignment="1">
      <alignment vertical="center"/>
    </xf>
    <xf numFmtId="0" fontId="9" fillId="0" borderId="0" xfId="3" applyFont="1" applyAlignment="1">
      <alignment vertical="center"/>
    </xf>
    <xf numFmtId="0" fontId="9" fillId="6" borderId="0" xfId="3" applyFont="1" applyFill="1" applyAlignment="1">
      <alignment vertical="center"/>
    </xf>
    <xf numFmtId="0" fontId="79" fillId="6" borderId="0" xfId="3" applyFont="1" applyFill="1" applyAlignment="1">
      <alignment vertical="center"/>
    </xf>
    <xf numFmtId="49" fontId="9" fillId="6" borderId="27" xfId="3" applyNumberFormat="1" applyFont="1" applyFill="1" applyBorder="1" applyAlignment="1">
      <alignment vertical="center"/>
    </xf>
    <xf numFmtId="49" fontId="9" fillId="6" borderId="28" xfId="3" applyNumberFormat="1" applyFont="1" applyFill="1" applyBorder="1" applyAlignment="1">
      <alignment vertical="center"/>
    </xf>
    <xf numFmtId="49" fontId="9" fillId="6" borderId="28" xfId="3" applyNumberFormat="1" applyFont="1" applyFill="1" applyBorder="1" applyAlignment="1">
      <alignment horizontal="right" vertical="center"/>
    </xf>
    <xf numFmtId="49" fontId="9" fillId="6" borderId="23" xfId="3" applyNumberFormat="1" applyFont="1" applyFill="1" applyBorder="1" applyAlignment="1">
      <alignment horizontal="right" vertical="center"/>
    </xf>
    <xf numFmtId="49" fontId="9" fillId="6" borderId="0" xfId="3" applyNumberFormat="1" applyFont="1" applyFill="1" applyAlignment="1">
      <alignment horizontal="center" vertical="center"/>
    </xf>
    <xf numFmtId="49" fontId="9" fillId="6" borderId="17" xfId="3" applyNumberFormat="1" applyFont="1" applyFill="1" applyBorder="1" applyAlignment="1">
      <alignment vertical="center"/>
    </xf>
    <xf numFmtId="49" fontId="36" fillId="6" borderId="0" xfId="3" applyNumberFormat="1" applyFont="1" applyFill="1" applyAlignment="1">
      <alignment horizontal="center" vertical="center"/>
    </xf>
    <xf numFmtId="49" fontId="9" fillId="6" borderId="0" xfId="3" applyNumberFormat="1" applyFont="1" applyFill="1" applyAlignment="1">
      <alignment vertical="center"/>
    </xf>
    <xf numFmtId="49" fontId="41" fillId="6" borderId="0" xfId="3" applyNumberFormat="1" applyFont="1" applyFill="1" applyAlignment="1">
      <alignment vertical="center"/>
    </xf>
    <xf numFmtId="49" fontId="41" fillId="6" borderId="17" xfId="3" applyNumberFormat="1" applyFont="1" applyFill="1" applyBorder="1" applyAlignment="1">
      <alignment vertical="center"/>
    </xf>
    <xf numFmtId="49" fontId="30" fillId="6" borderId="27" xfId="3" applyNumberFormat="1" applyFont="1" applyFill="1" applyBorder="1" applyAlignment="1">
      <alignment vertical="center"/>
    </xf>
    <xf numFmtId="49" fontId="30" fillId="6" borderId="28" xfId="3" applyNumberFormat="1" applyFont="1" applyFill="1" applyBorder="1" applyAlignment="1">
      <alignment vertical="center"/>
    </xf>
    <xf numFmtId="49" fontId="9" fillId="6" borderId="29" xfId="3" applyNumberFormat="1" applyFont="1" applyFill="1" applyBorder="1" applyAlignment="1">
      <alignment vertical="center"/>
    </xf>
    <xf numFmtId="49" fontId="9" fillId="6" borderId="7" xfId="3" applyNumberFormat="1" applyFont="1" applyFill="1" applyBorder="1" applyAlignment="1">
      <alignment vertical="center"/>
    </xf>
    <xf numFmtId="49" fontId="9" fillId="6" borderId="7" xfId="3" applyNumberFormat="1" applyFont="1" applyFill="1" applyBorder="1" applyAlignment="1">
      <alignment horizontal="right" vertical="center"/>
    </xf>
    <xf numFmtId="49" fontId="9" fillId="6" borderId="18" xfId="3" applyNumberFormat="1" applyFont="1" applyFill="1" applyBorder="1" applyAlignment="1">
      <alignment horizontal="right" vertical="center"/>
    </xf>
    <xf numFmtId="0" fontId="9" fillId="6" borderId="7" xfId="3" applyFont="1" applyFill="1" applyBorder="1" applyAlignment="1">
      <alignment vertical="center"/>
    </xf>
    <xf numFmtId="49" fontId="41" fillId="6" borderId="7" xfId="3" applyNumberFormat="1" applyFont="1" applyFill="1" applyBorder="1" applyAlignment="1">
      <alignment vertical="center"/>
    </xf>
    <xf numFmtId="49" fontId="41" fillId="6" borderId="18" xfId="3" applyNumberFormat="1" applyFont="1" applyFill="1" applyBorder="1" applyAlignment="1">
      <alignment vertical="center"/>
    </xf>
    <xf numFmtId="49" fontId="9" fillId="2" borderId="27" xfId="3" applyNumberFormat="1" applyFont="1" applyFill="1" applyBorder="1" applyAlignment="1">
      <alignment vertical="center"/>
    </xf>
    <xf numFmtId="49" fontId="9" fillId="2" borderId="28" xfId="3" applyNumberFormat="1" applyFont="1" applyFill="1" applyBorder="1" applyAlignment="1">
      <alignment vertical="center"/>
    </xf>
    <xf numFmtId="49" fontId="9" fillId="2" borderId="28" xfId="3" applyNumberFormat="1" applyFont="1" applyFill="1" applyBorder="1" applyAlignment="1">
      <alignment horizontal="right" vertical="center"/>
    </xf>
    <xf numFmtId="49" fontId="9" fillId="2" borderId="23" xfId="3" applyNumberFormat="1" applyFont="1" applyFill="1" applyBorder="1" applyAlignment="1">
      <alignment horizontal="right" vertical="center"/>
    </xf>
    <xf numFmtId="0" fontId="9" fillId="2" borderId="30" xfId="3" applyFont="1" applyFill="1" applyBorder="1" applyAlignment="1">
      <alignment vertical="center"/>
    </xf>
    <xf numFmtId="49" fontId="9" fillId="2" borderId="17" xfId="3" applyNumberFormat="1" applyFont="1" applyFill="1" applyBorder="1" applyAlignment="1">
      <alignment horizontal="right" vertical="center"/>
    </xf>
    <xf numFmtId="0" fontId="30" fillId="2" borderId="30" xfId="3" applyFont="1" applyFill="1" applyBorder="1" applyAlignment="1">
      <alignment vertical="center"/>
    </xf>
    <xf numFmtId="0" fontId="30" fillId="2" borderId="0" xfId="3" applyFont="1" applyFill="1" applyAlignment="1">
      <alignment vertical="center"/>
    </xf>
    <xf numFmtId="0" fontId="30" fillId="2" borderId="17" xfId="3" applyFont="1" applyFill="1" applyBorder="1" applyAlignment="1">
      <alignment vertical="center"/>
    </xf>
    <xf numFmtId="49" fontId="9" fillId="2" borderId="30" xfId="3" applyNumberFormat="1" applyFont="1" applyFill="1" applyBorder="1" applyAlignment="1">
      <alignment vertical="center"/>
    </xf>
    <xf numFmtId="49" fontId="9" fillId="2" borderId="0" xfId="3" applyNumberFormat="1" applyFont="1" applyFill="1" applyAlignment="1">
      <alignment vertical="center"/>
    </xf>
    <xf numFmtId="0" fontId="9" fillId="2" borderId="0" xfId="3" applyFont="1" applyFill="1" applyAlignment="1">
      <alignment horizontal="right" vertical="center"/>
    </xf>
    <xf numFmtId="0" fontId="9" fillId="2" borderId="17" xfId="3" applyFont="1" applyFill="1" applyBorder="1" applyAlignment="1">
      <alignment horizontal="right" vertical="center"/>
    </xf>
    <xf numFmtId="49" fontId="9" fillId="2" borderId="29" xfId="3" applyNumberFormat="1" applyFont="1" applyFill="1" applyBorder="1" applyAlignment="1">
      <alignment vertical="center"/>
    </xf>
    <xf numFmtId="49" fontId="9" fillId="2" borderId="7" xfId="3" applyNumberFormat="1" applyFont="1" applyFill="1" applyBorder="1" applyAlignment="1">
      <alignment vertical="center"/>
    </xf>
    <xf numFmtId="0" fontId="9" fillId="2" borderId="7" xfId="3" applyFont="1" applyFill="1" applyBorder="1" applyAlignment="1">
      <alignment horizontal="right" vertical="center"/>
    </xf>
    <xf numFmtId="0" fontId="9" fillId="2" borderId="18" xfId="3" applyFont="1" applyFill="1" applyBorder="1" applyAlignment="1">
      <alignment horizontal="right" vertical="center"/>
    </xf>
    <xf numFmtId="49" fontId="9" fillId="6" borderId="7" xfId="3" applyNumberFormat="1" applyFont="1" applyFill="1" applyBorder="1" applyAlignment="1">
      <alignment horizontal="center" vertical="center"/>
    </xf>
    <xf numFmtId="49" fontId="9" fillId="6" borderId="18" xfId="3" applyNumberFormat="1" applyFont="1" applyFill="1" applyBorder="1" applyAlignment="1">
      <alignment vertical="center"/>
    </xf>
    <xf numFmtId="49" fontId="36" fillId="6" borderId="7" xfId="3" applyNumberFormat="1" applyFont="1" applyFill="1" applyBorder="1" applyAlignment="1">
      <alignment horizontal="center" vertical="center"/>
    </xf>
    <xf numFmtId="0" fontId="51" fillId="8" borderId="18" xfId="3" applyFont="1" applyFill="1" applyBorder="1" applyAlignment="1">
      <alignment horizontal="right" vertical="center"/>
    </xf>
    <xf numFmtId="0" fontId="41" fillId="0" borderId="0" xfId="3" applyFont="1"/>
    <xf numFmtId="0" fontId="16" fillId="0" borderId="0" xfId="3" applyFont="1"/>
    <xf numFmtId="49" fontId="12" fillId="0" borderId="0" xfId="3" applyNumberFormat="1" applyFont="1" applyAlignment="1">
      <alignment vertical="top"/>
    </xf>
    <xf numFmtId="49" fontId="5" fillId="0" borderId="0" xfId="3" applyNumberFormat="1" applyFont="1" applyAlignment="1">
      <alignment vertical="top"/>
    </xf>
    <xf numFmtId="49" fontId="62" fillId="0" borderId="0" xfId="3" applyNumberFormat="1" applyFont="1" applyAlignment="1">
      <alignment vertical="top"/>
    </xf>
    <xf numFmtId="49" fontId="32" fillId="0" borderId="0" xfId="3" applyNumberFormat="1" applyFont="1" applyAlignment="1">
      <alignment vertical="top"/>
    </xf>
    <xf numFmtId="49" fontId="37" fillId="0" borderId="0" xfId="3" applyNumberFormat="1" applyFont="1" applyAlignment="1">
      <alignment horizontal="center"/>
    </xf>
    <xf numFmtId="49" fontId="37" fillId="0" borderId="0" xfId="3" applyNumberFormat="1" applyFont="1" applyAlignment="1">
      <alignment horizontal="left"/>
    </xf>
    <xf numFmtId="49" fontId="15" fillId="0" borderId="0" xfId="3" applyNumberFormat="1" applyFont="1" applyAlignment="1">
      <alignment horizontal="left"/>
    </xf>
    <xf numFmtId="0" fontId="33" fillId="0" borderId="0" xfId="3" applyFont="1"/>
    <xf numFmtId="49" fontId="14" fillId="0" borderId="0" xfId="3" applyNumberFormat="1" applyFont="1" applyAlignment="1">
      <alignment horizontal="left"/>
    </xf>
    <xf numFmtId="0" fontId="14" fillId="0" borderId="0" xfId="3" applyFont="1" applyAlignment="1">
      <alignment horizontal="left"/>
    </xf>
    <xf numFmtId="49" fontId="33" fillId="0" borderId="0" xfId="3" applyNumberFormat="1" applyFont="1"/>
    <xf numFmtId="49" fontId="20" fillId="0" borderId="0" xfId="3" applyNumberFormat="1" applyFont="1"/>
    <xf numFmtId="49" fontId="16" fillId="0" borderId="0" xfId="3" applyNumberFormat="1" applyFont="1"/>
    <xf numFmtId="14" fontId="18" fillId="0" borderId="6" xfId="3" applyNumberFormat="1" applyFont="1" applyBorder="1" applyAlignment="1">
      <alignment horizontal="left" vertical="center"/>
    </xf>
    <xf numFmtId="14" fontId="18" fillId="0" borderId="6" xfId="3" applyNumberFormat="1" applyFont="1" applyBorder="1" applyAlignment="1">
      <alignment horizontal="left" vertical="center"/>
    </xf>
    <xf numFmtId="49" fontId="18" fillId="0" borderId="6" xfId="3" applyNumberFormat="1" applyFont="1" applyBorder="1" applyAlignment="1">
      <alignment vertical="center"/>
    </xf>
    <xf numFmtId="49" fontId="1" fillId="0" borderId="6" xfId="3" applyNumberFormat="1" applyBorder="1" applyAlignment="1">
      <alignment vertical="center"/>
    </xf>
    <xf numFmtId="49" fontId="42" fillId="0" borderId="6" xfId="3" applyNumberFormat="1" applyFont="1" applyBorder="1" applyAlignment="1">
      <alignment vertical="center"/>
    </xf>
    <xf numFmtId="49" fontId="18" fillId="0" borderId="6" xfId="4" applyNumberFormat="1" applyFont="1" applyBorder="1" applyAlignment="1" applyProtection="1">
      <alignment vertical="center"/>
      <protection locked="0"/>
    </xf>
    <xf numFmtId="0" fontId="19" fillId="0" borderId="6" xfId="3" applyFont="1" applyBorder="1" applyAlignment="1">
      <alignment horizontal="left" vertical="center"/>
    </xf>
    <xf numFmtId="49" fontId="19" fillId="0" borderId="6" xfId="3" applyNumberFormat="1" applyFont="1" applyBorder="1" applyAlignment="1">
      <alignment horizontal="right" vertical="center"/>
    </xf>
    <xf numFmtId="49" fontId="81" fillId="2" borderId="0" xfId="3" applyNumberFormat="1" applyFont="1" applyFill="1" applyAlignment="1">
      <alignment horizontal="right" vertical="center"/>
    </xf>
    <xf numFmtId="0" fontId="81" fillId="0" borderId="0" xfId="3" applyFont="1"/>
    <xf numFmtId="0" fontId="44" fillId="0" borderId="7" xfId="3" applyFont="1" applyBorder="1" applyAlignment="1">
      <alignment horizontal="center" vertical="center"/>
    </xf>
    <xf numFmtId="0" fontId="44" fillId="0" borderId="7" xfId="3" applyFont="1" applyBorder="1" applyAlignment="1">
      <alignment horizontal="center" vertical="center" shrinkToFit="1"/>
    </xf>
    <xf numFmtId="0" fontId="45" fillId="7" borderId="7" xfId="3" applyFont="1" applyFill="1" applyBorder="1" applyAlignment="1">
      <alignment horizontal="center" vertical="center"/>
    </xf>
    <xf numFmtId="0" fontId="43" fillId="0" borderId="7" xfId="3" applyFont="1" applyBorder="1" applyAlignment="1">
      <alignment vertical="center"/>
    </xf>
    <xf numFmtId="0" fontId="46" fillId="0" borderId="7" xfId="3" applyFont="1" applyBorder="1" applyAlignment="1">
      <alignment horizontal="center" vertical="center"/>
    </xf>
    <xf numFmtId="0" fontId="46" fillId="0" borderId="0" xfId="3" applyFont="1" applyAlignment="1">
      <alignment vertical="center"/>
    </xf>
    <xf numFmtId="0" fontId="20" fillId="0" borderId="10" xfId="3" applyFont="1" applyBorder="1" applyAlignment="1">
      <alignment vertical="center"/>
    </xf>
    <xf numFmtId="0" fontId="44" fillId="0" borderId="0" xfId="3" applyFont="1" applyAlignment="1">
      <alignment horizontal="center" vertical="center"/>
    </xf>
    <xf numFmtId="0" fontId="44" fillId="0" borderId="0" xfId="3" applyFont="1" applyAlignment="1">
      <alignment horizontal="center" vertical="center" shrinkToFit="1"/>
    </xf>
    <xf numFmtId="0" fontId="47" fillId="0" borderId="0" xfId="3" applyFont="1" applyAlignment="1">
      <alignment horizontal="center" vertical="center"/>
    </xf>
    <xf numFmtId="0" fontId="49" fillId="0" borderId="0" xfId="3" applyFont="1" applyAlignment="1">
      <alignment vertical="center"/>
    </xf>
    <xf numFmtId="0" fontId="50" fillId="0" borderId="0" xfId="3" applyFont="1" applyAlignment="1">
      <alignment vertical="center"/>
    </xf>
    <xf numFmtId="0" fontId="83" fillId="0" borderId="0" xfId="3" applyFont="1" applyAlignment="1">
      <alignment horizontal="right" vertical="center"/>
    </xf>
    <xf numFmtId="0" fontId="46" fillId="0" borderId="7" xfId="3" applyFont="1" applyBorder="1" applyAlignment="1">
      <alignment vertical="center"/>
    </xf>
    <xf numFmtId="0" fontId="20" fillId="0" borderId="13" xfId="3" applyFont="1" applyBorder="1" applyAlignment="1">
      <alignment vertical="center"/>
    </xf>
    <xf numFmtId="0" fontId="47" fillId="0" borderId="7" xfId="3" applyFont="1" applyBorder="1" applyAlignment="1">
      <alignment vertical="center"/>
    </xf>
    <xf numFmtId="0" fontId="46" fillId="0" borderId="18" xfId="3" applyFont="1" applyBorder="1" applyAlignment="1">
      <alignment horizontal="center" vertical="center"/>
    </xf>
    <xf numFmtId="0" fontId="46" fillId="0" borderId="17" xfId="3" applyFont="1" applyBorder="1" applyAlignment="1">
      <alignment horizontal="left" vertical="center"/>
    </xf>
    <xf numFmtId="0" fontId="45" fillId="0" borderId="0" xfId="3" applyFont="1" applyAlignment="1">
      <alignment horizontal="center" vertical="center"/>
    </xf>
    <xf numFmtId="0" fontId="46" fillId="0" borderId="0" xfId="3" applyFont="1" applyAlignment="1">
      <alignment horizontal="center" vertical="center"/>
    </xf>
    <xf numFmtId="0" fontId="41" fillId="0" borderId="0" xfId="3" applyFont="1" applyAlignment="1">
      <alignment horizontal="right" vertical="center"/>
    </xf>
    <xf numFmtId="49" fontId="46" fillId="0" borderId="7" xfId="3" applyNumberFormat="1" applyFont="1" applyBorder="1" applyAlignment="1">
      <alignment vertical="center"/>
    </xf>
    <xf numFmtId="49" fontId="46" fillId="0" borderId="0" xfId="3" applyNumberFormat="1" applyFont="1" applyAlignment="1">
      <alignment vertical="center"/>
    </xf>
    <xf numFmtId="0" fontId="46" fillId="0" borderId="17" xfId="3" applyFont="1" applyBorder="1" applyAlignment="1">
      <alignment vertical="center"/>
    </xf>
    <xf numFmtId="49" fontId="46" fillId="0" borderId="17" xfId="3" applyNumberFormat="1" applyFont="1" applyBorder="1" applyAlignment="1">
      <alignment vertical="center"/>
    </xf>
    <xf numFmtId="0" fontId="46" fillId="0" borderId="18" xfId="3" applyFont="1" applyBorder="1" applyAlignment="1">
      <alignment vertical="center"/>
    </xf>
    <xf numFmtId="0" fontId="52" fillId="0" borderId="18" xfId="3" applyFont="1" applyBorder="1" applyAlignment="1">
      <alignment horizontal="center" vertical="center"/>
    </xf>
    <xf numFmtId="0" fontId="28" fillId="0" borderId="0" xfId="3" applyFont="1" applyAlignment="1">
      <alignment vertical="center"/>
    </xf>
    <xf numFmtId="0" fontId="53" fillId="0" borderId="0" xfId="3" applyFont="1" applyAlignment="1">
      <alignment vertical="center"/>
    </xf>
    <xf numFmtId="0" fontId="52" fillId="0" borderId="7" xfId="3" applyFont="1" applyBorder="1" applyAlignment="1">
      <alignment horizontal="center" vertical="center"/>
    </xf>
    <xf numFmtId="0" fontId="20" fillId="0" borderId="16" xfId="3" applyFont="1" applyBorder="1" applyAlignment="1">
      <alignment vertical="center"/>
    </xf>
    <xf numFmtId="49" fontId="46" fillId="0" borderId="18" xfId="3" applyNumberFormat="1" applyFont="1" applyBorder="1" applyAlignment="1">
      <alignment vertical="center"/>
    </xf>
    <xf numFmtId="0" fontId="54" fillId="0" borderId="0" xfId="3" applyFont="1" applyAlignment="1">
      <alignment vertical="center"/>
    </xf>
    <xf numFmtId="49" fontId="47" fillId="0" borderId="0" xfId="3" applyNumberFormat="1" applyFont="1" applyAlignment="1">
      <alignment horizontal="center" vertical="center"/>
    </xf>
    <xf numFmtId="49" fontId="43" fillId="0" borderId="0" xfId="3" applyNumberFormat="1" applyFont="1" applyAlignment="1">
      <alignment horizontal="center" vertical="center"/>
    </xf>
    <xf numFmtId="0" fontId="47" fillId="0" borderId="0" xfId="3" applyFont="1" applyAlignment="1">
      <alignment vertical="center"/>
    </xf>
    <xf numFmtId="49" fontId="47" fillId="0" borderId="0" xfId="3" applyNumberFormat="1" applyFont="1" applyAlignment="1">
      <alignment vertical="center"/>
    </xf>
    <xf numFmtId="0" fontId="9" fillId="0" borderId="0" xfId="3" applyFont="1" applyAlignment="1">
      <alignment horizontal="right" vertical="center"/>
    </xf>
    <xf numFmtId="0" fontId="47" fillId="0" borderId="0" xfId="3" applyFont="1" applyAlignment="1">
      <alignment horizontal="left" vertical="center"/>
    </xf>
    <xf numFmtId="49" fontId="56" fillId="0" borderId="0" xfId="3" applyNumberFormat="1" applyFont="1" applyAlignment="1">
      <alignment vertical="center"/>
    </xf>
    <xf numFmtId="49" fontId="9" fillId="0" borderId="27" xfId="3" applyNumberFormat="1" applyFont="1" applyBorder="1" applyAlignment="1">
      <alignment vertical="center"/>
    </xf>
    <xf numFmtId="49" fontId="9" fillId="0" borderId="28" xfId="3" applyNumberFormat="1" applyFont="1" applyBorder="1" applyAlignment="1">
      <alignment vertical="center"/>
    </xf>
    <xf numFmtId="49" fontId="9" fillId="0" borderId="28" xfId="3" applyNumberFormat="1" applyFont="1" applyBorder="1" applyAlignment="1">
      <alignment horizontal="right" vertical="center"/>
    </xf>
    <xf numFmtId="49" fontId="9" fillId="0" borderId="23" xfId="3" applyNumberFormat="1" applyFont="1" applyBorder="1" applyAlignment="1">
      <alignment horizontal="right" vertical="center"/>
    </xf>
    <xf numFmtId="49" fontId="9" fillId="0" borderId="0" xfId="3" applyNumberFormat="1" applyFont="1" applyAlignment="1">
      <alignment horizontal="center" vertical="center"/>
    </xf>
    <xf numFmtId="49" fontId="36" fillId="0" borderId="0" xfId="3" applyNumberFormat="1" applyFont="1" applyAlignment="1">
      <alignment horizontal="center" vertical="center"/>
    </xf>
    <xf numFmtId="49" fontId="9" fillId="0" borderId="0" xfId="3" applyNumberFormat="1" applyFont="1" applyAlignment="1">
      <alignment vertical="center"/>
    </xf>
    <xf numFmtId="49" fontId="41" fillId="0" borderId="0" xfId="3" applyNumberFormat="1" applyFont="1" applyAlignment="1">
      <alignment vertical="center"/>
    </xf>
    <xf numFmtId="49" fontId="41" fillId="0" borderId="17" xfId="3" applyNumberFormat="1" applyFont="1" applyBorder="1" applyAlignment="1">
      <alignment vertical="center"/>
    </xf>
    <xf numFmtId="49" fontId="30" fillId="2" borderId="27" xfId="3" applyNumberFormat="1" applyFont="1" applyFill="1" applyBorder="1" applyAlignment="1">
      <alignment vertical="center"/>
    </xf>
    <xf numFmtId="49" fontId="30" fillId="2" borderId="28" xfId="3" applyNumberFormat="1" applyFont="1" applyFill="1" applyBorder="1" applyAlignment="1">
      <alignment vertical="center"/>
    </xf>
    <xf numFmtId="49" fontId="41" fillId="2" borderId="17" xfId="3" applyNumberFormat="1" applyFont="1" applyFill="1" applyBorder="1" applyAlignment="1">
      <alignment vertical="center"/>
    </xf>
    <xf numFmtId="49" fontId="9" fillId="0" borderId="29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horizontal="right" vertical="center"/>
    </xf>
    <xf numFmtId="49" fontId="9" fillId="0" borderId="18" xfId="3" applyNumberFormat="1" applyFont="1" applyBorder="1" applyAlignment="1">
      <alignment horizontal="right" vertical="center"/>
    </xf>
    <xf numFmtId="0" fontId="9" fillId="0" borderId="7" xfId="3" applyFont="1" applyBorder="1" applyAlignment="1">
      <alignment vertical="center"/>
    </xf>
    <xf numFmtId="49" fontId="41" fillId="0" borderId="7" xfId="3" applyNumberFormat="1" applyFont="1" applyBorder="1" applyAlignment="1">
      <alignment vertical="center"/>
    </xf>
    <xf numFmtId="49" fontId="41" fillId="0" borderId="18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horizontal="center" vertical="center"/>
    </xf>
    <xf numFmtId="49" fontId="36" fillId="0" borderId="7" xfId="3" applyNumberFormat="1" applyFont="1" applyBorder="1" applyAlignment="1">
      <alignment horizontal="center" vertical="center"/>
    </xf>
    <xf numFmtId="0" fontId="60" fillId="6" borderId="7" xfId="3" applyFont="1" applyFill="1" applyBorder="1" applyAlignment="1">
      <alignment vertical="center"/>
    </xf>
    <xf numFmtId="0" fontId="49" fillId="6" borderId="7" xfId="3" applyFont="1" applyFill="1" applyBorder="1" applyAlignment="1">
      <alignment vertical="center"/>
    </xf>
    <xf numFmtId="0" fontId="46" fillId="6" borderId="39" xfId="3" applyFont="1" applyFill="1" applyBorder="1" applyAlignment="1">
      <alignment vertical="center"/>
    </xf>
    <xf numFmtId="0" fontId="87" fillId="6" borderId="39" xfId="3" applyFont="1" applyFill="1" applyBorder="1" applyAlignment="1">
      <alignment horizontal="right" vertical="center"/>
    </xf>
    <xf numFmtId="0" fontId="53" fillId="0" borderId="7" xfId="3" applyFont="1" applyBorder="1" applyAlignment="1">
      <alignment vertical="center"/>
    </xf>
    <xf numFmtId="0" fontId="53" fillId="0" borderId="39" xfId="3" applyFont="1" applyBorder="1" applyAlignment="1">
      <alignment vertical="center"/>
    </xf>
    <xf numFmtId="49" fontId="46" fillId="0" borderId="39" xfId="3" applyNumberFormat="1" applyFont="1" applyBorder="1" applyAlignment="1">
      <alignment vertical="center"/>
    </xf>
    <xf numFmtId="49" fontId="53" fillId="0" borderId="39" xfId="3" applyNumberFormat="1" applyFont="1" applyBorder="1" applyAlignment="1">
      <alignment vertical="center"/>
    </xf>
    <xf numFmtId="0" fontId="46" fillId="0" borderId="39" xfId="3" applyFont="1" applyBorder="1" applyAlignment="1">
      <alignment vertical="center"/>
    </xf>
    <xf numFmtId="0" fontId="41" fillId="0" borderId="39" xfId="3" applyFont="1" applyBorder="1" applyAlignment="1">
      <alignment horizontal="right" vertical="center"/>
    </xf>
    <xf numFmtId="0" fontId="1" fillId="9" borderId="7" xfId="0" applyFont="1" applyFill="1" applyBorder="1" applyAlignment="1">
      <alignment horizontal="center"/>
    </xf>
  </cellXfs>
  <cellStyles count="5">
    <cellStyle name="Hivatkozás" xfId="1" builtinId="8"/>
    <cellStyle name="Normál" xfId="0" builtinId="0"/>
    <cellStyle name="Normál 2" xfId="3" xr:uid="{B4AE8056-7230-4AC6-8462-38F6D5FEC94E}"/>
    <cellStyle name="Pénznem" xfId="2" builtinId="4"/>
    <cellStyle name="Pénznem 2" xfId="4" xr:uid="{F742EE9B-6C53-4326-A716-C18622916D78}"/>
  </cellStyles>
  <dxfs count="213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D2DC1D9D-0B19-4C4A-8D33-497DDB05793B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624840</xdr:colOff>
      <xdr:row>0</xdr:row>
      <xdr:rowOff>53340</xdr:rowOff>
    </xdr:from>
    <xdr:to>
      <xdr:col>4</xdr:col>
      <xdr:colOff>1249680</xdr:colOff>
      <xdr:row>0</xdr:row>
      <xdr:rowOff>548640</xdr:rowOff>
    </xdr:to>
    <xdr:pic>
      <xdr:nvPicPr>
        <xdr:cNvPr id="1347" name="Kép 2">
          <a:extLst>
            <a:ext uri="{FF2B5EF4-FFF2-40B4-BE49-F238E27FC236}">
              <a16:creationId xmlns:a16="http://schemas.microsoft.com/office/drawing/2014/main" id="{BB2BB27F-A6EB-8C24-9FDC-EB6681BB9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53340"/>
          <a:ext cx="62484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4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381000</xdr:colOff>
      <xdr:row>0</xdr:row>
      <xdr:rowOff>7620</xdr:rowOff>
    </xdr:from>
    <xdr:to>
      <xdr:col>16</xdr:col>
      <xdr:colOff>464820</xdr:colOff>
      <xdr:row>1</xdr:row>
      <xdr:rowOff>144780</xdr:rowOff>
    </xdr:to>
    <xdr:pic>
      <xdr:nvPicPr>
        <xdr:cNvPr id="650303" name="Kép 2">
          <a:extLst>
            <a:ext uri="{FF2B5EF4-FFF2-40B4-BE49-F238E27FC236}">
              <a16:creationId xmlns:a16="http://schemas.microsoft.com/office/drawing/2014/main" id="{4F16A300-D6B0-1464-B3FE-666A42B58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0920" y="7620"/>
          <a:ext cx="59436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6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472440</xdr:colOff>
      <xdr:row>0</xdr:row>
      <xdr:rowOff>53340</xdr:rowOff>
    </xdr:from>
    <xdr:to>
      <xdr:col>16</xdr:col>
      <xdr:colOff>487680</xdr:colOff>
      <xdr:row>1</xdr:row>
      <xdr:rowOff>144780</xdr:rowOff>
    </xdr:to>
    <xdr:pic>
      <xdr:nvPicPr>
        <xdr:cNvPr id="688190" name="Kép 2">
          <a:extLst>
            <a:ext uri="{FF2B5EF4-FFF2-40B4-BE49-F238E27FC236}">
              <a16:creationId xmlns:a16="http://schemas.microsoft.com/office/drawing/2014/main" id="{2A179B8A-EC93-AA47-6448-9242D0B01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3820" y="53340"/>
          <a:ext cx="5257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57761" name="Button 1" hidden="1">
              <a:extLst>
                <a:ext uri="{63B3BB69-23CF-44E3-9099-C40C66FF867C}">
                  <a14:compatExt spid="_x0000_s757761"/>
                </a:ext>
                <a:ext uri="{FF2B5EF4-FFF2-40B4-BE49-F238E27FC236}">
                  <a16:creationId xmlns:a16="http://schemas.microsoft.com/office/drawing/2014/main" id="{00000000-0008-0000-0C00-0000019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57762" name="Button 2" hidden="1">
              <a:extLst>
                <a:ext uri="{63B3BB69-23CF-44E3-9099-C40C66FF867C}">
                  <a14:compatExt spid="_x0000_s757762"/>
                </a:ext>
                <a:ext uri="{FF2B5EF4-FFF2-40B4-BE49-F238E27FC236}">
                  <a16:creationId xmlns:a16="http://schemas.microsoft.com/office/drawing/2014/main" id="{00000000-0008-0000-0C00-000002900B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757797" name="Kép 2">
          <a:extLst>
            <a:ext uri="{FF2B5EF4-FFF2-40B4-BE49-F238E27FC236}">
              <a16:creationId xmlns:a16="http://schemas.microsoft.com/office/drawing/2014/main" id="{8157CAD9-59D1-2BCF-3AC8-F4D920AE7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60833" name="Button 1" hidden="1">
              <a:extLst>
                <a:ext uri="{63B3BB69-23CF-44E3-9099-C40C66FF867C}">
                  <a14:compatExt spid="_x0000_s760833"/>
                </a:ext>
                <a:ext uri="{FF2B5EF4-FFF2-40B4-BE49-F238E27FC236}">
                  <a16:creationId xmlns:a16="http://schemas.microsoft.com/office/drawing/2014/main" id="{9402C231-622D-4768-BCA1-C9C48AFD58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60834" name="Button 2" hidden="1">
              <a:extLst>
                <a:ext uri="{63B3BB69-23CF-44E3-9099-C40C66FF867C}">
                  <a14:compatExt spid="_x0000_s760834"/>
                </a:ext>
                <a:ext uri="{FF2B5EF4-FFF2-40B4-BE49-F238E27FC236}">
                  <a16:creationId xmlns:a16="http://schemas.microsoft.com/office/drawing/2014/main" id="{AFB7CCE9-39AA-449D-9143-3C1E428A50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7C747726-B946-4316-9B4E-B76396B83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26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58785" name="Button 1" hidden="1">
              <a:extLst>
                <a:ext uri="{63B3BB69-23CF-44E3-9099-C40C66FF867C}">
                  <a14:compatExt spid="_x0000_s758785"/>
                </a:ext>
                <a:ext uri="{FF2B5EF4-FFF2-40B4-BE49-F238E27FC236}">
                  <a16:creationId xmlns:a16="http://schemas.microsoft.com/office/drawing/2014/main" id="{57C82D1F-6DF1-4F2E-A739-3E0F693CFD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58786" name="Button 2" hidden="1">
              <a:extLst>
                <a:ext uri="{63B3BB69-23CF-44E3-9099-C40C66FF867C}">
                  <a14:compatExt spid="_x0000_s758786"/>
                </a:ext>
                <a:ext uri="{FF2B5EF4-FFF2-40B4-BE49-F238E27FC236}">
                  <a16:creationId xmlns:a16="http://schemas.microsoft.com/office/drawing/2014/main" id="{CEB3FD19-183C-4989-B894-04D5C0C465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C1FF907-D98A-4633-80A5-CEB82F5CE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</xdr:colOff>
      <xdr:row>0</xdr:row>
      <xdr:rowOff>60960</xdr:rowOff>
    </xdr:from>
    <xdr:to>
      <xdr:col>12</xdr:col>
      <xdr:colOff>533400</xdr:colOff>
      <xdr:row>1</xdr:row>
      <xdr:rowOff>144780</xdr:rowOff>
    </xdr:to>
    <xdr:pic>
      <xdr:nvPicPr>
        <xdr:cNvPr id="725051" name="Kép 2">
          <a:extLst>
            <a:ext uri="{FF2B5EF4-FFF2-40B4-BE49-F238E27FC236}">
              <a16:creationId xmlns:a16="http://schemas.microsoft.com/office/drawing/2014/main" id="{F0E8FDC2-5836-1036-8318-F427833EC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60960"/>
          <a:ext cx="52578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08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449580</xdr:colOff>
      <xdr:row>0</xdr:row>
      <xdr:rowOff>38100</xdr:rowOff>
    </xdr:from>
    <xdr:to>
      <xdr:col>16</xdr:col>
      <xdr:colOff>464820</xdr:colOff>
      <xdr:row>1</xdr:row>
      <xdr:rowOff>114300</xdr:rowOff>
    </xdr:to>
    <xdr:pic>
      <xdr:nvPicPr>
        <xdr:cNvPr id="701502" name="Kép 2">
          <a:extLst>
            <a:ext uri="{FF2B5EF4-FFF2-40B4-BE49-F238E27FC236}">
              <a16:creationId xmlns:a16="http://schemas.microsoft.com/office/drawing/2014/main" id="{2FC79A81-43B7-458A-1415-21862328A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38100"/>
          <a:ext cx="52578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14753" name="Button 1" hidden="1">
              <a:extLst>
                <a:ext uri="{63B3BB69-23CF-44E3-9099-C40C66FF867C}">
                  <a14:compatExt spid="_x0000_s714753"/>
                </a:ext>
                <a:ext uri="{FF2B5EF4-FFF2-40B4-BE49-F238E27FC236}">
                  <a16:creationId xmlns:a16="http://schemas.microsoft.com/office/drawing/2014/main" id="{00000000-0008-0000-0A00-000001E8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441960</xdr:colOff>
      <xdr:row>0</xdr:row>
      <xdr:rowOff>60960</xdr:rowOff>
    </xdr:from>
    <xdr:to>
      <xdr:col>16</xdr:col>
      <xdr:colOff>449580</xdr:colOff>
      <xdr:row>1</xdr:row>
      <xdr:rowOff>144780</xdr:rowOff>
    </xdr:to>
    <xdr:pic>
      <xdr:nvPicPr>
        <xdr:cNvPr id="714814" name="Kép 2">
          <a:extLst>
            <a:ext uri="{FF2B5EF4-FFF2-40B4-BE49-F238E27FC236}">
              <a16:creationId xmlns:a16="http://schemas.microsoft.com/office/drawing/2014/main" id="{AB51B389-E82B-BEF9-7ACB-7E522FEB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60960"/>
          <a:ext cx="51816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56" name="Picture 23">
          <a:extLst>
            <a:ext uri="{FF2B5EF4-FFF2-40B4-BE49-F238E27FC236}">
              <a16:creationId xmlns:a16="http://schemas.microsoft.com/office/drawing/2014/main" id="{95AB6E98-7D8C-00D4-8828-F10DE38CB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14</xdr:col>
      <xdr:colOff>396240</xdr:colOff>
      <xdr:row>0</xdr:row>
      <xdr:rowOff>38100</xdr:rowOff>
    </xdr:from>
    <xdr:to>
      <xdr:col>16</xdr:col>
      <xdr:colOff>472440</xdr:colOff>
      <xdr:row>2</xdr:row>
      <xdr:rowOff>0</xdr:rowOff>
    </xdr:to>
    <xdr:pic>
      <xdr:nvPicPr>
        <xdr:cNvPr id="102544" name="Kép 2">
          <a:extLst>
            <a:ext uri="{FF2B5EF4-FFF2-40B4-BE49-F238E27FC236}">
              <a16:creationId xmlns:a16="http://schemas.microsoft.com/office/drawing/2014/main" id="{08C82BC1-D3D8-7855-FAE7-0C46CD023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38100"/>
          <a:ext cx="58674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2289" name="Button 1" hidden="1">
              <a:extLst>
                <a:ext uri="{63B3BB69-23CF-44E3-9099-C40C66FF867C}">
                  <a14:compatExt spid="_x0000_s652289"/>
                </a:ext>
                <a:ext uri="{FF2B5EF4-FFF2-40B4-BE49-F238E27FC236}">
                  <a16:creationId xmlns:a16="http://schemas.microsoft.com/office/drawing/2014/main" id="{00000000-0008-0000-0500-000001F4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2290" name="Button 2" hidden="1">
              <a:extLst>
                <a:ext uri="{63B3BB69-23CF-44E3-9099-C40C66FF867C}">
                  <a14:compatExt spid="_x0000_s652290"/>
                </a:ext>
                <a:ext uri="{FF2B5EF4-FFF2-40B4-BE49-F238E27FC236}">
                  <a16:creationId xmlns:a16="http://schemas.microsoft.com/office/drawing/2014/main" id="{00000000-0008-0000-0500-000002F4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281940</xdr:colOff>
      <xdr:row>0</xdr:row>
      <xdr:rowOff>38100</xdr:rowOff>
    </xdr:from>
    <xdr:to>
      <xdr:col>17</xdr:col>
      <xdr:colOff>60960</xdr:colOff>
      <xdr:row>2</xdr:row>
      <xdr:rowOff>0</xdr:rowOff>
    </xdr:to>
    <xdr:pic>
      <xdr:nvPicPr>
        <xdr:cNvPr id="652352" name="Kép 2">
          <a:extLst>
            <a:ext uri="{FF2B5EF4-FFF2-40B4-BE49-F238E27FC236}">
              <a16:creationId xmlns:a16="http://schemas.microsoft.com/office/drawing/2014/main" id="{2A055A2F-FB8E-6D15-DADC-26B60D336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060" y="38100"/>
          <a:ext cx="5105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15777" name="Button 1" hidden="1">
              <a:extLst>
                <a:ext uri="{63B3BB69-23CF-44E3-9099-C40C66FF867C}">
                  <a14:compatExt spid="_x0000_s715777"/>
                </a:ext>
                <a:ext uri="{FF2B5EF4-FFF2-40B4-BE49-F238E27FC236}">
                  <a16:creationId xmlns:a16="http://schemas.microsoft.com/office/drawing/2014/main" id="{00000000-0008-0000-0B00-000001E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15778" name="Button 2" hidden="1">
              <a:extLst>
                <a:ext uri="{63B3BB69-23CF-44E3-9099-C40C66FF867C}">
                  <a14:compatExt spid="_x0000_s715778"/>
                </a:ext>
                <a:ext uri="{FF2B5EF4-FFF2-40B4-BE49-F238E27FC236}">
                  <a16:creationId xmlns:a16="http://schemas.microsoft.com/office/drawing/2014/main" id="{00000000-0008-0000-0B00-000002E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266700</xdr:colOff>
      <xdr:row>0</xdr:row>
      <xdr:rowOff>0</xdr:rowOff>
    </xdr:from>
    <xdr:to>
      <xdr:col>17</xdr:col>
      <xdr:colOff>76200</xdr:colOff>
      <xdr:row>1</xdr:row>
      <xdr:rowOff>160020</xdr:rowOff>
    </xdr:to>
    <xdr:pic>
      <xdr:nvPicPr>
        <xdr:cNvPr id="715839" name="Kép 2">
          <a:extLst>
            <a:ext uri="{FF2B5EF4-FFF2-40B4-BE49-F238E27FC236}">
              <a16:creationId xmlns:a16="http://schemas.microsoft.com/office/drawing/2014/main" id="{37DF63BD-08DD-A478-F43B-C0A9E0471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0"/>
          <a:ext cx="54102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61857" name="Button 1" hidden="1">
              <a:extLst>
                <a:ext uri="{63B3BB69-23CF-44E3-9099-C40C66FF867C}">
                  <a14:compatExt spid="_x0000_s761857"/>
                </a:ext>
                <a:ext uri="{FF2B5EF4-FFF2-40B4-BE49-F238E27FC236}">
                  <a16:creationId xmlns:a16="http://schemas.microsoft.com/office/drawing/2014/main" id="{29D58118-7DAB-49C3-9574-DB0C36E3EE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61858" name="Button 2" hidden="1">
              <a:extLst>
                <a:ext uri="{63B3BB69-23CF-44E3-9099-C40C66FF867C}">
                  <a14:compatExt spid="_x0000_s761858"/>
                </a:ext>
                <a:ext uri="{FF2B5EF4-FFF2-40B4-BE49-F238E27FC236}">
                  <a16:creationId xmlns:a16="http://schemas.microsoft.com/office/drawing/2014/main" id="{1705B489-FD25-4F0A-87EA-ADCE291297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281940</xdr:colOff>
      <xdr:row>0</xdr:row>
      <xdr:rowOff>38100</xdr:rowOff>
    </xdr:from>
    <xdr:to>
      <xdr:col>17</xdr:col>
      <xdr:colOff>60960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3BF1934A-E3F1-4E77-887D-2AA55B28B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38100"/>
          <a:ext cx="5105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59809" name="Button 1" hidden="1">
              <a:extLst>
                <a:ext uri="{63B3BB69-23CF-44E3-9099-C40C66FF867C}">
                  <a14:compatExt spid="_x0000_s759809"/>
                </a:ext>
                <a:ext uri="{FF2B5EF4-FFF2-40B4-BE49-F238E27FC236}">
                  <a16:creationId xmlns:a16="http://schemas.microsoft.com/office/drawing/2014/main" id="{2CE25C5E-2769-402F-90AA-3B81EFD460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59810" name="Button 2" hidden="1">
              <a:extLst>
                <a:ext uri="{63B3BB69-23CF-44E3-9099-C40C66FF867C}">
                  <a14:compatExt spid="_x0000_s759810"/>
                </a:ext>
                <a:ext uri="{FF2B5EF4-FFF2-40B4-BE49-F238E27FC236}">
                  <a16:creationId xmlns:a16="http://schemas.microsoft.com/office/drawing/2014/main" id="{931AC5C2-C0AE-44DA-9507-69825767BB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281940</xdr:colOff>
      <xdr:row>0</xdr:row>
      <xdr:rowOff>38100</xdr:rowOff>
    </xdr:from>
    <xdr:to>
      <xdr:col>17</xdr:col>
      <xdr:colOff>60960</xdr:colOff>
      <xdr:row>2</xdr:row>
      <xdr:rowOff>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4A07CE1D-68D4-48F2-A703-67EEDBFA3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6520" y="38100"/>
          <a:ext cx="51054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487680</xdr:colOff>
      <xdr:row>0</xdr:row>
      <xdr:rowOff>0</xdr:rowOff>
    </xdr:from>
    <xdr:to>
      <xdr:col>12</xdr:col>
      <xdr:colOff>510540</xdr:colOff>
      <xdr:row>1</xdr:row>
      <xdr:rowOff>144780</xdr:rowOff>
    </xdr:to>
    <xdr:pic>
      <xdr:nvPicPr>
        <xdr:cNvPr id="737339" name="Kép 2">
          <a:extLst>
            <a:ext uri="{FF2B5EF4-FFF2-40B4-BE49-F238E27FC236}">
              <a16:creationId xmlns:a16="http://schemas.microsoft.com/office/drawing/2014/main" id="{BD4AE51A-C9C6-829F-AE5A-1C3CBCBA8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220" y="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03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03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16</xdr:col>
      <xdr:colOff>289560</xdr:colOff>
      <xdr:row>0</xdr:row>
      <xdr:rowOff>30480</xdr:rowOff>
    </xdr:from>
    <xdr:to>
      <xdr:col>17</xdr:col>
      <xdr:colOff>60960</xdr:colOff>
      <xdr:row>1</xdr:row>
      <xdr:rowOff>144780</xdr:rowOff>
    </xdr:to>
    <xdr:pic>
      <xdr:nvPicPr>
        <xdr:cNvPr id="295044" name="Kép 2">
          <a:extLst>
            <a:ext uri="{FF2B5EF4-FFF2-40B4-BE49-F238E27FC236}">
              <a16:creationId xmlns:a16="http://schemas.microsoft.com/office/drawing/2014/main" id="{9F6913A8-7474-1BEB-2888-A701F901D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860" y="30480"/>
          <a:ext cx="5029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Koroszt&#225;lyos%20BP%20&#233;s%20VID&#201;K%20Bajnoks&#225;g%20-%202025\Vid&#233;k\Kedd\Sorsolas_F16_L16.xlsx" TargetMode="External"/><Relationship Id="rId1" Type="http://schemas.openxmlformats.org/officeDocument/2006/relationships/externalLinkPath" Target="Kedd/Sorsolas_F16_L1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Koroszt&#225;lyos%20BP%20&#233;s%20VID&#201;K%20Bajnoks&#225;g%20-%202025\Vid&#233;k\VB_U14-U16_sorsol&#225;s%20eredm&#233;nyekkel.xlsx" TargetMode="External"/><Relationship Id="rId1" Type="http://schemas.openxmlformats.org/officeDocument/2006/relationships/externalLinkPath" Target="VB_U14-U16_sorsol&#225;s%20eredm&#233;nyekkel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Koroszt&#225;lyos%20BP%20&#233;s%20VID&#201;K%20Bajnoks&#225;g%20-%202025\Vid&#233;k\Szerda\Sorsolas_F14_L14.xlsx" TargetMode="External"/><Relationship Id="rId1" Type="http://schemas.openxmlformats.org/officeDocument/2006/relationships/externalLinkPath" Target="Szerda/Sorsolas_F14_L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L16_lista"/>
      <sheetName val="L16"/>
      <sheetName val="F16_lista"/>
      <sheetName val="F16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L14_Csapat"/>
      <sheetName val="L14"/>
      <sheetName val="F14_Csapat"/>
      <sheetName val="F14"/>
      <sheetName val="L16_lista"/>
      <sheetName val="L16"/>
      <sheetName val="F16_lista"/>
      <sheetName val="F16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L14_Csapat"/>
      <sheetName val="L14"/>
      <sheetName val="F14_Csapat"/>
      <sheetName val="F14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7.xml"/><Relationship Id="rId4" Type="http://schemas.openxmlformats.org/officeDocument/2006/relationships/ctrlProp" Target="../ctrlProps/ctrlProp1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8.xml"/><Relationship Id="rId4" Type="http://schemas.openxmlformats.org/officeDocument/2006/relationships/ctrlProp" Target="../ctrlProps/ctrlProp1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Relationship Id="rId5" Type="http://schemas.openxmlformats.org/officeDocument/2006/relationships/comments" Target="../comments12.xml"/><Relationship Id="rId4" Type="http://schemas.openxmlformats.org/officeDocument/2006/relationships/ctrlProp" Target="../ctrlProps/ctrlProp2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13.xml"/><Relationship Id="rId4" Type="http://schemas.openxmlformats.org/officeDocument/2006/relationships/ctrlProp" Target="../ctrlProps/ctrlProp2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3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4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0AC0-0A5D-43D4-9207-310C80E07573}">
  <sheetPr codeName="Sheet1"/>
  <dimension ref="A1:G18"/>
  <sheetViews>
    <sheetView showGridLines="0" showZeros="0" workbookViewId="0">
      <selection activeCell="F8" sqref="F8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224" t="s">
        <v>82</v>
      </c>
      <c r="B1" s="3"/>
      <c r="C1" s="3"/>
      <c r="D1" s="225"/>
      <c r="E1" s="4"/>
      <c r="F1" s="5"/>
      <c r="G1" s="5"/>
    </row>
    <row r="2" spans="1:7" s="6" customFormat="1" ht="36.75" customHeight="1" thickBot="1" x14ac:dyDescent="0.3">
      <c r="A2" s="7" t="s">
        <v>18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19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252" t="s">
        <v>20</v>
      </c>
      <c r="B5" s="21"/>
      <c r="C5" s="21"/>
      <c r="D5" s="21"/>
      <c r="E5" s="410"/>
      <c r="F5" s="22"/>
      <c r="G5" s="23"/>
    </row>
    <row r="6" spans="1:7" s="2" customFormat="1" ht="24.6" x14ac:dyDescent="0.25">
      <c r="A6" s="444" t="s">
        <v>89</v>
      </c>
      <c r="B6" s="411"/>
      <c r="C6" s="24"/>
      <c r="D6" s="25"/>
      <c r="E6" s="26"/>
      <c r="F6" s="5"/>
      <c r="G6" s="5"/>
    </row>
    <row r="7" spans="1:7" s="18" customFormat="1" ht="15" customHeight="1" x14ac:dyDescent="0.25">
      <c r="A7" s="253" t="s">
        <v>83</v>
      </c>
      <c r="B7" s="253" t="s">
        <v>84</v>
      </c>
      <c r="C7" s="253" t="s">
        <v>85</v>
      </c>
      <c r="D7" s="253" t="s">
        <v>86</v>
      </c>
      <c r="E7" s="253" t="s">
        <v>87</v>
      </c>
      <c r="F7" s="22"/>
      <c r="G7" s="23"/>
    </row>
    <row r="8" spans="1:7" s="2" customFormat="1" ht="16.5" customHeight="1" x14ac:dyDescent="0.25">
      <c r="A8" s="285" t="s">
        <v>90</v>
      </c>
      <c r="B8" s="285" t="s">
        <v>91</v>
      </c>
      <c r="C8" s="285" t="s">
        <v>92</v>
      </c>
      <c r="D8" s="285" t="s">
        <v>93</v>
      </c>
      <c r="E8" s="285"/>
      <c r="F8" s="5"/>
      <c r="G8" s="5"/>
    </row>
    <row r="9" spans="1:7" s="2" customFormat="1" ht="15" customHeight="1" x14ac:dyDescent="0.25">
      <c r="A9" s="252" t="s">
        <v>21</v>
      </c>
      <c r="B9" s="21"/>
      <c r="C9" s="253" t="s">
        <v>22</v>
      </c>
      <c r="D9" s="253"/>
      <c r="E9" s="254" t="s">
        <v>23</v>
      </c>
      <c r="F9" s="5"/>
      <c r="G9" s="5"/>
    </row>
    <row r="10" spans="1:7" s="2" customFormat="1" x14ac:dyDescent="0.25">
      <c r="A10" s="29" t="s">
        <v>94</v>
      </c>
      <c r="B10" s="30"/>
      <c r="C10" s="31" t="s">
        <v>96</v>
      </c>
      <c r="D10" s="253" t="s">
        <v>63</v>
      </c>
      <c r="E10" s="398" t="s">
        <v>95</v>
      </c>
      <c r="F10" s="5"/>
      <c r="G10" s="5"/>
    </row>
    <row r="11" spans="1:7" x14ac:dyDescent="0.25">
      <c r="A11" s="20"/>
      <c r="B11" s="21"/>
      <c r="C11" s="277" t="s">
        <v>62</v>
      </c>
      <c r="D11" s="277" t="s">
        <v>79</v>
      </c>
      <c r="E11" s="277" t="s">
        <v>80</v>
      </c>
      <c r="F11" s="33"/>
      <c r="G11" s="33"/>
    </row>
    <row r="12" spans="1:7" s="2" customFormat="1" x14ac:dyDescent="0.25">
      <c r="A12" s="226"/>
      <c r="B12" s="5"/>
      <c r="C12" s="286"/>
      <c r="D12" s="286" t="s">
        <v>97</v>
      </c>
      <c r="E12" s="286" t="s">
        <v>98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394"/>
      <c r="C17" s="227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0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2DEA-8017-4F77-805B-0C0AC13D91F3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sqref="A1:C1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11.88671875" style="40" customWidth="1"/>
    <col min="5" max="5" width="10.6640625" style="430" customWidth="1"/>
    <col min="6" max="6" width="6.109375" style="93" hidden="1" customWidth="1"/>
    <col min="7" max="7" width="3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478" t="str">
        <f>Altalanos!$A$6</f>
        <v>Windoor Korosztályos Vidék Csapatbajnokság 2025</v>
      </c>
      <c r="B1" s="478"/>
      <c r="C1" s="478"/>
      <c r="D1" s="237"/>
      <c r="E1" s="257" t="s">
        <v>52</v>
      </c>
      <c r="F1" s="106"/>
      <c r="G1" s="248"/>
      <c r="H1" s="88"/>
      <c r="I1" s="88"/>
      <c r="J1" s="249"/>
      <c r="K1" s="249"/>
      <c r="L1" s="249"/>
      <c r="M1" s="249"/>
      <c r="N1" s="249"/>
      <c r="O1" s="249"/>
      <c r="P1" s="249"/>
      <c r="Q1" s="250"/>
    </row>
    <row r="2" spans="1:17" ht="13.8" thickBot="1" x14ac:dyDescent="0.3">
      <c r="B2" s="89" t="s">
        <v>51</v>
      </c>
      <c r="C2" s="442" t="str">
        <f>Altalanos!$B$8</f>
        <v>F12</v>
      </c>
      <c r="D2" s="106"/>
      <c r="E2" s="257" t="s">
        <v>35</v>
      </c>
      <c r="F2" s="94"/>
      <c r="G2" s="94"/>
      <c r="H2" s="418"/>
      <c r="I2" s="41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412" t="s">
        <v>50</v>
      </c>
      <c r="B3" s="416"/>
      <c r="C3" s="416"/>
      <c r="D3" s="416"/>
      <c r="E3" s="416"/>
      <c r="F3" s="416"/>
      <c r="G3" s="416"/>
      <c r="H3" s="416"/>
      <c r="I3" s="417"/>
      <c r="J3" s="101"/>
      <c r="K3" s="107"/>
      <c r="L3" s="107"/>
      <c r="M3" s="107"/>
      <c r="N3" s="287" t="s">
        <v>34</v>
      </c>
      <c r="O3" s="102"/>
      <c r="P3" s="108"/>
      <c r="Q3" s="258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32" t="s">
        <v>31</v>
      </c>
      <c r="I4" s="422"/>
      <c r="J4" s="110"/>
      <c r="K4" s="111"/>
      <c r="L4" s="111"/>
      <c r="M4" s="111"/>
      <c r="N4" s="110"/>
      <c r="O4" s="259"/>
      <c r="P4" s="259"/>
      <c r="Q4" s="112"/>
    </row>
    <row r="5" spans="1:17" s="2" customFormat="1" ht="13.8" thickBot="1" x14ac:dyDescent="0.3">
      <c r="A5" s="251" t="str">
        <f>Altalanos!$A$10</f>
        <v>2025.06.19-20.</v>
      </c>
      <c r="B5" s="251"/>
      <c r="C5" s="90" t="str">
        <f>Altalanos!$C$10</f>
        <v>Zalaegerszeg</v>
      </c>
      <c r="D5" s="91" t="str">
        <f>Altalanos!$D$10</f>
        <v xml:space="preserve">  </v>
      </c>
      <c r="E5" s="91"/>
      <c r="F5" s="91"/>
      <c r="G5" s="91"/>
      <c r="H5" s="283" t="str">
        <f>Altalanos!$E$10</f>
        <v>Kovács Annamária</v>
      </c>
      <c r="I5" s="433"/>
      <c r="J5" s="113"/>
      <c r="K5" s="83"/>
      <c r="L5" s="83"/>
      <c r="M5" s="83"/>
      <c r="N5" s="113"/>
      <c r="O5" s="91"/>
      <c r="P5" s="91"/>
      <c r="Q5" s="436"/>
    </row>
    <row r="6" spans="1:17" ht="30" customHeight="1" thickBot="1" x14ac:dyDescent="0.3">
      <c r="A6" s="240" t="s">
        <v>36</v>
      </c>
      <c r="B6" s="494" t="s">
        <v>100</v>
      </c>
      <c r="C6" s="495"/>
      <c r="D6" s="103" t="s">
        <v>32</v>
      </c>
      <c r="E6" s="104" t="s">
        <v>33</v>
      </c>
      <c r="F6" s="104" t="s">
        <v>37</v>
      </c>
      <c r="G6" s="104" t="s">
        <v>88</v>
      </c>
      <c r="H6" s="419" t="s">
        <v>38</v>
      </c>
      <c r="I6" s="420"/>
      <c r="J6" s="243" t="s">
        <v>17</v>
      </c>
      <c r="K6" s="105" t="s">
        <v>15</v>
      </c>
      <c r="L6" s="245" t="s">
        <v>1</v>
      </c>
      <c r="M6" s="214" t="s">
        <v>16</v>
      </c>
      <c r="N6" s="273" t="s">
        <v>49</v>
      </c>
      <c r="O6" s="255" t="s">
        <v>39</v>
      </c>
      <c r="P6" s="256" t="s">
        <v>2</v>
      </c>
      <c r="Q6" s="104" t="s">
        <v>40</v>
      </c>
    </row>
    <row r="7" spans="1:17" s="11" customFormat="1" ht="18.899999999999999" customHeight="1" x14ac:dyDescent="0.25">
      <c r="A7" s="247">
        <v>1</v>
      </c>
      <c r="B7" s="485" t="s">
        <v>99</v>
      </c>
      <c r="C7" s="486"/>
      <c r="D7" s="96"/>
      <c r="E7" s="260"/>
      <c r="F7" s="413"/>
      <c r="G7" s="414"/>
      <c r="H7" s="96">
        <v>1096</v>
      </c>
      <c r="I7" s="96"/>
      <c r="J7" s="244"/>
      <c r="K7" s="242"/>
      <c r="L7" s="246"/>
      <c r="M7" s="242"/>
      <c r="N7" s="238"/>
      <c r="O7" s="96"/>
      <c r="P7" s="114"/>
      <c r="Q7" s="97"/>
    </row>
    <row r="8" spans="1:17" s="11" customFormat="1" ht="18.899999999999999" customHeight="1" x14ac:dyDescent="0.25">
      <c r="A8" s="247">
        <v>2</v>
      </c>
      <c r="B8" s="485" t="s">
        <v>107</v>
      </c>
      <c r="C8" s="486"/>
      <c r="D8" s="96"/>
      <c r="E8" s="260"/>
      <c r="F8" s="415"/>
      <c r="G8" s="281"/>
      <c r="H8" s="96">
        <v>193</v>
      </c>
      <c r="I8" s="96"/>
      <c r="J8" s="244"/>
      <c r="K8" s="242"/>
      <c r="L8" s="246"/>
      <c r="M8" s="242"/>
      <c r="N8" s="238"/>
      <c r="O8" s="96"/>
      <c r="P8" s="114"/>
      <c r="Q8" s="97"/>
    </row>
    <row r="9" spans="1:17" s="11" customFormat="1" ht="18.899999999999999" customHeight="1" x14ac:dyDescent="0.25">
      <c r="A9" s="247">
        <v>3</v>
      </c>
      <c r="B9" s="485" t="s">
        <v>108</v>
      </c>
      <c r="C9" s="486"/>
      <c r="D9" s="96"/>
      <c r="E9" s="260"/>
      <c r="F9" s="415"/>
      <c r="G9" s="281"/>
      <c r="H9" s="96">
        <v>66</v>
      </c>
      <c r="I9" s="96"/>
      <c r="J9" s="244"/>
      <c r="K9" s="242"/>
      <c r="L9" s="246"/>
      <c r="M9" s="242"/>
      <c r="N9" s="238"/>
      <c r="O9" s="96"/>
      <c r="P9" s="424"/>
      <c r="Q9" s="274">
        <v>4</v>
      </c>
    </row>
    <row r="10" spans="1:17" s="11" customFormat="1" ht="18.899999999999999" customHeight="1" x14ac:dyDescent="0.25">
      <c r="A10" s="247">
        <v>4</v>
      </c>
      <c r="B10" s="485" t="s">
        <v>109</v>
      </c>
      <c r="C10" s="486"/>
      <c r="D10" s="96"/>
      <c r="E10" s="260"/>
      <c r="F10" s="415"/>
      <c r="G10" s="281"/>
      <c r="H10" s="96">
        <v>253</v>
      </c>
      <c r="I10" s="96"/>
      <c r="J10" s="244"/>
      <c r="K10" s="242"/>
      <c r="L10" s="246"/>
      <c r="M10" s="242"/>
      <c r="N10" s="238"/>
      <c r="O10" s="96"/>
      <c r="P10" s="423"/>
      <c r="Q10" s="421"/>
    </row>
    <row r="11" spans="1:17" s="11" customFormat="1" ht="18.899999999999999" customHeight="1" x14ac:dyDescent="0.25">
      <c r="A11" s="247">
        <v>5</v>
      </c>
      <c r="B11" s="485" t="s">
        <v>110</v>
      </c>
      <c r="C11" s="486"/>
      <c r="D11" s="96"/>
      <c r="E11" s="260"/>
      <c r="F11" s="415"/>
      <c r="G11" s="281"/>
      <c r="H11" s="96">
        <v>181</v>
      </c>
      <c r="I11" s="96"/>
      <c r="J11" s="244"/>
      <c r="K11" s="242"/>
      <c r="L11" s="246"/>
      <c r="M11" s="242"/>
      <c r="N11" s="238"/>
      <c r="O11" s="96"/>
      <c r="P11" s="423"/>
      <c r="Q11" s="421"/>
    </row>
    <row r="12" spans="1:17" s="11" customFormat="1" ht="18.899999999999999" customHeight="1" x14ac:dyDescent="0.25">
      <c r="A12" s="247">
        <v>6</v>
      </c>
      <c r="B12" s="485" t="s">
        <v>102</v>
      </c>
      <c r="C12" s="486"/>
      <c r="D12" s="96"/>
      <c r="E12" s="260"/>
      <c r="F12" s="415"/>
      <c r="G12" s="281"/>
      <c r="H12" s="96">
        <v>103</v>
      </c>
      <c r="I12" s="96"/>
      <c r="J12" s="244"/>
      <c r="K12" s="242"/>
      <c r="L12" s="246"/>
      <c r="M12" s="242"/>
      <c r="N12" s="238"/>
      <c r="O12" s="96"/>
      <c r="P12" s="423"/>
      <c r="Q12" s="421"/>
    </row>
    <row r="13" spans="1:17" s="11" customFormat="1" ht="18.899999999999999" customHeight="1" x14ac:dyDescent="0.25">
      <c r="A13" s="247">
        <v>7</v>
      </c>
      <c r="B13" s="485" t="s">
        <v>111</v>
      </c>
      <c r="C13" s="486"/>
      <c r="D13" s="96"/>
      <c r="E13" s="260"/>
      <c r="F13" s="415"/>
      <c r="G13" s="281"/>
      <c r="H13" s="96">
        <v>62</v>
      </c>
      <c r="I13" s="96"/>
      <c r="J13" s="244"/>
      <c r="K13" s="242"/>
      <c r="L13" s="246"/>
      <c r="M13" s="242"/>
      <c r="N13" s="238"/>
      <c r="O13" s="96"/>
      <c r="P13" s="423"/>
      <c r="Q13" s="421">
        <v>3</v>
      </c>
    </row>
    <row r="14" spans="1:17" s="11" customFormat="1" ht="18.899999999999999" customHeight="1" x14ac:dyDescent="0.25">
      <c r="A14" s="247">
        <v>8</v>
      </c>
      <c r="B14" s="485" t="s">
        <v>103</v>
      </c>
      <c r="C14" s="486"/>
      <c r="D14" s="96"/>
      <c r="E14" s="260"/>
      <c r="F14" s="415"/>
      <c r="G14" s="281"/>
      <c r="H14" s="96">
        <v>32</v>
      </c>
      <c r="I14" s="96"/>
      <c r="J14" s="244"/>
      <c r="K14" s="242"/>
      <c r="L14" s="246"/>
      <c r="M14" s="242"/>
      <c r="N14" s="238"/>
      <c r="O14" s="96"/>
      <c r="P14" s="423"/>
      <c r="Q14" s="421">
        <v>1</v>
      </c>
    </row>
    <row r="15" spans="1:17" s="11" customFormat="1" ht="18.899999999999999" customHeight="1" x14ac:dyDescent="0.25">
      <c r="A15" s="247">
        <v>9</v>
      </c>
      <c r="B15" s="485" t="s">
        <v>104</v>
      </c>
      <c r="C15" s="486"/>
      <c r="D15" s="96"/>
      <c r="E15" s="260"/>
      <c r="F15" s="97"/>
      <c r="G15" s="97"/>
      <c r="H15" s="96">
        <v>38</v>
      </c>
      <c r="I15" s="96"/>
      <c r="J15" s="244"/>
      <c r="K15" s="242"/>
      <c r="L15" s="246"/>
      <c r="M15" s="280"/>
      <c r="N15" s="238"/>
      <c r="O15" s="96"/>
      <c r="P15" s="97"/>
      <c r="Q15" s="97">
        <v>2</v>
      </c>
    </row>
    <row r="16" spans="1:17" s="11" customFormat="1" ht="18.899999999999999" customHeight="1" x14ac:dyDescent="0.25">
      <c r="A16" s="247">
        <v>10</v>
      </c>
      <c r="B16" s="485" t="s">
        <v>105</v>
      </c>
      <c r="C16" s="486"/>
      <c r="D16" s="96"/>
      <c r="E16" s="260"/>
      <c r="F16" s="97"/>
      <c r="G16" s="97"/>
      <c r="H16" s="96">
        <v>177</v>
      </c>
      <c r="I16" s="96"/>
      <c r="J16" s="244"/>
      <c r="K16" s="242"/>
      <c r="L16" s="246"/>
      <c r="M16" s="280"/>
      <c r="N16" s="238"/>
      <c r="O16" s="96"/>
      <c r="P16" s="114"/>
      <c r="Q16" s="97"/>
    </row>
    <row r="17" spans="1:17" s="11" customFormat="1" ht="18.899999999999999" customHeight="1" x14ac:dyDescent="0.25">
      <c r="A17" s="247">
        <v>11</v>
      </c>
      <c r="B17" s="492" t="s">
        <v>77</v>
      </c>
      <c r="C17" s="493"/>
      <c r="D17" s="96"/>
      <c r="E17" s="260"/>
      <c r="F17" s="97"/>
      <c r="G17" s="97"/>
      <c r="H17" s="96"/>
      <c r="I17" s="96"/>
      <c r="J17" s="244"/>
      <c r="K17" s="242"/>
      <c r="L17" s="246"/>
      <c r="M17" s="280"/>
      <c r="N17" s="238"/>
      <c r="O17" s="96"/>
      <c r="P17" s="114"/>
      <c r="Q17" s="97"/>
    </row>
    <row r="18" spans="1:17" s="11" customFormat="1" ht="18.899999999999999" customHeight="1" thickBot="1" x14ac:dyDescent="0.3">
      <c r="A18" s="247">
        <v>12</v>
      </c>
      <c r="B18" s="95" t="s">
        <v>77</v>
      </c>
      <c r="C18" s="95"/>
      <c r="D18" s="96"/>
      <c r="E18" s="260"/>
      <c r="F18" s="97"/>
      <c r="G18" s="97"/>
      <c r="H18" s="96"/>
      <c r="I18" s="96"/>
      <c r="J18" s="244"/>
      <c r="K18" s="242"/>
      <c r="L18" s="246"/>
      <c r="M18" s="280"/>
      <c r="N18" s="238"/>
      <c r="O18" s="96"/>
      <c r="P18" s="114"/>
      <c r="Q18" s="97"/>
    </row>
    <row r="19" spans="1:17" s="11" customFormat="1" ht="18.899999999999999" customHeight="1" x14ac:dyDescent="0.25">
      <c r="A19" s="247">
        <v>13</v>
      </c>
      <c r="B19" s="485"/>
      <c r="C19" s="486"/>
      <c r="D19" s="96"/>
      <c r="E19" s="260"/>
      <c r="F19" s="413"/>
      <c r="G19" s="414"/>
      <c r="H19" s="96"/>
      <c r="I19" s="96"/>
      <c r="J19" s="244"/>
      <c r="K19" s="242"/>
      <c r="L19" s="246"/>
      <c r="M19" s="242"/>
      <c r="N19" s="238"/>
      <c r="O19" s="96"/>
      <c r="P19" s="114"/>
      <c r="Q19" s="97"/>
    </row>
    <row r="20" spans="1:17" s="11" customFormat="1" ht="18.899999999999999" customHeight="1" x14ac:dyDescent="0.25">
      <c r="A20" s="247">
        <v>14</v>
      </c>
      <c r="B20" s="485"/>
      <c r="C20" s="486"/>
      <c r="D20" s="96"/>
      <c r="E20" s="260"/>
      <c r="F20" s="415"/>
      <c r="G20" s="281"/>
      <c r="H20" s="96"/>
      <c r="I20" s="96"/>
      <c r="J20" s="244"/>
      <c r="K20" s="242"/>
      <c r="L20" s="246"/>
      <c r="M20" s="242"/>
      <c r="N20" s="238"/>
      <c r="O20" s="96"/>
      <c r="P20" s="114"/>
      <c r="Q20" s="97"/>
    </row>
    <row r="21" spans="1:17" s="11" customFormat="1" ht="18.899999999999999" customHeight="1" x14ac:dyDescent="0.25">
      <c r="A21" s="247">
        <v>15</v>
      </c>
      <c r="B21" s="95"/>
      <c r="C21" s="95"/>
      <c r="D21" s="96"/>
      <c r="E21" s="260"/>
      <c r="F21" s="97"/>
      <c r="G21" s="97"/>
      <c r="H21" s="96"/>
      <c r="I21" s="96"/>
      <c r="J21" s="244"/>
      <c r="K21" s="242"/>
      <c r="L21" s="246"/>
      <c r="M21" s="280"/>
      <c r="N21" s="238"/>
      <c r="O21" s="96"/>
      <c r="P21" s="114"/>
      <c r="Q21" s="97"/>
    </row>
    <row r="22" spans="1:17" s="11" customFormat="1" ht="18.899999999999999" customHeight="1" x14ac:dyDescent="0.25">
      <c r="A22" s="247">
        <v>16</v>
      </c>
      <c r="B22" s="95"/>
      <c r="C22" s="95"/>
      <c r="D22" s="96"/>
      <c r="E22" s="260"/>
      <c r="F22" s="97"/>
      <c r="G22" s="97"/>
      <c r="H22" s="96"/>
      <c r="I22" s="96"/>
      <c r="J22" s="244"/>
      <c r="K22" s="242"/>
      <c r="L22" s="246"/>
      <c r="M22" s="280"/>
      <c r="N22" s="238"/>
      <c r="O22" s="96"/>
      <c r="P22" s="114"/>
      <c r="Q22" s="97"/>
    </row>
    <row r="23" spans="1:17" s="11" customFormat="1" ht="18.899999999999999" customHeight="1" x14ac:dyDescent="0.25">
      <c r="A23" s="247">
        <v>17</v>
      </c>
      <c r="B23" s="95"/>
      <c r="C23" s="95"/>
      <c r="D23" s="96"/>
      <c r="E23" s="260"/>
      <c r="F23" s="97"/>
      <c r="G23" s="97"/>
      <c r="H23" s="96"/>
      <c r="I23" s="96"/>
      <c r="J23" s="244"/>
      <c r="K23" s="242"/>
      <c r="L23" s="246"/>
      <c r="M23" s="280"/>
      <c r="N23" s="238"/>
      <c r="O23" s="96"/>
      <c r="P23" s="114"/>
      <c r="Q23" s="97"/>
    </row>
    <row r="24" spans="1:17" s="11" customFormat="1" ht="18.899999999999999" customHeight="1" x14ac:dyDescent="0.25">
      <c r="A24" s="247">
        <v>18</v>
      </c>
      <c r="B24" s="95"/>
      <c r="C24" s="95"/>
      <c r="D24" s="96"/>
      <c r="E24" s="260"/>
      <c r="F24" s="97"/>
      <c r="G24" s="97"/>
      <c r="H24" s="96"/>
      <c r="I24" s="96"/>
      <c r="J24" s="244"/>
      <c r="K24" s="242"/>
      <c r="L24" s="246"/>
      <c r="M24" s="280"/>
      <c r="N24" s="238"/>
      <c r="O24" s="96"/>
      <c r="P24" s="114"/>
      <c r="Q24" s="97"/>
    </row>
    <row r="25" spans="1:17" s="11" customFormat="1" ht="18.899999999999999" customHeight="1" x14ac:dyDescent="0.25">
      <c r="A25" s="247">
        <v>19</v>
      </c>
      <c r="B25" s="95"/>
      <c r="C25" s="95"/>
      <c r="D25" s="96"/>
      <c r="E25" s="260"/>
      <c r="F25" s="97"/>
      <c r="G25" s="97"/>
      <c r="H25" s="96"/>
      <c r="I25" s="96"/>
      <c r="J25" s="244"/>
      <c r="K25" s="242"/>
      <c r="L25" s="246"/>
      <c r="M25" s="280"/>
      <c r="N25" s="238"/>
      <c r="O25" s="96"/>
      <c r="P25" s="114"/>
      <c r="Q25" s="97"/>
    </row>
    <row r="26" spans="1:17" s="11" customFormat="1" ht="18.899999999999999" customHeight="1" x14ac:dyDescent="0.25">
      <c r="A26" s="247">
        <v>20</v>
      </c>
      <c r="B26" s="95"/>
      <c r="C26" s="95"/>
      <c r="D26" s="96"/>
      <c r="E26" s="260"/>
      <c r="F26" s="97"/>
      <c r="G26" s="97"/>
      <c r="H26" s="96"/>
      <c r="I26" s="96"/>
      <c r="J26" s="244"/>
      <c r="K26" s="242"/>
      <c r="L26" s="246"/>
      <c r="M26" s="280"/>
      <c r="N26" s="238"/>
      <c r="O26" s="96"/>
      <c r="P26" s="114"/>
      <c r="Q26" s="97"/>
    </row>
    <row r="27" spans="1:17" s="11" customFormat="1" ht="18.899999999999999" customHeight="1" x14ac:dyDescent="0.25">
      <c r="A27" s="247">
        <v>21</v>
      </c>
      <c r="B27" s="95"/>
      <c r="C27" s="95"/>
      <c r="D27" s="96"/>
      <c r="E27" s="260"/>
      <c r="F27" s="97"/>
      <c r="G27" s="97"/>
      <c r="H27" s="96"/>
      <c r="I27" s="96"/>
      <c r="J27" s="244"/>
      <c r="K27" s="242"/>
      <c r="L27" s="246"/>
      <c r="M27" s="280"/>
      <c r="N27" s="238"/>
      <c r="O27" s="96"/>
      <c r="P27" s="114"/>
      <c r="Q27" s="97"/>
    </row>
    <row r="28" spans="1:17" s="11" customFormat="1" ht="18.899999999999999" customHeight="1" x14ac:dyDescent="0.25">
      <c r="A28" s="247">
        <v>22</v>
      </c>
      <c r="B28" s="95"/>
      <c r="C28" s="95"/>
      <c r="D28" s="96"/>
      <c r="E28" s="440"/>
      <c r="F28" s="434"/>
      <c r="G28" s="274"/>
      <c r="H28" s="96"/>
      <c r="I28" s="96"/>
      <c r="J28" s="244"/>
      <c r="K28" s="242"/>
      <c r="L28" s="246"/>
      <c r="M28" s="280"/>
      <c r="N28" s="238"/>
      <c r="O28" s="96"/>
      <c r="P28" s="114"/>
      <c r="Q28" s="97"/>
    </row>
    <row r="29" spans="1:17" s="11" customFormat="1" ht="18.899999999999999" customHeight="1" x14ac:dyDescent="0.25">
      <c r="A29" s="247">
        <v>23</v>
      </c>
      <c r="B29" s="95"/>
      <c r="C29" s="95"/>
      <c r="D29" s="96"/>
      <c r="E29" s="441"/>
      <c r="F29" s="97"/>
      <c r="G29" s="97"/>
      <c r="H29" s="96"/>
      <c r="I29" s="96"/>
      <c r="J29" s="244"/>
      <c r="K29" s="242"/>
      <c r="L29" s="246"/>
      <c r="M29" s="280"/>
      <c r="N29" s="238"/>
      <c r="O29" s="96"/>
      <c r="P29" s="114"/>
      <c r="Q29" s="97"/>
    </row>
    <row r="30" spans="1:17" s="11" customFormat="1" ht="18.899999999999999" customHeight="1" x14ac:dyDescent="0.25">
      <c r="A30" s="247">
        <v>24</v>
      </c>
      <c r="B30" s="95"/>
      <c r="C30" s="95"/>
      <c r="D30" s="96"/>
      <c r="E30" s="260"/>
      <c r="F30" s="97"/>
      <c r="G30" s="97"/>
      <c r="H30" s="96"/>
      <c r="I30" s="96"/>
      <c r="J30" s="244"/>
      <c r="K30" s="242"/>
      <c r="L30" s="246"/>
      <c r="M30" s="280"/>
      <c r="N30" s="238"/>
      <c r="O30" s="96"/>
      <c r="P30" s="114"/>
      <c r="Q30" s="97"/>
    </row>
    <row r="31" spans="1:17" s="11" customFormat="1" ht="18.899999999999999" customHeight="1" x14ac:dyDescent="0.25">
      <c r="A31" s="247">
        <v>25</v>
      </c>
      <c r="B31" s="95"/>
      <c r="C31" s="95"/>
      <c r="D31" s="96"/>
      <c r="E31" s="260"/>
      <c r="F31" s="97"/>
      <c r="G31" s="97"/>
      <c r="H31" s="96"/>
      <c r="I31" s="96"/>
      <c r="J31" s="244"/>
      <c r="K31" s="242"/>
      <c r="L31" s="246"/>
      <c r="M31" s="280"/>
      <c r="N31" s="238"/>
      <c r="O31" s="96"/>
      <c r="P31" s="114"/>
      <c r="Q31" s="97"/>
    </row>
    <row r="32" spans="1:17" s="11" customFormat="1" ht="18.899999999999999" customHeight="1" x14ac:dyDescent="0.25">
      <c r="A32" s="247">
        <v>26</v>
      </c>
      <c r="B32" s="95"/>
      <c r="C32" s="95"/>
      <c r="D32" s="96"/>
      <c r="E32" s="431"/>
      <c r="F32" s="97"/>
      <c r="G32" s="97"/>
      <c r="H32" s="96"/>
      <c r="I32" s="96"/>
      <c r="J32" s="244"/>
      <c r="K32" s="242"/>
      <c r="L32" s="246"/>
      <c r="M32" s="280"/>
      <c r="N32" s="238"/>
      <c r="O32" s="96"/>
      <c r="P32" s="114"/>
      <c r="Q32" s="97"/>
    </row>
    <row r="33" spans="1:17" s="11" customFormat="1" ht="18.899999999999999" customHeight="1" x14ac:dyDescent="0.25">
      <c r="A33" s="247">
        <v>27</v>
      </c>
      <c r="B33" s="95"/>
      <c r="C33" s="95"/>
      <c r="D33" s="96"/>
      <c r="E33" s="260"/>
      <c r="F33" s="97"/>
      <c r="G33" s="97"/>
      <c r="H33" s="96"/>
      <c r="I33" s="96"/>
      <c r="J33" s="244"/>
      <c r="K33" s="242"/>
      <c r="L33" s="246"/>
      <c r="M33" s="280"/>
      <c r="N33" s="238"/>
      <c r="O33" s="96"/>
      <c r="P33" s="114"/>
      <c r="Q33" s="97"/>
    </row>
    <row r="34" spans="1:17" s="11" customFormat="1" ht="18.899999999999999" customHeight="1" x14ac:dyDescent="0.25">
      <c r="A34" s="247">
        <v>28</v>
      </c>
      <c r="B34" s="95"/>
      <c r="C34" s="95"/>
      <c r="D34" s="96"/>
      <c r="E34" s="260"/>
      <c r="F34" s="97"/>
      <c r="G34" s="97"/>
      <c r="H34" s="96"/>
      <c r="I34" s="96"/>
      <c r="J34" s="244"/>
      <c r="K34" s="242"/>
      <c r="L34" s="246"/>
      <c r="M34" s="280"/>
      <c r="N34" s="238"/>
      <c r="O34" s="96"/>
      <c r="P34" s="114"/>
      <c r="Q34" s="97"/>
    </row>
    <row r="35" spans="1:17" s="11" customFormat="1" ht="18.899999999999999" customHeight="1" x14ac:dyDescent="0.25">
      <c r="A35" s="247">
        <v>29</v>
      </c>
      <c r="B35" s="95"/>
      <c r="C35" s="95"/>
      <c r="D35" s="96"/>
      <c r="E35" s="260"/>
      <c r="F35" s="97"/>
      <c r="G35" s="97"/>
      <c r="H35" s="96"/>
      <c r="I35" s="96"/>
      <c r="J35" s="244"/>
      <c r="K35" s="242"/>
      <c r="L35" s="246"/>
      <c r="M35" s="280"/>
      <c r="N35" s="238"/>
      <c r="O35" s="96"/>
      <c r="P35" s="114"/>
      <c r="Q35" s="97"/>
    </row>
    <row r="36" spans="1:17" s="11" customFormat="1" ht="18.899999999999999" customHeight="1" x14ac:dyDescent="0.25">
      <c r="A36" s="247">
        <v>30</v>
      </c>
      <c r="B36" s="95"/>
      <c r="C36" s="95"/>
      <c r="D36" s="96"/>
      <c r="E36" s="260"/>
      <c r="F36" s="97"/>
      <c r="G36" s="97"/>
      <c r="H36" s="96"/>
      <c r="I36" s="96"/>
      <c r="J36" s="244"/>
      <c r="K36" s="242"/>
      <c r="L36" s="246"/>
      <c r="M36" s="280"/>
      <c r="N36" s="238"/>
      <c r="O36" s="96"/>
      <c r="P36" s="114"/>
      <c r="Q36" s="97"/>
    </row>
    <row r="37" spans="1:17" s="11" customFormat="1" ht="18.899999999999999" customHeight="1" x14ac:dyDescent="0.25">
      <c r="A37" s="247">
        <v>31</v>
      </c>
      <c r="B37" s="95"/>
      <c r="C37" s="95"/>
      <c r="D37" s="96"/>
      <c r="E37" s="260"/>
      <c r="F37" s="97"/>
      <c r="G37" s="97"/>
      <c r="H37" s="96"/>
      <c r="I37" s="96"/>
      <c r="J37" s="244"/>
      <c r="K37" s="242"/>
      <c r="L37" s="246"/>
      <c r="M37" s="280"/>
      <c r="N37" s="238"/>
      <c r="O37" s="96"/>
      <c r="P37" s="114"/>
      <c r="Q37" s="97"/>
    </row>
    <row r="38" spans="1:17" s="11" customFormat="1" ht="18.899999999999999" customHeight="1" x14ac:dyDescent="0.25">
      <c r="A38" s="247">
        <v>32</v>
      </c>
      <c r="B38" s="95"/>
      <c r="C38" s="95"/>
      <c r="D38" s="96"/>
      <c r="E38" s="260"/>
      <c r="F38" s="97"/>
      <c r="G38" s="97"/>
      <c r="H38" s="415"/>
      <c r="I38" s="281"/>
      <c r="J38" s="244"/>
      <c r="K38" s="242"/>
      <c r="L38" s="246"/>
      <c r="M38" s="280"/>
      <c r="N38" s="238"/>
      <c r="O38" s="97"/>
      <c r="P38" s="114"/>
      <c r="Q38" s="97"/>
    </row>
    <row r="39" spans="1:17" s="11" customFormat="1" ht="18.899999999999999" customHeight="1" x14ac:dyDescent="0.25">
      <c r="A39" s="247">
        <v>33</v>
      </c>
      <c r="B39" s="95"/>
      <c r="C39" s="95"/>
      <c r="D39" s="96"/>
      <c r="E39" s="260"/>
      <c r="F39" s="97"/>
      <c r="G39" s="97"/>
      <c r="H39" s="415"/>
      <c r="I39" s="281"/>
      <c r="J39" s="244"/>
      <c r="K39" s="242"/>
      <c r="L39" s="246"/>
      <c r="M39" s="280"/>
      <c r="N39" s="274"/>
      <c r="O39" s="97"/>
      <c r="P39" s="114"/>
      <c r="Q39" s="97"/>
    </row>
    <row r="40" spans="1:17" s="11" customFormat="1" ht="18.899999999999999" customHeight="1" x14ac:dyDescent="0.25">
      <c r="A40" s="247">
        <v>34</v>
      </c>
      <c r="B40" s="95"/>
      <c r="C40" s="95"/>
      <c r="D40" s="96"/>
      <c r="E40" s="260"/>
      <c r="F40" s="97"/>
      <c r="G40" s="97"/>
      <c r="H40" s="415"/>
      <c r="I40" s="281"/>
      <c r="J40" s="244" t="e">
        <f>IF(AND(Q40="",#REF!&gt;0,#REF!&lt;5),K40,)</f>
        <v>#REF!</v>
      </c>
      <c r="K40" s="242" t="str">
        <f>IF(D40="","ZZZ9",IF(AND(#REF!&gt;0,#REF!&lt;5),D40&amp;#REF!,D40&amp;"9"))</f>
        <v>ZZZ9</v>
      </c>
      <c r="L40" s="246">
        <f t="shared" ref="L40:L103" si="0">IF(Q40="",999,Q40)</f>
        <v>999</v>
      </c>
      <c r="M40" s="280">
        <f t="shared" ref="M40:M103" si="1">IF(P40=999,999,1)</f>
        <v>999</v>
      </c>
      <c r="N40" s="274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7">
        <v>35</v>
      </c>
      <c r="B41" s="95"/>
      <c r="C41" s="95"/>
      <c r="D41" s="96"/>
      <c r="E41" s="260"/>
      <c r="F41" s="97"/>
      <c r="G41" s="97"/>
      <c r="H41" s="415"/>
      <c r="I41" s="281"/>
      <c r="J41" s="244" t="e">
        <f>IF(AND(Q41="",#REF!&gt;0,#REF!&lt;5),K41,)</f>
        <v>#REF!</v>
      </c>
      <c r="K41" s="242" t="str">
        <f>IF(D41="","ZZZ9",IF(AND(#REF!&gt;0,#REF!&lt;5),D41&amp;#REF!,D41&amp;"9"))</f>
        <v>ZZZ9</v>
      </c>
      <c r="L41" s="246">
        <f t="shared" si="0"/>
        <v>999</v>
      </c>
      <c r="M41" s="280">
        <f t="shared" si="1"/>
        <v>999</v>
      </c>
      <c r="N41" s="274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7">
        <v>36</v>
      </c>
      <c r="B42" s="95"/>
      <c r="C42" s="95"/>
      <c r="D42" s="96"/>
      <c r="E42" s="260"/>
      <c r="F42" s="97"/>
      <c r="G42" s="97"/>
      <c r="H42" s="415"/>
      <c r="I42" s="281"/>
      <c r="J42" s="244" t="e">
        <f>IF(AND(Q42="",#REF!&gt;0,#REF!&lt;5),K42,)</f>
        <v>#REF!</v>
      </c>
      <c r="K42" s="242" t="str">
        <f>IF(D42="","ZZZ9",IF(AND(#REF!&gt;0,#REF!&lt;5),D42&amp;#REF!,D42&amp;"9"))</f>
        <v>ZZZ9</v>
      </c>
      <c r="L42" s="246">
        <f t="shared" si="0"/>
        <v>999</v>
      </c>
      <c r="M42" s="280">
        <f t="shared" si="1"/>
        <v>999</v>
      </c>
      <c r="N42" s="274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7">
        <v>37</v>
      </c>
      <c r="B43" s="95"/>
      <c r="C43" s="95"/>
      <c r="D43" s="96"/>
      <c r="E43" s="260"/>
      <c r="F43" s="97"/>
      <c r="G43" s="97"/>
      <c r="H43" s="415"/>
      <c r="I43" s="281"/>
      <c r="J43" s="244" t="e">
        <f>IF(AND(Q43="",#REF!&gt;0,#REF!&lt;5),K43,)</f>
        <v>#REF!</v>
      </c>
      <c r="K43" s="242" t="str">
        <f>IF(D43="","ZZZ9",IF(AND(#REF!&gt;0,#REF!&lt;5),D43&amp;#REF!,D43&amp;"9"))</f>
        <v>ZZZ9</v>
      </c>
      <c r="L43" s="246">
        <f t="shared" si="0"/>
        <v>999</v>
      </c>
      <c r="M43" s="280">
        <f t="shared" si="1"/>
        <v>999</v>
      </c>
      <c r="N43" s="274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7">
        <v>38</v>
      </c>
      <c r="B44" s="95"/>
      <c r="C44" s="95"/>
      <c r="D44" s="96"/>
      <c r="E44" s="260"/>
      <c r="F44" s="97"/>
      <c r="G44" s="97"/>
      <c r="H44" s="415"/>
      <c r="I44" s="281"/>
      <c r="J44" s="244" t="e">
        <f>IF(AND(Q44="",#REF!&gt;0,#REF!&lt;5),K44,)</f>
        <v>#REF!</v>
      </c>
      <c r="K44" s="242" t="str">
        <f>IF(D44="","ZZZ9",IF(AND(#REF!&gt;0,#REF!&lt;5),D44&amp;#REF!,D44&amp;"9"))</f>
        <v>ZZZ9</v>
      </c>
      <c r="L44" s="246">
        <f t="shared" si="0"/>
        <v>999</v>
      </c>
      <c r="M44" s="280">
        <f t="shared" si="1"/>
        <v>999</v>
      </c>
      <c r="N44" s="274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7">
        <v>39</v>
      </c>
      <c r="B45" s="95"/>
      <c r="C45" s="95"/>
      <c r="D45" s="96"/>
      <c r="E45" s="260"/>
      <c r="F45" s="97"/>
      <c r="G45" s="97"/>
      <c r="H45" s="415"/>
      <c r="I45" s="281"/>
      <c r="J45" s="244" t="e">
        <f>IF(AND(Q45="",#REF!&gt;0,#REF!&lt;5),K45,)</f>
        <v>#REF!</v>
      </c>
      <c r="K45" s="242" t="str">
        <f>IF(D45="","ZZZ9",IF(AND(#REF!&gt;0,#REF!&lt;5),D45&amp;#REF!,D45&amp;"9"))</f>
        <v>ZZZ9</v>
      </c>
      <c r="L45" s="246">
        <f t="shared" si="0"/>
        <v>999</v>
      </c>
      <c r="M45" s="280">
        <f t="shared" si="1"/>
        <v>999</v>
      </c>
      <c r="N45" s="274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7">
        <v>40</v>
      </c>
      <c r="B46" s="95"/>
      <c r="C46" s="95"/>
      <c r="D46" s="96"/>
      <c r="E46" s="260"/>
      <c r="F46" s="97"/>
      <c r="G46" s="97"/>
      <c r="H46" s="415"/>
      <c r="I46" s="281"/>
      <c r="J46" s="244" t="e">
        <f>IF(AND(Q46="",#REF!&gt;0,#REF!&lt;5),K46,)</f>
        <v>#REF!</v>
      </c>
      <c r="K46" s="242" t="str">
        <f>IF(D46="","ZZZ9",IF(AND(#REF!&gt;0,#REF!&lt;5),D46&amp;#REF!,D46&amp;"9"))</f>
        <v>ZZZ9</v>
      </c>
      <c r="L46" s="246">
        <f t="shared" si="0"/>
        <v>999</v>
      </c>
      <c r="M46" s="280">
        <f t="shared" si="1"/>
        <v>999</v>
      </c>
      <c r="N46" s="274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7">
        <v>41</v>
      </c>
      <c r="B47" s="95"/>
      <c r="C47" s="95"/>
      <c r="D47" s="96"/>
      <c r="E47" s="260"/>
      <c r="F47" s="97"/>
      <c r="G47" s="97"/>
      <c r="H47" s="415"/>
      <c r="I47" s="281"/>
      <c r="J47" s="244" t="e">
        <f>IF(AND(Q47="",#REF!&gt;0,#REF!&lt;5),K47,)</f>
        <v>#REF!</v>
      </c>
      <c r="K47" s="242" t="str">
        <f>IF(D47="","ZZZ9",IF(AND(#REF!&gt;0,#REF!&lt;5),D47&amp;#REF!,D47&amp;"9"))</f>
        <v>ZZZ9</v>
      </c>
      <c r="L47" s="246">
        <f t="shared" si="0"/>
        <v>999</v>
      </c>
      <c r="M47" s="280">
        <f t="shared" si="1"/>
        <v>999</v>
      </c>
      <c r="N47" s="274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7">
        <v>42</v>
      </c>
      <c r="B48" s="95"/>
      <c r="C48" s="95"/>
      <c r="D48" s="96"/>
      <c r="E48" s="260"/>
      <c r="F48" s="97"/>
      <c r="G48" s="97"/>
      <c r="H48" s="415"/>
      <c r="I48" s="281"/>
      <c r="J48" s="244" t="e">
        <f>IF(AND(Q48="",#REF!&gt;0,#REF!&lt;5),K48,)</f>
        <v>#REF!</v>
      </c>
      <c r="K48" s="242" t="str">
        <f>IF(D48="","ZZZ9",IF(AND(#REF!&gt;0,#REF!&lt;5),D48&amp;#REF!,D48&amp;"9"))</f>
        <v>ZZZ9</v>
      </c>
      <c r="L48" s="246">
        <f t="shared" si="0"/>
        <v>999</v>
      </c>
      <c r="M48" s="280">
        <f t="shared" si="1"/>
        <v>999</v>
      </c>
      <c r="N48" s="274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7">
        <v>43</v>
      </c>
      <c r="B49" s="95"/>
      <c r="C49" s="95"/>
      <c r="D49" s="96"/>
      <c r="E49" s="260"/>
      <c r="F49" s="97"/>
      <c r="G49" s="97"/>
      <c r="H49" s="415"/>
      <c r="I49" s="281"/>
      <c r="J49" s="244" t="e">
        <f>IF(AND(Q49="",#REF!&gt;0,#REF!&lt;5),K49,)</f>
        <v>#REF!</v>
      </c>
      <c r="K49" s="242" t="str">
        <f>IF(D49="","ZZZ9",IF(AND(#REF!&gt;0,#REF!&lt;5),D49&amp;#REF!,D49&amp;"9"))</f>
        <v>ZZZ9</v>
      </c>
      <c r="L49" s="246">
        <f t="shared" si="0"/>
        <v>999</v>
      </c>
      <c r="M49" s="280">
        <f t="shared" si="1"/>
        <v>999</v>
      </c>
      <c r="N49" s="274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7">
        <v>44</v>
      </c>
      <c r="B50" s="95"/>
      <c r="C50" s="95"/>
      <c r="D50" s="96"/>
      <c r="E50" s="260"/>
      <c r="F50" s="97"/>
      <c r="G50" s="97"/>
      <c r="H50" s="415"/>
      <c r="I50" s="281"/>
      <c r="J50" s="244" t="e">
        <f>IF(AND(Q50="",#REF!&gt;0,#REF!&lt;5),K50,)</f>
        <v>#REF!</v>
      </c>
      <c r="K50" s="242" t="str">
        <f>IF(D50="","ZZZ9",IF(AND(#REF!&gt;0,#REF!&lt;5),D50&amp;#REF!,D50&amp;"9"))</f>
        <v>ZZZ9</v>
      </c>
      <c r="L50" s="246">
        <f t="shared" si="0"/>
        <v>999</v>
      </c>
      <c r="M50" s="280">
        <f t="shared" si="1"/>
        <v>999</v>
      </c>
      <c r="N50" s="274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7">
        <v>45</v>
      </c>
      <c r="B51" s="95"/>
      <c r="C51" s="95"/>
      <c r="D51" s="96"/>
      <c r="E51" s="260"/>
      <c r="F51" s="97"/>
      <c r="G51" s="97"/>
      <c r="H51" s="415"/>
      <c r="I51" s="281"/>
      <c r="J51" s="244" t="e">
        <f>IF(AND(Q51="",#REF!&gt;0,#REF!&lt;5),K51,)</f>
        <v>#REF!</v>
      </c>
      <c r="K51" s="242" t="str">
        <f>IF(D51="","ZZZ9",IF(AND(#REF!&gt;0,#REF!&lt;5),D51&amp;#REF!,D51&amp;"9"))</f>
        <v>ZZZ9</v>
      </c>
      <c r="L51" s="246">
        <f t="shared" si="0"/>
        <v>999</v>
      </c>
      <c r="M51" s="280">
        <f t="shared" si="1"/>
        <v>999</v>
      </c>
      <c r="N51" s="274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7">
        <v>46</v>
      </c>
      <c r="B52" s="95"/>
      <c r="C52" s="95"/>
      <c r="D52" s="96"/>
      <c r="E52" s="260"/>
      <c r="F52" s="97"/>
      <c r="G52" s="97"/>
      <c r="H52" s="415"/>
      <c r="I52" s="281"/>
      <c r="J52" s="244" t="e">
        <f>IF(AND(Q52="",#REF!&gt;0,#REF!&lt;5),K52,)</f>
        <v>#REF!</v>
      </c>
      <c r="K52" s="242" t="str">
        <f>IF(D52="","ZZZ9",IF(AND(#REF!&gt;0,#REF!&lt;5),D52&amp;#REF!,D52&amp;"9"))</f>
        <v>ZZZ9</v>
      </c>
      <c r="L52" s="246">
        <f t="shared" si="0"/>
        <v>999</v>
      </c>
      <c r="M52" s="280">
        <f t="shared" si="1"/>
        <v>999</v>
      </c>
      <c r="N52" s="274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7">
        <v>47</v>
      </c>
      <c r="B53" s="95"/>
      <c r="C53" s="95"/>
      <c r="D53" s="96"/>
      <c r="E53" s="260"/>
      <c r="F53" s="97"/>
      <c r="G53" s="97"/>
      <c r="H53" s="415"/>
      <c r="I53" s="281"/>
      <c r="J53" s="244" t="e">
        <f>IF(AND(Q53="",#REF!&gt;0,#REF!&lt;5),K53,)</f>
        <v>#REF!</v>
      </c>
      <c r="K53" s="242" t="str">
        <f>IF(D53="","ZZZ9",IF(AND(#REF!&gt;0,#REF!&lt;5),D53&amp;#REF!,D53&amp;"9"))</f>
        <v>ZZZ9</v>
      </c>
      <c r="L53" s="246">
        <f t="shared" si="0"/>
        <v>999</v>
      </c>
      <c r="M53" s="280">
        <f t="shared" si="1"/>
        <v>999</v>
      </c>
      <c r="N53" s="274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7">
        <v>48</v>
      </c>
      <c r="B54" s="95"/>
      <c r="C54" s="95"/>
      <c r="D54" s="96"/>
      <c r="E54" s="260"/>
      <c r="F54" s="97"/>
      <c r="G54" s="97"/>
      <c r="H54" s="415"/>
      <c r="I54" s="281"/>
      <c r="J54" s="244" t="e">
        <f>IF(AND(Q54="",#REF!&gt;0,#REF!&lt;5),K54,)</f>
        <v>#REF!</v>
      </c>
      <c r="K54" s="242" t="str">
        <f>IF(D54="","ZZZ9",IF(AND(#REF!&gt;0,#REF!&lt;5),D54&amp;#REF!,D54&amp;"9"))</f>
        <v>ZZZ9</v>
      </c>
      <c r="L54" s="246">
        <f t="shared" si="0"/>
        <v>999</v>
      </c>
      <c r="M54" s="280">
        <f t="shared" si="1"/>
        <v>999</v>
      </c>
      <c r="N54" s="274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7">
        <v>49</v>
      </c>
      <c r="B55" s="95"/>
      <c r="C55" s="95"/>
      <c r="D55" s="96"/>
      <c r="E55" s="260"/>
      <c r="F55" s="97"/>
      <c r="G55" s="97"/>
      <c r="H55" s="415"/>
      <c r="I55" s="281"/>
      <c r="J55" s="244" t="e">
        <f>IF(AND(Q55="",#REF!&gt;0,#REF!&lt;5),K55,)</f>
        <v>#REF!</v>
      </c>
      <c r="K55" s="242" t="str">
        <f>IF(D55="","ZZZ9",IF(AND(#REF!&gt;0,#REF!&lt;5),D55&amp;#REF!,D55&amp;"9"))</f>
        <v>ZZZ9</v>
      </c>
      <c r="L55" s="246">
        <f t="shared" si="0"/>
        <v>999</v>
      </c>
      <c r="M55" s="280">
        <f t="shared" si="1"/>
        <v>999</v>
      </c>
      <c r="N55" s="274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7">
        <v>50</v>
      </c>
      <c r="B56" s="95"/>
      <c r="C56" s="95"/>
      <c r="D56" s="96"/>
      <c r="E56" s="260"/>
      <c r="F56" s="97"/>
      <c r="G56" s="97"/>
      <c r="H56" s="415"/>
      <c r="I56" s="281"/>
      <c r="J56" s="244" t="e">
        <f>IF(AND(Q56="",#REF!&gt;0,#REF!&lt;5),K56,)</f>
        <v>#REF!</v>
      </c>
      <c r="K56" s="242" t="str">
        <f>IF(D56="","ZZZ9",IF(AND(#REF!&gt;0,#REF!&lt;5),D56&amp;#REF!,D56&amp;"9"))</f>
        <v>ZZZ9</v>
      </c>
      <c r="L56" s="246">
        <f t="shared" si="0"/>
        <v>999</v>
      </c>
      <c r="M56" s="280">
        <f t="shared" si="1"/>
        <v>999</v>
      </c>
      <c r="N56" s="274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7">
        <v>51</v>
      </c>
      <c r="B57" s="95"/>
      <c r="C57" s="95"/>
      <c r="D57" s="96"/>
      <c r="E57" s="260"/>
      <c r="F57" s="97"/>
      <c r="G57" s="97"/>
      <c r="H57" s="415"/>
      <c r="I57" s="281"/>
      <c r="J57" s="244" t="e">
        <f>IF(AND(Q57="",#REF!&gt;0,#REF!&lt;5),K57,)</f>
        <v>#REF!</v>
      </c>
      <c r="K57" s="242" t="str">
        <f>IF(D57="","ZZZ9",IF(AND(#REF!&gt;0,#REF!&lt;5),D57&amp;#REF!,D57&amp;"9"))</f>
        <v>ZZZ9</v>
      </c>
      <c r="L57" s="246">
        <f t="shared" si="0"/>
        <v>999</v>
      </c>
      <c r="M57" s="280">
        <f t="shared" si="1"/>
        <v>999</v>
      </c>
      <c r="N57" s="274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7">
        <v>52</v>
      </c>
      <c r="B58" s="95"/>
      <c r="C58" s="95"/>
      <c r="D58" s="96"/>
      <c r="E58" s="260"/>
      <c r="F58" s="97"/>
      <c r="G58" s="97"/>
      <c r="H58" s="415"/>
      <c r="I58" s="281"/>
      <c r="J58" s="244" t="e">
        <f>IF(AND(Q58="",#REF!&gt;0,#REF!&lt;5),K58,)</f>
        <v>#REF!</v>
      </c>
      <c r="K58" s="242" t="str">
        <f>IF(D58="","ZZZ9",IF(AND(#REF!&gt;0,#REF!&lt;5),D58&amp;#REF!,D58&amp;"9"))</f>
        <v>ZZZ9</v>
      </c>
      <c r="L58" s="246">
        <f t="shared" si="0"/>
        <v>999</v>
      </c>
      <c r="M58" s="280">
        <f t="shared" si="1"/>
        <v>999</v>
      </c>
      <c r="N58" s="274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7">
        <v>53</v>
      </c>
      <c r="B59" s="95"/>
      <c r="C59" s="95"/>
      <c r="D59" s="96"/>
      <c r="E59" s="260"/>
      <c r="F59" s="97"/>
      <c r="G59" s="97"/>
      <c r="H59" s="415"/>
      <c r="I59" s="281"/>
      <c r="J59" s="244" t="e">
        <f>IF(AND(Q59="",#REF!&gt;0,#REF!&lt;5),K59,)</f>
        <v>#REF!</v>
      </c>
      <c r="K59" s="242" t="str">
        <f>IF(D59="","ZZZ9",IF(AND(#REF!&gt;0,#REF!&lt;5),D59&amp;#REF!,D59&amp;"9"))</f>
        <v>ZZZ9</v>
      </c>
      <c r="L59" s="246">
        <f t="shared" si="0"/>
        <v>999</v>
      </c>
      <c r="M59" s="280">
        <f t="shared" si="1"/>
        <v>999</v>
      </c>
      <c r="N59" s="274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7">
        <v>54</v>
      </c>
      <c r="B60" s="95"/>
      <c r="C60" s="95"/>
      <c r="D60" s="96"/>
      <c r="E60" s="260"/>
      <c r="F60" s="97"/>
      <c r="G60" s="97"/>
      <c r="H60" s="415"/>
      <c r="I60" s="281"/>
      <c r="J60" s="244" t="e">
        <f>IF(AND(Q60="",#REF!&gt;0,#REF!&lt;5),K60,)</f>
        <v>#REF!</v>
      </c>
      <c r="K60" s="242" t="str">
        <f>IF(D60="","ZZZ9",IF(AND(#REF!&gt;0,#REF!&lt;5),D60&amp;#REF!,D60&amp;"9"))</f>
        <v>ZZZ9</v>
      </c>
      <c r="L60" s="246">
        <f t="shared" si="0"/>
        <v>999</v>
      </c>
      <c r="M60" s="280">
        <f t="shared" si="1"/>
        <v>999</v>
      </c>
      <c r="N60" s="274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7">
        <v>55</v>
      </c>
      <c r="B61" s="95"/>
      <c r="C61" s="95"/>
      <c r="D61" s="96"/>
      <c r="E61" s="260"/>
      <c r="F61" s="97"/>
      <c r="G61" s="97"/>
      <c r="H61" s="415"/>
      <c r="I61" s="281"/>
      <c r="J61" s="244" t="e">
        <f>IF(AND(Q61="",#REF!&gt;0,#REF!&lt;5),K61,)</f>
        <v>#REF!</v>
      </c>
      <c r="K61" s="242" t="str">
        <f>IF(D61="","ZZZ9",IF(AND(#REF!&gt;0,#REF!&lt;5),D61&amp;#REF!,D61&amp;"9"))</f>
        <v>ZZZ9</v>
      </c>
      <c r="L61" s="246">
        <f t="shared" si="0"/>
        <v>999</v>
      </c>
      <c r="M61" s="280">
        <f t="shared" si="1"/>
        <v>999</v>
      </c>
      <c r="N61" s="274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7">
        <v>56</v>
      </c>
      <c r="B62" s="95"/>
      <c r="C62" s="95"/>
      <c r="D62" s="96"/>
      <c r="E62" s="260"/>
      <c r="F62" s="97"/>
      <c r="G62" s="97"/>
      <c r="H62" s="415"/>
      <c r="I62" s="281"/>
      <c r="J62" s="244" t="e">
        <f>IF(AND(Q62="",#REF!&gt;0,#REF!&lt;5),K62,)</f>
        <v>#REF!</v>
      </c>
      <c r="K62" s="242" t="str">
        <f>IF(D62="","ZZZ9",IF(AND(#REF!&gt;0,#REF!&lt;5),D62&amp;#REF!,D62&amp;"9"))</f>
        <v>ZZZ9</v>
      </c>
      <c r="L62" s="246">
        <f t="shared" si="0"/>
        <v>999</v>
      </c>
      <c r="M62" s="280">
        <f t="shared" si="1"/>
        <v>999</v>
      </c>
      <c r="N62" s="274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7">
        <v>57</v>
      </c>
      <c r="B63" s="95"/>
      <c r="C63" s="95"/>
      <c r="D63" s="96"/>
      <c r="E63" s="260"/>
      <c r="F63" s="97"/>
      <c r="G63" s="97"/>
      <c r="H63" s="415"/>
      <c r="I63" s="281"/>
      <c r="J63" s="244" t="e">
        <f>IF(AND(Q63="",#REF!&gt;0,#REF!&lt;5),K63,)</f>
        <v>#REF!</v>
      </c>
      <c r="K63" s="242" t="str">
        <f>IF(D63="","ZZZ9",IF(AND(#REF!&gt;0,#REF!&lt;5),D63&amp;#REF!,D63&amp;"9"))</f>
        <v>ZZZ9</v>
      </c>
      <c r="L63" s="246">
        <f t="shared" si="0"/>
        <v>999</v>
      </c>
      <c r="M63" s="280">
        <f t="shared" si="1"/>
        <v>999</v>
      </c>
      <c r="N63" s="274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7">
        <v>58</v>
      </c>
      <c r="B64" s="95"/>
      <c r="C64" s="95"/>
      <c r="D64" s="96"/>
      <c r="E64" s="260"/>
      <c r="F64" s="97"/>
      <c r="G64" s="97"/>
      <c r="H64" s="415"/>
      <c r="I64" s="281"/>
      <c r="J64" s="244" t="e">
        <f>IF(AND(Q64="",#REF!&gt;0,#REF!&lt;5),K64,)</f>
        <v>#REF!</v>
      </c>
      <c r="K64" s="242" t="str">
        <f>IF(D64="","ZZZ9",IF(AND(#REF!&gt;0,#REF!&lt;5),D64&amp;#REF!,D64&amp;"9"))</f>
        <v>ZZZ9</v>
      </c>
      <c r="L64" s="246">
        <f t="shared" si="0"/>
        <v>999</v>
      </c>
      <c r="M64" s="280">
        <f t="shared" si="1"/>
        <v>999</v>
      </c>
      <c r="N64" s="274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7">
        <v>59</v>
      </c>
      <c r="B65" s="95"/>
      <c r="C65" s="95"/>
      <c r="D65" s="96"/>
      <c r="E65" s="260"/>
      <c r="F65" s="97"/>
      <c r="G65" s="97"/>
      <c r="H65" s="415"/>
      <c r="I65" s="281"/>
      <c r="J65" s="244" t="e">
        <f>IF(AND(Q65="",#REF!&gt;0,#REF!&lt;5),K65,)</f>
        <v>#REF!</v>
      </c>
      <c r="K65" s="242" t="str">
        <f>IF(D65="","ZZZ9",IF(AND(#REF!&gt;0,#REF!&lt;5),D65&amp;#REF!,D65&amp;"9"))</f>
        <v>ZZZ9</v>
      </c>
      <c r="L65" s="246">
        <f t="shared" si="0"/>
        <v>999</v>
      </c>
      <c r="M65" s="280">
        <f t="shared" si="1"/>
        <v>999</v>
      </c>
      <c r="N65" s="274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7">
        <v>60</v>
      </c>
      <c r="B66" s="95"/>
      <c r="C66" s="95"/>
      <c r="D66" s="96"/>
      <c r="E66" s="260"/>
      <c r="F66" s="97"/>
      <c r="G66" s="97"/>
      <c r="H66" s="415"/>
      <c r="I66" s="281"/>
      <c r="J66" s="244" t="e">
        <f>IF(AND(Q66="",#REF!&gt;0,#REF!&lt;5),K66,)</f>
        <v>#REF!</v>
      </c>
      <c r="K66" s="242" t="str">
        <f>IF(D66="","ZZZ9",IF(AND(#REF!&gt;0,#REF!&lt;5),D66&amp;#REF!,D66&amp;"9"))</f>
        <v>ZZZ9</v>
      </c>
      <c r="L66" s="246">
        <f t="shared" si="0"/>
        <v>999</v>
      </c>
      <c r="M66" s="280">
        <f t="shared" si="1"/>
        <v>999</v>
      </c>
      <c r="N66" s="274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7">
        <v>61</v>
      </c>
      <c r="B67" s="95"/>
      <c r="C67" s="95"/>
      <c r="D67" s="96"/>
      <c r="E67" s="260"/>
      <c r="F67" s="97"/>
      <c r="G67" s="97"/>
      <c r="H67" s="415"/>
      <c r="I67" s="281"/>
      <c r="J67" s="244" t="e">
        <f>IF(AND(Q67="",#REF!&gt;0,#REF!&lt;5),K67,)</f>
        <v>#REF!</v>
      </c>
      <c r="K67" s="242" t="str">
        <f>IF(D67="","ZZZ9",IF(AND(#REF!&gt;0,#REF!&lt;5),D67&amp;#REF!,D67&amp;"9"))</f>
        <v>ZZZ9</v>
      </c>
      <c r="L67" s="246">
        <f t="shared" si="0"/>
        <v>999</v>
      </c>
      <c r="M67" s="280">
        <f t="shared" si="1"/>
        <v>999</v>
      </c>
      <c r="N67" s="274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7">
        <v>62</v>
      </c>
      <c r="B68" s="95"/>
      <c r="C68" s="95"/>
      <c r="D68" s="96"/>
      <c r="E68" s="260"/>
      <c r="F68" s="97"/>
      <c r="G68" s="97"/>
      <c r="H68" s="415"/>
      <c r="I68" s="281"/>
      <c r="J68" s="244" t="e">
        <f>IF(AND(Q68="",#REF!&gt;0,#REF!&lt;5),K68,)</f>
        <v>#REF!</v>
      </c>
      <c r="K68" s="242" t="str">
        <f>IF(D68="","ZZZ9",IF(AND(#REF!&gt;0,#REF!&lt;5),D68&amp;#REF!,D68&amp;"9"))</f>
        <v>ZZZ9</v>
      </c>
      <c r="L68" s="246">
        <f t="shared" si="0"/>
        <v>999</v>
      </c>
      <c r="M68" s="280">
        <f t="shared" si="1"/>
        <v>999</v>
      </c>
      <c r="N68" s="274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7">
        <v>63</v>
      </c>
      <c r="B69" s="95"/>
      <c r="C69" s="95"/>
      <c r="D69" s="96"/>
      <c r="E69" s="260"/>
      <c r="F69" s="97"/>
      <c r="G69" s="97"/>
      <c r="H69" s="415"/>
      <c r="I69" s="281"/>
      <c r="J69" s="244" t="e">
        <f>IF(AND(Q69="",#REF!&gt;0,#REF!&lt;5),K69,)</f>
        <v>#REF!</v>
      </c>
      <c r="K69" s="242" t="str">
        <f>IF(D69="","ZZZ9",IF(AND(#REF!&gt;0,#REF!&lt;5),D69&amp;#REF!,D69&amp;"9"))</f>
        <v>ZZZ9</v>
      </c>
      <c r="L69" s="246">
        <f t="shared" si="0"/>
        <v>999</v>
      </c>
      <c r="M69" s="280">
        <f t="shared" si="1"/>
        <v>999</v>
      </c>
      <c r="N69" s="274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7">
        <v>64</v>
      </c>
      <c r="B70" s="95"/>
      <c r="C70" s="95"/>
      <c r="D70" s="96"/>
      <c r="E70" s="260"/>
      <c r="F70" s="97"/>
      <c r="G70" s="97"/>
      <c r="H70" s="415"/>
      <c r="I70" s="281"/>
      <c r="J70" s="244" t="e">
        <f>IF(AND(Q70="",#REF!&gt;0,#REF!&lt;5),K70,)</f>
        <v>#REF!</v>
      </c>
      <c r="K70" s="242" t="str">
        <f>IF(D70="","ZZZ9",IF(AND(#REF!&gt;0,#REF!&lt;5),D70&amp;#REF!,D70&amp;"9"))</f>
        <v>ZZZ9</v>
      </c>
      <c r="L70" s="246">
        <f t="shared" si="0"/>
        <v>999</v>
      </c>
      <c r="M70" s="280">
        <f t="shared" si="1"/>
        <v>999</v>
      </c>
      <c r="N70" s="274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7">
        <v>65</v>
      </c>
      <c r="B71" s="95"/>
      <c r="C71" s="95"/>
      <c r="D71" s="96"/>
      <c r="E71" s="260"/>
      <c r="F71" s="97"/>
      <c r="G71" s="97"/>
      <c r="H71" s="415"/>
      <c r="I71" s="281"/>
      <c r="J71" s="244" t="e">
        <f>IF(AND(Q71="",#REF!&gt;0,#REF!&lt;5),K71,)</f>
        <v>#REF!</v>
      </c>
      <c r="K71" s="242" t="str">
        <f>IF(D71="","ZZZ9",IF(AND(#REF!&gt;0,#REF!&lt;5),D71&amp;#REF!,D71&amp;"9"))</f>
        <v>ZZZ9</v>
      </c>
      <c r="L71" s="246">
        <f t="shared" si="0"/>
        <v>999</v>
      </c>
      <c r="M71" s="280">
        <f t="shared" si="1"/>
        <v>999</v>
      </c>
      <c r="N71" s="274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7">
        <v>66</v>
      </c>
      <c r="B72" s="95"/>
      <c r="C72" s="95"/>
      <c r="D72" s="96"/>
      <c r="E72" s="260"/>
      <c r="F72" s="97"/>
      <c r="G72" s="97"/>
      <c r="H72" s="415"/>
      <c r="I72" s="281"/>
      <c r="J72" s="244" t="e">
        <f>IF(AND(Q72="",#REF!&gt;0,#REF!&lt;5),K72,)</f>
        <v>#REF!</v>
      </c>
      <c r="K72" s="242" t="str">
        <f>IF(D72="","ZZZ9",IF(AND(#REF!&gt;0,#REF!&lt;5),D72&amp;#REF!,D72&amp;"9"))</f>
        <v>ZZZ9</v>
      </c>
      <c r="L72" s="246">
        <f t="shared" si="0"/>
        <v>999</v>
      </c>
      <c r="M72" s="280">
        <f t="shared" si="1"/>
        <v>999</v>
      </c>
      <c r="N72" s="274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7">
        <v>67</v>
      </c>
      <c r="B73" s="95"/>
      <c r="C73" s="95"/>
      <c r="D73" s="96"/>
      <c r="E73" s="260"/>
      <c r="F73" s="97"/>
      <c r="G73" s="97"/>
      <c r="H73" s="415"/>
      <c r="I73" s="281"/>
      <c r="J73" s="244" t="e">
        <f>IF(AND(Q73="",#REF!&gt;0,#REF!&lt;5),K73,)</f>
        <v>#REF!</v>
      </c>
      <c r="K73" s="242" t="str">
        <f>IF(D73="","ZZZ9",IF(AND(#REF!&gt;0,#REF!&lt;5),D73&amp;#REF!,D73&amp;"9"))</f>
        <v>ZZZ9</v>
      </c>
      <c r="L73" s="246">
        <f t="shared" si="0"/>
        <v>999</v>
      </c>
      <c r="M73" s="280">
        <f t="shared" si="1"/>
        <v>999</v>
      </c>
      <c r="N73" s="274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7">
        <v>68</v>
      </c>
      <c r="B74" s="95"/>
      <c r="C74" s="95"/>
      <c r="D74" s="96"/>
      <c r="E74" s="260"/>
      <c r="F74" s="97"/>
      <c r="G74" s="97"/>
      <c r="H74" s="415"/>
      <c r="I74" s="281"/>
      <c r="J74" s="244" t="e">
        <f>IF(AND(Q74="",#REF!&gt;0,#REF!&lt;5),K74,)</f>
        <v>#REF!</v>
      </c>
      <c r="K74" s="242" t="str">
        <f>IF(D74="","ZZZ9",IF(AND(#REF!&gt;0,#REF!&lt;5),D74&amp;#REF!,D74&amp;"9"))</f>
        <v>ZZZ9</v>
      </c>
      <c r="L74" s="246">
        <f t="shared" si="0"/>
        <v>999</v>
      </c>
      <c r="M74" s="280">
        <f t="shared" si="1"/>
        <v>999</v>
      </c>
      <c r="N74" s="274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7">
        <v>69</v>
      </c>
      <c r="B75" s="95"/>
      <c r="C75" s="95"/>
      <c r="D75" s="96"/>
      <c r="E75" s="260"/>
      <c r="F75" s="97"/>
      <c r="G75" s="97"/>
      <c r="H75" s="415"/>
      <c r="I75" s="281"/>
      <c r="J75" s="244" t="e">
        <f>IF(AND(Q75="",#REF!&gt;0,#REF!&lt;5),K75,)</f>
        <v>#REF!</v>
      </c>
      <c r="K75" s="242" t="str">
        <f>IF(D75="","ZZZ9",IF(AND(#REF!&gt;0,#REF!&lt;5),D75&amp;#REF!,D75&amp;"9"))</f>
        <v>ZZZ9</v>
      </c>
      <c r="L75" s="246">
        <f t="shared" si="0"/>
        <v>999</v>
      </c>
      <c r="M75" s="280">
        <f t="shared" si="1"/>
        <v>999</v>
      </c>
      <c r="N75" s="274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7">
        <v>70</v>
      </c>
      <c r="B76" s="95"/>
      <c r="C76" s="95"/>
      <c r="D76" s="96"/>
      <c r="E76" s="260"/>
      <c r="F76" s="97"/>
      <c r="G76" s="97"/>
      <c r="H76" s="415"/>
      <c r="I76" s="281"/>
      <c r="J76" s="244" t="e">
        <f>IF(AND(Q76="",#REF!&gt;0,#REF!&lt;5),K76,)</f>
        <v>#REF!</v>
      </c>
      <c r="K76" s="242" t="str">
        <f>IF(D76="","ZZZ9",IF(AND(#REF!&gt;0,#REF!&lt;5),D76&amp;#REF!,D76&amp;"9"))</f>
        <v>ZZZ9</v>
      </c>
      <c r="L76" s="246">
        <f t="shared" si="0"/>
        <v>999</v>
      </c>
      <c r="M76" s="280">
        <f t="shared" si="1"/>
        <v>999</v>
      </c>
      <c r="N76" s="274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7">
        <v>71</v>
      </c>
      <c r="B77" s="95"/>
      <c r="C77" s="95"/>
      <c r="D77" s="96"/>
      <c r="E77" s="260"/>
      <c r="F77" s="97"/>
      <c r="G77" s="97"/>
      <c r="H77" s="415"/>
      <c r="I77" s="281"/>
      <c r="J77" s="244" t="e">
        <f>IF(AND(Q77="",#REF!&gt;0,#REF!&lt;5),K77,)</f>
        <v>#REF!</v>
      </c>
      <c r="K77" s="242" t="str">
        <f>IF(D77="","ZZZ9",IF(AND(#REF!&gt;0,#REF!&lt;5),D77&amp;#REF!,D77&amp;"9"))</f>
        <v>ZZZ9</v>
      </c>
      <c r="L77" s="246">
        <f t="shared" si="0"/>
        <v>999</v>
      </c>
      <c r="M77" s="280">
        <f t="shared" si="1"/>
        <v>999</v>
      </c>
      <c r="N77" s="274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7">
        <v>72</v>
      </c>
      <c r="B78" s="95"/>
      <c r="C78" s="95"/>
      <c r="D78" s="96"/>
      <c r="E78" s="260"/>
      <c r="F78" s="97"/>
      <c r="G78" s="97"/>
      <c r="H78" s="415"/>
      <c r="I78" s="281"/>
      <c r="J78" s="244" t="e">
        <f>IF(AND(Q78="",#REF!&gt;0,#REF!&lt;5),K78,)</f>
        <v>#REF!</v>
      </c>
      <c r="K78" s="242" t="str">
        <f>IF(D78="","ZZZ9",IF(AND(#REF!&gt;0,#REF!&lt;5),D78&amp;#REF!,D78&amp;"9"))</f>
        <v>ZZZ9</v>
      </c>
      <c r="L78" s="246">
        <f t="shared" si="0"/>
        <v>999</v>
      </c>
      <c r="M78" s="280">
        <f t="shared" si="1"/>
        <v>999</v>
      </c>
      <c r="N78" s="274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7">
        <v>73</v>
      </c>
      <c r="B79" s="95"/>
      <c r="C79" s="95"/>
      <c r="D79" s="96"/>
      <c r="E79" s="260"/>
      <c r="F79" s="97"/>
      <c r="G79" s="97"/>
      <c r="H79" s="415"/>
      <c r="I79" s="281"/>
      <c r="J79" s="244" t="e">
        <f>IF(AND(Q79="",#REF!&gt;0,#REF!&lt;5),K79,)</f>
        <v>#REF!</v>
      </c>
      <c r="K79" s="242" t="str">
        <f>IF(D79="","ZZZ9",IF(AND(#REF!&gt;0,#REF!&lt;5),D79&amp;#REF!,D79&amp;"9"))</f>
        <v>ZZZ9</v>
      </c>
      <c r="L79" s="246">
        <f t="shared" si="0"/>
        <v>999</v>
      </c>
      <c r="M79" s="280">
        <f t="shared" si="1"/>
        <v>999</v>
      </c>
      <c r="N79" s="274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7">
        <v>74</v>
      </c>
      <c r="B80" s="95"/>
      <c r="C80" s="95"/>
      <c r="D80" s="96"/>
      <c r="E80" s="260"/>
      <c r="F80" s="97"/>
      <c r="G80" s="97"/>
      <c r="H80" s="415"/>
      <c r="I80" s="281"/>
      <c r="J80" s="244" t="e">
        <f>IF(AND(Q80="",#REF!&gt;0,#REF!&lt;5),K80,)</f>
        <v>#REF!</v>
      </c>
      <c r="K80" s="242" t="str">
        <f>IF(D80="","ZZZ9",IF(AND(#REF!&gt;0,#REF!&lt;5),D80&amp;#REF!,D80&amp;"9"))</f>
        <v>ZZZ9</v>
      </c>
      <c r="L80" s="246">
        <f t="shared" si="0"/>
        <v>999</v>
      </c>
      <c r="M80" s="280">
        <f t="shared" si="1"/>
        <v>999</v>
      </c>
      <c r="N80" s="274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7">
        <v>75</v>
      </c>
      <c r="B81" s="95"/>
      <c r="C81" s="95"/>
      <c r="D81" s="96"/>
      <c r="E81" s="260"/>
      <c r="F81" s="97"/>
      <c r="G81" s="97"/>
      <c r="H81" s="415"/>
      <c r="I81" s="281"/>
      <c r="J81" s="244" t="e">
        <f>IF(AND(Q81="",#REF!&gt;0,#REF!&lt;5),K81,)</f>
        <v>#REF!</v>
      </c>
      <c r="K81" s="242" t="str">
        <f>IF(D81="","ZZZ9",IF(AND(#REF!&gt;0,#REF!&lt;5),D81&amp;#REF!,D81&amp;"9"))</f>
        <v>ZZZ9</v>
      </c>
      <c r="L81" s="246">
        <f t="shared" si="0"/>
        <v>999</v>
      </c>
      <c r="M81" s="280">
        <f t="shared" si="1"/>
        <v>999</v>
      </c>
      <c r="N81" s="274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7">
        <v>76</v>
      </c>
      <c r="B82" s="95"/>
      <c r="C82" s="95"/>
      <c r="D82" s="96"/>
      <c r="E82" s="260"/>
      <c r="F82" s="97"/>
      <c r="G82" s="97"/>
      <c r="H82" s="415"/>
      <c r="I82" s="281"/>
      <c r="J82" s="244" t="e">
        <f>IF(AND(Q82="",#REF!&gt;0,#REF!&lt;5),K82,)</f>
        <v>#REF!</v>
      </c>
      <c r="K82" s="242" t="str">
        <f>IF(D82="","ZZZ9",IF(AND(#REF!&gt;0,#REF!&lt;5),D82&amp;#REF!,D82&amp;"9"))</f>
        <v>ZZZ9</v>
      </c>
      <c r="L82" s="246">
        <f t="shared" si="0"/>
        <v>999</v>
      </c>
      <c r="M82" s="280">
        <f t="shared" si="1"/>
        <v>999</v>
      </c>
      <c r="N82" s="274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7">
        <v>77</v>
      </c>
      <c r="B83" s="95"/>
      <c r="C83" s="95"/>
      <c r="D83" s="96"/>
      <c r="E83" s="260"/>
      <c r="F83" s="97"/>
      <c r="G83" s="97"/>
      <c r="H83" s="415"/>
      <c r="I83" s="281"/>
      <c r="J83" s="244" t="e">
        <f>IF(AND(Q83="",#REF!&gt;0,#REF!&lt;5),K83,)</f>
        <v>#REF!</v>
      </c>
      <c r="K83" s="242" t="str">
        <f>IF(D83="","ZZZ9",IF(AND(#REF!&gt;0,#REF!&lt;5),D83&amp;#REF!,D83&amp;"9"))</f>
        <v>ZZZ9</v>
      </c>
      <c r="L83" s="246">
        <f t="shared" si="0"/>
        <v>999</v>
      </c>
      <c r="M83" s="280">
        <f t="shared" si="1"/>
        <v>999</v>
      </c>
      <c r="N83" s="274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7">
        <v>78</v>
      </c>
      <c r="B84" s="95"/>
      <c r="C84" s="95"/>
      <c r="D84" s="96"/>
      <c r="E84" s="260"/>
      <c r="F84" s="97"/>
      <c r="G84" s="97"/>
      <c r="H84" s="415"/>
      <c r="I84" s="281"/>
      <c r="J84" s="244" t="e">
        <f>IF(AND(Q84="",#REF!&gt;0,#REF!&lt;5),K84,)</f>
        <v>#REF!</v>
      </c>
      <c r="K84" s="242" t="str">
        <f>IF(D84="","ZZZ9",IF(AND(#REF!&gt;0,#REF!&lt;5),D84&amp;#REF!,D84&amp;"9"))</f>
        <v>ZZZ9</v>
      </c>
      <c r="L84" s="246">
        <f t="shared" si="0"/>
        <v>999</v>
      </c>
      <c r="M84" s="280">
        <f t="shared" si="1"/>
        <v>999</v>
      </c>
      <c r="N84" s="274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7">
        <v>79</v>
      </c>
      <c r="B85" s="95"/>
      <c r="C85" s="95"/>
      <c r="D85" s="96"/>
      <c r="E85" s="260"/>
      <c r="F85" s="97"/>
      <c r="G85" s="97"/>
      <c r="H85" s="415"/>
      <c r="I85" s="281"/>
      <c r="J85" s="244" t="e">
        <f>IF(AND(Q85="",#REF!&gt;0,#REF!&lt;5),K85,)</f>
        <v>#REF!</v>
      </c>
      <c r="K85" s="242" t="str">
        <f>IF(D85="","ZZZ9",IF(AND(#REF!&gt;0,#REF!&lt;5),D85&amp;#REF!,D85&amp;"9"))</f>
        <v>ZZZ9</v>
      </c>
      <c r="L85" s="246">
        <f t="shared" si="0"/>
        <v>999</v>
      </c>
      <c r="M85" s="280">
        <f t="shared" si="1"/>
        <v>999</v>
      </c>
      <c r="N85" s="274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7">
        <v>80</v>
      </c>
      <c r="B86" s="95"/>
      <c r="C86" s="95"/>
      <c r="D86" s="96"/>
      <c r="E86" s="260"/>
      <c r="F86" s="97"/>
      <c r="G86" s="97"/>
      <c r="H86" s="415"/>
      <c r="I86" s="281"/>
      <c r="J86" s="244" t="e">
        <f>IF(AND(Q86="",#REF!&gt;0,#REF!&lt;5),K86,)</f>
        <v>#REF!</v>
      </c>
      <c r="K86" s="242" t="str">
        <f>IF(D86="","ZZZ9",IF(AND(#REF!&gt;0,#REF!&lt;5),D86&amp;#REF!,D86&amp;"9"))</f>
        <v>ZZZ9</v>
      </c>
      <c r="L86" s="246">
        <f t="shared" si="0"/>
        <v>999</v>
      </c>
      <c r="M86" s="280">
        <f t="shared" si="1"/>
        <v>999</v>
      </c>
      <c r="N86" s="274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7">
        <v>81</v>
      </c>
      <c r="B87" s="95"/>
      <c r="C87" s="95"/>
      <c r="D87" s="96"/>
      <c r="E87" s="260"/>
      <c r="F87" s="97"/>
      <c r="G87" s="97"/>
      <c r="H87" s="415"/>
      <c r="I87" s="281"/>
      <c r="J87" s="244" t="e">
        <f>IF(AND(Q87="",#REF!&gt;0,#REF!&lt;5),K87,)</f>
        <v>#REF!</v>
      </c>
      <c r="K87" s="242" t="str">
        <f>IF(D87="","ZZZ9",IF(AND(#REF!&gt;0,#REF!&lt;5),D87&amp;#REF!,D87&amp;"9"))</f>
        <v>ZZZ9</v>
      </c>
      <c r="L87" s="246">
        <f t="shared" si="0"/>
        <v>999</v>
      </c>
      <c r="M87" s="280">
        <f t="shared" si="1"/>
        <v>999</v>
      </c>
      <c r="N87" s="274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7">
        <v>82</v>
      </c>
      <c r="B88" s="95"/>
      <c r="C88" s="95"/>
      <c r="D88" s="96"/>
      <c r="E88" s="260"/>
      <c r="F88" s="97"/>
      <c r="G88" s="97"/>
      <c r="H88" s="415"/>
      <c r="I88" s="281"/>
      <c r="J88" s="244" t="e">
        <f>IF(AND(Q88="",#REF!&gt;0,#REF!&lt;5),K88,)</f>
        <v>#REF!</v>
      </c>
      <c r="K88" s="242" t="str">
        <f>IF(D88="","ZZZ9",IF(AND(#REF!&gt;0,#REF!&lt;5),D88&amp;#REF!,D88&amp;"9"))</f>
        <v>ZZZ9</v>
      </c>
      <c r="L88" s="246">
        <f t="shared" si="0"/>
        <v>999</v>
      </c>
      <c r="M88" s="280">
        <f t="shared" si="1"/>
        <v>999</v>
      </c>
      <c r="N88" s="274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7">
        <v>83</v>
      </c>
      <c r="B89" s="95"/>
      <c r="C89" s="95"/>
      <c r="D89" s="96"/>
      <c r="E89" s="260"/>
      <c r="F89" s="97"/>
      <c r="G89" s="97"/>
      <c r="H89" s="415"/>
      <c r="I89" s="281"/>
      <c r="J89" s="244" t="e">
        <f>IF(AND(Q89="",#REF!&gt;0,#REF!&lt;5),K89,)</f>
        <v>#REF!</v>
      </c>
      <c r="K89" s="242" t="str">
        <f>IF(D89="","ZZZ9",IF(AND(#REF!&gt;0,#REF!&lt;5),D89&amp;#REF!,D89&amp;"9"))</f>
        <v>ZZZ9</v>
      </c>
      <c r="L89" s="246">
        <f t="shared" si="0"/>
        <v>999</v>
      </c>
      <c r="M89" s="280">
        <f t="shared" si="1"/>
        <v>999</v>
      </c>
      <c r="N89" s="274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7">
        <v>84</v>
      </c>
      <c r="B90" s="95"/>
      <c r="C90" s="95"/>
      <c r="D90" s="96"/>
      <c r="E90" s="260"/>
      <c r="F90" s="97"/>
      <c r="G90" s="97"/>
      <c r="H90" s="415"/>
      <c r="I90" s="281"/>
      <c r="J90" s="244" t="e">
        <f>IF(AND(Q90="",#REF!&gt;0,#REF!&lt;5),K90,)</f>
        <v>#REF!</v>
      </c>
      <c r="K90" s="242" t="str">
        <f>IF(D90="","ZZZ9",IF(AND(#REF!&gt;0,#REF!&lt;5),D90&amp;#REF!,D90&amp;"9"))</f>
        <v>ZZZ9</v>
      </c>
      <c r="L90" s="246">
        <f t="shared" si="0"/>
        <v>999</v>
      </c>
      <c r="M90" s="280">
        <f t="shared" si="1"/>
        <v>999</v>
      </c>
      <c r="N90" s="274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7">
        <v>85</v>
      </c>
      <c r="B91" s="95"/>
      <c r="C91" s="95"/>
      <c r="D91" s="96"/>
      <c r="E91" s="260"/>
      <c r="F91" s="97"/>
      <c r="G91" s="97"/>
      <c r="H91" s="415"/>
      <c r="I91" s="281"/>
      <c r="J91" s="244" t="e">
        <f>IF(AND(Q91="",#REF!&gt;0,#REF!&lt;5),K91,)</f>
        <v>#REF!</v>
      </c>
      <c r="K91" s="242" t="str">
        <f>IF(D91="","ZZZ9",IF(AND(#REF!&gt;0,#REF!&lt;5),D91&amp;#REF!,D91&amp;"9"))</f>
        <v>ZZZ9</v>
      </c>
      <c r="L91" s="246">
        <f t="shared" si="0"/>
        <v>999</v>
      </c>
      <c r="M91" s="280">
        <f t="shared" si="1"/>
        <v>999</v>
      </c>
      <c r="N91" s="274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7">
        <v>86</v>
      </c>
      <c r="B92" s="95"/>
      <c r="C92" s="95"/>
      <c r="D92" s="96"/>
      <c r="E92" s="260"/>
      <c r="F92" s="97"/>
      <c r="G92" s="97"/>
      <c r="H92" s="415"/>
      <c r="I92" s="281"/>
      <c r="J92" s="244" t="e">
        <f>IF(AND(Q92="",#REF!&gt;0,#REF!&lt;5),K92,)</f>
        <v>#REF!</v>
      </c>
      <c r="K92" s="242" t="str">
        <f>IF(D92="","ZZZ9",IF(AND(#REF!&gt;0,#REF!&lt;5),D92&amp;#REF!,D92&amp;"9"))</f>
        <v>ZZZ9</v>
      </c>
      <c r="L92" s="246">
        <f t="shared" si="0"/>
        <v>999</v>
      </c>
      <c r="M92" s="280">
        <f t="shared" si="1"/>
        <v>999</v>
      </c>
      <c r="N92" s="274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7">
        <v>87</v>
      </c>
      <c r="B93" s="95"/>
      <c r="C93" s="95"/>
      <c r="D93" s="96"/>
      <c r="E93" s="260"/>
      <c r="F93" s="97"/>
      <c r="G93" s="97"/>
      <c r="H93" s="415"/>
      <c r="I93" s="281"/>
      <c r="J93" s="244" t="e">
        <f>IF(AND(Q93="",#REF!&gt;0,#REF!&lt;5),K93,)</f>
        <v>#REF!</v>
      </c>
      <c r="K93" s="242" t="str">
        <f>IF(D93="","ZZZ9",IF(AND(#REF!&gt;0,#REF!&lt;5),D93&amp;#REF!,D93&amp;"9"))</f>
        <v>ZZZ9</v>
      </c>
      <c r="L93" s="246">
        <f t="shared" si="0"/>
        <v>999</v>
      </c>
      <c r="M93" s="280">
        <f t="shared" si="1"/>
        <v>999</v>
      </c>
      <c r="N93" s="274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7">
        <v>88</v>
      </c>
      <c r="B94" s="95"/>
      <c r="C94" s="95"/>
      <c r="D94" s="96"/>
      <c r="E94" s="260"/>
      <c r="F94" s="97"/>
      <c r="G94" s="97"/>
      <c r="H94" s="415"/>
      <c r="I94" s="281"/>
      <c r="J94" s="244" t="e">
        <f>IF(AND(Q94="",#REF!&gt;0,#REF!&lt;5),K94,)</f>
        <v>#REF!</v>
      </c>
      <c r="K94" s="242" t="str">
        <f>IF(D94="","ZZZ9",IF(AND(#REF!&gt;0,#REF!&lt;5),D94&amp;#REF!,D94&amp;"9"))</f>
        <v>ZZZ9</v>
      </c>
      <c r="L94" s="246">
        <f t="shared" si="0"/>
        <v>999</v>
      </c>
      <c r="M94" s="280">
        <f t="shared" si="1"/>
        <v>999</v>
      </c>
      <c r="N94" s="274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7">
        <v>89</v>
      </c>
      <c r="B95" s="95"/>
      <c r="C95" s="95"/>
      <c r="D95" s="96"/>
      <c r="E95" s="260"/>
      <c r="F95" s="97"/>
      <c r="G95" s="97"/>
      <c r="H95" s="415"/>
      <c r="I95" s="281"/>
      <c r="J95" s="244" t="e">
        <f>IF(AND(Q95="",#REF!&gt;0,#REF!&lt;5),K95,)</f>
        <v>#REF!</v>
      </c>
      <c r="K95" s="242" t="str">
        <f>IF(D95="","ZZZ9",IF(AND(#REF!&gt;0,#REF!&lt;5),D95&amp;#REF!,D95&amp;"9"))</f>
        <v>ZZZ9</v>
      </c>
      <c r="L95" s="246">
        <f t="shared" si="0"/>
        <v>999</v>
      </c>
      <c r="M95" s="280">
        <f t="shared" si="1"/>
        <v>999</v>
      </c>
      <c r="N95" s="274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7">
        <v>90</v>
      </c>
      <c r="B96" s="95"/>
      <c r="C96" s="95"/>
      <c r="D96" s="96"/>
      <c r="E96" s="260"/>
      <c r="F96" s="97"/>
      <c r="G96" s="97"/>
      <c r="H96" s="415"/>
      <c r="I96" s="281"/>
      <c r="J96" s="244" t="e">
        <f>IF(AND(Q96="",#REF!&gt;0,#REF!&lt;5),K96,)</f>
        <v>#REF!</v>
      </c>
      <c r="K96" s="242" t="str">
        <f>IF(D96="","ZZZ9",IF(AND(#REF!&gt;0,#REF!&lt;5),D96&amp;#REF!,D96&amp;"9"))</f>
        <v>ZZZ9</v>
      </c>
      <c r="L96" s="246">
        <f t="shared" si="0"/>
        <v>999</v>
      </c>
      <c r="M96" s="280">
        <f t="shared" si="1"/>
        <v>999</v>
      </c>
      <c r="N96" s="274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7">
        <v>91</v>
      </c>
      <c r="B97" s="95"/>
      <c r="C97" s="95"/>
      <c r="D97" s="96"/>
      <c r="E97" s="260"/>
      <c r="F97" s="97"/>
      <c r="G97" s="97"/>
      <c r="H97" s="415"/>
      <c r="I97" s="281"/>
      <c r="J97" s="244" t="e">
        <f>IF(AND(Q97="",#REF!&gt;0,#REF!&lt;5),K97,)</f>
        <v>#REF!</v>
      </c>
      <c r="K97" s="242" t="str">
        <f>IF(D97="","ZZZ9",IF(AND(#REF!&gt;0,#REF!&lt;5),D97&amp;#REF!,D97&amp;"9"))</f>
        <v>ZZZ9</v>
      </c>
      <c r="L97" s="246">
        <f t="shared" si="0"/>
        <v>999</v>
      </c>
      <c r="M97" s="280">
        <f t="shared" si="1"/>
        <v>999</v>
      </c>
      <c r="N97" s="274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7">
        <v>92</v>
      </c>
      <c r="B98" s="95"/>
      <c r="C98" s="95"/>
      <c r="D98" s="96"/>
      <c r="E98" s="260"/>
      <c r="F98" s="97"/>
      <c r="G98" s="97"/>
      <c r="H98" s="415"/>
      <c r="I98" s="281"/>
      <c r="J98" s="244" t="e">
        <f>IF(AND(Q98="",#REF!&gt;0,#REF!&lt;5),K98,)</f>
        <v>#REF!</v>
      </c>
      <c r="K98" s="242" t="str">
        <f>IF(D98="","ZZZ9",IF(AND(#REF!&gt;0,#REF!&lt;5),D98&amp;#REF!,D98&amp;"9"))</f>
        <v>ZZZ9</v>
      </c>
      <c r="L98" s="246">
        <f t="shared" si="0"/>
        <v>999</v>
      </c>
      <c r="M98" s="280">
        <f t="shared" si="1"/>
        <v>999</v>
      </c>
      <c r="N98" s="274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7">
        <v>93</v>
      </c>
      <c r="B99" s="95"/>
      <c r="C99" s="95"/>
      <c r="D99" s="96"/>
      <c r="E99" s="260"/>
      <c r="F99" s="97"/>
      <c r="G99" s="97"/>
      <c r="H99" s="415"/>
      <c r="I99" s="281"/>
      <c r="J99" s="244" t="e">
        <f>IF(AND(Q99="",#REF!&gt;0,#REF!&lt;5),K99,)</f>
        <v>#REF!</v>
      </c>
      <c r="K99" s="242" t="str">
        <f>IF(D99="","ZZZ9",IF(AND(#REF!&gt;0,#REF!&lt;5),D99&amp;#REF!,D99&amp;"9"))</f>
        <v>ZZZ9</v>
      </c>
      <c r="L99" s="246">
        <f t="shared" si="0"/>
        <v>999</v>
      </c>
      <c r="M99" s="280">
        <f t="shared" si="1"/>
        <v>999</v>
      </c>
      <c r="N99" s="274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7">
        <v>94</v>
      </c>
      <c r="B100" s="95"/>
      <c r="C100" s="95"/>
      <c r="D100" s="96"/>
      <c r="E100" s="260"/>
      <c r="F100" s="97"/>
      <c r="G100" s="97"/>
      <c r="H100" s="415"/>
      <c r="I100" s="281"/>
      <c r="J100" s="244" t="e">
        <f>IF(AND(Q100="",#REF!&gt;0,#REF!&lt;5),K100,)</f>
        <v>#REF!</v>
      </c>
      <c r="K100" s="242" t="str">
        <f>IF(D100="","ZZZ9",IF(AND(#REF!&gt;0,#REF!&lt;5),D100&amp;#REF!,D100&amp;"9"))</f>
        <v>ZZZ9</v>
      </c>
      <c r="L100" s="246">
        <f t="shared" si="0"/>
        <v>999</v>
      </c>
      <c r="M100" s="280">
        <f t="shared" si="1"/>
        <v>999</v>
      </c>
      <c r="N100" s="274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7">
        <v>95</v>
      </c>
      <c r="B101" s="95"/>
      <c r="C101" s="95"/>
      <c r="D101" s="96"/>
      <c r="E101" s="260"/>
      <c r="F101" s="97"/>
      <c r="G101" s="97"/>
      <c r="H101" s="415"/>
      <c r="I101" s="281"/>
      <c r="J101" s="244" t="e">
        <f>IF(AND(Q101="",#REF!&gt;0,#REF!&lt;5),K101,)</f>
        <v>#REF!</v>
      </c>
      <c r="K101" s="242" t="str">
        <f>IF(D101="","ZZZ9",IF(AND(#REF!&gt;0,#REF!&lt;5),D101&amp;#REF!,D101&amp;"9"))</f>
        <v>ZZZ9</v>
      </c>
      <c r="L101" s="246">
        <f t="shared" si="0"/>
        <v>999</v>
      </c>
      <c r="M101" s="280">
        <f t="shared" si="1"/>
        <v>999</v>
      </c>
      <c r="N101" s="274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7">
        <v>96</v>
      </c>
      <c r="B102" s="95"/>
      <c r="C102" s="95"/>
      <c r="D102" s="96"/>
      <c r="E102" s="260"/>
      <c r="F102" s="97"/>
      <c r="G102" s="97"/>
      <c r="H102" s="415"/>
      <c r="I102" s="281"/>
      <c r="J102" s="244" t="e">
        <f>IF(AND(Q102="",#REF!&gt;0,#REF!&lt;5),K102,)</f>
        <v>#REF!</v>
      </c>
      <c r="K102" s="242" t="str">
        <f>IF(D102="","ZZZ9",IF(AND(#REF!&gt;0,#REF!&lt;5),D102&amp;#REF!,D102&amp;"9"))</f>
        <v>ZZZ9</v>
      </c>
      <c r="L102" s="246">
        <f t="shared" si="0"/>
        <v>999</v>
      </c>
      <c r="M102" s="280">
        <f t="shared" si="1"/>
        <v>999</v>
      </c>
      <c r="N102" s="274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7">
        <v>97</v>
      </c>
      <c r="B103" s="95"/>
      <c r="C103" s="95"/>
      <c r="D103" s="96"/>
      <c r="E103" s="260"/>
      <c r="F103" s="97"/>
      <c r="G103" s="97"/>
      <c r="H103" s="415"/>
      <c r="I103" s="281"/>
      <c r="J103" s="244" t="e">
        <f>IF(AND(Q103="",#REF!&gt;0,#REF!&lt;5),K103,)</f>
        <v>#REF!</v>
      </c>
      <c r="K103" s="242" t="str">
        <f>IF(D103="","ZZZ9",IF(AND(#REF!&gt;0,#REF!&lt;5),D103&amp;#REF!,D103&amp;"9"))</f>
        <v>ZZZ9</v>
      </c>
      <c r="L103" s="246">
        <f t="shared" si="0"/>
        <v>999</v>
      </c>
      <c r="M103" s="280">
        <f t="shared" si="1"/>
        <v>999</v>
      </c>
      <c r="N103" s="274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7">
        <v>98</v>
      </c>
      <c r="B104" s="95"/>
      <c r="C104" s="95"/>
      <c r="D104" s="96"/>
      <c r="E104" s="260"/>
      <c r="F104" s="97"/>
      <c r="G104" s="97"/>
      <c r="H104" s="415"/>
      <c r="I104" s="281"/>
      <c r="J104" s="244" t="e">
        <f>IF(AND(Q104="",#REF!&gt;0,#REF!&lt;5),K104,)</f>
        <v>#REF!</v>
      </c>
      <c r="K104" s="242" t="str">
        <f>IF(D104="","ZZZ9",IF(AND(#REF!&gt;0,#REF!&lt;5),D104&amp;#REF!,D104&amp;"9"))</f>
        <v>ZZZ9</v>
      </c>
      <c r="L104" s="246">
        <f t="shared" ref="L104:L156" si="3">IF(Q104="",999,Q104)</f>
        <v>999</v>
      </c>
      <c r="M104" s="280">
        <f t="shared" ref="M104:M156" si="4">IF(P104=999,999,1)</f>
        <v>999</v>
      </c>
      <c r="N104" s="274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7">
        <v>99</v>
      </c>
      <c r="B105" s="95"/>
      <c r="C105" s="95"/>
      <c r="D105" s="96"/>
      <c r="E105" s="260"/>
      <c r="F105" s="97"/>
      <c r="G105" s="97"/>
      <c r="H105" s="415"/>
      <c r="I105" s="281"/>
      <c r="J105" s="244" t="e">
        <f>IF(AND(Q105="",#REF!&gt;0,#REF!&lt;5),K105,)</f>
        <v>#REF!</v>
      </c>
      <c r="K105" s="242" t="str">
        <f>IF(D105="","ZZZ9",IF(AND(#REF!&gt;0,#REF!&lt;5),D105&amp;#REF!,D105&amp;"9"))</f>
        <v>ZZZ9</v>
      </c>
      <c r="L105" s="246">
        <f t="shared" si="3"/>
        <v>999</v>
      </c>
      <c r="M105" s="280">
        <f t="shared" si="4"/>
        <v>999</v>
      </c>
      <c r="N105" s="274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7">
        <v>100</v>
      </c>
      <c r="B106" s="95"/>
      <c r="C106" s="95"/>
      <c r="D106" s="96"/>
      <c r="E106" s="260"/>
      <c r="F106" s="97"/>
      <c r="G106" s="97"/>
      <c r="H106" s="415"/>
      <c r="I106" s="281"/>
      <c r="J106" s="244" t="e">
        <f>IF(AND(Q106="",#REF!&gt;0,#REF!&lt;5),K106,)</f>
        <v>#REF!</v>
      </c>
      <c r="K106" s="242" t="str">
        <f>IF(D106="","ZZZ9",IF(AND(#REF!&gt;0,#REF!&lt;5),D106&amp;#REF!,D106&amp;"9"))</f>
        <v>ZZZ9</v>
      </c>
      <c r="L106" s="246">
        <f t="shared" si="3"/>
        <v>999</v>
      </c>
      <c r="M106" s="280">
        <f t="shared" si="4"/>
        <v>999</v>
      </c>
      <c r="N106" s="274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7">
        <v>101</v>
      </c>
      <c r="B107" s="95"/>
      <c r="C107" s="95"/>
      <c r="D107" s="96"/>
      <c r="E107" s="260"/>
      <c r="F107" s="97"/>
      <c r="G107" s="97"/>
      <c r="H107" s="415"/>
      <c r="I107" s="281"/>
      <c r="J107" s="244" t="e">
        <f>IF(AND(Q107="",#REF!&gt;0,#REF!&lt;5),K107,)</f>
        <v>#REF!</v>
      </c>
      <c r="K107" s="242" t="str">
        <f>IF(D107="","ZZZ9",IF(AND(#REF!&gt;0,#REF!&lt;5),D107&amp;#REF!,D107&amp;"9"))</f>
        <v>ZZZ9</v>
      </c>
      <c r="L107" s="246">
        <f t="shared" si="3"/>
        <v>999</v>
      </c>
      <c r="M107" s="280">
        <f t="shared" si="4"/>
        <v>999</v>
      </c>
      <c r="N107" s="274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7">
        <v>102</v>
      </c>
      <c r="B108" s="95"/>
      <c r="C108" s="95"/>
      <c r="D108" s="96"/>
      <c r="E108" s="260"/>
      <c r="F108" s="97"/>
      <c r="G108" s="97"/>
      <c r="H108" s="415"/>
      <c r="I108" s="281"/>
      <c r="J108" s="244" t="e">
        <f>IF(AND(Q108="",#REF!&gt;0,#REF!&lt;5),K108,)</f>
        <v>#REF!</v>
      </c>
      <c r="K108" s="242" t="str">
        <f>IF(D108="","ZZZ9",IF(AND(#REF!&gt;0,#REF!&lt;5),D108&amp;#REF!,D108&amp;"9"))</f>
        <v>ZZZ9</v>
      </c>
      <c r="L108" s="246">
        <f t="shared" si="3"/>
        <v>999</v>
      </c>
      <c r="M108" s="280">
        <f t="shared" si="4"/>
        <v>999</v>
      </c>
      <c r="N108" s="274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7">
        <v>103</v>
      </c>
      <c r="B109" s="95"/>
      <c r="C109" s="95"/>
      <c r="D109" s="96"/>
      <c r="E109" s="260"/>
      <c r="F109" s="97"/>
      <c r="G109" s="97"/>
      <c r="H109" s="415"/>
      <c r="I109" s="281"/>
      <c r="J109" s="244" t="e">
        <f>IF(AND(Q109="",#REF!&gt;0,#REF!&lt;5),K109,)</f>
        <v>#REF!</v>
      </c>
      <c r="K109" s="242" t="str">
        <f>IF(D109="","ZZZ9",IF(AND(#REF!&gt;0,#REF!&lt;5),D109&amp;#REF!,D109&amp;"9"))</f>
        <v>ZZZ9</v>
      </c>
      <c r="L109" s="246">
        <f t="shared" si="3"/>
        <v>999</v>
      </c>
      <c r="M109" s="280">
        <f t="shared" si="4"/>
        <v>999</v>
      </c>
      <c r="N109" s="274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7">
        <v>104</v>
      </c>
      <c r="B110" s="95"/>
      <c r="C110" s="95"/>
      <c r="D110" s="96"/>
      <c r="E110" s="260"/>
      <c r="F110" s="97"/>
      <c r="G110" s="97"/>
      <c r="H110" s="415"/>
      <c r="I110" s="281"/>
      <c r="J110" s="244" t="e">
        <f>IF(AND(Q110="",#REF!&gt;0,#REF!&lt;5),K110,)</f>
        <v>#REF!</v>
      </c>
      <c r="K110" s="242" t="str">
        <f>IF(D110="","ZZZ9",IF(AND(#REF!&gt;0,#REF!&lt;5),D110&amp;#REF!,D110&amp;"9"))</f>
        <v>ZZZ9</v>
      </c>
      <c r="L110" s="246">
        <f t="shared" si="3"/>
        <v>999</v>
      </c>
      <c r="M110" s="280">
        <f t="shared" si="4"/>
        <v>999</v>
      </c>
      <c r="N110" s="274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7">
        <v>105</v>
      </c>
      <c r="B111" s="95"/>
      <c r="C111" s="95"/>
      <c r="D111" s="96"/>
      <c r="E111" s="260"/>
      <c r="F111" s="97"/>
      <c r="G111" s="97"/>
      <c r="H111" s="415"/>
      <c r="I111" s="281"/>
      <c r="J111" s="244" t="e">
        <f>IF(AND(Q111="",#REF!&gt;0,#REF!&lt;5),K111,)</f>
        <v>#REF!</v>
      </c>
      <c r="K111" s="242" t="str">
        <f>IF(D111="","ZZZ9",IF(AND(#REF!&gt;0,#REF!&lt;5),D111&amp;#REF!,D111&amp;"9"))</f>
        <v>ZZZ9</v>
      </c>
      <c r="L111" s="246">
        <f t="shared" si="3"/>
        <v>999</v>
      </c>
      <c r="M111" s="280">
        <f t="shared" si="4"/>
        <v>999</v>
      </c>
      <c r="N111" s="274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7">
        <v>106</v>
      </c>
      <c r="B112" s="95"/>
      <c r="C112" s="95"/>
      <c r="D112" s="96"/>
      <c r="E112" s="260"/>
      <c r="F112" s="97"/>
      <c r="G112" s="97"/>
      <c r="H112" s="415"/>
      <c r="I112" s="281"/>
      <c r="J112" s="244" t="e">
        <f>IF(AND(Q112="",#REF!&gt;0,#REF!&lt;5),K112,)</f>
        <v>#REF!</v>
      </c>
      <c r="K112" s="242" t="str">
        <f>IF(D112="","ZZZ9",IF(AND(#REF!&gt;0,#REF!&lt;5),D112&amp;#REF!,D112&amp;"9"))</f>
        <v>ZZZ9</v>
      </c>
      <c r="L112" s="246">
        <f t="shared" si="3"/>
        <v>999</v>
      </c>
      <c r="M112" s="280">
        <f t="shared" si="4"/>
        <v>999</v>
      </c>
      <c r="N112" s="274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7">
        <v>107</v>
      </c>
      <c r="B113" s="95"/>
      <c r="C113" s="95"/>
      <c r="D113" s="96"/>
      <c r="E113" s="260"/>
      <c r="F113" s="97"/>
      <c r="G113" s="97"/>
      <c r="H113" s="415"/>
      <c r="I113" s="281"/>
      <c r="J113" s="244" t="e">
        <f>IF(AND(Q113="",#REF!&gt;0,#REF!&lt;5),K113,)</f>
        <v>#REF!</v>
      </c>
      <c r="K113" s="242" t="str">
        <f>IF(D113="","ZZZ9",IF(AND(#REF!&gt;0,#REF!&lt;5),D113&amp;#REF!,D113&amp;"9"))</f>
        <v>ZZZ9</v>
      </c>
      <c r="L113" s="246">
        <f t="shared" si="3"/>
        <v>999</v>
      </c>
      <c r="M113" s="280">
        <f t="shared" si="4"/>
        <v>999</v>
      </c>
      <c r="N113" s="274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7">
        <v>108</v>
      </c>
      <c r="B114" s="95"/>
      <c r="C114" s="95"/>
      <c r="D114" s="96"/>
      <c r="E114" s="260"/>
      <c r="F114" s="97"/>
      <c r="G114" s="97"/>
      <c r="H114" s="415"/>
      <c r="I114" s="281"/>
      <c r="J114" s="244" t="e">
        <f>IF(AND(Q114="",#REF!&gt;0,#REF!&lt;5),K114,)</f>
        <v>#REF!</v>
      </c>
      <c r="K114" s="242" t="str">
        <f>IF(D114="","ZZZ9",IF(AND(#REF!&gt;0,#REF!&lt;5),D114&amp;#REF!,D114&amp;"9"))</f>
        <v>ZZZ9</v>
      </c>
      <c r="L114" s="246">
        <f t="shared" si="3"/>
        <v>999</v>
      </c>
      <c r="M114" s="280">
        <f t="shared" si="4"/>
        <v>999</v>
      </c>
      <c r="N114" s="274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7">
        <v>109</v>
      </c>
      <c r="B115" s="95"/>
      <c r="C115" s="95"/>
      <c r="D115" s="96"/>
      <c r="E115" s="260"/>
      <c r="F115" s="97"/>
      <c r="G115" s="97"/>
      <c r="H115" s="415"/>
      <c r="I115" s="281"/>
      <c r="J115" s="244" t="e">
        <f>IF(AND(Q115="",#REF!&gt;0,#REF!&lt;5),K115,)</f>
        <v>#REF!</v>
      </c>
      <c r="K115" s="242" t="str">
        <f>IF(D115="","ZZZ9",IF(AND(#REF!&gt;0,#REF!&lt;5),D115&amp;#REF!,D115&amp;"9"))</f>
        <v>ZZZ9</v>
      </c>
      <c r="L115" s="246">
        <f t="shared" si="3"/>
        <v>999</v>
      </c>
      <c r="M115" s="280">
        <f t="shared" si="4"/>
        <v>999</v>
      </c>
      <c r="N115" s="274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7">
        <v>110</v>
      </c>
      <c r="B116" s="95"/>
      <c r="C116" s="95"/>
      <c r="D116" s="96"/>
      <c r="E116" s="260"/>
      <c r="F116" s="97"/>
      <c r="G116" s="97"/>
      <c r="H116" s="415"/>
      <c r="I116" s="281"/>
      <c r="J116" s="244" t="e">
        <f>IF(AND(Q116="",#REF!&gt;0,#REF!&lt;5),K116,)</f>
        <v>#REF!</v>
      </c>
      <c r="K116" s="242" t="str">
        <f>IF(D116="","ZZZ9",IF(AND(#REF!&gt;0,#REF!&lt;5),D116&amp;#REF!,D116&amp;"9"))</f>
        <v>ZZZ9</v>
      </c>
      <c r="L116" s="246">
        <f t="shared" si="3"/>
        <v>999</v>
      </c>
      <c r="M116" s="280">
        <f t="shared" si="4"/>
        <v>999</v>
      </c>
      <c r="N116" s="274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7">
        <v>111</v>
      </c>
      <c r="B117" s="95"/>
      <c r="C117" s="95"/>
      <c r="D117" s="96"/>
      <c r="E117" s="260"/>
      <c r="F117" s="97"/>
      <c r="G117" s="97"/>
      <c r="H117" s="415"/>
      <c r="I117" s="281"/>
      <c r="J117" s="244" t="e">
        <f>IF(AND(Q117="",#REF!&gt;0,#REF!&lt;5),K117,)</f>
        <v>#REF!</v>
      </c>
      <c r="K117" s="242" t="str">
        <f>IF(D117="","ZZZ9",IF(AND(#REF!&gt;0,#REF!&lt;5),D117&amp;#REF!,D117&amp;"9"))</f>
        <v>ZZZ9</v>
      </c>
      <c r="L117" s="246">
        <f t="shared" si="3"/>
        <v>999</v>
      </c>
      <c r="M117" s="280">
        <f t="shared" si="4"/>
        <v>999</v>
      </c>
      <c r="N117" s="274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7">
        <v>112</v>
      </c>
      <c r="B118" s="95"/>
      <c r="C118" s="95"/>
      <c r="D118" s="96"/>
      <c r="E118" s="260"/>
      <c r="F118" s="97"/>
      <c r="G118" s="97"/>
      <c r="H118" s="415"/>
      <c r="I118" s="281"/>
      <c r="J118" s="244" t="e">
        <f>IF(AND(Q118="",#REF!&gt;0,#REF!&lt;5),K118,)</f>
        <v>#REF!</v>
      </c>
      <c r="K118" s="242" t="str">
        <f>IF(D118="","ZZZ9",IF(AND(#REF!&gt;0,#REF!&lt;5),D118&amp;#REF!,D118&amp;"9"))</f>
        <v>ZZZ9</v>
      </c>
      <c r="L118" s="246">
        <f t="shared" si="3"/>
        <v>999</v>
      </c>
      <c r="M118" s="280">
        <f t="shared" si="4"/>
        <v>999</v>
      </c>
      <c r="N118" s="274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7">
        <v>113</v>
      </c>
      <c r="B119" s="95"/>
      <c r="C119" s="95"/>
      <c r="D119" s="96"/>
      <c r="E119" s="260"/>
      <c r="F119" s="97"/>
      <c r="G119" s="97"/>
      <c r="H119" s="415"/>
      <c r="I119" s="281"/>
      <c r="J119" s="244" t="e">
        <f>IF(AND(Q119="",#REF!&gt;0,#REF!&lt;5),K119,)</f>
        <v>#REF!</v>
      </c>
      <c r="K119" s="242" t="str">
        <f>IF(D119="","ZZZ9",IF(AND(#REF!&gt;0,#REF!&lt;5),D119&amp;#REF!,D119&amp;"9"))</f>
        <v>ZZZ9</v>
      </c>
      <c r="L119" s="246">
        <f t="shared" si="3"/>
        <v>999</v>
      </c>
      <c r="M119" s="280">
        <f t="shared" si="4"/>
        <v>999</v>
      </c>
      <c r="N119" s="274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7">
        <v>114</v>
      </c>
      <c r="B120" s="95"/>
      <c r="C120" s="95"/>
      <c r="D120" s="96"/>
      <c r="E120" s="260"/>
      <c r="F120" s="97"/>
      <c r="G120" s="97"/>
      <c r="H120" s="415"/>
      <c r="I120" s="281"/>
      <c r="J120" s="244" t="e">
        <f>IF(AND(Q120="",#REF!&gt;0,#REF!&lt;5),K120,)</f>
        <v>#REF!</v>
      </c>
      <c r="K120" s="242" t="str">
        <f>IF(D120="","ZZZ9",IF(AND(#REF!&gt;0,#REF!&lt;5),D120&amp;#REF!,D120&amp;"9"))</f>
        <v>ZZZ9</v>
      </c>
      <c r="L120" s="246">
        <f t="shared" si="3"/>
        <v>999</v>
      </c>
      <c r="M120" s="280">
        <f t="shared" si="4"/>
        <v>999</v>
      </c>
      <c r="N120" s="274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7">
        <v>115</v>
      </c>
      <c r="B121" s="95"/>
      <c r="C121" s="95"/>
      <c r="D121" s="96"/>
      <c r="E121" s="260"/>
      <c r="F121" s="97"/>
      <c r="G121" s="97"/>
      <c r="H121" s="415"/>
      <c r="I121" s="281"/>
      <c r="J121" s="244" t="e">
        <f>IF(AND(Q121="",#REF!&gt;0,#REF!&lt;5),K121,)</f>
        <v>#REF!</v>
      </c>
      <c r="K121" s="242" t="str">
        <f>IF(D121="","ZZZ9",IF(AND(#REF!&gt;0,#REF!&lt;5),D121&amp;#REF!,D121&amp;"9"))</f>
        <v>ZZZ9</v>
      </c>
      <c r="L121" s="246">
        <f t="shared" si="3"/>
        <v>999</v>
      </c>
      <c r="M121" s="280">
        <f t="shared" si="4"/>
        <v>999</v>
      </c>
      <c r="N121" s="274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7">
        <v>116</v>
      </c>
      <c r="B122" s="95"/>
      <c r="C122" s="95"/>
      <c r="D122" s="96"/>
      <c r="E122" s="260"/>
      <c r="F122" s="97"/>
      <c r="G122" s="97"/>
      <c r="H122" s="415"/>
      <c r="I122" s="281"/>
      <c r="J122" s="244" t="e">
        <f>IF(AND(Q122="",#REF!&gt;0,#REF!&lt;5),K122,)</f>
        <v>#REF!</v>
      </c>
      <c r="K122" s="242" t="str">
        <f>IF(D122="","ZZZ9",IF(AND(#REF!&gt;0,#REF!&lt;5),D122&amp;#REF!,D122&amp;"9"))</f>
        <v>ZZZ9</v>
      </c>
      <c r="L122" s="246">
        <f t="shared" si="3"/>
        <v>999</v>
      </c>
      <c r="M122" s="280">
        <f t="shared" si="4"/>
        <v>999</v>
      </c>
      <c r="N122" s="274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7">
        <v>117</v>
      </c>
      <c r="B123" s="95"/>
      <c r="C123" s="95"/>
      <c r="D123" s="96"/>
      <c r="E123" s="260"/>
      <c r="F123" s="97"/>
      <c r="G123" s="97"/>
      <c r="H123" s="415"/>
      <c r="I123" s="281"/>
      <c r="J123" s="244" t="e">
        <f>IF(AND(Q123="",#REF!&gt;0,#REF!&lt;5),K123,)</f>
        <v>#REF!</v>
      </c>
      <c r="K123" s="242" t="str">
        <f>IF(D123="","ZZZ9",IF(AND(#REF!&gt;0,#REF!&lt;5),D123&amp;#REF!,D123&amp;"9"))</f>
        <v>ZZZ9</v>
      </c>
      <c r="L123" s="246">
        <f t="shared" si="3"/>
        <v>999</v>
      </c>
      <c r="M123" s="280">
        <f t="shared" si="4"/>
        <v>999</v>
      </c>
      <c r="N123" s="274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7">
        <v>118</v>
      </c>
      <c r="B124" s="95"/>
      <c r="C124" s="95"/>
      <c r="D124" s="96"/>
      <c r="E124" s="260"/>
      <c r="F124" s="97"/>
      <c r="G124" s="97"/>
      <c r="H124" s="415"/>
      <c r="I124" s="281"/>
      <c r="J124" s="244" t="e">
        <f>IF(AND(Q124="",#REF!&gt;0,#REF!&lt;5),K124,)</f>
        <v>#REF!</v>
      </c>
      <c r="K124" s="242" t="str">
        <f>IF(D124="","ZZZ9",IF(AND(#REF!&gt;0,#REF!&lt;5),D124&amp;#REF!,D124&amp;"9"))</f>
        <v>ZZZ9</v>
      </c>
      <c r="L124" s="246">
        <f t="shared" si="3"/>
        <v>999</v>
      </c>
      <c r="M124" s="280">
        <f t="shared" si="4"/>
        <v>999</v>
      </c>
      <c r="N124" s="274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7">
        <v>119</v>
      </c>
      <c r="B125" s="95"/>
      <c r="C125" s="95"/>
      <c r="D125" s="96"/>
      <c r="E125" s="260"/>
      <c r="F125" s="97"/>
      <c r="G125" s="97"/>
      <c r="H125" s="415"/>
      <c r="I125" s="281"/>
      <c r="J125" s="244" t="e">
        <f>IF(AND(Q125="",#REF!&gt;0,#REF!&lt;5),K125,)</f>
        <v>#REF!</v>
      </c>
      <c r="K125" s="242" t="str">
        <f>IF(D125="","ZZZ9",IF(AND(#REF!&gt;0,#REF!&lt;5),D125&amp;#REF!,D125&amp;"9"))</f>
        <v>ZZZ9</v>
      </c>
      <c r="L125" s="246">
        <f t="shared" si="3"/>
        <v>999</v>
      </c>
      <c r="M125" s="280">
        <f t="shared" si="4"/>
        <v>999</v>
      </c>
      <c r="N125" s="274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7">
        <v>120</v>
      </c>
      <c r="B126" s="95"/>
      <c r="C126" s="95"/>
      <c r="D126" s="96"/>
      <c r="E126" s="260"/>
      <c r="F126" s="97"/>
      <c r="G126" s="97"/>
      <c r="H126" s="415"/>
      <c r="I126" s="281"/>
      <c r="J126" s="244" t="e">
        <f>IF(AND(Q126="",#REF!&gt;0,#REF!&lt;5),K126,)</f>
        <v>#REF!</v>
      </c>
      <c r="K126" s="242" t="str">
        <f>IF(D126="","ZZZ9",IF(AND(#REF!&gt;0,#REF!&lt;5),D126&amp;#REF!,D126&amp;"9"))</f>
        <v>ZZZ9</v>
      </c>
      <c r="L126" s="246">
        <f t="shared" si="3"/>
        <v>999</v>
      </c>
      <c r="M126" s="280">
        <f t="shared" si="4"/>
        <v>999</v>
      </c>
      <c r="N126" s="274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7">
        <v>121</v>
      </c>
      <c r="B127" s="95"/>
      <c r="C127" s="95"/>
      <c r="D127" s="96"/>
      <c r="E127" s="260"/>
      <c r="F127" s="97"/>
      <c r="G127" s="97"/>
      <c r="H127" s="415"/>
      <c r="I127" s="281"/>
      <c r="J127" s="244" t="e">
        <f>IF(AND(Q127="",#REF!&gt;0,#REF!&lt;5),K127,)</f>
        <v>#REF!</v>
      </c>
      <c r="K127" s="242" t="str">
        <f>IF(D127="","ZZZ9",IF(AND(#REF!&gt;0,#REF!&lt;5),D127&amp;#REF!,D127&amp;"9"))</f>
        <v>ZZZ9</v>
      </c>
      <c r="L127" s="246">
        <f t="shared" si="3"/>
        <v>999</v>
      </c>
      <c r="M127" s="280">
        <f t="shared" si="4"/>
        <v>999</v>
      </c>
      <c r="N127" s="274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7">
        <v>122</v>
      </c>
      <c r="B128" s="95"/>
      <c r="C128" s="95"/>
      <c r="D128" s="96"/>
      <c r="E128" s="260"/>
      <c r="F128" s="97"/>
      <c r="G128" s="97"/>
      <c r="H128" s="415"/>
      <c r="I128" s="281"/>
      <c r="J128" s="244" t="e">
        <f>IF(AND(Q128="",#REF!&gt;0,#REF!&lt;5),K128,)</f>
        <v>#REF!</v>
      </c>
      <c r="K128" s="242" t="str">
        <f>IF(D128="","ZZZ9",IF(AND(#REF!&gt;0,#REF!&lt;5),D128&amp;#REF!,D128&amp;"9"))</f>
        <v>ZZZ9</v>
      </c>
      <c r="L128" s="246">
        <f t="shared" si="3"/>
        <v>999</v>
      </c>
      <c r="M128" s="280">
        <f t="shared" si="4"/>
        <v>999</v>
      </c>
      <c r="N128" s="274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7">
        <v>123</v>
      </c>
      <c r="B129" s="95"/>
      <c r="C129" s="95"/>
      <c r="D129" s="96"/>
      <c r="E129" s="260"/>
      <c r="F129" s="97"/>
      <c r="G129" s="97"/>
      <c r="H129" s="415"/>
      <c r="I129" s="281"/>
      <c r="J129" s="244" t="e">
        <f>IF(AND(Q129="",#REF!&gt;0,#REF!&lt;5),K129,)</f>
        <v>#REF!</v>
      </c>
      <c r="K129" s="242" t="str">
        <f>IF(D129="","ZZZ9",IF(AND(#REF!&gt;0,#REF!&lt;5),D129&amp;#REF!,D129&amp;"9"))</f>
        <v>ZZZ9</v>
      </c>
      <c r="L129" s="246">
        <f t="shared" si="3"/>
        <v>999</v>
      </c>
      <c r="M129" s="280">
        <f t="shared" si="4"/>
        <v>999</v>
      </c>
      <c r="N129" s="274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7">
        <v>124</v>
      </c>
      <c r="B130" s="95"/>
      <c r="C130" s="95"/>
      <c r="D130" s="96"/>
      <c r="E130" s="260"/>
      <c r="F130" s="97"/>
      <c r="G130" s="97"/>
      <c r="H130" s="415"/>
      <c r="I130" s="281"/>
      <c r="J130" s="244" t="e">
        <f>IF(AND(Q130="",#REF!&gt;0,#REF!&lt;5),K130,)</f>
        <v>#REF!</v>
      </c>
      <c r="K130" s="242" t="str">
        <f>IF(D130="","ZZZ9",IF(AND(#REF!&gt;0,#REF!&lt;5),D130&amp;#REF!,D130&amp;"9"))</f>
        <v>ZZZ9</v>
      </c>
      <c r="L130" s="246">
        <f t="shared" si="3"/>
        <v>999</v>
      </c>
      <c r="M130" s="280">
        <f t="shared" si="4"/>
        <v>999</v>
      </c>
      <c r="N130" s="274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7">
        <v>125</v>
      </c>
      <c r="B131" s="95"/>
      <c r="C131" s="95"/>
      <c r="D131" s="96"/>
      <c r="E131" s="260"/>
      <c r="F131" s="97"/>
      <c r="G131" s="97"/>
      <c r="H131" s="415"/>
      <c r="I131" s="281"/>
      <c r="J131" s="244" t="e">
        <f>IF(AND(Q131="",#REF!&gt;0,#REF!&lt;5),K131,)</f>
        <v>#REF!</v>
      </c>
      <c r="K131" s="242" t="str">
        <f>IF(D131="","ZZZ9",IF(AND(#REF!&gt;0,#REF!&lt;5),D131&amp;#REF!,D131&amp;"9"))</f>
        <v>ZZZ9</v>
      </c>
      <c r="L131" s="246">
        <f t="shared" si="3"/>
        <v>999</v>
      </c>
      <c r="M131" s="280">
        <f t="shared" si="4"/>
        <v>999</v>
      </c>
      <c r="N131" s="274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7">
        <v>126</v>
      </c>
      <c r="B132" s="95"/>
      <c r="C132" s="95"/>
      <c r="D132" s="96"/>
      <c r="E132" s="260"/>
      <c r="F132" s="97"/>
      <c r="G132" s="97"/>
      <c r="H132" s="415"/>
      <c r="I132" s="281"/>
      <c r="J132" s="244" t="e">
        <f>IF(AND(Q132="",#REF!&gt;0,#REF!&lt;5),K132,)</f>
        <v>#REF!</v>
      </c>
      <c r="K132" s="242" t="str">
        <f>IF(D132="","ZZZ9",IF(AND(#REF!&gt;0,#REF!&lt;5),D132&amp;#REF!,D132&amp;"9"))</f>
        <v>ZZZ9</v>
      </c>
      <c r="L132" s="246">
        <f t="shared" si="3"/>
        <v>999</v>
      </c>
      <c r="M132" s="280">
        <f t="shared" si="4"/>
        <v>999</v>
      </c>
      <c r="N132" s="274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7">
        <v>127</v>
      </c>
      <c r="B133" s="95"/>
      <c r="C133" s="95"/>
      <c r="D133" s="96"/>
      <c r="E133" s="260"/>
      <c r="F133" s="97"/>
      <c r="G133" s="97"/>
      <c r="H133" s="415"/>
      <c r="I133" s="281"/>
      <c r="J133" s="244" t="e">
        <f>IF(AND(Q133="",#REF!&gt;0,#REF!&lt;5),K133,)</f>
        <v>#REF!</v>
      </c>
      <c r="K133" s="242" t="str">
        <f>IF(D133="","ZZZ9",IF(AND(#REF!&gt;0,#REF!&lt;5),D133&amp;#REF!,D133&amp;"9"))</f>
        <v>ZZZ9</v>
      </c>
      <c r="L133" s="246">
        <f t="shared" si="3"/>
        <v>999</v>
      </c>
      <c r="M133" s="280">
        <f t="shared" si="4"/>
        <v>999</v>
      </c>
      <c r="N133" s="274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7">
        <v>128</v>
      </c>
      <c r="B134" s="95"/>
      <c r="C134" s="95"/>
      <c r="D134" s="96"/>
      <c r="E134" s="260"/>
      <c r="F134" s="97"/>
      <c r="G134" s="97"/>
      <c r="H134" s="415"/>
      <c r="I134" s="281"/>
      <c r="J134" s="244" t="e">
        <f>IF(AND(Q134="",#REF!&gt;0,#REF!&lt;5),K134,)</f>
        <v>#REF!</v>
      </c>
      <c r="K134" s="242" t="str">
        <f>IF(D134="","ZZZ9",IF(AND(#REF!&gt;0,#REF!&lt;5),D134&amp;#REF!,D134&amp;"9"))</f>
        <v>ZZZ9</v>
      </c>
      <c r="L134" s="246">
        <f t="shared" si="3"/>
        <v>999</v>
      </c>
      <c r="M134" s="280">
        <f t="shared" si="4"/>
        <v>999</v>
      </c>
      <c r="N134" s="274"/>
      <c r="O134" s="281"/>
      <c r="P134" s="282">
        <f t="shared" si="5"/>
        <v>999</v>
      </c>
      <c r="Q134" s="281"/>
    </row>
    <row r="135" spans="1:17" x14ac:dyDescent="0.25">
      <c r="A135" s="247">
        <v>129</v>
      </c>
      <c r="B135" s="95"/>
      <c r="C135" s="95"/>
      <c r="D135" s="96"/>
      <c r="E135" s="260"/>
      <c r="F135" s="97"/>
      <c r="G135" s="97"/>
      <c r="H135" s="415"/>
      <c r="I135" s="281"/>
      <c r="J135" s="244" t="e">
        <f>IF(AND(Q135="",#REF!&gt;0,#REF!&lt;5),K135,)</f>
        <v>#REF!</v>
      </c>
      <c r="K135" s="242" t="str">
        <f>IF(D135="","ZZZ9",IF(AND(#REF!&gt;0,#REF!&lt;5),D135&amp;#REF!,D135&amp;"9"))</f>
        <v>ZZZ9</v>
      </c>
      <c r="L135" s="246">
        <f t="shared" si="3"/>
        <v>999</v>
      </c>
      <c r="M135" s="280">
        <f t="shared" si="4"/>
        <v>999</v>
      </c>
      <c r="N135" s="274"/>
      <c r="O135" s="97"/>
      <c r="P135" s="114">
        <f t="shared" si="5"/>
        <v>999</v>
      </c>
      <c r="Q135" s="97"/>
    </row>
    <row r="136" spans="1:17" x14ac:dyDescent="0.25">
      <c r="A136" s="247">
        <v>130</v>
      </c>
      <c r="B136" s="95"/>
      <c r="C136" s="95"/>
      <c r="D136" s="96"/>
      <c r="E136" s="260"/>
      <c r="F136" s="97"/>
      <c r="G136" s="97"/>
      <c r="H136" s="415"/>
      <c r="I136" s="281"/>
      <c r="J136" s="244" t="e">
        <f>IF(AND(Q136="",#REF!&gt;0,#REF!&lt;5),K136,)</f>
        <v>#REF!</v>
      </c>
      <c r="K136" s="242" t="str">
        <f>IF(D136="","ZZZ9",IF(AND(#REF!&gt;0,#REF!&lt;5),D136&amp;#REF!,D136&amp;"9"))</f>
        <v>ZZZ9</v>
      </c>
      <c r="L136" s="246">
        <f t="shared" si="3"/>
        <v>999</v>
      </c>
      <c r="M136" s="280">
        <f t="shared" si="4"/>
        <v>999</v>
      </c>
      <c r="N136" s="274"/>
      <c r="O136" s="97"/>
      <c r="P136" s="114">
        <f t="shared" si="5"/>
        <v>999</v>
      </c>
      <c r="Q136" s="97"/>
    </row>
    <row r="137" spans="1:17" x14ac:dyDescent="0.25">
      <c r="A137" s="247">
        <v>131</v>
      </c>
      <c r="B137" s="95"/>
      <c r="C137" s="95"/>
      <c r="D137" s="96"/>
      <c r="E137" s="260"/>
      <c r="F137" s="97"/>
      <c r="G137" s="97"/>
      <c r="H137" s="415"/>
      <c r="I137" s="281"/>
      <c r="J137" s="244" t="e">
        <f>IF(AND(Q137="",#REF!&gt;0,#REF!&lt;5),K137,)</f>
        <v>#REF!</v>
      </c>
      <c r="K137" s="242" t="str">
        <f>IF(D137="","ZZZ9",IF(AND(#REF!&gt;0,#REF!&lt;5),D137&amp;#REF!,D137&amp;"9"))</f>
        <v>ZZZ9</v>
      </c>
      <c r="L137" s="246">
        <f t="shared" si="3"/>
        <v>999</v>
      </c>
      <c r="M137" s="280">
        <f t="shared" si="4"/>
        <v>999</v>
      </c>
      <c r="N137" s="274"/>
      <c r="O137" s="97"/>
      <c r="P137" s="114">
        <f t="shared" si="5"/>
        <v>999</v>
      </c>
      <c r="Q137" s="97"/>
    </row>
    <row r="138" spans="1:17" x14ac:dyDescent="0.25">
      <c r="A138" s="247">
        <v>132</v>
      </c>
      <c r="B138" s="95"/>
      <c r="C138" s="95"/>
      <c r="D138" s="96"/>
      <c r="E138" s="260"/>
      <c r="F138" s="97"/>
      <c r="G138" s="97"/>
      <c r="H138" s="415"/>
      <c r="I138" s="281"/>
      <c r="J138" s="244" t="e">
        <f>IF(AND(Q138="",#REF!&gt;0,#REF!&lt;5),K138,)</f>
        <v>#REF!</v>
      </c>
      <c r="K138" s="242" t="str">
        <f>IF(D138="","ZZZ9",IF(AND(#REF!&gt;0,#REF!&lt;5),D138&amp;#REF!,D138&amp;"9"))</f>
        <v>ZZZ9</v>
      </c>
      <c r="L138" s="246">
        <f t="shared" si="3"/>
        <v>999</v>
      </c>
      <c r="M138" s="280">
        <f t="shared" si="4"/>
        <v>999</v>
      </c>
      <c r="N138" s="274"/>
      <c r="O138" s="97"/>
      <c r="P138" s="114">
        <f t="shared" si="5"/>
        <v>999</v>
      </c>
      <c r="Q138" s="97"/>
    </row>
    <row r="139" spans="1:17" x14ac:dyDescent="0.25">
      <c r="A139" s="247">
        <v>133</v>
      </c>
      <c r="B139" s="95"/>
      <c r="C139" s="95"/>
      <c r="D139" s="96"/>
      <c r="E139" s="260"/>
      <c r="F139" s="97"/>
      <c r="G139" s="97"/>
      <c r="H139" s="415"/>
      <c r="I139" s="281"/>
      <c r="J139" s="244" t="e">
        <f>IF(AND(Q139="",#REF!&gt;0,#REF!&lt;5),K139,)</f>
        <v>#REF!</v>
      </c>
      <c r="K139" s="242" t="str">
        <f>IF(D139="","ZZZ9",IF(AND(#REF!&gt;0,#REF!&lt;5),D139&amp;#REF!,D139&amp;"9"))</f>
        <v>ZZZ9</v>
      </c>
      <c r="L139" s="246">
        <f t="shared" si="3"/>
        <v>999</v>
      </c>
      <c r="M139" s="280">
        <f t="shared" si="4"/>
        <v>999</v>
      </c>
      <c r="N139" s="274"/>
      <c r="O139" s="97"/>
      <c r="P139" s="114">
        <f t="shared" si="5"/>
        <v>999</v>
      </c>
      <c r="Q139" s="97"/>
    </row>
    <row r="140" spans="1:17" x14ac:dyDescent="0.25">
      <c r="A140" s="247">
        <v>134</v>
      </c>
      <c r="B140" s="95"/>
      <c r="C140" s="95"/>
      <c r="D140" s="96"/>
      <c r="E140" s="260"/>
      <c r="F140" s="97"/>
      <c r="G140" s="97"/>
      <c r="H140" s="415"/>
      <c r="I140" s="281"/>
      <c r="J140" s="244" t="e">
        <f>IF(AND(Q140="",#REF!&gt;0,#REF!&lt;5),K140,)</f>
        <v>#REF!</v>
      </c>
      <c r="K140" s="242" t="str">
        <f>IF(D140="","ZZZ9",IF(AND(#REF!&gt;0,#REF!&lt;5),D140&amp;#REF!,D140&amp;"9"))</f>
        <v>ZZZ9</v>
      </c>
      <c r="L140" s="246">
        <f t="shared" si="3"/>
        <v>999</v>
      </c>
      <c r="M140" s="280">
        <f t="shared" si="4"/>
        <v>999</v>
      </c>
      <c r="N140" s="274"/>
      <c r="O140" s="97"/>
      <c r="P140" s="114">
        <f t="shared" si="5"/>
        <v>999</v>
      </c>
      <c r="Q140" s="97"/>
    </row>
    <row r="141" spans="1:17" x14ac:dyDescent="0.25">
      <c r="A141" s="247">
        <v>135</v>
      </c>
      <c r="B141" s="95"/>
      <c r="C141" s="95"/>
      <c r="D141" s="96"/>
      <c r="E141" s="260"/>
      <c r="F141" s="97"/>
      <c r="G141" s="97"/>
      <c r="H141" s="415"/>
      <c r="I141" s="281"/>
      <c r="J141" s="244" t="e">
        <f>IF(AND(Q141="",#REF!&gt;0,#REF!&lt;5),K141,)</f>
        <v>#REF!</v>
      </c>
      <c r="K141" s="242" t="str">
        <f>IF(D141="","ZZZ9",IF(AND(#REF!&gt;0,#REF!&lt;5),D141&amp;#REF!,D141&amp;"9"))</f>
        <v>ZZZ9</v>
      </c>
      <c r="L141" s="246">
        <f t="shared" si="3"/>
        <v>999</v>
      </c>
      <c r="M141" s="280">
        <f t="shared" si="4"/>
        <v>999</v>
      </c>
      <c r="N141" s="274"/>
      <c r="O141" s="281"/>
      <c r="P141" s="282">
        <f t="shared" si="5"/>
        <v>999</v>
      </c>
      <c r="Q141" s="281"/>
    </row>
    <row r="142" spans="1:17" x14ac:dyDescent="0.25">
      <c r="A142" s="247">
        <v>136</v>
      </c>
      <c r="B142" s="95"/>
      <c r="C142" s="95"/>
      <c r="D142" s="96"/>
      <c r="E142" s="260"/>
      <c r="F142" s="97"/>
      <c r="G142" s="97"/>
      <c r="H142" s="415"/>
      <c r="I142" s="281"/>
      <c r="J142" s="244" t="e">
        <f>IF(AND(Q142="",#REF!&gt;0,#REF!&lt;5),K142,)</f>
        <v>#REF!</v>
      </c>
      <c r="K142" s="242" t="str">
        <f>IF(D142="","ZZZ9",IF(AND(#REF!&gt;0,#REF!&lt;5),D142&amp;#REF!,D142&amp;"9"))</f>
        <v>ZZZ9</v>
      </c>
      <c r="L142" s="246">
        <f t="shared" si="3"/>
        <v>999</v>
      </c>
      <c r="M142" s="280">
        <f t="shared" si="4"/>
        <v>999</v>
      </c>
      <c r="N142" s="274"/>
      <c r="O142" s="97"/>
      <c r="P142" s="114">
        <f t="shared" si="5"/>
        <v>999</v>
      </c>
      <c r="Q142" s="97"/>
    </row>
    <row r="143" spans="1:17" x14ac:dyDescent="0.25">
      <c r="A143" s="247">
        <v>137</v>
      </c>
      <c r="B143" s="95"/>
      <c r="C143" s="95"/>
      <c r="D143" s="96"/>
      <c r="E143" s="260"/>
      <c r="F143" s="97"/>
      <c r="G143" s="97"/>
      <c r="H143" s="415"/>
      <c r="I143" s="281"/>
      <c r="J143" s="244" t="e">
        <f>IF(AND(Q143="",#REF!&gt;0,#REF!&lt;5),K143,)</f>
        <v>#REF!</v>
      </c>
      <c r="K143" s="242" t="str">
        <f>IF(D143="","ZZZ9",IF(AND(#REF!&gt;0,#REF!&lt;5),D143&amp;#REF!,D143&amp;"9"))</f>
        <v>ZZZ9</v>
      </c>
      <c r="L143" s="246">
        <f t="shared" si="3"/>
        <v>999</v>
      </c>
      <c r="M143" s="280">
        <f t="shared" si="4"/>
        <v>999</v>
      </c>
      <c r="N143" s="274"/>
      <c r="O143" s="97"/>
      <c r="P143" s="114">
        <f t="shared" si="5"/>
        <v>999</v>
      </c>
      <c r="Q143" s="97"/>
    </row>
    <row r="144" spans="1:17" x14ac:dyDescent="0.25">
      <c r="A144" s="247">
        <v>138</v>
      </c>
      <c r="B144" s="95"/>
      <c r="C144" s="95"/>
      <c r="D144" s="96"/>
      <c r="E144" s="260"/>
      <c r="F144" s="97"/>
      <c r="G144" s="97"/>
      <c r="H144" s="415"/>
      <c r="I144" s="281"/>
      <c r="J144" s="244" t="e">
        <f>IF(AND(Q144="",#REF!&gt;0,#REF!&lt;5),K144,)</f>
        <v>#REF!</v>
      </c>
      <c r="K144" s="242" t="str">
        <f>IF(D144="","ZZZ9",IF(AND(#REF!&gt;0,#REF!&lt;5),D144&amp;#REF!,D144&amp;"9"))</f>
        <v>ZZZ9</v>
      </c>
      <c r="L144" s="246">
        <f t="shared" si="3"/>
        <v>999</v>
      </c>
      <c r="M144" s="280">
        <f t="shared" si="4"/>
        <v>999</v>
      </c>
      <c r="N144" s="274"/>
      <c r="O144" s="97"/>
      <c r="P144" s="114">
        <f t="shared" si="5"/>
        <v>999</v>
      </c>
      <c r="Q144" s="97"/>
    </row>
    <row r="145" spans="1:17" x14ac:dyDescent="0.25">
      <c r="A145" s="247">
        <v>139</v>
      </c>
      <c r="B145" s="95"/>
      <c r="C145" s="95"/>
      <c r="D145" s="96"/>
      <c r="E145" s="260"/>
      <c r="F145" s="97"/>
      <c r="G145" s="97"/>
      <c r="H145" s="415"/>
      <c r="I145" s="281"/>
      <c r="J145" s="244" t="e">
        <f>IF(AND(Q145="",#REF!&gt;0,#REF!&lt;5),K145,)</f>
        <v>#REF!</v>
      </c>
      <c r="K145" s="242" t="str">
        <f>IF(D145="","ZZZ9",IF(AND(#REF!&gt;0,#REF!&lt;5),D145&amp;#REF!,D145&amp;"9"))</f>
        <v>ZZZ9</v>
      </c>
      <c r="L145" s="246">
        <f t="shared" si="3"/>
        <v>999</v>
      </c>
      <c r="M145" s="280">
        <f t="shared" si="4"/>
        <v>999</v>
      </c>
      <c r="N145" s="274"/>
      <c r="O145" s="97"/>
      <c r="P145" s="114">
        <f t="shared" si="5"/>
        <v>999</v>
      </c>
      <c r="Q145" s="97"/>
    </row>
    <row r="146" spans="1:17" x14ac:dyDescent="0.25">
      <c r="A146" s="247">
        <v>140</v>
      </c>
      <c r="B146" s="95"/>
      <c r="C146" s="95"/>
      <c r="D146" s="96"/>
      <c r="E146" s="260"/>
      <c r="F146" s="97"/>
      <c r="G146" s="97"/>
      <c r="H146" s="415"/>
      <c r="I146" s="281"/>
      <c r="J146" s="244" t="e">
        <f>IF(AND(Q146="",#REF!&gt;0,#REF!&lt;5),K146,)</f>
        <v>#REF!</v>
      </c>
      <c r="K146" s="242" t="str">
        <f>IF(D146="","ZZZ9",IF(AND(#REF!&gt;0,#REF!&lt;5),D146&amp;#REF!,D146&amp;"9"))</f>
        <v>ZZZ9</v>
      </c>
      <c r="L146" s="246">
        <f t="shared" si="3"/>
        <v>999</v>
      </c>
      <c r="M146" s="280">
        <f t="shared" si="4"/>
        <v>999</v>
      </c>
      <c r="N146" s="274"/>
      <c r="O146" s="97"/>
      <c r="P146" s="114">
        <f t="shared" si="5"/>
        <v>999</v>
      </c>
      <c r="Q146" s="97"/>
    </row>
    <row r="147" spans="1:17" x14ac:dyDescent="0.25">
      <c r="A147" s="247">
        <v>141</v>
      </c>
      <c r="B147" s="95"/>
      <c r="C147" s="95"/>
      <c r="D147" s="96"/>
      <c r="E147" s="260"/>
      <c r="F147" s="97"/>
      <c r="G147" s="97"/>
      <c r="H147" s="415"/>
      <c r="I147" s="281"/>
      <c r="J147" s="244" t="e">
        <f>IF(AND(Q147="",#REF!&gt;0,#REF!&lt;5),K147,)</f>
        <v>#REF!</v>
      </c>
      <c r="K147" s="242" t="str">
        <f>IF(D147="","ZZZ9",IF(AND(#REF!&gt;0,#REF!&lt;5),D147&amp;#REF!,D147&amp;"9"))</f>
        <v>ZZZ9</v>
      </c>
      <c r="L147" s="246">
        <f t="shared" si="3"/>
        <v>999</v>
      </c>
      <c r="M147" s="280">
        <f t="shared" si="4"/>
        <v>999</v>
      </c>
      <c r="N147" s="274"/>
      <c r="O147" s="97"/>
      <c r="P147" s="114">
        <f t="shared" si="5"/>
        <v>999</v>
      </c>
      <c r="Q147" s="97"/>
    </row>
    <row r="148" spans="1:17" x14ac:dyDescent="0.25">
      <c r="A148" s="247">
        <v>142</v>
      </c>
      <c r="B148" s="95"/>
      <c r="C148" s="95"/>
      <c r="D148" s="96"/>
      <c r="E148" s="260"/>
      <c r="F148" s="97"/>
      <c r="G148" s="97"/>
      <c r="H148" s="415"/>
      <c r="I148" s="281"/>
      <c r="J148" s="244" t="e">
        <f>IF(AND(Q148="",#REF!&gt;0,#REF!&lt;5),K148,)</f>
        <v>#REF!</v>
      </c>
      <c r="K148" s="242" t="str">
        <f>IF(D148="","ZZZ9",IF(AND(#REF!&gt;0,#REF!&lt;5),D148&amp;#REF!,D148&amp;"9"))</f>
        <v>ZZZ9</v>
      </c>
      <c r="L148" s="246">
        <f t="shared" si="3"/>
        <v>999</v>
      </c>
      <c r="M148" s="280">
        <f t="shared" si="4"/>
        <v>999</v>
      </c>
      <c r="N148" s="274"/>
      <c r="O148" s="281"/>
      <c r="P148" s="282">
        <f t="shared" si="5"/>
        <v>999</v>
      </c>
      <c r="Q148" s="281"/>
    </row>
    <row r="149" spans="1:17" x14ac:dyDescent="0.25">
      <c r="A149" s="247">
        <v>143</v>
      </c>
      <c r="B149" s="95"/>
      <c r="C149" s="95"/>
      <c r="D149" s="96"/>
      <c r="E149" s="260"/>
      <c r="F149" s="97"/>
      <c r="G149" s="97"/>
      <c r="H149" s="415"/>
      <c r="I149" s="281"/>
      <c r="J149" s="244" t="e">
        <f>IF(AND(Q149="",#REF!&gt;0,#REF!&lt;5),K149,)</f>
        <v>#REF!</v>
      </c>
      <c r="K149" s="242" t="str">
        <f>IF(D149="","ZZZ9",IF(AND(#REF!&gt;0,#REF!&lt;5),D149&amp;#REF!,D149&amp;"9"))</f>
        <v>ZZZ9</v>
      </c>
      <c r="L149" s="246">
        <f t="shared" si="3"/>
        <v>999</v>
      </c>
      <c r="M149" s="280">
        <f t="shared" si="4"/>
        <v>999</v>
      </c>
      <c r="N149" s="274"/>
      <c r="O149" s="97"/>
      <c r="P149" s="114">
        <f t="shared" si="5"/>
        <v>999</v>
      </c>
      <c r="Q149" s="97"/>
    </row>
    <row r="150" spans="1:17" x14ac:dyDescent="0.25">
      <c r="A150" s="247">
        <v>144</v>
      </c>
      <c r="B150" s="95"/>
      <c r="C150" s="95"/>
      <c r="D150" s="96"/>
      <c r="E150" s="260"/>
      <c r="F150" s="97"/>
      <c r="G150" s="97"/>
      <c r="H150" s="415"/>
      <c r="I150" s="281"/>
      <c r="J150" s="244" t="e">
        <f>IF(AND(Q150="",#REF!&gt;0,#REF!&lt;5),K150,)</f>
        <v>#REF!</v>
      </c>
      <c r="K150" s="242" t="str">
        <f>IF(D150="","ZZZ9",IF(AND(#REF!&gt;0,#REF!&lt;5),D150&amp;#REF!,D150&amp;"9"))</f>
        <v>ZZZ9</v>
      </c>
      <c r="L150" s="246">
        <f t="shared" si="3"/>
        <v>999</v>
      </c>
      <c r="M150" s="280">
        <f t="shared" si="4"/>
        <v>999</v>
      </c>
      <c r="N150" s="274"/>
      <c r="O150" s="97"/>
      <c r="P150" s="114">
        <f t="shared" si="5"/>
        <v>999</v>
      </c>
      <c r="Q150" s="97"/>
    </row>
    <row r="151" spans="1:17" x14ac:dyDescent="0.25">
      <c r="A151" s="247">
        <v>145</v>
      </c>
      <c r="B151" s="95"/>
      <c r="C151" s="95"/>
      <c r="D151" s="96"/>
      <c r="E151" s="260"/>
      <c r="F151" s="97"/>
      <c r="G151" s="97"/>
      <c r="H151" s="415"/>
      <c r="I151" s="281"/>
      <c r="J151" s="244" t="e">
        <f>IF(AND(Q151="",#REF!&gt;0,#REF!&lt;5),K151,)</f>
        <v>#REF!</v>
      </c>
      <c r="K151" s="242" t="str">
        <f>IF(D151="","ZZZ9",IF(AND(#REF!&gt;0,#REF!&lt;5),D151&amp;#REF!,D151&amp;"9"))</f>
        <v>ZZZ9</v>
      </c>
      <c r="L151" s="246">
        <f t="shared" si="3"/>
        <v>999</v>
      </c>
      <c r="M151" s="280">
        <f t="shared" si="4"/>
        <v>999</v>
      </c>
      <c r="N151" s="274"/>
      <c r="O151" s="97"/>
      <c r="P151" s="114">
        <f t="shared" si="5"/>
        <v>999</v>
      </c>
      <c r="Q151" s="97"/>
    </row>
    <row r="152" spans="1:17" x14ac:dyDescent="0.25">
      <c r="A152" s="247">
        <v>146</v>
      </c>
      <c r="B152" s="95"/>
      <c r="C152" s="95"/>
      <c r="D152" s="96"/>
      <c r="E152" s="260"/>
      <c r="F152" s="97"/>
      <c r="G152" s="97"/>
      <c r="H152" s="415"/>
      <c r="I152" s="281"/>
      <c r="J152" s="244" t="e">
        <f>IF(AND(Q152="",#REF!&gt;0,#REF!&lt;5),K152,)</f>
        <v>#REF!</v>
      </c>
      <c r="K152" s="242" t="str">
        <f>IF(D152="","ZZZ9",IF(AND(#REF!&gt;0,#REF!&lt;5),D152&amp;#REF!,D152&amp;"9"))</f>
        <v>ZZZ9</v>
      </c>
      <c r="L152" s="246">
        <f t="shared" si="3"/>
        <v>999</v>
      </c>
      <c r="M152" s="280">
        <f t="shared" si="4"/>
        <v>999</v>
      </c>
      <c r="N152" s="274"/>
      <c r="O152" s="97"/>
      <c r="P152" s="114">
        <f t="shared" si="5"/>
        <v>999</v>
      </c>
      <c r="Q152" s="97"/>
    </row>
    <row r="153" spans="1:17" x14ac:dyDescent="0.25">
      <c r="A153" s="247">
        <v>147</v>
      </c>
      <c r="B153" s="95"/>
      <c r="C153" s="95"/>
      <c r="D153" s="96"/>
      <c r="E153" s="260"/>
      <c r="F153" s="97"/>
      <c r="G153" s="97"/>
      <c r="H153" s="415"/>
      <c r="I153" s="281"/>
      <c r="J153" s="244" t="e">
        <f>IF(AND(Q153="",#REF!&gt;0,#REF!&lt;5),K153,)</f>
        <v>#REF!</v>
      </c>
      <c r="K153" s="242" t="str">
        <f>IF(D153="","ZZZ9",IF(AND(#REF!&gt;0,#REF!&lt;5),D153&amp;#REF!,D153&amp;"9"))</f>
        <v>ZZZ9</v>
      </c>
      <c r="L153" s="246">
        <f t="shared" si="3"/>
        <v>999</v>
      </c>
      <c r="M153" s="280">
        <f t="shared" si="4"/>
        <v>999</v>
      </c>
      <c r="N153" s="274"/>
      <c r="O153" s="97"/>
      <c r="P153" s="114">
        <f t="shared" si="5"/>
        <v>999</v>
      </c>
      <c r="Q153" s="97"/>
    </row>
    <row r="154" spans="1:17" x14ac:dyDescent="0.25">
      <c r="A154" s="247">
        <v>148</v>
      </c>
      <c r="B154" s="95"/>
      <c r="C154" s="95"/>
      <c r="D154" s="96"/>
      <c r="E154" s="260"/>
      <c r="F154" s="97"/>
      <c r="G154" s="97"/>
      <c r="H154" s="415"/>
      <c r="I154" s="281"/>
      <c r="J154" s="244" t="e">
        <f>IF(AND(Q154="",#REF!&gt;0,#REF!&lt;5),K154,)</f>
        <v>#REF!</v>
      </c>
      <c r="K154" s="242" t="str">
        <f>IF(D154="","ZZZ9",IF(AND(#REF!&gt;0,#REF!&lt;5),D154&amp;#REF!,D154&amp;"9"))</f>
        <v>ZZZ9</v>
      </c>
      <c r="L154" s="246">
        <f t="shared" si="3"/>
        <v>999</v>
      </c>
      <c r="M154" s="280">
        <f t="shared" si="4"/>
        <v>999</v>
      </c>
      <c r="N154" s="274"/>
      <c r="O154" s="97"/>
      <c r="P154" s="114">
        <f t="shared" si="5"/>
        <v>999</v>
      </c>
      <c r="Q154" s="97"/>
    </row>
    <row r="155" spans="1:17" x14ac:dyDescent="0.25">
      <c r="A155" s="247">
        <v>149</v>
      </c>
      <c r="B155" s="95"/>
      <c r="C155" s="95"/>
      <c r="D155" s="96"/>
      <c r="E155" s="260"/>
      <c r="F155" s="97"/>
      <c r="G155" s="97"/>
      <c r="H155" s="415"/>
      <c r="I155" s="281"/>
      <c r="J155" s="244" t="e">
        <f>IF(AND(Q155="",#REF!&gt;0,#REF!&lt;5),K155,)</f>
        <v>#REF!</v>
      </c>
      <c r="K155" s="242" t="str">
        <f>IF(D155="","ZZZ9",IF(AND(#REF!&gt;0,#REF!&lt;5),D155&amp;#REF!,D155&amp;"9"))</f>
        <v>ZZZ9</v>
      </c>
      <c r="L155" s="246">
        <f t="shared" si="3"/>
        <v>999</v>
      </c>
      <c r="M155" s="280">
        <f t="shared" si="4"/>
        <v>999</v>
      </c>
      <c r="N155" s="274"/>
      <c r="O155" s="97"/>
      <c r="P155" s="114">
        <f t="shared" si="5"/>
        <v>999</v>
      </c>
      <c r="Q155" s="97"/>
    </row>
    <row r="156" spans="1:17" x14ac:dyDescent="0.25">
      <c r="A156" s="247">
        <v>150</v>
      </c>
      <c r="B156" s="95"/>
      <c r="C156" s="95"/>
      <c r="D156" s="96"/>
      <c r="E156" s="260"/>
      <c r="F156" s="97"/>
      <c r="G156" s="97"/>
      <c r="H156" s="415"/>
      <c r="I156" s="281"/>
      <c r="J156" s="244" t="e">
        <f>IF(AND(Q156="",#REF!&gt;0,#REF!&lt;5),K156,)</f>
        <v>#REF!</v>
      </c>
      <c r="K156" s="242" t="str">
        <f>IF(D156="","ZZZ9",IF(AND(#REF!&gt;0,#REF!&lt;5),D156&amp;#REF!,D156&amp;"9"))</f>
        <v>ZZZ9</v>
      </c>
      <c r="L156" s="246">
        <f t="shared" si="3"/>
        <v>999</v>
      </c>
      <c r="M156" s="280">
        <f t="shared" si="4"/>
        <v>999</v>
      </c>
      <c r="N156" s="274"/>
      <c r="O156" s="97"/>
      <c r="P156" s="114">
        <f t="shared" si="5"/>
        <v>999</v>
      </c>
      <c r="Q156" s="97"/>
    </row>
  </sheetData>
  <mergeCells count="14">
    <mergeCell ref="B11:C11"/>
    <mergeCell ref="B6:C6"/>
    <mergeCell ref="B7:C7"/>
    <mergeCell ref="B8:C8"/>
    <mergeCell ref="B9:C9"/>
    <mergeCell ref="B10:C10"/>
    <mergeCell ref="B12:C12"/>
    <mergeCell ref="B19:C19"/>
    <mergeCell ref="B20:C20"/>
    <mergeCell ref="B13:C13"/>
    <mergeCell ref="B14:C14"/>
    <mergeCell ref="B15:C15"/>
    <mergeCell ref="B16:C16"/>
    <mergeCell ref="B17:C17"/>
  </mergeCells>
  <conditionalFormatting sqref="A7:B17 D7:D17 A18:D18 B21:D37">
    <cfRule type="expression" dxfId="180" priority="10" stopIfTrue="1">
      <formula>$Q7&gt;=1</formula>
    </cfRule>
  </conditionalFormatting>
  <conditionalFormatting sqref="A19:B20 D19:D20">
    <cfRule type="expression" dxfId="179" priority="1" stopIfTrue="1">
      <formula>$Q19&gt;=1</formula>
    </cfRule>
  </conditionalFormatting>
  <conditionalFormatting sqref="A21:D156">
    <cfRule type="expression" dxfId="178" priority="23" stopIfTrue="1">
      <formula>$Q21&gt;=1</formula>
    </cfRule>
  </conditionalFormatting>
  <conditionalFormatting sqref="E7:E14">
    <cfRule type="expression" dxfId="177" priority="15" stopIfTrue="1">
      <formula>AND(ROUNDDOWN(($A$4-E7)/365.25,0)&lt;=13,G7&lt;&gt;"OK")</formula>
    </cfRule>
    <cfRule type="expression" dxfId="176" priority="16" stopIfTrue="1">
      <formula>AND(ROUNDDOWN(($A$4-E7)/365.25,0)&lt;=14,G7&lt;&gt;"OK")</formula>
    </cfRule>
    <cfRule type="expression" dxfId="175" priority="17" stopIfTrue="1">
      <formula>AND(ROUNDDOWN(($A$4-E7)/365.25,0)&lt;=17,G7&lt;&gt;"OK")</formula>
    </cfRule>
    <cfRule type="expression" dxfId="174" priority="20" stopIfTrue="1">
      <formula>AND(ROUNDDOWN(($A$4-E7)/365.25,0)&lt;=13,G7&lt;&gt;"OK")</formula>
    </cfRule>
    <cfRule type="expression" dxfId="173" priority="21" stopIfTrue="1">
      <formula>AND(ROUNDDOWN(($A$4-E7)/365.25,0)&lt;=14,G7&lt;&gt;"OK")</formula>
    </cfRule>
    <cfRule type="expression" dxfId="172" priority="22" stopIfTrue="1">
      <formula>AND(ROUNDDOWN(($A$4-E7)/365.25,0)&lt;=17,G7&lt;&gt;"OK")</formula>
    </cfRule>
  </conditionalFormatting>
  <conditionalFormatting sqref="E7:E27 E29:E37">
    <cfRule type="expression" dxfId="171" priority="11" stopIfTrue="1">
      <formula>AND(ROUNDDOWN(($A$4-E7)/365.25,0)&lt;=13,G7&lt;&gt;"OK")</formula>
    </cfRule>
    <cfRule type="expression" dxfId="170" priority="12" stopIfTrue="1">
      <formula>AND(ROUNDDOWN(($A$4-E7)/365.25,0)&lt;=14,G7&lt;&gt;"OK")</formula>
    </cfRule>
    <cfRule type="expression" dxfId="169" priority="13" stopIfTrue="1">
      <formula>AND(ROUNDDOWN(($A$4-E7)/365.25,0)&lt;=17,G7&lt;&gt;"OK")</formula>
    </cfRule>
  </conditionalFormatting>
  <conditionalFormatting sqref="E7:E156">
    <cfRule type="expression" dxfId="168" priority="25" stopIfTrue="1">
      <formula>AND(ROUNDDOWN(($A$4-E7)/365.25,0)&lt;=13,G7&lt;&gt;"OK")</formula>
    </cfRule>
    <cfRule type="expression" dxfId="167" priority="26" stopIfTrue="1">
      <formula>AND(ROUNDDOWN(($A$4-E7)/365.25,0)&lt;=14,G7&lt;&gt;"OK")</formula>
    </cfRule>
    <cfRule type="expression" dxfId="166" priority="27" stopIfTrue="1">
      <formula>AND(ROUNDDOWN(($A$4-E7)/365.25,0)&lt;=17,G7&lt;&gt;"OK")</formula>
    </cfRule>
  </conditionalFormatting>
  <conditionalFormatting sqref="E19:E20">
    <cfRule type="expression" dxfId="165" priority="2" stopIfTrue="1">
      <formula>AND(ROUNDDOWN(($A$4-E19)/365.25,0)&lt;=13,G19&lt;&gt;"OK")</formula>
    </cfRule>
    <cfRule type="expression" dxfId="164" priority="3" stopIfTrue="1">
      <formula>AND(ROUNDDOWN(($A$4-E19)/365.25,0)&lt;=14,G19&lt;&gt;"OK")</formula>
    </cfRule>
    <cfRule type="expression" dxfId="163" priority="4" stopIfTrue="1">
      <formula>AND(ROUNDDOWN(($A$4-E19)/365.25,0)&lt;=17,G19&lt;&gt;"OK")</formula>
    </cfRule>
    <cfRule type="expression" dxfId="162" priority="7" stopIfTrue="1">
      <formula>AND(ROUNDDOWN(($A$4-E19)/365.25,0)&lt;=13,G19&lt;&gt;"OK")</formula>
    </cfRule>
    <cfRule type="expression" dxfId="161" priority="8" stopIfTrue="1">
      <formula>AND(ROUNDDOWN(($A$4-E19)/365.25,0)&lt;=14,G19&lt;&gt;"OK")</formula>
    </cfRule>
    <cfRule type="expression" dxfId="160" priority="9" stopIfTrue="1">
      <formula>AND(ROUNDDOWN(($A$4-E19)/365.25,0)&lt;=17,G19&lt;&gt;"OK")</formula>
    </cfRule>
  </conditionalFormatting>
  <conditionalFormatting sqref="J7:J156">
    <cfRule type="cellIs" dxfId="159" priority="6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20B88-44F0-4186-9772-52072DD9029A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13.88671875" style="40" customWidth="1"/>
    <col min="5" max="5" width="12.109375" style="430" customWidth="1"/>
    <col min="6" max="6" width="6.109375" style="93" hidden="1" customWidth="1"/>
    <col min="7" max="7" width="29.8867187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480" t="str">
        <f>Altalanos!$A$6</f>
        <v>Windoor Korosztályos Vidék Csapatbajnokság 2025</v>
      </c>
      <c r="B1" s="87"/>
      <c r="C1" s="87"/>
      <c r="D1" s="237"/>
      <c r="E1" s="257" t="s">
        <v>52</v>
      </c>
      <c r="F1" s="106"/>
      <c r="G1" s="248"/>
      <c r="H1" s="88"/>
      <c r="I1" s="88"/>
      <c r="J1" s="249"/>
      <c r="K1" s="249"/>
      <c r="L1" s="249"/>
      <c r="M1" s="249"/>
      <c r="N1" s="249"/>
      <c r="O1" s="249"/>
      <c r="P1" s="249"/>
      <c r="Q1" s="250"/>
    </row>
    <row r="2" spans="1:17" ht="13.8" thickBot="1" x14ac:dyDescent="0.3">
      <c r="B2" s="89" t="s">
        <v>51</v>
      </c>
      <c r="C2" s="442" t="str">
        <f>Altalanos!$C$8</f>
        <v>L18</v>
      </c>
      <c r="D2" s="106"/>
      <c r="E2" s="257" t="s">
        <v>35</v>
      </c>
      <c r="F2" s="94"/>
      <c r="G2" s="94"/>
      <c r="H2" s="418"/>
      <c r="I2" s="41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412" t="s">
        <v>50</v>
      </c>
      <c r="B3" s="416"/>
      <c r="C3" s="416"/>
      <c r="D3" s="416"/>
      <c r="E3" s="416"/>
      <c r="F3" s="416"/>
      <c r="G3" s="416"/>
      <c r="H3" s="416"/>
      <c r="I3" s="417"/>
      <c r="J3" s="101"/>
      <c r="K3" s="107"/>
      <c r="L3" s="107"/>
      <c r="M3" s="107"/>
      <c r="N3" s="287" t="s">
        <v>34</v>
      </c>
      <c r="O3" s="102"/>
      <c r="P3" s="108"/>
      <c r="Q3" s="258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32" t="s">
        <v>31</v>
      </c>
      <c r="I4" s="422"/>
      <c r="J4" s="110"/>
      <c r="K4" s="111"/>
      <c r="L4" s="111"/>
      <c r="M4" s="111"/>
      <c r="N4" s="110"/>
      <c r="O4" s="259"/>
      <c r="P4" s="259"/>
      <c r="Q4" s="112"/>
    </row>
    <row r="5" spans="1:17" s="2" customFormat="1" ht="13.8" thickBot="1" x14ac:dyDescent="0.3">
      <c r="A5" s="251" t="str">
        <f>Altalanos!$A$10</f>
        <v>2025.06.19-20.</v>
      </c>
      <c r="B5" s="251"/>
      <c r="C5" s="90" t="str">
        <f>Altalanos!$C$10</f>
        <v>Zalaegerszeg</v>
      </c>
      <c r="D5" s="91" t="str">
        <f>Altalanos!$D$10</f>
        <v xml:space="preserve">  </v>
      </c>
      <c r="E5" s="91"/>
      <c r="F5" s="91"/>
      <c r="G5" s="91"/>
      <c r="H5" s="283" t="str">
        <f>Altalanos!$E$10</f>
        <v>Kovács Annamária</v>
      </c>
      <c r="I5" s="433"/>
      <c r="J5" s="113"/>
      <c r="K5" s="83"/>
      <c r="L5" s="83"/>
      <c r="M5" s="83"/>
      <c r="N5" s="113"/>
      <c r="O5" s="91"/>
      <c r="P5" s="91"/>
      <c r="Q5" s="436"/>
    </row>
    <row r="6" spans="1:17" ht="30" customHeight="1" thickBot="1" x14ac:dyDescent="0.3">
      <c r="A6" s="240" t="s">
        <v>36</v>
      </c>
      <c r="B6" s="487" t="s">
        <v>100</v>
      </c>
      <c r="C6" s="488"/>
      <c r="D6" s="103" t="s">
        <v>32</v>
      </c>
      <c r="E6" s="104" t="s">
        <v>33</v>
      </c>
      <c r="F6" s="104" t="s">
        <v>37</v>
      </c>
      <c r="G6" s="104" t="s">
        <v>88</v>
      </c>
      <c r="H6" s="419" t="s">
        <v>38</v>
      </c>
      <c r="I6" s="420"/>
      <c r="J6" s="243" t="s">
        <v>17</v>
      </c>
      <c r="K6" s="105" t="s">
        <v>15</v>
      </c>
      <c r="L6" s="245" t="s">
        <v>1</v>
      </c>
      <c r="M6" s="214" t="s">
        <v>16</v>
      </c>
      <c r="N6" s="273" t="s">
        <v>49</v>
      </c>
      <c r="O6" s="255" t="s">
        <v>39</v>
      </c>
      <c r="P6" s="256" t="s">
        <v>2</v>
      </c>
      <c r="Q6" s="104" t="s">
        <v>40</v>
      </c>
    </row>
    <row r="7" spans="1:17" s="11" customFormat="1" ht="18.899999999999999" customHeight="1" x14ac:dyDescent="0.25">
      <c r="A7" s="247">
        <v>1</v>
      </c>
      <c r="B7" s="485" t="s">
        <v>112</v>
      </c>
      <c r="C7" s="486"/>
      <c r="D7" s="96"/>
      <c r="E7" s="260"/>
      <c r="F7" s="413"/>
      <c r="G7" s="414"/>
      <c r="H7" s="96">
        <v>28</v>
      </c>
      <c r="I7" s="96"/>
      <c r="J7" s="244"/>
      <c r="K7" s="242"/>
      <c r="L7" s="246"/>
      <c r="M7" s="242"/>
      <c r="N7" s="238"/>
      <c r="O7" s="96"/>
      <c r="P7" s="114"/>
      <c r="Q7" s="97">
        <v>1</v>
      </c>
    </row>
    <row r="8" spans="1:17" s="11" customFormat="1" ht="18.899999999999999" customHeight="1" x14ac:dyDescent="0.25">
      <c r="A8" s="247">
        <v>2</v>
      </c>
      <c r="B8" s="485" t="s">
        <v>113</v>
      </c>
      <c r="C8" s="486"/>
      <c r="D8" s="96"/>
      <c r="E8" s="260"/>
      <c r="F8" s="415"/>
      <c r="G8" s="281"/>
      <c r="H8" s="96">
        <v>77</v>
      </c>
      <c r="I8" s="96"/>
      <c r="J8" s="244"/>
      <c r="K8" s="242"/>
      <c r="L8" s="246"/>
      <c r="M8" s="242"/>
      <c r="N8" s="238"/>
      <c r="O8" s="96"/>
      <c r="P8" s="114"/>
      <c r="Q8" s="97"/>
    </row>
    <row r="9" spans="1:17" s="11" customFormat="1" ht="18.899999999999999" customHeight="1" x14ac:dyDescent="0.25">
      <c r="A9" s="247">
        <v>3</v>
      </c>
      <c r="B9" s="485" t="s">
        <v>114</v>
      </c>
      <c r="C9" s="486"/>
      <c r="D9" s="96"/>
      <c r="E9" s="260"/>
      <c r="F9" s="415"/>
      <c r="G9" s="281"/>
      <c r="H9" s="96">
        <v>93</v>
      </c>
      <c r="I9" s="96"/>
      <c r="J9" s="244"/>
      <c r="K9" s="242"/>
      <c r="L9" s="246"/>
      <c r="M9" s="242"/>
      <c r="N9" s="238"/>
      <c r="O9" s="96"/>
      <c r="P9" s="424"/>
      <c r="Q9" s="274"/>
    </row>
    <row r="10" spans="1:17" s="11" customFormat="1" ht="18.899999999999999" customHeight="1" x14ac:dyDescent="0.25">
      <c r="A10" s="247">
        <v>4</v>
      </c>
      <c r="B10" s="485" t="s">
        <v>115</v>
      </c>
      <c r="C10" s="486"/>
      <c r="D10" s="96"/>
      <c r="E10" s="260"/>
      <c r="F10" s="415"/>
      <c r="G10" s="281"/>
      <c r="H10" s="96">
        <v>1026</v>
      </c>
      <c r="I10" s="96"/>
      <c r="J10" s="244"/>
      <c r="K10" s="242"/>
      <c r="L10" s="246"/>
      <c r="M10" s="242"/>
      <c r="N10" s="238"/>
      <c r="O10" s="96"/>
      <c r="P10" s="423"/>
      <c r="Q10" s="421"/>
    </row>
    <row r="11" spans="1:17" s="11" customFormat="1" ht="18.899999999999999" customHeight="1" x14ac:dyDescent="0.25">
      <c r="A11" s="247">
        <v>5</v>
      </c>
      <c r="B11" s="485"/>
      <c r="C11" s="486"/>
      <c r="D11" s="96"/>
      <c r="E11" s="260"/>
      <c r="F11" s="415"/>
      <c r="G11" s="281"/>
      <c r="H11" s="96"/>
      <c r="I11" s="96"/>
      <c r="J11" s="244"/>
      <c r="K11" s="242"/>
      <c r="L11" s="246"/>
      <c r="M11" s="242"/>
      <c r="N11" s="238"/>
      <c r="O11" s="96"/>
      <c r="P11" s="423"/>
      <c r="Q11" s="421"/>
    </row>
    <row r="12" spans="1:17" s="11" customFormat="1" ht="18.899999999999999" customHeight="1" x14ac:dyDescent="0.25">
      <c r="A12" s="247">
        <v>6</v>
      </c>
      <c r="B12" s="485"/>
      <c r="C12" s="486"/>
      <c r="D12" s="96"/>
      <c r="E12" s="260"/>
      <c r="F12" s="415"/>
      <c r="G12" s="281"/>
      <c r="H12" s="96"/>
      <c r="I12" s="96"/>
      <c r="J12" s="244"/>
      <c r="K12" s="242"/>
      <c r="L12" s="246"/>
      <c r="M12" s="242"/>
      <c r="N12" s="238"/>
      <c r="O12" s="96"/>
      <c r="P12" s="423"/>
      <c r="Q12" s="421"/>
    </row>
    <row r="13" spans="1:17" s="11" customFormat="1" ht="18.899999999999999" customHeight="1" x14ac:dyDescent="0.25">
      <c r="A13" s="247">
        <v>7</v>
      </c>
      <c r="B13" s="95"/>
      <c r="C13" s="95"/>
      <c r="D13" s="96"/>
      <c r="E13" s="260"/>
      <c r="F13" s="415"/>
      <c r="G13" s="281"/>
      <c r="H13" s="96"/>
      <c r="I13" s="96"/>
      <c r="J13" s="244"/>
      <c r="K13" s="242"/>
      <c r="L13" s="246"/>
      <c r="M13" s="242"/>
      <c r="N13" s="238"/>
      <c r="O13" s="96"/>
      <c r="P13" s="423"/>
      <c r="Q13" s="421"/>
    </row>
    <row r="14" spans="1:17" s="11" customFormat="1" ht="18.899999999999999" customHeight="1" x14ac:dyDescent="0.25">
      <c r="A14" s="247">
        <v>8</v>
      </c>
      <c r="B14" s="95"/>
      <c r="C14" s="95"/>
      <c r="D14" s="96"/>
      <c r="E14" s="260"/>
      <c r="F14" s="415"/>
      <c r="G14" s="281"/>
      <c r="H14" s="96"/>
      <c r="I14" s="96"/>
      <c r="J14" s="244"/>
      <c r="K14" s="242"/>
      <c r="L14" s="246"/>
      <c r="M14" s="242"/>
      <c r="N14" s="238"/>
      <c r="O14" s="96"/>
      <c r="P14" s="423"/>
      <c r="Q14" s="421"/>
    </row>
    <row r="15" spans="1:17" s="11" customFormat="1" ht="18.899999999999999" customHeight="1" x14ac:dyDescent="0.25">
      <c r="A15" s="247">
        <v>9</v>
      </c>
      <c r="B15" s="95"/>
      <c r="C15" s="95"/>
      <c r="D15" s="96"/>
      <c r="E15" s="260"/>
      <c r="F15" s="97"/>
      <c r="G15" s="97"/>
      <c r="H15" s="96"/>
      <c r="I15" s="96"/>
      <c r="J15" s="244"/>
      <c r="K15" s="242"/>
      <c r="L15" s="246"/>
      <c r="M15" s="280"/>
      <c r="N15" s="238"/>
      <c r="O15" s="96"/>
      <c r="P15" s="97"/>
      <c r="Q15" s="97"/>
    </row>
    <row r="16" spans="1:17" s="11" customFormat="1" ht="18.899999999999999" customHeight="1" x14ac:dyDescent="0.25">
      <c r="A16" s="247">
        <v>10</v>
      </c>
      <c r="B16" s="439"/>
      <c r="C16" s="95"/>
      <c r="D16" s="96"/>
      <c r="E16" s="260"/>
      <c r="F16" s="97"/>
      <c r="G16" s="97"/>
      <c r="H16" s="96"/>
      <c r="I16" s="96"/>
      <c r="J16" s="244"/>
      <c r="K16" s="242"/>
      <c r="L16" s="246"/>
      <c r="M16" s="280"/>
      <c r="N16" s="238"/>
      <c r="O16" s="96"/>
      <c r="P16" s="114"/>
      <c r="Q16" s="97"/>
    </row>
    <row r="17" spans="1:17" s="11" customFormat="1" ht="18.899999999999999" customHeight="1" x14ac:dyDescent="0.25">
      <c r="A17" s="247">
        <v>11</v>
      </c>
      <c r="B17" s="95"/>
      <c r="C17" s="95"/>
      <c r="D17" s="96"/>
      <c r="E17" s="260"/>
      <c r="F17" s="97"/>
      <c r="G17" s="97"/>
      <c r="H17" s="96"/>
      <c r="I17" s="96"/>
      <c r="J17" s="244"/>
      <c r="K17" s="242"/>
      <c r="L17" s="246"/>
      <c r="M17" s="280"/>
      <c r="N17" s="238"/>
      <c r="O17" s="96"/>
      <c r="P17" s="114"/>
      <c r="Q17" s="97"/>
    </row>
    <row r="18" spans="1:17" s="11" customFormat="1" ht="18.899999999999999" customHeight="1" x14ac:dyDescent="0.25">
      <c r="A18" s="247">
        <v>12</v>
      </c>
      <c r="B18" s="95"/>
      <c r="C18" s="95"/>
      <c r="D18" s="96"/>
      <c r="E18" s="260"/>
      <c r="F18" s="97"/>
      <c r="G18" s="97"/>
      <c r="H18" s="96"/>
      <c r="I18" s="96"/>
      <c r="J18" s="244"/>
      <c r="K18" s="242"/>
      <c r="L18" s="246"/>
      <c r="M18" s="280"/>
      <c r="N18" s="238"/>
      <c r="O18" s="96"/>
      <c r="P18" s="114"/>
      <c r="Q18" s="97"/>
    </row>
    <row r="19" spans="1:17" s="11" customFormat="1" ht="18.899999999999999" customHeight="1" x14ac:dyDescent="0.25">
      <c r="A19" s="247">
        <v>13</v>
      </c>
      <c r="B19" s="95"/>
      <c r="C19" s="95"/>
      <c r="D19" s="96"/>
      <c r="E19" s="260"/>
      <c r="F19" s="97"/>
      <c r="G19" s="97"/>
      <c r="H19" s="96"/>
      <c r="I19" s="96"/>
      <c r="J19" s="244"/>
      <c r="K19" s="242"/>
      <c r="L19" s="246"/>
      <c r="M19" s="280"/>
      <c r="N19" s="238"/>
      <c r="O19" s="96"/>
      <c r="P19" s="114"/>
      <c r="Q19" s="97"/>
    </row>
    <row r="20" spans="1:17" s="11" customFormat="1" ht="18.899999999999999" customHeight="1" x14ac:dyDescent="0.25">
      <c r="A20" s="247">
        <v>14</v>
      </c>
      <c r="B20" s="95"/>
      <c r="C20" s="95"/>
      <c r="D20" s="96"/>
      <c r="E20" s="260"/>
      <c r="F20" s="97"/>
      <c r="G20" s="97"/>
      <c r="H20" s="96"/>
      <c r="I20" s="96"/>
      <c r="J20" s="244"/>
      <c r="K20" s="242"/>
      <c r="L20" s="246"/>
      <c r="M20" s="280"/>
      <c r="N20" s="238"/>
      <c r="O20" s="96"/>
      <c r="P20" s="114"/>
      <c r="Q20" s="97"/>
    </row>
    <row r="21" spans="1:17" s="11" customFormat="1" ht="18.899999999999999" customHeight="1" x14ac:dyDescent="0.25">
      <c r="A21" s="247">
        <v>15</v>
      </c>
      <c r="B21" s="95"/>
      <c r="C21" s="95"/>
      <c r="D21" s="96"/>
      <c r="E21" s="260"/>
      <c r="F21" s="97"/>
      <c r="G21" s="97"/>
      <c r="H21" s="96"/>
      <c r="I21" s="96"/>
      <c r="J21" s="244"/>
      <c r="K21" s="242"/>
      <c r="L21" s="246"/>
      <c r="M21" s="280"/>
      <c r="N21" s="238"/>
      <c r="O21" s="96"/>
      <c r="P21" s="114"/>
      <c r="Q21" s="97"/>
    </row>
    <row r="22" spans="1:17" s="11" customFormat="1" ht="18.899999999999999" customHeight="1" x14ac:dyDescent="0.25">
      <c r="A22" s="247">
        <v>16</v>
      </c>
      <c r="B22" s="95"/>
      <c r="C22" s="95"/>
      <c r="D22" s="96"/>
      <c r="E22" s="260"/>
      <c r="F22" s="97"/>
      <c r="G22" s="97"/>
      <c r="H22" s="96"/>
      <c r="I22" s="96"/>
      <c r="J22" s="244"/>
      <c r="K22" s="242"/>
      <c r="L22" s="246"/>
      <c r="M22" s="280"/>
      <c r="N22" s="238"/>
      <c r="O22" s="96"/>
      <c r="P22" s="114"/>
      <c r="Q22" s="97"/>
    </row>
    <row r="23" spans="1:17" s="11" customFormat="1" ht="18.899999999999999" customHeight="1" x14ac:dyDescent="0.25">
      <c r="A23" s="247">
        <v>17</v>
      </c>
      <c r="B23" s="95"/>
      <c r="C23" s="95"/>
      <c r="D23" s="96"/>
      <c r="E23" s="260"/>
      <c r="F23" s="97"/>
      <c r="G23" s="97"/>
      <c r="H23" s="96"/>
      <c r="I23" s="96"/>
      <c r="J23" s="244"/>
      <c r="K23" s="242"/>
      <c r="L23" s="246"/>
      <c r="M23" s="280"/>
      <c r="N23" s="238"/>
      <c r="O23" s="96"/>
      <c r="P23" s="114"/>
      <c r="Q23" s="97"/>
    </row>
    <row r="24" spans="1:17" s="11" customFormat="1" ht="18.899999999999999" customHeight="1" x14ac:dyDescent="0.25">
      <c r="A24" s="247">
        <v>18</v>
      </c>
      <c r="B24" s="95"/>
      <c r="C24" s="95"/>
      <c r="D24" s="96"/>
      <c r="E24" s="260"/>
      <c r="F24" s="97"/>
      <c r="G24" s="97"/>
      <c r="H24" s="96"/>
      <c r="I24" s="96"/>
      <c r="J24" s="244"/>
      <c r="K24" s="242"/>
      <c r="L24" s="246"/>
      <c r="M24" s="280"/>
      <c r="N24" s="238"/>
      <c r="O24" s="96"/>
      <c r="P24" s="114"/>
      <c r="Q24" s="97"/>
    </row>
    <row r="25" spans="1:17" s="11" customFormat="1" ht="18.899999999999999" customHeight="1" x14ac:dyDescent="0.25">
      <c r="A25" s="247">
        <v>19</v>
      </c>
      <c r="B25" s="95"/>
      <c r="C25" s="95"/>
      <c r="D25" s="96"/>
      <c r="E25" s="260"/>
      <c r="F25" s="97"/>
      <c r="G25" s="97"/>
      <c r="H25" s="96"/>
      <c r="I25" s="96"/>
      <c r="J25" s="244"/>
      <c r="K25" s="242"/>
      <c r="L25" s="246"/>
      <c r="M25" s="280"/>
      <c r="N25" s="238"/>
      <c r="O25" s="96"/>
      <c r="P25" s="114"/>
      <c r="Q25" s="97"/>
    </row>
    <row r="26" spans="1:17" s="11" customFormat="1" ht="18.899999999999999" customHeight="1" x14ac:dyDescent="0.25">
      <c r="A26" s="247">
        <v>20</v>
      </c>
      <c r="B26" s="95"/>
      <c r="C26" s="95"/>
      <c r="D26" s="96"/>
      <c r="E26" s="260"/>
      <c r="F26" s="97"/>
      <c r="G26" s="97"/>
      <c r="H26" s="96"/>
      <c r="I26" s="96"/>
      <c r="J26" s="244"/>
      <c r="K26" s="242"/>
      <c r="L26" s="246"/>
      <c r="M26" s="280"/>
      <c r="N26" s="238"/>
      <c r="O26" s="96"/>
      <c r="P26" s="114"/>
      <c r="Q26" s="97"/>
    </row>
    <row r="27" spans="1:17" s="11" customFormat="1" ht="18.899999999999999" customHeight="1" x14ac:dyDescent="0.25">
      <c r="A27" s="247">
        <v>21</v>
      </c>
      <c r="B27" s="95"/>
      <c r="C27" s="95"/>
      <c r="D27" s="96"/>
      <c r="E27" s="260"/>
      <c r="F27" s="97"/>
      <c r="G27" s="97"/>
      <c r="H27" s="96"/>
      <c r="I27" s="96"/>
      <c r="J27" s="244"/>
      <c r="K27" s="242"/>
      <c r="L27" s="246"/>
      <c r="M27" s="280"/>
      <c r="N27" s="238"/>
      <c r="O27" s="96"/>
      <c r="P27" s="114"/>
      <c r="Q27" s="97"/>
    </row>
    <row r="28" spans="1:17" s="11" customFormat="1" ht="18.899999999999999" customHeight="1" x14ac:dyDescent="0.25">
      <c r="A28" s="247">
        <v>22</v>
      </c>
      <c r="B28" s="95"/>
      <c r="C28" s="95"/>
      <c r="D28" s="96"/>
      <c r="E28" s="440"/>
      <c r="F28" s="434"/>
      <c r="G28" s="274"/>
      <c r="H28" s="96"/>
      <c r="I28" s="96"/>
      <c r="J28" s="244"/>
      <c r="K28" s="242"/>
      <c r="L28" s="246"/>
      <c r="M28" s="280"/>
      <c r="N28" s="238"/>
      <c r="O28" s="96"/>
      <c r="P28" s="114"/>
      <c r="Q28" s="97"/>
    </row>
    <row r="29" spans="1:17" s="11" customFormat="1" ht="18.899999999999999" customHeight="1" x14ac:dyDescent="0.25">
      <c r="A29" s="247">
        <v>23</v>
      </c>
      <c r="B29" s="95"/>
      <c r="C29" s="95"/>
      <c r="D29" s="96"/>
      <c r="E29" s="441"/>
      <c r="F29" s="97"/>
      <c r="G29" s="97"/>
      <c r="H29" s="96"/>
      <c r="I29" s="96"/>
      <c r="J29" s="244"/>
      <c r="K29" s="242"/>
      <c r="L29" s="246"/>
      <c r="M29" s="280"/>
      <c r="N29" s="238"/>
      <c r="O29" s="96"/>
      <c r="P29" s="114"/>
      <c r="Q29" s="97"/>
    </row>
    <row r="30" spans="1:17" s="11" customFormat="1" ht="18.899999999999999" customHeight="1" x14ac:dyDescent="0.25">
      <c r="A30" s="247">
        <v>24</v>
      </c>
      <c r="B30" s="95"/>
      <c r="C30" s="95"/>
      <c r="D30" s="96"/>
      <c r="E30" s="260"/>
      <c r="F30" s="97"/>
      <c r="G30" s="97"/>
      <c r="H30" s="96"/>
      <c r="I30" s="96"/>
      <c r="J30" s="244"/>
      <c r="K30" s="242"/>
      <c r="L30" s="246"/>
      <c r="M30" s="280"/>
      <c r="N30" s="238"/>
      <c r="O30" s="96"/>
      <c r="P30" s="114"/>
      <c r="Q30" s="97"/>
    </row>
    <row r="31" spans="1:17" s="11" customFormat="1" ht="18.899999999999999" customHeight="1" x14ac:dyDescent="0.25">
      <c r="A31" s="247">
        <v>25</v>
      </c>
      <c r="B31" s="95"/>
      <c r="C31" s="95"/>
      <c r="D31" s="96"/>
      <c r="E31" s="260"/>
      <c r="F31" s="97"/>
      <c r="G31" s="97"/>
      <c r="H31" s="96"/>
      <c r="I31" s="96"/>
      <c r="J31" s="244"/>
      <c r="K31" s="242"/>
      <c r="L31" s="246"/>
      <c r="M31" s="280"/>
      <c r="N31" s="238"/>
      <c r="O31" s="96"/>
      <c r="P31" s="114"/>
      <c r="Q31" s="97"/>
    </row>
    <row r="32" spans="1:17" s="11" customFormat="1" ht="18.899999999999999" customHeight="1" x14ac:dyDescent="0.25">
      <c r="A32" s="247">
        <v>26</v>
      </c>
      <c r="B32" s="95"/>
      <c r="C32" s="95"/>
      <c r="D32" s="96"/>
      <c r="E32" s="431"/>
      <c r="F32" s="97"/>
      <c r="G32" s="97"/>
      <c r="H32" s="96"/>
      <c r="I32" s="96"/>
      <c r="J32" s="244"/>
      <c r="K32" s="242"/>
      <c r="L32" s="246"/>
      <c r="M32" s="280"/>
      <c r="N32" s="238"/>
      <c r="O32" s="96"/>
      <c r="P32" s="114"/>
      <c r="Q32" s="97"/>
    </row>
    <row r="33" spans="1:17" s="11" customFormat="1" ht="18.899999999999999" customHeight="1" x14ac:dyDescent="0.25">
      <c r="A33" s="247">
        <v>27</v>
      </c>
      <c r="B33" s="95"/>
      <c r="C33" s="95"/>
      <c r="D33" s="96"/>
      <c r="E33" s="260"/>
      <c r="F33" s="97"/>
      <c r="G33" s="97"/>
      <c r="H33" s="96"/>
      <c r="I33" s="96"/>
      <c r="J33" s="244"/>
      <c r="K33" s="242"/>
      <c r="L33" s="246"/>
      <c r="M33" s="280"/>
      <c r="N33" s="238"/>
      <c r="O33" s="96"/>
      <c r="P33" s="114"/>
      <c r="Q33" s="97"/>
    </row>
    <row r="34" spans="1:17" s="11" customFormat="1" ht="18.899999999999999" customHeight="1" x14ac:dyDescent="0.25">
      <c r="A34" s="247">
        <v>28</v>
      </c>
      <c r="B34" s="95"/>
      <c r="C34" s="95"/>
      <c r="D34" s="96"/>
      <c r="E34" s="260"/>
      <c r="F34" s="97"/>
      <c r="G34" s="97"/>
      <c r="H34" s="96"/>
      <c r="I34" s="96"/>
      <c r="J34" s="244"/>
      <c r="K34" s="242"/>
      <c r="L34" s="246"/>
      <c r="M34" s="280"/>
      <c r="N34" s="238"/>
      <c r="O34" s="96"/>
      <c r="P34" s="114"/>
      <c r="Q34" s="97"/>
    </row>
    <row r="35" spans="1:17" s="11" customFormat="1" ht="18.899999999999999" customHeight="1" x14ac:dyDescent="0.25">
      <c r="A35" s="247">
        <v>29</v>
      </c>
      <c r="B35" s="95"/>
      <c r="C35" s="95"/>
      <c r="D35" s="96"/>
      <c r="E35" s="260"/>
      <c r="F35" s="97"/>
      <c r="G35" s="97"/>
      <c r="H35" s="96"/>
      <c r="I35" s="96"/>
      <c r="J35" s="244"/>
      <c r="K35" s="242"/>
      <c r="L35" s="246"/>
      <c r="M35" s="280"/>
      <c r="N35" s="238"/>
      <c r="O35" s="96"/>
      <c r="P35" s="114"/>
      <c r="Q35" s="97"/>
    </row>
    <row r="36" spans="1:17" s="11" customFormat="1" ht="18.899999999999999" customHeight="1" x14ac:dyDescent="0.25">
      <c r="A36" s="247">
        <v>30</v>
      </c>
      <c r="B36" s="95"/>
      <c r="C36" s="95"/>
      <c r="D36" s="96"/>
      <c r="E36" s="260"/>
      <c r="F36" s="97"/>
      <c r="G36" s="97"/>
      <c r="H36" s="96"/>
      <c r="I36" s="96"/>
      <c r="J36" s="244"/>
      <c r="K36" s="242"/>
      <c r="L36" s="246"/>
      <c r="M36" s="280"/>
      <c r="N36" s="238"/>
      <c r="O36" s="96"/>
      <c r="P36" s="114"/>
      <c r="Q36" s="97"/>
    </row>
    <row r="37" spans="1:17" s="11" customFormat="1" ht="18.899999999999999" customHeight="1" x14ac:dyDescent="0.25">
      <c r="A37" s="247">
        <v>31</v>
      </c>
      <c r="B37" s="95"/>
      <c r="C37" s="95"/>
      <c r="D37" s="96"/>
      <c r="E37" s="260"/>
      <c r="F37" s="97"/>
      <c r="G37" s="97"/>
      <c r="H37" s="96"/>
      <c r="I37" s="96"/>
      <c r="J37" s="244"/>
      <c r="K37" s="242"/>
      <c r="L37" s="246"/>
      <c r="M37" s="280"/>
      <c r="N37" s="238"/>
      <c r="O37" s="96"/>
      <c r="P37" s="114"/>
      <c r="Q37" s="97"/>
    </row>
    <row r="38" spans="1:17" s="11" customFormat="1" ht="18.899999999999999" customHeight="1" x14ac:dyDescent="0.25">
      <c r="A38" s="247">
        <v>32</v>
      </c>
      <c r="B38" s="95"/>
      <c r="C38" s="95"/>
      <c r="D38" s="96"/>
      <c r="E38" s="260"/>
      <c r="F38" s="97"/>
      <c r="G38" s="97"/>
      <c r="H38" s="415"/>
      <c r="I38" s="281"/>
      <c r="J38" s="244"/>
      <c r="K38" s="242"/>
      <c r="L38" s="246"/>
      <c r="M38" s="280"/>
      <c r="N38" s="238"/>
      <c r="O38" s="97"/>
      <c r="P38" s="114"/>
      <c r="Q38" s="97"/>
    </row>
    <row r="39" spans="1:17" s="11" customFormat="1" ht="18.899999999999999" customHeight="1" x14ac:dyDescent="0.25">
      <c r="A39" s="247">
        <v>33</v>
      </c>
      <c r="B39" s="95"/>
      <c r="C39" s="95"/>
      <c r="D39" s="96"/>
      <c r="E39" s="260"/>
      <c r="F39" s="97"/>
      <c r="G39" s="97"/>
      <c r="H39" s="415"/>
      <c r="I39" s="281"/>
      <c r="J39" s="244"/>
      <c r="K39" s="242"/>
      <c r="L39" s="246"/>
      <c r="M39" s="280"/>
      <c r="N39" s="274"/>
      <c r="O39" s="97"/>
      <c r="P39" s="114"/>
      <c r="Q39" s="97"/>
    </row>
    <row r="40" spans="1:17" s="11" customFormat="1" ht="18.899999999999999" customHeight="1" x14ac:dyDescent="0.25">
      <c r="A40" s="247">
        <v>34</v>
      </c>
      <c r="B40" s="95"/>
      <c r="C40" s="95"/>
      <c r="D40" s="96"/>
      <c r="E40" s="260"/>
      <c r="F40" s="97"/>
      <c r="G40" s="97"/>
      <c r="H40" s="415"/>
      <c r="I40" s="281"/>
      <c r="J40" s="244" t="e">
        <f>IF(AND(Q40="",#REF!&gt;0,#REF!&lt;5),K40,)</f>
        <v>#REF!</v>
      </c>
      <c r="K40" s="242" t="str">
        <f>IF(D40="","ZZZ9",IF(AND(#REF!&gt;0,#REF!&lt;5),D40&amp;#REF!,D40&amp;"9"))</f>
        <v>ZZZ9</v>
      </c>
      <c r="L40" s="246">
        <f t="shared" ref="L40:L103" si="0">IF(Q40="",999,Q40)</f>
        <v>999</v>
      </c>
      <c r="M40" s="280">
        <f t="shared" ref="M40:M103" si="1">IF(P40=999,999,1)</f>
        <v>999</v>
      </c>
      <c r="N40" s="274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7">
        <v>35</v>
      </c>
      <c r="B41" s="95"/>
      <c r="C41" s="95"/>
      <c r="D41" s="96"/>
      <c r="E41" s="260"/>
      <c r="F41" s="97"/>
      <c r="G41" s="97"/>
      <c r="H41" s="415"/>
      <c r="I41" s="281"/>
      <c r="J41" s="244" t="e">
        <f>IF(AND(Q41="",#REF!&gt;0,#REF!&lt;5),K41,)</f>
        <v>#REF!</v>
      </c>
      <c r="K41" s="242" t="str">
        <f>IF(D41="","ZZZ9",IF(AND(#REF!&gt;0,#REF!&lt;5),D41&amp;#REF!,D41&amp;"9"))</f>
        <v>ZZZ9</v>
      </c>
      <c r="L41" s="246">
        <f t="shared" si="0"/>
        <v>999</v>
      </c>
      <c r="M41" s="280">
        <f t="shared" si="1"/>
        <v>999</v>
      </c>
      <c r="N41" s="274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7">
        <v>36</v>
      </c>
      <c r="B42" s="95"/>
      <c r="C42" s="95"/>
      <c r="D42" s="96"/>
      <c r="E42" s="260"/>
      <c r="F42" s="97"/>
      <c r="G42" s="97"/>
      <c r="H42" s="415"/>
      <c r="I42" s="281"/>
      <c r="J42" s="244" t="e">
        <f>IF(AND(Q42="",#REF!&gt;0,#REF!&lt;5),K42,)</f>
        <v>#REF!</v>
      </c>
      <c r="K42" s="242" t="str">
        <f>IF(D42="","ZZZ9",IF(AND(#REF!&gt;0,#REF!&lt;5),D42&amp;#REF!,D42&amp;"9"))</f>
        <v>ZZZ9</v>
      </c>
      <c r="L42" s="246">
        <f t="shared" si="0"/>
        <v>999</v>
      </c>
      <c r="M42" s="280">
        <f t="shared" si="1"/>
        <v>999</v>
      </c>
      <c r="N42" s="274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7">
        <v>37</v>
      </c>
      <c r="B43" s="95"/>
      <c r="C43" s="95"/>
      <c r="D43" s="96"/>
      <c r="E43" s="260"/>
      <c r="F43" s="97"/>
      <c r="G43" s="97"/>
      <c r="H43" s="415"/>
      <c r="I43" s="281"/>
      <c r="J43" s="244" t="e">
        <f>IF(AND(Q43="",#REF!&gt;0,#REF!&lt;5),K43,)</f>
        <v>#REF!</v>
      </c>
      <c r="K43" s="242" t="str">
        <f>IF(D43="","ZZZ9",IF(AND(#REF!&gt;0,#REF!&lt;5),D43&amp;#REF!,D43&amp;"9"))</f>
        <v>ZZZ9</v>
      </c>
      <c r="L43" s="246">
        <f t="shared" si="0"/>
        <v>999</v>
      </c>
      <c r="M43" s="280">
        <f t="shared" si="1"/>
        <v>999</v>
      </c>
      <c r="N43" s="274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7">
        <v>38</v>
      </c>
      <c r="B44" s="95"/>
      <c r="C44" s="95"/>
      <c r="D44" s="96"/>
      <c r="E44" s="260"/>
      <c r="F44" s="97"/>
      <c r="G44" s="97"/>
      <c r="H44" s="415"/>
      <c r="I44" s="281"/>
      <c r="J44" s="244" t="e">
        <f>IF(AND(Q44="",#REF!&gt;0,#REF!&lt;5),K44,)</f>
        <v>#REF!</v>
      </c>
      <c r="K44" s="242" t="str">
        <f>IF(D44="","ZZZ9",IF(AND(#REF!&gt;0,#REF!&lt;5),D44&amp;#REF!,D44&amp;"9"))</f>
        <v>ZZZ9</v>
      </c>
      <c r="L44" s="246">
        <f t="shared" si="0"/>
        <v>999</v>
      </c>
      <c r="M44" s="280">
        <f t="shared" si="1"/>
        <v>999</v>
      </c>
      <c r="N44" s="274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7">
        <v>39</v>
      </c>
      <c r="B45" s="95"/>
      <c r="C45" s="95"/>
      <c r="D45" s="96"/>
      <c r="E45" s="260"/>
      <c r="F45" s="97"/>
      <c r="G45" s="97"/>
      <c r="H45" s="415"/>
      <c r="I45" s="281"/>
      <c r="J45" s="244" t="e">
        <f>IF(AND(Q45="",#REF!&gt;0,#REF!&lt;5),K45,)</f>
        <v>#REF!</v>
      </c>
      <c r="K45" s="242" t="str">
        <f>IF(D45="","ZZZ9",IF(AND(#REF!&gt;0,#REF!&lt;5),D45&amp;#REF!,D45&amp;"9"))</f>
        <v>ZZZ9</v>
      </c>
      <c r="L45" s="246">
        <f t="shared" si="0"/>
        <v>999</v>
      </c>
      <c r="M45" s="280">
        <f t="shared" si="1"/>
        <v>999</v>
      </c>
      <c r="N45" s="274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7">
        <v>40</v>
      </c>
      <c r="B46" s="95"/>
      <c r="C46" s="95"/>
      <c r="D46" s="96"/>
      <c r="E46" s="260"/>
      <c r="F46" s="97"/>
      <c r="G46" s="97"/>
      <c r="H46" s="415"/>
      <c r="I46" s="281"/>
      <c r="J46" s="244" t="e">
        <f>IF(AND(Q46="",#REF!&gt;0,#REF!&lt;5),K46,)</f>
        <v>#REF!</v>
      </c>
      <c r="K46" s="242" t="str">
        <f>IF(D46="","ZZZ9",IF(AND(#REF!&gt;0,#REF!&lt;5),D46&amp;#REF!,D46&amp;"9"))</f>
        <v>ZZZ9</v>
      </c>
      <c r="L46" s="246">
        <f t="shared" si="0"/>
        <v>999</v>
      </c>
      <c r="M46" s="280">
        <f t="shared" si="1"/>
        <v>999</v>
      </c>
      <c r="N46" s="274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7">
        <v>41</v>
      </c>
      <c r="B47" s="95"/>
      <c r="C47" s="95"/>
      <c r="D47" s="96"/>
      <c r="E47" s="260"/>
      <c r="F47" s="97"/>
      <c r="G47" s="97"/>
      <c r="H47" s="415"/>
      <c r="I47" s="281"/>
      <c r="J47" s="244" t="e">
        <f>IF(AND(Q47="",#REF!&gt;0,#REF!&lt;5),K47,)</f>
        <v>#REF!</v>
      </c>
      <c r="K47" s="242" t="str">
        <f>IF(D47="","ZZZ9",IF(AND(#REF!&gt;0,#REF!&lt;5),D47&amp;#REF!,D47&amp;"9"))</f>
        <v>ZZZ9</v>
      </c>
      <c r="L47" s="246">
        <f t="shared" si="0"/>
        <v>999</v>
      </c>
      <c r="M47" s="280">
        <f t="shared" si="1"/>
        <v>999</v>
      </c>
      <c r="N47" s="274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7">
        <v>42</v>
      </c>
      <c r="B48" s="95"/>
      <c r="C48" s="95"/>
      <c r="D48" s="96"/>
      <c r="E48" s="260"/>
      <c r="F48" s="97"/>
      <c r="G48" s="97"/>
      <c r="H48" s="415"/>
      <c r="I48" s="281"/>
      <c r="J48" s="244" t="e">
        <f>IF(AND(Q48="",#REF!&gt;0,#REF!&lt;5),K48,)</f>
        <v>#REF!</v>
      </c>
      <c r="K48" s="242" t="str">
        <f>IF(D48="","ZZZ9",IF(AND(#REF!&gt;0,#REF!&lt;5),D48&amp;#REF!,D48&amp;"9"))</f>
        <v>ZZZ9</v>
      </c>
      <c r="L48" s="246">
        <f t="shared" si="0"/>
        <v>999</v>
      </c>
      <c r="M48" s="280">
        <f t="shared" si="1"/>
        <v>999</v>
      </c>
      <c r="N48" s="274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7">
        <v>43</v>
      </c>
      <c r="B49" s="95"/>
      <c r="C49" s="95"/>
      <c r="D49" s="96"/>
      <c r="E49" s="260"/>
      <c r="F49" s="97"/>
      <c r="G49" s="97"/>
      <c r="H49" s="415"/>
      <c r="I49" s="281"/>
      <c r="J49" s="244" t="e">
        <f>IF(AND(Q49="",#REF!&gt;0,#REF!&lt;5),K49,)</f>
        <v>#REF!</v>
      </c>
      <c r="K49" s="242" t="str">
        <f>IF(D49="","ZZZ9",IF(AND(#REF!&gt;0,#REF!&lt;5),D49&amp;#REF!,D49&amp;"9"))</f>
        <v>ZZZ9</v>
      </c>
      <c r="L49" s="246">
        <f t="shared" si="0"/>
        <v>999</v>
      </c>
      <c r="M49" s="280">
        <f t="shared" si="1"/>
        <v>999</v>
      </c>
      <c r="N49" s="274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7">
        <v>44</v>
      </c>
      <c r="B50" s="95"/>
      <c r="C50" s="95"/>
      <c r="D50" s="96"/>
      <c r="E50" s="260"/>
      <c r="F50" s="97"/>
      <c r="G50" s="97"/>
      <c r="H50" s="415"/>
      <c r="I50" s="281"/>
      <c r="J50" s="244" t="e">
        <f>IF(AND(Q50="",#REF!&gt;0,#REF!&lt;5),K50,)</f>
        <v>#REF!</v>
      </c>
      <c r="K50" s="242" t="str">
        <f>IF(D50="","ZZZ9",IF(AND(#REF!&gt;0,#REF!&lt;5),D50&amp;#REF!,D50&amp;"9"))</f>
        <v>ZZZ9</v>
      </c>
      <c r="L50" s="246">
        <f t="shared" si="0"/>
        <v>999</v>
      </c>
      <c r="M50" s="280">
        <f t="shared" si="1"/>
        <v>999</v>
      </c>
      <c r="N50" s="274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7">
        <v>45</v>
      </c>
      <c r="B51" s="95"/>
      <c r="C51" s="95"/>
      <c r="D51" s="96"/>
      <c r="E51" s="260"/>
      <c r="F51" s="97"/>
      <c r="G51" s="97"/>
      <c r="H51" s="415"/>
      <c r="I51" s="281"/>
      <c r="J51" s="244" t="e">
        <f>IF(AND(Q51="",#REF!&gt;0,#REF!&lt;5),K51,)</f>
        <v>#REF!</v>
      </c>
      <c r="K51" s="242" t="str">
        <f>IF(D51="","ZZZ9",IF(AND(#REF!&gt;0,#REF!&lt;5),D51&amp;#REF!,D51&amp;"9"))</f>
        <v>ZZZ9</v>
      </c>
      <c r="L51" s="246">
        <f t="shared" si="0"/>
        <v>999</v>
      </c>
      <c r="M51" s="280">
        <f t="shared" si="1"/>
        <v>999</v>
      </c>
      <c r="N51" s="274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7">
        <v>46</v>
      </c>
      <c r="B52" s="95"/>
      <c r="C52" s="95"/>
      <c r="D52" s="96"/>
      <c r="E52" s="260"/>
      <c r="F52" s="97"/>
      <c r="G52" s="97"/>
      <c r="H52" s="415"/>
      <c r="I52" s="281"/>
      <c r="J52" s="244" t="e">
        <f>IF(AND(Q52="",#REF!&gt;0,#REF!&lt;5),K52,)</f>
        <v>#REF!</v>
      </c>
      <c r="K52" s="242" t="str">
        <f>IF(D52="","ZZZ9",IF(AND(#REF!&gt;0,#REF!&lt;5),D52&amp;#REF!,D52&amp;"9"))</f>
        <v>ZZZ9</v>
      </c>
      <c r="L52" s="246">
        <f t="shared" si="0"/>
        <v>999</v>
      </c>
      <c r="M52" s="280">
        <f t="shared" si="1"/>
        <v>999</v>
      </c>
      <c r="N52" s="274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7">
        <v>47</v>
      </c>
      <c r="B53" s="95"/>
      <c r="C53" s="95"/>
      <c r="D53" s="96"/>
      <c r="E53" s="260"/>
      <c r="F53" s="97"/>
      <c r="G53" s="97"/>
      <c r="H53" s="415"/>
      <c r="I53" s="281"/>
      <c r="J53" s="244" t="e">
        <f>IF(AND(Q53="",#REF!&gt;0,#REF!&lt;5),K53,)</f>
        <v>#REF!</v>
      </c>
      <c r="K53" s="242" t="str">
        <f>IF(D53="","ZZZ9",IF(AND(#REF!&gt;0,#REF!&lt;5),D53&amp;#REF!,D53&amp;"9"))</f>
        <v>ZZZ9</v>
      </c>
      <c r="L53" s="246">
        <f t="shared" si="0"/>
        <v>999</v>
      </c>
      <c r="M53" s="280">
        <f t="shared" si="1"/>
        <v>999</v>
      </c>
      <c r="N53" s="274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7">
        <v>48</v>
      </c>
      <c r="B54" s="95"/>
      <c r="C54" s="95"/>
      <c r="D54" s="96"/>
      <c r="E54" s="260"/>
      <c r="F54" s="97"/>
      <c r="G54" s="97"/>
      <c r="H54" s="415"/>
      <c r="I54" s="281"/>
      <c r="J54" s="244" t="e">
        <f>IF(AND(Q54="",#REF!&gt;0,#REF!&lt;5),K54,)</f>
        <v>#REF!</v>
      </c>
      <c r="K54" s="242" t="str">
        <f>IF(D54="","ZZZ9",IF(AND(#REF!&gt;0,#REF!&lt;5),D54&amp;#REF!,D54&amp;"9"))</f>
        <v>ZZZ9</v>
      </c>
      <c r="L54" s="246">
        <f t="shared" si="0"/>
        <v>999</v>
      </c>
      <c r="M54" s="280">
        <f t="shared" si="1"/>
        <v>999</v>
      </c>
      <c r="N54" s="274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7">
        <v>49</v>
      </c>
      <c r="B55" s="95"/>
      <c r="C55" s="95"/>
      <c r="D55" s="96"/>
      <c r="E55" s="260"/>
      <c r="F55" s="97"/>
      <c r="G55" s="97"/>
      <c r="H55" s="415"/>
      <c r="I55" s="281"/>
      <c r="J55" s="244" t="e">
        <f>IF(AND(Q55="",#REF!&gt;0,#REF!&lt;5),K55,)</f>
        <v>#REF!</v>
      </c>
      <c r="K55" s="242" t="str">
        <f>IF(D55="","ZZZ9",IF(AND(#REF!&gt;0,#REF!&lt;5),D55&amp;#REF!,D55&amp;"9"))</f>
        <v>ZZZ9</v>
      </c>
      <c r="L55" s="246">
        <f t="shared" si="0"/>
        <v>999</v>
      </c>
      <c r="M55" s="280">
        <f t="shared" si="1"/>
        <v>999</v>
      </c>
      <c r="N55" s="274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7">
        <v>50</v>
      </c>
      <c r="B56" s="95"/>
      <c r="C56" s="95"/>
      <c r="D56" s="96"/>
      <c r="E56" s="260"/>
      <c r="F56" s="97"/>
      <c r="G56" s="97"/>
      <c r="H56" s="415"/>
      <c r="I56" s="281"/>
      <c r="J56" s="244" t="e">
        <f>IF(AND(Q56="",#REF!&gt;0,#REF!&lt;5),K56,)</f>
        <v>#REF!</v>
      </c>
      <c r="K56" s="242" t="str">
        <f>IF(D56="","ZZZ9",IF(AND(#REF!&gt;0,#REF!&lt;5),D56&amp;#REF!,D56&amp;"9"))</f>
        <v>ZZZ9</v>
      </c>
      <c r="L56" s="246">
        <f t="shared" si="0"/>
        <v>999</v>
      </c>
      <c r="M56" s="280">
        <f t="shared" si="1"/>
        <v>999</v>
      </c>
      <c r="N56" s="274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7">
        <v>51</v>
      </c>
      <c r="B57" s="95"/>
      <c r="C57" s="95"/>
      <c r="D57" s="96"/>
      <c r="E57" s="260"/>
      <c r="F57" s="97"/>
      <c r="G57" s="97"/>
      <c r="H57" s="415"/>
      <c r="I57" s="281"/>
      <c r="J57" s="244" t="e">
        <f>IF(AND(Q57="",#REF!&gt;0,#REF!&lt;5),K57,)</f>
        <v>#REF!</v>
      </c>
      <c r="K57" s="242" t="str">
        <f>IF(D57="","ZZZ9",IF(AND(#REF!&gt;0,#REF!&lt;5),D57&amp;#REF!,D57&amp;"9"))</f>
        <v>ZZZ9</v>
      </c>
      <c r="L57" s="246">
        <f t="shared" si="0"/>
        <v>999</v>
      </c>
      <c r="M57" s="280">
        <f t="shared" si="1"/>
        <v>999</v>
      </c>
      <c r="N57" s="274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7">
        <v>52</v>
      </c>
      <c r="B58" s="95"/>
      <c r="C58" s="95"/>
      <c r="D58" s="96"/>
      <c r="E58" s="260"/>
      <c r="F58" s="97"/>
      <c r="G58" s="97"/>
      <c r="H58" s="415"/>
      <c r="I58" s="281"/>
      <c r="J58" s="244" t="e">
        <f>IF(AND(Q58="",#REF!&gt;0,#REF!&lt;5),K58,)</f>
        <v>#REF!</v>
      </c>
      <c r="K58" s="242" t="str">
        <f>IF(D58="","ZZZ9",IF(AND(#REF!&gt;0,#REF!&lt;5),D58&amp;#REF!,D58&amp;"9"))</f>
        <v>ZZZ9</v>
      </c>
      <c r="L58" s="246">
        <f t="shared" si="0"/>
        <v>999</v>
      </c>
      <c r="M58" s="280">
        <f t="shared" si="1"/>
        <v>999</v>
      </c>
      <c r="N58" s="274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7">
        <v>53</v>
      </c>
      <c r="B59" s="95"/>
      <c r="C59" s="95"/>
      <c r="D59" s="96"/>
      <c r="E59" s="260"/>
      <c r="F59" s="97"/>
      <c r="G59" s="97"/>
      <c r="H59" s="415"/>
      <c r="I59" s="281"/>
      <c r="J59" s="244" t="e">
        <f>IF(AND(Q59="",#REF!&gt;0,#REF!&lt;5),K59,)</f>
        <v>#REF!</v>
      </c>
      <c r="K59" s="242" t="str">
        <f>IF(D59="","ZZZ9",IF(AND(#REF!&gt;0,#REF!&lt;5),D59&amp;#REF!,D59&amp;"9"))</f>
        <v>ZZZ9</v>
      </c>
      <c r="L59" s="246">
        <f t="shared" si="0"/>
        <v>999</v>
      </c>
      <c r="M59" s="280">
        <f t="shared" si="1"/>
        <v>999</v>
      </c>
      <c r="N59" s="274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7">
        <v>54</v>
      </c>
      <c r="B60" s="95"/>
      <c r="C60" s="95"/>
      <c r="D60" s="96"/>
      <c r="E60" s="260"/>
      <c r="F60" s="97"/>
      <c r="G60" s="97"/>
      <c r="H60" s="415"/>
      <c r="I60" s="281"/>
      <c r="J60" s="244" t="e">
        <f>IF(AND(Q60="",#REF!&gt;0,#REF!&lt;5),K60,)</f>
        <v>#REF!</v>
      </c>
      <c r="K60" s="242" t="str">
        <f>IF(D60="","ZZZ9",IF(AND(#REF!&gt;0,#REF!&lt;5),D60&amp;#REF!,D60&amp;"9"))</f>
        <v>ZZZ9</v>
      </c>
      <c r="L60" s="246">
        <f t="shared" si="0"/>
        <v>999</v>
      </c>
      <c r="M60" s="280">
        <f t="shared" si="1"/>
        <v>999</v>
      </c>
      <c r="N60" s="274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7">
        <v>55</v>
      </c>
      <c r="B61" s="95"/>
      <c r="C61" s="95"/>
      <c r="D61" s="96"/>
      <c r="E61" s="260"/>
      <c r="F61" s="97"/>
      <c r="G61" s="97"/>
      <c r="H61" s="415"/>
      <c r="I61" s="281"/>
      <c r="J61" s="244" t="e">
        <f>IF(AND(Q61="",#REF!&gt;0,#REF!&lt;5),K61,)</f>
        <v>#REF!</v>
      </c>
      <c r="K61" s="242" t="str">
        <f>IF(D61="","ZZZ9",IF(AND(#REF!&gt;0,#REF!&lt;5),D61&amp;#REF!,D61&amp;"9"))</f>
        <v>ZZZ9</v>
      </c>
      <c r="L61" s="246">
        <f t="shared" si="0"/>
        <v>999</v>
      </c>
      <c r="M61" s="280">
        <f t="shared" si="1"/>
        <v>999</v>
      </c>
      <c r="N61" s="274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7">
        <v>56</v>
      </c>
      <c r="B62" s="95"/>
      <c r="C62" s="95"/>
      <c r="D62" s="96"/>
      <c r="E62" s="260"/>
      <c r="F62" s="97"/>
      <c r="G62" s="97"/>
      <c r="H62" s="415"/>
      <c r="I62" s="281"/>
      <c r="J62" s="244" t="e">
        <f>IF(AND(Q62="",#REF!&gt;0,#REF!&lt;5),K62,)</f>
        <v>#REF!</v>
      </c>
      <c r="K62" s="242" t="str">
        <f>IF(D62="","ZZZ9",IF(AND(#REF!&gt;0,#REF!&lt;5),D62&amp;#REF!,D62&amp;"9"))</f>
        <v>ZZZ9</v>
      </c>
      <c r="L62" s="246">
        <f t="shared" si="0"/>
        <v>999</v>
      </c>
      <c r="M62" s="280">
        <f t="shared" si="1"/>
        <v>999</v>
      </c>
      <c r="N62" s="274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7">
        <v>57</v>
      </c>
      <c r="B63" s="95"/>
      <c r="C63" s="95"/>
      <c r="D63" s="96"/>
      <c r="E63" s="260"/>
      <c r="F63" s="97"/>
      <c r="G63" s="97"/>
      <c r="H63" s="415"/>
      <c r="I63" s="281"/>
      <c r="J63" s="244" t="e">
        <f>IF(AND(Q63="",#REF!&gt;0,#REF!&lt;5),K63,)</f>
        <v>#REF!</v>
      </c>
      <c r="K63" s="242" t="str">
        <f>IF(D63="","ZZZ9",IF(AND(#REF!&gt;0,#REF!&lt;5),D63&amp;#REF!,D63&amp;"9"))</f>
        <v>ZZZ9</v>
      </c>
      <c r="L63" s="246">
        <f t="shared" si="0"/>
        <v>999</v>
      </c>
      <c r="M63" s="280">
        <f t="shared" si="1"/>
        <v>999</v>
      </c>
      <c r="N63" s="274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7">
        <v>58</v>
      </c>
      <c r="B64" s="95"/>
      <c r="C64" s="95"/>
      <c r="D64" s="96"/>
      <c r="E64" s="260"/>
      <c r="F64" s="97"/>
      <c r="G64" s="97"/>
      <c r="H64" s="415"/>
      <c r="I64" s="281"/>
      <c r="J64" s="244" t="e">
        <f>IF(AND(Q64="",#REF!&gt;0,#REF!&lt;5),K64,)</f>
        <v>#REF!</v>
      </c>
      <c r="K64" s="242" t="str">
        <f>IF(D64="","ZZZ9",IF(AND(#REF!&gt;0,#REF!&lt;5),D64&amp;#REF!,D64&amp;"9"))</f>
        <v>ZZZ9</v>
      </c>
      <c r="L64" s="246">
        <f t="shared" si="0"/>
        <v>999</v>
      </c>
      <c r="M64" s="280">
        <f t="shared" si="1"/>
        <v>999</v>
      </c>
      <c r="N64" s="274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7">
        <v>59</v>
      </c>
      <c r="B65" s="95"/>
      <c r="C65" s="95"/>
      <c r="D65" s="96"/>
      <c r="E65" s="260"/>
      <c r="F65" s="97"/>
      <c r="G65" s="97"/>
      <c r="H65" s="415"/>
      <c r="I65" s="281"/>
      <c r="J65" s="244" t="e">
        <f>IF(AND(Q65="",#REF!&gt;0,#REF!&lt;5),K65,)</f>
        <v>#REF!</v>
      </c>
      <c r="K65" s="242" t="str">
        <f>IF(D65="","ZZZ9",IF(AND(#REF!&gt;0,#REF!&lt;5),D65&amp;#REF!,D65&amp;"9"))</f>
        <v>ZZZ9</v>
      </c>
      <c r="L65" s="246">
        <f t="shared" si="0"/>
        <v>999</v>
      </c>
      <c r="M65" s="280">
        <f t="shared" si="1"/>
        <v>999</v>
      </c>
      <c r="N65" s="274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7">
        <v>60</v>
      </c>
      <c r="B66" s="95"/>
      <c r="C66" s="95"/>
      <c r="D66" s="96"/>
      <c r="E66" s="260"/>
      <c r="F66" s="97"/>
      <c r="G66" s="97"/>
      <c r="H66" s="415"/>
      <c r="I66" s="281"/>
      <c r="J66" s="244" t="e">
        <f>IF(AND(Q66="",#REF!&gt;0,#REF!&lt;5),K66,)</f>
        <v>#REF!</v>
      </c>
      <c r="K66" s="242" t="str">
        <f>IF(D66="","ZZZ9",IF(AND(#REF!&gt;0,#REF!&lt;5),D66&amp;#REF!,D66&amp;"9"))</f>
        <v>ZZZ9</v>
      </c>
      <c r="L66" s="246">
        <f t="shared" si="0"/>
        <v>999</v>
      </c>
      <c r="M66" s="280">
        <f t="shared" si="1"/>
        <v>999</v>
      </c>
      <c r="N66" s="274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7">
        <v>61</v>
      </c>
      <c r="B67" s="95"/>
      <c r="C67" s="95"/>
      <c r="D67" s="96"/>
      <c r="E67" s="260"/>
      <c r="F67" s="97"/>
      <c r="G67" s="97"/>
      <c r="H67" s="415"/>
      <c r="I67" s="281"/>
      <c r="J67" s="244" t="e">
        <f>IF(AND(Q67="",#REF!&gt;0,#REF!&lt;5),K67,)</f>
        <v>#REF!</v>
      </c>
      <c r="K67" s="242" t="str">
        <f>IF(D67="","ZZZ9",IF(AND(#REF!&gt;0,#REF!&lt;5),D67&amp;#REF!,D67&amp;"9"))</f>
        <v>ZZZ9</v>
      </c>
      <c r="L67" s="246">
        <f t="shared" si="0"/>
        <v>999</v>
      </c>
      <c r="M67" s="280">
        <f t="shared" si="1"/>
        <v>999</v>
      </c>
      <c r="N67" s="274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7">
        <v>62</v>
      </c>
      <c r="B68" s="95"/>
      <c r="C68" s="95"/>
      <c r="D68" s="96"/>
      <c r="E68" s="260"/>
      <c r="F68" s="97"/>
      <c r="G68" s="97"/>
      <c r="H68" s="415"/>
      <c r="I68" s="281"/>
      <c r="J68" s="244" t="e">
        <f>IF(AND(Q68="",#REF!&gt;0,#REF!&lt;5),K68,)</f>
        <v>#REF!</v>
      </c>
      <c r="K68" s="242" t="str">
        <f>IF(D68="","ZZZ9",IF(AND(#REF!&gt;0,#REF!&lt;5),D68&amp;#REF!,D68&amp;"9"))</f>
        <v>ZZZ9</v>
      </c>
      <c r="L68" s="246">
        <f t="shared" si="0"/>
        <v>999</v>
      </c>
      <c r="M68" s="280">
        <f t="shared" si="1"/>
        <v>999</v>
      </c>
      <c r="N68" s="274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7">
        <v>63</v>
      </c>
      <c r="B69" s="95"/>
      <c r="C69" s="95"/>
      <c r="D69" s="96"/>
      <c r="E69" s="260"/>
      <c r="F69" s="97"/>
      <c r="G69" s="97"/>
      <c r="H69" s="415"/>
      <c r="I69" s="281"/>
      <c r="J69" s="244" t="e">
        <f>IF(AND(Q69="",#REF!&gt;0,#REF!&lt;5),K69,)</f>
        <v>#REF!</v>
      </c>
      <c r="K69" s="242" t="str">
        <f>IF(D69="","ZZZ9",IF(AND(#REF!&gt;0,#REF!&lt;5),D69&amp;#REF!,D69&amp;"9"))</f>
        <v>ZZZ9</v>
      </c>
      <c r="L69" s="246">
        <f t="shared" si="0"/>
        <v>999</v>
      </c>
      <c r="M69" s="280">
        <f t="shared" si="1"/>
        <v>999</v>
      </c>
      <c r="N69" s="274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7">
        <v>64</v>
      </c>
      <c r="B70" s="95"/>
      <c r="C70" s="95"/>
      <c r="D70" s="96"/>
      <c r="E70" s="260"/>
      <c r="F70" s="97"/>
      <c r="G70" s="97"/>
      <c r="H70" s="415"/>
      <c r="I70" s="281"/>
      <c r="J70" s="244" t="e">
        <f>IF(AND(Q70="",#REF!&gt;0,#REF!&lt;5),K70,)</f>
        <v>#REF!</v>
      </c>
      <c r="K70" s="242" t="str">
        <f>IF(D70="","ZZZ9",IF(AND(#REF!&gt;0,#REF!&lt;5),D70&amp;#REF!,D70&amp;"9"))</f>
        <v>ZZZ9</v>
      </c>
      <c r="L70" s="246">
        <f t="shared" si="0"/>
        <v>999</v>
      </c>
      <c r="M70" s="280">
        <f t="shared" si="1"/>
        <v>999</v>
      </c>
      <c r="N70" s="274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7">
        <v>65</v>
      </c>
      <c r="B71" s="95"/>
      <c r="C71" s="95"/>
      <c r="D71" s="96"/>
      <c r="E71" s="260"/>
      <c r="F71" s="97"/>
      <c r="G71" s="97"/>
      <c r="H71" s="415"/>
      <c r="I71" s="281"/>
      <c r="J71" s="244" t="e">
        <f>IF(AND(Q71="",#REF!&gt;0,#REF!&lt;5),K71,)</f>
        <v>#REF!</v>
      </c>
      <c r="K71" s="242" t="str">
        <f>IF(D71="","ZZZ9",IF(AND(#REF!&gt;0,#REF!&lt;5),D71&amp;#REF!,D71&amp;"9"))</f>
        <v>ZZZ9</v>
      </c>
      <c r="L71" s="246">
        <f t="shared" si="0"/>
        <v>999</v>
      </c>
      <c r="M71" s="280">
        <f t="shared" si="1"/>
        <v>999</v>
      </c>
      <c r="N71" s="274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7">
        <v>66</v>
      </c>
      <c r="B72" s="95"/>
      <c r="C72" s="95"/>
      <c r="D72" s="96"/>
      <c r="E72" s="260"/>
      <c r="F72" s="97"/>
      <c r="G72" s="97"/>
      <c r="H72" s="415"/>
      <c r="I72" s="281"/>
      <c r="J72" s="244" t="e">
        <f>IF(AND(Q72="",#REF!&gt;0,#REF!&lt;5),K72,)</f>
        <v>#REF!</v>
      </c>
      <c r="K72" s="242" t="str">
        <f>IF(D72="","ZZZ9",IF(AND(#REF!&gt;0,#REF!&lt;5),D72&amp;#REF!,D72&amp;"9"))</f>
        <v>ZZZ9</v>
      </c>
      <c r="L72" s="246">
        <f t="shared" si="0"/>
        <v>999</v>
      </c>
      <c r="M72" s="280">
        <f t="shared" si="1"/>
        <v>999</v>
      </c>
      <c r="N72" s="274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7">
        <v>67</v>
      </c>
      <c r="B73" s="95"/>
      <c r="C73" s="95"/>
      <c r="D73" s="96"/>
      <c r="E73" s="260"/>
      <c r="F73" s="97"/>
      <c r="G73" s="97"/>
      <c r="H73" s="415"/>
      <c r="I73" s="281"/>
      <c r="J73" s="244" t="e">
        <f>IF(AND(Q73="",#REF!&gt;0,#REF!&lt;5),K73,)</f>
        <v>#REF!</v>
      </c>
      <c r="K73" s="242" t="str">
        <f>IF(D73="","ZZZ9",IF(AND(#REF!&gt;0,#REF!&lt;5),D73&amp;#REF!,D73&amp;"9"))</f>
        <v>ZZZ9</v>
      </c>
      <c r="L73" s="246">
        <f t="shared" si="0"/>
        <v>999</v>
      </c>
      <c r="M73" s="280">
        <f t="shared" si="1"/>
        <v>999</v>
      </c>
      <c r="N73" s="274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7">
        <v>68</v>
      </c>
      <c r="B74" s="95"/>
      <c r="C74" s="95"/>
      <c r="D74" s="96"/>
      <c r="E74" s="260"/>
      <c r="F74" s="97"/>
      <c r="G74" s="97"/>
      <c r="H74" s="415"/>
      <c r="I74" s="281"/>
      <c r="J74" s="244" t="e">
        <f>IF(AND(Q74="",#REF!&gt;0,#REF!&lt;5),K74,)</f>
        <v>#REF!</v>
      </c>
      <c r="K74" s="242" t="str">
        <f>IF(D74="","ZZZ9",IF(AND(#REF!&gt;0,#REF!&lt;5),D74&amp;#REF!,D74&amp;"9"))</f>
        <v>ZZZ9</v>
      </c>
      <c r="L74" s="246">
        <f t="shared" si="0"/>
        <v>999</v>
      </c>
      <c r="M74" s="280">
        <f t="shared" si="1"/>
        <v>999</v>
      </c>
      <c r="N74" s="274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7">
        <v>69</v>
      </c>
      <c r="B75" s="95"/>
      <c r="C75" s="95"/>
      <c r="D75" s="96"/>
      <c r="E75" s="260"/>
      <c r="F75" s="97"/>
      <c r="G75" s="97"/>
      <c r="H75" s="415"/>
      <c r="I75" s="281"/>
      <c r="J75" s="244" t="e">
        <f>IF(AND(Q75="",#REF!&gt;0,#REF!&lt;5),K75,)</f>
        <v>#REF!</v>
      </c>
      <c r="K75" s="242" t="str">
        <f>IF(D75="","ZZZ9",IF(AND(#REF!&gt;0,#REF!&lt;5),D75&amp;#REF!,D75&amp;"9"))</f>
        <v>ZZZ9</v>
      </c>
      <c r="L75" s="246">
        <f t="shared" si="0"/>
        <v>999</v>
      </c>
      <c r="M75" s="280">
        <f t="shared" si="1"/>
        <v>999</v>
      </c>
      <c r="N75" s="274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7">
        <v>70</v>
      </c>
      <c r="B76" s="95"/>
      <c r="C76" s="95"/>
      <c r="D76" s="96"/>
      <c r="E76" s="260"/>
      <c r="F76" s="97"/>
      <c r="G76" s="97"/>
      <c r="H76" s="415"/>
      <c r="I76" s="281"/>
      <c r="J76" s="244" t="e">
        <f>IF(AND(Q76="",#REF!&gt;0,#REF!&lt;5),K76,)</f>
        <v>#REF!</v>
      </c>
      <c r="K76" s="242" t="str">
        <f>IF(D76="","ZZZ9",IF(AND(#REF!&gt;0,#REF!&lt;5),D76&amp;#REF!,D76&amp;"9"))</f>
        <v>ZZZ9</v>
      </c>
      <c r="L76" s="246">
        <f t="shared" si="0"/>
        <v>999</v>
      </c>
      <c r="M76" s="280">
        <f t="shared" si="1"/>
        <v>999</v>
      </c>
      <c r="N76" s="274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7">
        <v>71</v>
      </c>
      <c r="B77" s="95"/>
      <c r="C77" s="95"/>
      <c r="D77" s="96"/>
      <c r="E77" s="260"/>
      <c r="F77" s="97"/>
      <c r="G77" s="97"/>
      <c r="H77" s="415"/>
      <c r="I77" s="281"/>
      <c r="J77" s="244" t="e">
        <f>IF(AND(Q77="",#REF!&gt;0,#REF!&lt;5),K77,)</f>
        <v>#REF!</v>
      </c>
      <c r="K77" s="242" t="str">
        <f>IF(D77="","ZZZ9",IF(AND(#REF!&gt;0,#REF!&lt;5),D77&amp;#REF!,D77&amp;"9"))</f>
        <v>ZZZ9</v>
      </c>
      <c r="L77" s="246">
        <f t="shared" si="0"/>
        <v>999</v>
      </c>
      <c r="M77" s="280">
        <f t="shared" si="1"/>
        <v>999</v>
      </c>
      <c r="N77" s="274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7">
        <v>72</v>
      </c>
      <c r="B78" s="95"/>
      <c r="C78" s="95"/>
      <c r="D78" s="96"/>
      <c r="E78" s="260"/>
      <c r="F78" s="97"/>
      <c r="G78" s="97"/>
      <c r="H78" s="415"/>
      <c r="I78" s="281"/>
      <c r="J78" s="244" t="e">
        <f>IF(AND(Q78="",#REF!&gt;0,#REF!&lt;5),K78,)</f>
        <v>#REF!</v>
      </c>
      <c r="K78" s="242" t="str">
        <f>IF(D78="","ZZZ9",IF(AND(#REF!&gt;0,#REF!&lt;5),D78&amp;#REF!,D78&amp;"9"))</f>
        <v>ZZZ9</v>
      </c>
      <c r="L78" s="246">
        <f t="shared" si="0"/>
        <v>999</v>
      </c>
      <c r="M78" s="280">
        <f t="shared" si="1"/>
        <v>999</v>
      </c>
      <c r="N78" s="274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7">
        <v>73</v>
      </c>
      <c r="B79" s="95"/>
      <c r="C79" s="95"/>
      <c r="D79" s="96"/>
      <c r="E79" s="260"/>
      <c r="F79" s="97"/>
      <c r="G79" s="97"/>
      <c r="H79" s="415"/>
      <c r="I79" s="281"/>
      <c r="J79" s="244" t="e">
        <f>IF(AND(Q79="",#REF!&gt;0,#REF!&lt;5),K79,)</f>
        <v>#REF!</v>
      </c>
      <c r="K79" s="242" t="str">
        <f>IF(D79="","ZZZ9",IF(AND(#REF!&gt;0,#REF!&lt;5),D79&amp;#REF!,D79&amp;"9"))</f>
        <v>ZZZ9</v>
      </c>
      <c r="L79" s="246">
        <f t="shared" si="0"/>
        <v>999</v>
      </c>
      <c r="M79" s="280">
        <f t="shared" si="1"/>
        <v>999</v>
      </c>
      <c r="N79" s="274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7">
        <v>74</v>
      </c>
      <c r="B80" s="95"/>
      <c r="C80" s="95"/>
      <c r="D80" s="96"/>
      <c r="E80" s="260"/>
      <c r="F80" s="97"/>
      <c r="G80" s="97"/>
      <c r="H80" s="415"/>
      <c r="I80" s="281"/>
      <c r="J80" s="244" t="e">
        <f>IF(AND(Q80="",#REF!&gt;0,#REF!&lt;5),K80,)</f>
        <v>#REF!</v>
      </c>
      <c r="K80" s="242" t="str">
        <f>IF(D80="","ZZZ9",IF(AND(#REF!&gt;0,#REF!&lt;5),D80&amp;#REF!,D80&amp;"9"))</f>
        <v>ZZZ9</v>
      </c>
      <c r="L80" s="246">
        <f t="shared" si="0"/>
        <v>999</v>
      </c>
      <c r="M80" s="280">
        <f t="shared" si="1"/>
        <v>999</v>
      </c>
      <c r="N80" s="274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7">
        <v>75</v>
      </c>
      <c r="B81" s="95"/>
      <c r="C81" s="95"/>
      <c r="D81" s="96"/>
      <c r="E81" s="260"/>
      <c r="F81" s="97"/>
      <c r="G81" s="97"/>
      <c r="H81" s="415"/>
      <c r="I81" s="281"/>
      <c r="J81" s="244" t="e">
        <f>IF(AND(Q81="",#REF!&gt;0,#REF!&lt;5),K81,)</f>
        <v>#REF!</v>
      </c>
      <c r="K81" s="242" t="str">
        <f>IF(D81="","ZZZ9",IF(AND(#REF!&gt;0,#REF!&lt;5),D81&amp;#REF!,D81&amp;"9"))</f>
        <v>ZZZ9</v>
      </c>
      <c r="L81" s="246">
        <f t="shared" si="0"/>
        <v>999</v>
      </c>
      <c r="M81" s="280">
        <f t="shared" si="1"/>
        <v>999</v>
      </c>
      <c r="N81" s="274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7">
        <v>76</v>
      </c>
      <c r="B82" s="95"/>
      <c r="C82" s="95"/>
      <c r="D82" s="96"/>
      <c r="E82" s="260"/>
      <c r="F82" s="97"/>
      <c r="G82" s="97"/>
      <c r="H82" s="415"/>
      <c r="I82" s="281"/>
      <c r="J82" s="244" t="e">
        <f>IF(AND(Q82="",#REF!&gt;0,#REF!&lt;5),K82,)</f>
        <v>#REF!</v>
      </c>
      <c r="K82" s="242" t="str">
        <f>IF(D82="","ZZZ9",IF(AND(#REF!&gt;0,#REF!&lt;5),D82&amp;#REF!,D82&amp;"9"))</f>
        <v>ZZZ9</v>
      </c>
      <c r="L82" s="246">
        <f t="shared" si="0"/>
        <v>999</v>
      </c>
      <c r="M82" s="280">
        <f t="shared" si="1"/>
        <v>999</v>
      </c>
      <c r="N82" s="274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7">
        <v>77</v>
      </c>
      <c r="B83" s="95"/>
      <c r="C83" s="95"/>
      <c r="D83" s="96"/>
      <c r="E83" s="260"/>
      <c r="F83" s="97"/>
      <c r="G83" s="97"/>
      <c r="H83" s="415"/>
      <c r="I83" s="281"/>
      <c r="J83" s="244" t="e">
        <f>IF(AND(Q83="",#REF!&gt;0,#REF!&lt;5),K83,)</f>
        <v>#REF!</v>
      </c>
      <c r="K83" s="242" t="str">
        <f>IF(D83="","ZZZ9",IF(AND(#REF!&gt;0,#REF!&lt;5),D83&amp;#REF!,D83&amp;"9"))</f>
        <v>ZZZ9</v>
      </c>
      <c r="L83" s="246">
        <f t="shared" si="0"/>
        <v>999</v>
      </c>
      <c r="M83" s="280">
        <f t="shared" si="1"/>
        <v>999</v>
      </c>
      <c r="N83" s="274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7">
        <v>78</v>
      </c>
      <c r="B84" s="95"/>
      <c r="C84" s="95"/>
      <c r="D84" s="96"/>
      <c r="E84" s="260"/>
      <c r="F84" s="97"/>
      <c r="G84" s="97"/>
      <c r="H84" s="415"/>
      <c r="I84" s="281"/>
      <c r="J84" s="244" t="e">
        <f>IF(AND(Q84="",#REF!&gt;0,#REF!&lt;5),K84,)</f>
        <v>#REF!</v>
      </c>
      <c r="K84" s="242" t="str">
        <f>IF(D84="","ZZZ9",IF(AND(#REF!&gt;0,#REF!&lt;5),D84&amp;#REF!,D84&amp;"9"))</f>
        <v>ZZZ9</v>
      </c>
      <c r="L84" s="246">
        <f t="shared" si="0"/>
        <v>999</v>
      </c>
      <c r="M84" s="280">
        <f t="shared" si="1"/>
        <v>999</v>
      </c>
      <c r="N84" s="274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7">
        <v>79</v>
      </c>
      <c r="B85" s="95"/>
      <c r="C85" s="95"/>
      <c r="D85" s="96"/>
      <c r="E85" s="260"/>
      <c r="F85" s="97"/>
      <c r="G85" s="97"/>
      <c r="H85" s="415"/>
      <c r="I85" s="281"/>
      <c r="J85" s="244" t="e">
        <f>IF(AND(Q85="",#REF!&gt;0,#REF!&lt;5),K85,)</f>
        <v>#REF!</v>
      </c>
      <c r="K85" s="242" t="str">
        <f>IF(D85="","ZZZ9",IF(AND(#REF!&gt;0,#REF!&lt;5),D85&amp;#REF!,D85&amp;"9"))</f>
        <v>ZZZ9</v>
      </c>
      <c r="L85" s="246">
        <f t="shared" si="0"/>
        <v>999</v>
      </c>
      <c r="M85" s="280">
        <f t="shared" si="1"/>
        <v>999</v>
      </c>
      <c r="N85" s="274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7">
        <v>80</v>
      </c>
      <c r="B86" s="95"/>
      <c r="C86" s="95"/>
      <c r="D86" s="96"/>
      <c r="E86" s="260"/>
      <c r="F86" s="97"/>
      <c r="G86" s="97"/>
      <c r="H86" s="415"/>
      <c r="I86" s="281"/>
      <c r="J86" s="244" t="e">
        <f>IF(AND(Q86="",#REF!&gt;0,#REF!&lt;5),K86,)</f>
        <v>#REF!</v>
      </c>
      <c r="K86" s="242" t="str">
        <f>IF(D86="","ZZZ9",IF(AND(#REF!&gt;0,#REF!&lt;5),D86&amp;#REF!,D86&amp;"9"))</f>
        <v>ZZZ9</v>
      </c>
      <c r="L86" s="246">
        <f t="shared" si="0"/>
        <v>999</v>
      </c>
      <c r="M86" s="280">
        <f t="shared" si="1"/>
        <v>999</v>
      </c>
      <c r="N86" s="274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7">
        <v>81</v>
      </c>
      <c r="B87" s="95"/>
      <c r="C87" s="95"/>
      <c r="D87" s="96"/>
      <c r="E87" s="260"/>
      <c r="F87" s="97"/>
      <c r="G87" s="97"/>
      <c r="H87" s="415"/>
      <c r="I87" s="281"/>
      <c r="J87" s="244" t="e">
        <f>IF(AND(Q87="",#REF!&gt;0,#REF!&lt;5),K87,)</f>
        <v>#REF!</v>
      </c>
      <c r="K87" s="242" t="str">
        <f>IF(D87="","ZZZ9",IF(AND(#REF!&gt;0,#REF!&lt;5),D87&amp;#REF!,D87&amp;"9"))</f>
        <v>ZZZ9</v>
      </c>
      <c r="L87" s="246">
        <f t="shared" si="0"/>
        <v>999</v>
      </c>
      <c r="M87" s="280">
        <f t="shared" si="1"/>
        <v>999</v>
      </c>
      <c r="N87" s="274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7">
        <v>82</v>
      </c>
      <c r="B88" s="95"/>
      <c r="C88" s="95"/>
      <c r="D88" s="96"/>
      <c r="E88" s="260"/>
      <c r="F88" s="97"/>
      <c r="G88" s="97"/>
      <c r="H88" s="415"/>
      <c r="I88" s="281"/>
      <c r="J88" s="244" t="e">
        <f>IF(AND(Q88="",#REF!&gt;0,#REF!&lt;5),K88,)</f>
        <v>#REF!</v>
      </c>
      <c r="K88" s="242" t="str">
        <f>IF(D88="","ZZZ9",IF(AND(#REF!&gt;0,#REF!&lt;5),D88&amp;#REF!,D88&amp;"9"))</f>
        <v>ZZZ9</v>
      </c>
      <c r="L88" s="246">
        <f t="shared" si="0"/>
        <v>999</v>
      </c>
      <c r="M88" s="280">
        <f t="shared" si="1"/>
        <v>999</v>
      </c>
      <c r="N88" s="274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7">
        <v>83</v>
      </c>
      <c r="B89" s="95"/>
      <c r="C89" s="95"/>
      <c r="D89" s="96"/>
      <c r="E89" s="260"/>
      <c r="F89" s="97"/>
      <c r="G89" s="97"/>
      <c r="H89" s="415"/>
      <c r="I89" s="281"/>
      <c r="J89" s="244" t="e">
        <f>IF(AND(Q89="",#REF!&gt;0,#REF!&lt;5),K89,)</f>
        <v>#REF!</v>
      </c>
      <c r="K89" s="242" t="str">
        <f>IF(D89="","ZZZ9",IF(AND(#REF!&gt;0,#REF!&lt;5),D89&amp;#REF!,D89&amp;"9"))</f>
        <v>ZZZ9</v>
      </c>
      <c r="L89" s="246">
        <f t="shared" si="0"/>
        <v>999</v>
      </c>
      <c r="M89" s="280">
        <f t="shared" si="1"/>
        <v>999</v>
      </c>
      <c r="N89" s="274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7">
        <v>84</v>
      </c>
      <c r="B90" s="95"/>
      <c r="C90" s="95"/>
      <c r="D90" s="96"/>
      <c r="E90" s="260"/>
      <c r="F90" s="97"/>
      <c r="G90" s="97"/>
      <c r="H90" s="415"/>
      <c r="I90" s="281"/>
      <c r="J90" s="244" t="e">
        <f>IF(AND(Q90="",#REF!&gt;0,#REF!&lt;5),K90,)</f>
        <v>#REF!</v>
      </c>
      <c r="K90" s="242" t="str">
        <f>IF(D90="","ZZZ9",IF(AND(#REF!&gt;0,#REF!&lt;5),D90&amp;#REF!,D90&amp;"9"))</f>
        <v>ZZZ9</v>
      </c>
      <c r="L90" s="246">
        <f t="shared" si="0"/>
        <v>999</v>
      </c>
      <c r="M90" s="280">
        <f t="shared" si="1"/>
        <v>999</v>
      </c>
      <c r="N90" s="274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7">
        <v>85</v>
      </c>
      <c r="B91" s="95"/>
      <c r="C91" s="95"/>
      <c r="D91" s="96"/>
      <c r="E91" s="260"/>
      <c r="F91" s="97"/>
      <c r="G91" s="97"/>
      <c r="H91" s="415"/>
      <c r="I91" s="281"/>
      <c r="J91" s="244" t="e">
        <f>IF(AND(Q91="",#REF!&gt;0,#REF!&lt;5),K91,)</f>
        <v>#REF!</v>
      </c>
      <c r="K91" s="242" t="str">
        <f>IF(D91="","ZZZ9",IF(AND(#REF!&gt;0,#REF!&lt;5),D91&amp;#REF!,D91&amp;"9"))</f>
        <v>ZZZ9</v>
      </c>
      <c r="L91" s="246">
        <f t="shared" si="0"/>
        <v>999</v>
      </c>
      <c r="M91" s="280">
        <f t="shared" si="1"/>
        <v>999</v>
      </c>
      <c r="N91" s="274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7">
        <v>86</v>
      </c>
      <c r="B92" s="95"/>
      <c r="C92" s="95"/>
      <c r="D92" s="96"/>
      <c r="E92" s="260"/>
      <c r="F92" s="97"/>
      <c r="G92" s="97"/>
      <c r="H92" s="415"/>
      <c r="I92" s="281"/>
      <c r="J92" s="244" t="e">
        <f>IF(AND(Q92="",#REF!&gt;0,#REF!&lt;5),K92,)</f>
        <v>#REF!</v>
      </c>
      <c r="K92" s="242" t="str">
        <f>IF(D92="","ZZZ9",IF(AND(#REF!&gt;0,#REF!&lt;5),D92&amp;#REF!,D92&amp;"9"))</f>
        <v>ZZZ9</v>
      </c>
      <c r="L92" s="246">
        <f t="shared" si="0"/>
        <v>999</v>
      </c>
      <c r="M92" s="280">
        <f t="shared" si="1"/>
        <v>999</v>
      </c>
      <c r="N92" s="274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7">
        <v>87</v>
      </c>
      <c r="B93" s="95"/>
      <c r="C93" s="95"/>
      <c r="D93" s="96"/>
      <c r="E93" s="260"/>
      <c r="F93" s="97"/>
      <c r="G93" s="97"/>
      <c r="H93" s="415"/>
      <c r="I93" s="281"/>
      <c r="J93" s="244" t="e">
        <f>IF(AND(Q93="",#REF!&gt;0,#REF!&lt;5),K93,)</f>
        <v>#REF!</v>
      </c>
      <c r="K93" s="242" t="str">
        <f>IF(D93="","ZZZ9",IF(AND(#REF!&gt;0,#REF!&lt;5),D93&amp;#REF!,D93&amp;"9"))</f>
        <v>ZZZ9</v>
      </c>
      <c r="L93" s="246">
        <f t="shared" si="0"/>
        <v>999</v>
      </c>
      <c r="M93" s="280">
        <f t="shared" si="1"/>
        <v>999</v>
      </c>
      <c r="N93" s="274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7">
        <v>88</v>
      </c>
      <c r="B94" s="95"/>
      <c r="C94" s="95"/>
      <c r="D94" s="96"/>
      <c r="E94" s="260"/>
      <c r="F94" s="97"/>
      <c r="G94" s="97"/>
      <c r="H94" s="415"/>
      <c r="I94" s="281"/>
      <c r="J94" s="244" t="e">
        <f>IF(AND(Q94="",#REF!&gt;0,#REF!&lt;5),K94,)</f>
        <v>#REF!</v>
      </c>
      <c r="K94" s="242" t="str">
        <f>IF(D94="","ZZZ9",IF(AND(#REF!&gt;0,#REF!&lt;5),D94&amp;#REF!,D94&amp;"9"))</f>
        <v>ZZZ9</v>
      </c>
      <c r="L94" s="246">
        <f t="shared" si="0"/>
        <v>999</v>
      </c>
      <c r="M94" s="280">
        <f t="shared" si="1"/>
        <v>999</v>
      </c>
      <c r="N94" s="274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7">
        <v>89</v>
      </c>
      <c r="B95" s="95"/>
      <c r="C95" s="95"/>
      <c r="D95" s="96"/>
      <c r="E95" s="260"/>
      <c r="F95" s="97"/>
      <c r="G95" s="97"/>
      <c r="H95" s="415"/>
      <c r="I95" s="281"/>
      <c r="J95" s="244" t="e">
        <f>IF(AND(Q95="",#REF!&gt;0,#REF!&lt;5),K95,)</f>
        <v>#REF!</v>
      </c>
      <c r="K95" s="242" t="str">
        <f>IF(D95="","ZZZ9",IF(AND(#REF!&gt;0,#REF!&lt;5),D95&amp;#REF!,D95&amp;"9"))</f>
        <v>ZZZ9</v>
      </c>
      <c r="L95" s="246">
        <f t="shared" si="0"/>
        <v>999</v>
      </c>
      <c r="M95" s="280">
        <f t="shared" si="1"/>
        <v>999</v>
      </c>
      <c r="N95" s="274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7">
        <v>90</v>
      </c>
      <c r="B96" s="95"/>
      <c r="C96" s="95"/>
      <c r="D96" s="96"/>
      <c r="E96" s="260"/>
      <c r="F96" s="97"/>
      <c r="G96" s="97"/>
      <c r="H96" s="415"/>
      <c r="I96" s="281"/>
      <c r="J96" s="244" t="e">
        <f>IF(AND(Q96="",#REF!&gt;0,#REF!&lt;5),K96,)</f>
        <v>#REF!</v>
      </c>
      <c r="K96" s="242" t="str">
        <f>IF(D96="","ZZZ9",IF(AND(#REF!&gt;0,#REF!&lt;5),D96&amp;#REF!,D96&amp;"9"))</f>
        <v>ZZZ9</v>
      </c>
      <c r="L96" s="246">
        <f t="shared" si="0"/>
        <v>999</v>
      </c>
      <c r="M96" s="280">
        <f t="shared" si="1"/>
        <v>999</v>
      </c>
      <c r="N96" s="274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7">
        <v>91</v>
      </c>
      <c r="B97" s="95"/>
      <c r="C97" s="95"/>
      <c r="D97" s="96"/>
      <c r="E97" s="260"/>
      <c r="F97" s="97"/>
      <c r="G97" s="97"/>
      <c r="H97" s="415"/>
      <c r="I97" s="281"/>
      <c r="J97" s="244" t="e">
        <f>IF(AND(Q97="",#REF!&gt;0,#REF!&lt;5),K97,)</f>
        <v>#REF!</v>
      </c>
      <c r="K97" s="242" t="str">
        <f>IF(D97="","ZZZ9",IF(AND(#REF!&gt;0,#REF!&lt;5),D97&amp;#REF!,D97&amp;"9"))</f>
        <v>ZZZ9</v>
      </c>
      <c r="L97" s="246">
        <f t="shared" si="0"/>
        <v>999</v>
      </c>
      <c r="M97" s="280">
        <f t="shared" si="1"/>
        <v>999</v>
      </c>
      <c r="N97" s="274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7">
        <v>92</v>
      </c>
      <c r="B98" s="95"/>
      <c r="C98" s="95"/>
      <c r="D98" s="96"/>
      <c r="E98" s="260"/>
      <c r="F98" s="97"/>
      <c r="G98" s="97"/>
      <c r="H98" s="415"/>
      <c r="I98" s="281"/>
      <c r="J98" s="244" t="e">
        <f>IF(AND(Q98="",#REF!&gt;0,#REF!&lt;5),K98,)</f>
        <v>#REF!</v>
      </c>
      <c r="K98" s="242" t="str">
        <f>IF(D98="","ZZZ9",IF(AND(#REF!&gt;0,#REF!&lt;5),D98&amp;#REF!,D98&amp;"9"))</f>
        <v>ZZZ9</v>
      </c>
      <c r="L98" s="246">
        <f t="shared" si="0"/>
        <v>999</v>
      </c>
      <c r="M98" s="280">
        <f t="shared" si="1"/>
        <v>999</v>
      </c>
      <c r="N98" s="274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7">
        <v>93</v>
      </c>
      <c r="B99" s="95"/>
      <c r="C99" s="95"/>
      <c r="D99" s="96"/>
      <c r="E99" s="260"/>
      <c r="F99" s="97"/>
      <c r="G99" s="97"/>
      <c r="H99" s="415"/>
      <c r="I99" s="281"/>
      <c r="J99" s="244" t="e">
        <f>IF(AND(Q99="",#REF!&gt;0,#REF!&lt;5),K99,)</f>
        <v>#REF!</v>
      </c>
      <c r="K99" s="242" t="str">
        <f>IF(D99="","ZZZ9",IF(AND(#REF!&gt;0,#REF!&lt;5),D99&amp;#REF!,D99&amp;"9"))</f>
        <v>ZZZ9</v>
      </c>
      <c r="L99" s="246">
        <f t="shared" si="0"/>
        <v>999</v>
      </c>
      <c r="M99" s="280">
        <f t="shared" si="1"/>
        <v>999</v>
      </c>
      <c r="N99" s="274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7">
        <v>94</v>
      </c>
      <c r="B100" s="95"/>
      <c r="C100" s="95"/>
      <c r="D100" s="96"/>
      <c r="E100" s="260"/>
      <c r="F100" s="97"/>
      <c r="G100" s="97"/>
      <c r="H100" s="415"/>
      <c r="I100" s="281"/>
      <c r="J100" s="244" t="e">
        <f>IF(AND(Q100="",#REF!&gt;0,#REF!&lt;5),K100,)</f>
        <v>#REF!</v>
      </c>
      <c r="K100" s="242" t="str">
        <f>IF(D100="","ZZZ9",IF(AND(#REF!&gt;0,#REF!&lt;5),D100&amp;#REF!,D100&amp;"9"))</f>
        <v>ZZZ9</v>
      </c>
      <c r="L100" s="246">
        <f t="shared" si="0"/>
        <v>999</v>
      </c>
      <c r="M100" s="280">
        <f t="shared" si="1"/>
        <v>999</v>
      </c>
      <c r="N100" s="274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7">
        <v>95</v>
      </c>
      <c r="B101" s="95"/>
      <c r="C101" s="95"/>
      <c r="D101" s="96"/>
      <c r="E101" s="260"/>
      <c r="F101" s="97"/>
      <c r="G101" s="97"/>
      <c r="H101" s="415"/>
      <c r="I101" s="281"/>
      <c r="J101" s="244" t="e">
        <f>IF(AND(Q101="",#REF!&gt;0,#REF!&lt;5),K101,)</f>
        <v>#REF!</v>
      </c>
      <c r="K101" s="242" t="str">
        <f>IF(D101="","ZZZ9",IF(AND(#REF!&gt;0,#REF!&lt;5),D101&amp;#REF!,D101&amp;"9"))</f>
        <v>ZZZ9</v>
      </c>
      <c r="L101" s="246">
        <f t="shared" si="0"/>
        <v>999</v>
      </c>
      <c r="M101" s="280">
        <f t="shared" si="1"/>
        <v>999</v>
      </c>
      <c r="N101" s="274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7">
        <v>96</v>
      </c>
      <c r="B102" s="95"/>
      <c r="C102" s="95"/>
      <c r="D102" s="96"/>
      <c r="E102" s="260"/>
      <c r="F102" s="97"/>
      <c r="G102" s="97"/>
      <c r="H102" s="415"/>
      <c r="I102" s="281"/>
      <c r="J102" s="244" t="e">
        <f>IF(AND(Q102="",#REF!&gt;0,#REF!&lt;5),K102,)</f>
        <v>#REF!</v>
      </c>
      <c r="K102" s="242" t="str">
        <f>IF(D102="","ZZZ9",IF(AND(#REF!&gt;0,#REF!&lt;5),D102&amp;#REF!,D102&amp;"9"))</f>
        <v>ZZZ9</v>
      </c>
      <c r="L102" s="246">
        <f t="shared" si="0"/>
        <v>999</v>
      </c>
      <c r="M102" s="280">
        <f t="shared" si="1"/>
        <v>999</v>
      </c>
      <c r="N102" s="274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7">
        <v>97</v>
      </c>
      <c r="B103" s="95"/>
      <c r="C103" s="95"/>
      <c r="D103" s="96"/>
      <c r="E103" s="260"/>
      <c r="F103" s="97"/>
      <c r="G103" s="97"/>
      <c r="H103" s="415"/>
      <c r="I103" s="281"/>
      <c r="J103" s="244" t="e">
        <f>IF(AND(Q103="",#REF!&gt;0,#REF!&lt;5),K103,)</f>
        <v>#REF!</v>
      </c>
      <c r="K103" s="242" t="str">
        <f>IF(D103="","ZZZ9",IF(AND(#REF!&gt;0,#REF!&lt;5),D103&amp;#REF!,D103&amp;"9"))</f>
        <v>ZZZ9</v>
      </c>
      <c r="L103" s="246">
        <f t="shared" si="0"/>
        <v>999</v>
      </c>
      <c r="M103" s="280">
        <f t="shared" si="1"/>
        <v>999</v>
      </c>
      <c r="N103" s="274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7">
        <v>98</v>
      </c>
      <c r="B104" s="95"/>
      <c r="C104" s="95"/>
      <c r="D104" s="96"/>
      <c r="E104" s="260"/>
      <c r="F104" s="97"/>
      <c r="G104" s="97"/>
      <c r="H104" s="415"/>
      <c r="I104" s="281"/>
      <c r="J104" s="244" t="e">
        <f>IF(AND(Q104="",#REF!&gt;0,#REF!&lt;5),K104,)</f>
        <v>#REF!</v>
      </c>
      <c r="K104" s="242" t="str">
        <f>IF(D104="","ZZZ9",IF(AND(#REF!&gt;0,#REF!&lt;5),D104&amp;#REF!,D104&amp;"9"))</f>
        <v>ZZZ9</v>
      </c>
      <c r="L104" s="246">
        <f t="shared" ref="L104:L156" si="3">IF(Q104="",999,Q104)</f>
        <v>999</v>
      </c>
      <c r="M104" s="280">
        <f t="shared" ref="M104:M156" si="4">IF(P104=999,999,1)</f>
        <v>999</v>
      </c>
      <c r="N104" s="274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7">
        <v>99</v>
      </c>
      <c r="B105" s="95"/>
      <c r="C105" s="95"/>
      <c r="D105" s="96"/>
      <c r="E105" s="260"/>
      <c r="F105" s="97"/>
      <c r="G105" s="97"/>
      <c r="H105" s="415"/>
      <c r="I105" s="281"/>
      <c r="J105" s="244" t="e">
        <f>IF(AND(Q105="",#REF!&gt;0,#REF!&lt;5),K105,)</f>
        <v>#REF!</v>
      </c>
      <c r="K105" s="242" t="str">
        <f>IF(D105="","ZZZ9",IF(AND(#REF!&gt;0,#REF!&lt;5),D105&amp;#REF!,D105&amp;"9"))</f>
        <v>ZZZ9</v>
      </c>
      <c r="L105" s="246">
        <f t="shared" si="3"/>
        <v>999</v>
      </c>
      <c r="M105" s="280">
        <f t="shared" si="4"/>
        <v>999</v>
      </c>
      <c r="N105" s="274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7">
        <v>100</v>
      </c>
      <c r="B106" s="95"/>
      <c r="C106" s="95"/>
      <c r="D106" s="96"/>
      <c r="E106" s="260"/>
      <c r="F106" s="97"/>
      <c r="G106" s="97"/>
      <c r="H106" s="415"/>
      <c r="I106" s="281"/>
      <c r="J106" s="244" t="e">
        <f>IF(AND(Q106="",#REF!&gt;0,#REF!&lt;5),K106,)</f>
        <v>#REF!</v>
      </c>
      <c r="K106" s="242" t="str">
        <f>IF(D106="","ZZZ9",IF(AND(#REF!&gt;0,#REF!&lt;5),D106&amp;#REF!,D106&amp;"9"))</f>
        <v>ZZZ9</v>
      </c>
      <c r="L106" s="246">
        <f t="shared" si="3"/>
        <v>999</v>
      </c>
      <c r="M106" s="280">
        <f t="shared" si="4"/>
        <v>999</v>
      </c>
      <c r="N106" s="274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7">
        <v>101</v>
      </c>
      <c r="B107" s="95"/>
      <c r="C107" s="95"/>
      <c r="D107" s="96"/>
      <c r="E107" s="260"/>
      <c r="F107" s="97"/>
      <c r="G107" s="97"/>
      <c r="H107" s="415"/>
      <c r="I107" s="281"/>
      <c r="J107" s="244" t="e">
        <f>IF(AND(Q107="",#REF!&gt;0,#REF!&lt;5),K107,)</f>
        <v>#REF!</v>
      </c>
      <c r="K107" s="242" t="str">
        <f>IF(D107="","ZZZ9",IF(AND(#REF!&gt;0,#REF!&lt;5),D107&amp;#REF!,D107&amp;"9"))</f>
        <v>ZZZ9</v>
      </c>
      <c r="L107" s="246">
        <f t="shared" si="3"/>
        <v>999</v>
      </c>
      <c r="M107" s="280">
        <f t="shared" si="4"/>
        <v>999</v>
      </c>
      <c r="N107" s="274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7">
        <v>102</v>
      </c>
      <c r="B108" s="95"/>
      <c r="C108" s="95"/>
      <c r="D108" s="96"/>
      <c r="E108" s="260"/>
      <c r="F108" s="97"/>
      <c r="G108" s="97"/>
      <c r="H108" s="415"/>
      <c r="I108" s="281"/>
      <c r="J108" s="244" t="e">
        <f>IF(AND(Q108="",#REF!&gt;0,#REF!&lt;5),K108,)</f>
        <v>#REF!</v>
      </c>
      <c r="K108" s="242" t="str">
        <f>IF(D108="","ZZZ9",IF(AND(#REF!&gt;0,#REF!&lt;5),D108&amp;#REF!,D108&amp;"9"))</f>
        <v>ZZZ9</v>
      </c>
      <c r="L108" s="246">
        <f t="shared" si="3"/>
        <v>999</v>
      </c>
      <c r="M108" s="280">
        <f t="shared" si="4"/>
        <v>999</v>
      </c>
      <c r="N108" s="274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7">
        <v>103</v>
      </c>
      <c r="B109" s="95"/>
      <c r="C109" s="95"/>
      <c r="D109" s="96"/>
      <c r="E109" s="260"/>
      <c r="F109" s="97"/>
      <c r="G109" s="97"/>
      <c r="H109" s="415"/>
      <c r="I109" s="281"/>
      <c r="J109" s="244" t="e">
        <f>IF(AND(Q109="",#REF!&gt;0,#REF!&lt;5),K109,)</f>
        <v>#REF!</v>
      </c>
      <c r="K109" s="242" t="str">
        <f>IF(D109="","ZZZ9",IF(AND(#REF!&gt;0,#REF!&lt;5),D109&amp;#REF!,D109&amp;"9"))</f>
        <v>ZZZ9</v>
      </c>
      <c r="L109" s="246">
        <f t="shared" si="3"/>
        <v>999</v>
      </c>
      <c r="M109" s="280">
        <f t="shared" si="4"/>
        <v>999</v>
      </c>
      <c r="N109" s="274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7">
        <v>104</v>
      </c>
      <c r="B110" s="95"/>
      <c r="C110" s="95"/>
      <c r="D110" s="96"/>
      <c r="E110" s="260"/>
      <c r="F110" s="97"/>
      <c r="G110" s="97"/>
      <c r="H110" s="415"/>
      <c r="I110" s="281"/>
      <c r="J110" s="244" t="e">
        <f>IF(AND(Q110="",#REF!&gt;0,#REF!&lt;5),K110,)</f>
        <v>#REF!</v>
      </c>
      <c r="K110" s="242" t="str">
        <f>IF(D110="","ZZZ9",IF(AND(#REF!&gt;0,#REF!&lt;5),D110&amp;#REF!,D110&amp;"9"))</f>
        <v>ZZZ9</v>
      </c>
      <c r="L110" s="246">
        <f t="shared" si="3"/>
        <v>999</v>
      </c>
      <c r="M110" s="280">
        <f t="shared" si="4"/>
        <v>999</v>
      </c>
      <c r="N110" s="274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7">
        <v>105</v>
      </c>
      <c r="B111" s="95"/>
      <c r="C111" s="95"/>
      <c r="D111" s="96"/>
      <c r="E111" s="260"/>
      <c r="F111" s="97"/>
      <c r="G111" s="97"/>
      <c r="H111" s="415"/>
      <c r="I111" s="281"/>
      <c r="J111" s="244" t="e">
        <f>IF(AND(Q111="",#REF!&gt;0,#REF!&lt;5),K111,)</f>
        <v>#REF!</v>
      </c>
      <c r="K111" s="242" t="str">
        <f>IF(D111="","ZZZ9",IF(AND(#REF!&gt;0,#REF!&lt;5),D111&amp;#REF!,D111&amp;"9"))</f>
        <v>ZZZ9</v>
      </c>
      <c r="L111" s="246">
        <f t="shared" si="3"/>
        <v>999</v>
      </c>
      <c r="M111" s="280">
        <f t="shared" si="4"/>
        <v>999</v>
      </c>
      <c r="N111" s="274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7">
        <v>106</v>
      </c>
      <c r="B112" s="95"/>
      <c r="C112" s="95"/>
      <c r="D112" s="96"/>
      <c r="E112" s="260"/>
      <c r="F112" s="97"/>
      <c r="G112" s="97"/>
      <c r="H112" s="415"/>
      <c r="I112" s="281"/>
      <c r="J112" s="244" t="e">
        <f>IF(AND(Q112="",#REF!&gt;0,#REF!&lt;5),K112,)</f>
        <v>#REF!</v>
      </c>
      <c r="K112" s="242" t="str">
        <f>IF(D112="","ZZZ9",IF(AND(#REF!&gt;0,#REF!&lt;5),D112&amp;#REF!,D112&amp;"9"))</f>
        <v>ZZZ9</v>
      </c>
      <c r="L112" s="246">
        <f t="shared" si="3"/>
        <v>999</v>
      </c>
      <c r="M112" s="280">
        <f t="shared" si="4"/>
        <v>999</v>
      </c>
      <c r="N112" s="274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7">
        <v>107</v>
      </c>
      <c r="B113" s="95"/>
      <c r="C113" s="95"/>
      <c r="D113" s="96"/>
      <c r="E113" s="260"/>
      <c r="F113" s="97"/>
      <c r="G113" s="97"/>
      <c r="H113" s="415"/>
      <c r="I113" s="281"/>
      <c r="J113" s="244" t="e">
        <f>IF(AND(Q113="",#REF!&gt;0,#REF!&lt;5),K113,)</f>
        <v>#REF!</v>
      </c>
      <c r="K113" s="242" t="str">
        <f>IF(D113="","ZZZ9",IF(AND(#REF!&gt;0,#REF!&lt;5),D113&amp;#REF!,D113&amp;"9"))</f>
        <v>ZZZ9</v>
      </c>
      <c r="L113" s="246">
        <f t="shared" si="3"/>
        <v>999</v>
      </c>
      <c r="M113" s="280">
        <f t="shared" si="4"/>
        <v>999</v>
      </c>
      <c r="N113" s="274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7">
        <v>108</v>
      </c>
      <c r="B114" s="95"/>
      <c r="C114" s="95"/>
      <c r="D114" s="96"/>
      <c r="E114" s="260"/>
      <c r="F114" s="97"/>
      <c r="G114" s="97"/>
      <c r="H114" s="415"/>
      <c r="I114" s="281"/>
      <c r="J114" s="244" t="e">
        <f>IF(AND(Q114="",#REF!&gt;0,#REF!&lt;5),K114,)</f>
        <v>#REF!</v>
      </c>
      <c r="K114" s="242" t="str">
        <f>IF(D114="","ZZZ9",IF(AND(#REF!&gt;0,#REF!&lt;5),D114&amp;#REF!,D114&amp;"9"))</f>
        <v>ZZZ9</v>
      </c>
      <c r="L114" s="246">
        <f t="shared" si="3"/>
        <v>999</v>
      </c>
      <c r="M114" s="280">
        <f t="shared" si="4"/>
        <v>999</v>
      </c>
      <c r="N114" s="274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7">
        <v>109</v>
      </c>
      <c r="B115" s="95"/>
      <c r="C115" s="95"/>
      <c r="D115" s="96"/>
      <c r="E115" s="260"/>
      <c r="F115" s="97"/>
      <c r="G115" s="97"/>
      <c r="H115" s="415"/>
      <c r="I115" s="281"/>
      <c r="J115" s="244" t="e">
        <f>IF(AND(Q115="",#REF!&gt;0,#REF!&lt;5),K115,)</f>
        <v>#REF!</v>
      </c>
      <c r="K115" s="242" t="str">
        <f>IF(D115="","ZZZ9",IF(AND(#REF!&gt;0,#REF!&lt;5),D115&amp;#REF!,D115&amp;"9"))</f>
        <v>ZZZ9</v>
      </c>
      <c r="L115" s="246">
        <f t="shared" si="3"/>
        <v>999</v>
      </c>
      <c r="M115" s="280">
        <f t="shared" si="4"/>
        <v>999</v>
      </c>
      <c r="N115" s="274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7">
        <v>110</v>
      </c>
      <c r="B116" s="95"/>
      <c r="C116" s="95"/>
      <c r="D116" s="96"/>
      <c r="E116" s="260"/>
      <c r="F116" s="97"/>
      <c r="G116" s="97"/>
      <c r="H116" s="415"/>
      <c r="I116" s="281"/>
      <c r="J116" s="244" t="e">
        <f>IF(AND(Q116="",#REF!&gt;0,#REF!&lt;5),K116,)</f>
        <v>#REF!</v>
      </c>
      <c r="K116" s="242" t="str">
        <f>IF(D116="","ZZZ9",IF(AND(#REF!&gt;0,#REF!&lt;5),D116&amp;#REF!,D116&amp;"9"))</f>
        <v>ZZZ9</v>
      </c>
      <c r="L116" s="246">
        <f t="shared" si="3"/>
        <v>999</v>
      </c>
      <c r="M116" s="280">
        <f t="shared" si="4"/>
        <v>999</v>
      </c>
      <c r="N116" s="274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7">
        <v>111</v>
      </c>
      <c r="B117" s="95"/>
      <c r="C117" s="95"/>
      <c r="D117" s="96"/>
      <c r="E117" s="260"/>
      <c r="F117" s="97"/>
      <c r="G117" s="97"/>
      <c r="H117" s="415"/>
      <c r="I117" s="281"/>
      <c r="J117" s="244" t="e">
        <f>IF(AND(Q117="",#REF!&gt;0,#REF!&lt;5),K117,)</f>
        <v>#REF!</v>
      </c>
      <c r="K117" s="242" t="str">
        <f>IF(D117="","ZZZ9",IF(AND(#REF!&gt;0,#REF!&lt;5),D117&amp;#REF!,D117&amp;"9"))</f>
        <v>ZZZ9</v>
      </c>
      <c r="L117" s="246">
        <f t="shared" si="3"/>
        <v>999</v>
      </c>
      <c r="M117" s="280">
        <f t="shared" si="4"/>
        <v>999</v>
      </c>
      <c r="N117" s="274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7">
        <v>112</v>
      </c>
      <c r="B118" s="95"/>
      <c r="C118" s="95"/>
      <c r="D118" s="96"/>
      <c r="E118" s="260"/>
      <c r="F118" s="97"/>
      <c r="G118" s="97"/>
      <c r="H118" s="415"/>
      <c r="I118" s="281"/>
      <c r="J118" s="244" t="e">
        <f>IF(AND(Q118="",#REF!&gt;0,#REF!&lt;5),K118,)</f>
        <v>#REF!</v>
      </c>
      <c r="K118" s="242" t="str">
        <f>IF(D118="","ZZZ9",IF(AND(#REF!&gt;0,#REF!&lt;5),D118&amp;#REF!,D118&amp;"9"))</f>
        <v>ZZZ9</v>
      </c>
      <c r="L118" s="246">
        <f t="shared" si="3"/>
        <v>999</v>
      </c>
      <c r="M118" s="280">
        <f t="shared" si="4"/>
        <v>999</v>
      </c>
      <c r="N118" s="274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7">
        <v>113</v>
      </c>
      <c r="B119" s="95"/>
      <c r="C119" s="95"/>
      <c r="D119" s="96"/>
      <c r="E119" s="260"/>
      <c r="F119" s="97"/>
      <c r="G119" s="97"/>
      <c r="H119" s="415"/>
      <c r="I119" s="281"/>
      <c r="J119" s="244" t="e">
        <f>IF(AND(Q119="",#REF!&gt;0,#REF!&lt;5),K119,)</f>
        <v>#REF!</v>
      </c>
      <c r="K119" s="242" t="str">
        <f>IF(D119="","ZZZ9",IF(AND(#REF!&gt;0,#REF!&lt;5),D119&amp;#REF!,D119&amp;"9"))</f>
        <v>ZZZ9</v>
      </c>
      <c r="L119" s="246">
        <f t="shared" si="3"/>
        <v>999</v>
      </c>
      <c r="M119" s="280">
        <f t="shared" si="4"/>
        <v>999</v>
      </c>
      <c r="N119" s="274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7">
        <v>114</v>
      </c>
      <c r="B120" s="95"/>
      <c r="C120" s="95"/>
      <c r="D120" s="96"/>
      <c r="E120" s="260"/>
      <c r="F120" s="97"/>
      <c r="G120" s="97"/>
      <c r="H120" s="415"/>
      <c r="I120" s="281"/>
      <c r="J120" s="244" t="e">
        <f>IF(AND(Q120="",#REF!&gt;0,#REF!&lt;5),K120,)</f>
        <v>#REF!</v>
      </c>
      <c r="K120" s="242" t="str">
        <f>IF(D120="","ZZZ9",IF(AND(#REF!&gt;0,#REF!&lt;5),D120&amp;#REF!,D120&amp;"9"))</f>
        <v>ZZZ9</v>
      </c>
      <c r="L120" s="246">
        <f t="shared" si="3"/>
        <v>999</v>
      </c>
      <c r="M120" s="280">
        <f t="shared" si="4"/>
        <v>999</v>
      </c>
      <c r="N120" s="274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7">
        <v>115</v>
      </c>
      <c r="B121" s="95"/>
      <c r="C121" s="95"/>
      <c r="D121" s="96"/>
      <c r="E121" s="260"/>
      <c r="F121" s="97"/>
      <c r="G121" s="97"/>
      <c r="H121" s="415"/>
      <c r="I121" s="281"/>
      <c r="J121" s="244" t="e">
        <f>IF(AND(Q121="",#REF!&gt;0,#REF!&lt;5),K121,)</f>
        <v>#REF!</v>
      </c>
      <c r="K121" s="242" t="str">
        <f>IF(D121="","ZZZ9",IF(AND(#REF!&gt;0,#REF!&lt;5),D121&amp;#REF!,D121&amp;"9"))</f>
        <v>ZZZ9</v>
      </c>
      <c r="L121" s="246">
        <f t="shared" si="3"/>
        <v>999</v>
      </c>
      <c r="M121" s="280">
        <f t="shared" si="4"/>
        <v>999</v>
      </c>
      <c r="N121" s="274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7">
        <v>116</v>
      </c>
      <c r="B122" s="95"/>
      <c r="C122" s="95"/>
      <c r="D122" s="96"/>
      <c r="E122" s="260"/>
      <c r="F122" s="97"/>
      <c r="G122" s="97"/>
      <c r="H122" s="415"/>
      <c r="I122" s="281"/>
      <c r="J122" s="244" t="e">
        <f>IF(AND(Q122="",#REF!&gt;0,#REF!&lt;5),K122,)</f>
        <v>#REF!</v>
      </c>
      <c r="K122" s="242" t="str">
        <f>IF(D122="","ZZZ9",IF(AND(#REF!&gt;0,#REF!&lt;5),D122&amp;#REF!,D122&amp;"9"))</f>
        <v>ZZZ9</v>
      </c>
      <c r="L122" s="246">
        <f t="shared" si="3"/>
        <v>999</v>
      </c>
      <c r="M122" s="280">
        <f t="shared" si="4"/>
        <v>999</v>
      </c>
      <c r="N122" s="274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7">
        <v>117</v>
      </c>
      <c r="B123" s="95"/>
      <c r="C123" s="95"/>
      <c r="D123" s="96"/>
      <c r="E123" s="260"/>
      <c r="F123" s="97"/>
      <c r="G123" s="97"/>
      <c r="H123" s="415"/>
      <c r="I123" s="281"/>
      <c r="J123" s="244" t="e">
        <f>IF(AND(Q123="",#REF!&gt;0,#REF!&lt;5),K123,)</f>
        <v>#REF!</v>
      </c>
      <c r="K123" s="242" t="str">
        <f>IF(D123="","ZZZ9",IF(AND(#REF!&gt;0,#REF!&lt;5),D123&amp;#REF!,D123&amp;"9"))</f>
        <v>ZZZ9</v>
      </c>
      <c r="L123" s="246">
        <f t="shared" si="3"/>
        <v>999</v>
      </c>
      <c r="M123" s="280">
        <f t="shared" si="4"/>
        <v>999</v>
      </c>
      <c r="N123" s="274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7">
        <v>118</v>
      </c>
      <c r="B124" s="95"/>
      <c r="C124" s="95"/>
      <c r="D124" s="96"/>
      <c r="E124" s="260"/>
      <c r="F124" s="97"/>
      <c r="G124" s="97"/>
      <c r="H124" s="415"/>
      <c r="I124" s="281"/>
      <c r="J124" s="244" t="e">
        <f>IF(AND(Q124="",#REF!&gt;0,#REF!&lt;5),K124,)</f>
        <v>#REF!</v>
      </c>
      <c r="K124" s="242" t="str">
        <f>IF(D124="","ZZZ9",IF(AND(#REF!&gt;0,#REF!&lt;5),D124&amp;#REF!,D124&amp;"9"))</f>
        <v>ZZZ9</v>
      </c>
      <c r="L124" s="246">
        <f t="shared" si="3"/>
        <v>999</v>
      </c>
      <c r="M124" s="280">
        <f t="shared" si="4"/>
        <v>999</v>
      </c>
      <c r="N124" s="274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7">
        <v>119</v>
      </c>
      <c r="B125" s="95"/>
      <c r="C125" s="95"/>
      <c r="D125" s="96"/>
      <c r="E125" s="260"/>
      <c r="F125" s="97"/>
      <c r="G125" s="97"/>
      <c r="H125" s="415"/>
      <c r="I125" s="281"/>
      <c r="J125" s="244" t="e">
        <f>IF(AND(Q125="",#REF!&gt;0,#REF!&lt;5),K125,)</f>
        <v>#REF!</v>
      </c>
      <c r="K125" s="242" t="str">
        <f>IF(D125="","ZZZ9",IF(AND(#REF!&gt;0,#REF!&lt;5),D125&amp;#REF!,D125&amp;"9"))</f>
        <v>ZZZ9</v>
      </c>
      <c r="L125" s="246">
        <f t="shared" si="3"/>
        <v>999</v>
      </c>
      <c r="M125" s="280">
        <f t="shared" si="4"/>
        <v>999</v>
      </c>
      <c r="N125" s="274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7">
        <v>120</v>
      </c>
      <c r="B126" s="95"/>
      <c r="C126" s="95"/>
      <c r="D126" s="96"/>
      <c r="E126" s="260"/>
      <c r="F126" s="97"/>
      <c r="G126" s="97"/>
      <c r="H126" s="415"/>
      <c r="I126" s="281"/>
      <c r="J126" s="244" t="e">
        <f>IF(AND(Q126="",#REF!&gt;0,#REF!&lt;5),K126,)</f>
        <v>#REF!</v>
      </c>
      <c r="K126" s="242" t="str">
        <f>IF(D126="","ZZZ9",IF(AND(#REF!&gt;0,#REF!&lt;5),D126&amp;#REF!,D126&amp;"9"))</f>
        <v>ZZZ9</v>
      </c>
      <c r="L126" s="246">
        <f t="shared" si="3"/>
        <v>999</v>
      </c>
      <c r="M126" s="280">
        <f t="shared" si="4"/>
        <v>999</v>
      </c>
      <c r="N126" s="274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7">
        <v>121</v>
      </c>
      <c r="B127" s="95"/>
      <c r="C127" s="95"/>
      <c r="D127" s="96"/>
      <c r="E127" s="260"/>
      <c r="F127" s="97"/>
      <c r="G127" s="97"/>
      <c r="H127" s="415"/>
      <c r="I127" s="281"/>
      <c r="J127" s="244" t="e">
        <f>IF(AND(Q127="",#REF!&gt;0,#REF!&lt;5),K127,)</f>
        <v>#REF!</v>
      </c>
      <c r="K127" s="242" t="str">
        <f>IF(D127="","ZZZ9",IF(AND(#REF!&gt;0,#REF!&lt;5),D127&amp;#REF!,D127&amp;"9"))</f>
        <v>ZZZ9</v>
      </c>
      <c r="L127" s="246">
        <f t="shared" si="3"/>
        <v>999</v>
      </c>
      <c r="M127" s="280">
        <f t="shared" si="4"/>
        <v>999</v>
      </c>
      <c r="N127" s="274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7">
        <v>122</v>
      </c>
      <c r="B128" s="95"/>
      <c r="C128" s="95"/>
      <c r="D128" s="96"/>
      <c r="E128" s="260"/>
      <c r="F128" s="97"/>
      <c r="G128" s="97"/>
      <c r="H128" s="415"/>
      <c r="I128" s="281"/>
      <c r="J128" s="244" t="e">
        <f>IF(AND(Q128="",#REF!&gt;0,#REF!&lt;5),K128,)</f>
        <v>#REF!</v>
      </c>
      <c r="K128" s="242" t="str">
        <f>IF(D128="","ZZZ9",IF(AND(#REF!&gt;0,#REF!&lt;5),D128&amp;#REF!,D128&amp;"9"))</f>
        <v>ZZZ9</v>
      </c>
      <c r="L128" s="246">
        <f t="shared" si="3"/>
        <v>999</v>
      </c>
      <c r="M128" s="280">
        <f t="shared" si="4"/>
        <v>999</v>
      </c>
      <c r="N128" s="274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7">
        <v>123</v>
      </c>
      <c r="B129" s="95"/>
      <c r="C129" s="95"/>
      <c r="D129" s="96"/>
      <c r="E129" s="260"/>
      <c r="F129" s="97"/>
      <c r="G129" s="97"/>
      <c r="H129" s="415"/>
      <c r="I129" s="281"/>
      <c r="J129" s="244" t="e">
        <f>IF(AND(Q129="",#REF!&gt;0,#REF!&lt;5),K129,)</f>
        <v>#REF!</v>
      </c>
      <c r="K129" s="242" t="str">
        <f>IF(D129="","ZZZ9",IF(AND(#REF!&gt;0,#REF!&lt;5),D129&amp;#REF!,D129&amp;"9"))</f>
        <v>ZZZ9</v>
      </c>
      <c r="L129" s="246">
        <f t="shared" si="3"/>
        <v>999</v>
      </c>
      <c r="M129" s="280">
        <f t="shared" si="4"/>
        <v>999</v>
      </c>
      <c r="N129" s="274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7">
        <v>124</v>
      </c>
      <c r="B130" s="95"/>
      <c r="C130" s="95"/>
      <c r="D130" s="96"/>
      <c r="E130" s="260"/>
      <c r="F130" s="97"/>
      <c r="G130" s="97"/>
      <c r="H130" s="415"/>
      <c r="I130" s="281"/>
      <c r="J130" s="244" t="e">
        <f>IF(AND(Q130="",#REF!&gt;0,#REF!&lt;5),K130,)</f>
        <v>#REF!</v>
      </c>
      <c r="K130" s="242" t="str">
        <f>IF(D130="","ZZZ9",IF(AND(#REF!&gt;0,#REF!&lt;5),D130&amp;#REF!,D130&amp;"9"))</f>
        <v>ZZZ9</v>
      </c>
      <c r="L130" s="246">
        <f t="shared" si="3"/>
        <v>999</v>
      </c>
      <c r="M130" s="280">
        <f t="shared" si="4"/>
        <v>999</v>
      </c>
      <c r="N130" s="274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7">
        <v>125</v>
      </c>
      <c r="B131" s="95"/>
      <c r="C131" s="95"/>
      <c r="D131" s="96"/>
      <c r="E131" s="260"/>
      <c r="F131" s="97"/>
      <c r="G131" s="97"/>
      <c r="H131" s="415"/>
      <c r="I131" s="281"/>
      <c r="J131" s="244" t="e">
        <f>IF(AND(Q131="",#REF!&gt;0,#REF!&lt;5),K131,)</f>
        <v>#REF!</v>
      </c>
      <c r="K131" s="242" t="str">
        <f>IF(D131="","ZZZ9",IF(AND(#REF!&gt;0,#REF!&lt;5),D131&amp;#REF!,D131&amp;"9"))</f>
        <v>ZZZ9</v>
      </c>
      <c r="L131" s="246">
        <f t="shared" si="3"/>
        <v>999</v>
      </c>
      <c r="M131" s="280">
        <f t="shared" si="4"/>
        <v>999</v>
      </c>
      <c r="N131" s="274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7">
        <v>126</v>
      </c>
      <c r="B132" s="95"/>
      <c r="C132" s="95"/>
      <c r="D132" s="96"/>
      <c r="E132" s="260"/>
      <c r="F132" s="97"/>
      <c r="G132" s="97"/>
      <c r="H132" s="415"/>
      <c r="I132" s="281"/>
      <c r="J132" s="244" t="e">
        <f>IF(AND(Q132="",#REF!&gt;0,#REF!&lt;5),K132,)</f>
        <v>#REF!</v>
      </c>
      <c r="K132" s="242" t="str">
        <f>IF(D132="","ZZZ9",IF(AND(#REF!&gt;0,#REF!&lt;5),D132&amp;#REF!,D132&amp;"9"))</f>
        <v>ZZZ9</v>
      </c>
      <c r="L132" s="246">
        <f t="shared" si="3"/>
        <v>999</v>
      </c>
      <c r="M132" s="280">
        <f t="shared" si="4"/>
        <v>999</v>
      </c>
      <c r="N132" s="274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7">
        <v>127</v>
      </c>
      <c r="B133" s="95"/>
      <c r="C133" s="95"/>
      <c r="D133" s="96"/>
      <c r="E133" s="260"/>
      <c r="F133" s="97"/>
      <c r="G133" s="97"/>
      <c r="H133" s="415"/>
      <c r="I133" s="281"/>
      <c r="J133" s="244" t="e">
        <f>IF(AND(Q133="",#REF!&gt;0,#REF!&lt;5),K133,)</f>
        <v>#REF!</v>
      </c>
      <c r="K133" s="242" t="str">
        <f>IF(D133="","ZZZ9",IF(AND(#REF!&gt;0,#REF!&lt;5),D133&amp;#REF!,D133&amp;"9"))</f>
        <v>ZZZ9</v>
      </c>
      <c r="L133" s="246">
        <f t="shared" si="3"/>
        <v>999</v>
      </c>
      <c r="M133" s="280">
        <f t="shared" si="4"/>
        <v>999</v>
      </c>
      <c r="N133" s="274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7">
        <v>128</v>
      </c>
      <c r="B134" s="95"/>
      <c r="C134" s="95"/>
      <c r="D134" s="96"/>
      <c r="E134" s="260"/>
      <c r="F134" s="97"/>
      <c r="G134" s="97"/>
      <c r="H134" s="415"/>
      <c r="I134" s="281"/>
      <c r="J134" s="244" t="e">
        <f>IF(AND(Q134="",#REF!&gt;0,#REF!&lt;5),K134,)</f>
        <v>#REF!</v>
      </c>
      <c r="K134" s="242" t="str">
        <f>IF(D134="","ZZZ9",IF(AND(#REF!&gt;0,#REF!&lt;5),D134&amp;#REF!,D134&amp;"9"))</f>
        <v>ZZZ9</v>
      </c>
      <c r="L134" s="246">
        <f t="shared" si="3"/>
        <v>999</v>
      </c>
      <c r="M134" s="280">
        <f t="shared" si="4"/>
        <v>999</v>
      </c>
      <c r="N134" s="274"/>
      <c r="O134" s="281"/>
      <c r="P134" s="282">
        <f t="shared" si="5"/>
        <v>999</v>
      </c>
      <c r="Q134" s="281"/>
    </row>
    <row r="135" spans="1:17" x14ac:dyDescent="0.25">
      <c r="A135" s="247">
        <v>129</v>
      </c>
      <c r="B135" s="95"/>
      <c r="C135" s="95"/>
      <c r="D135" s="96"/>
      <c r="E135" s="260"/>
      <c r="F135" s="97"/>
      <c r="G135" s="97"/>
      <c r="H135" s="415"/>
      <c r="I135" s="281"/>
      <c r="J135" s="244" t="e">
        <f>IF(AND(Q135="",#REF!&gt;0,#REF!&lt;5),K135,)</f>
        <v>#REF!</v>
      </c>
      <c r="K135" s="242" t="str">
        <f>IF(D135="","ZZZ9",IF(AND(#REF!&gt;0,#REF!&lt;5),D135&amp;#REF!,D135&amp;"9"))</f>
        <v>ZZZ9</v>
      </c>
      <c r="L135" s="246">
        <f t="shared" si="3"/>
        <v>999</v>
      </c>
      <c r="M135" s="280">
        <f t="shared" si="4"/>
        <v>999</v>
      </c>
      <c r="N135" s="274"/>
      <c r="O135" s="97"/>
      <c r="P135" s="114">
        <f t="shared" si="5"/>
        <v>999</v>
      </c>
      <c r="Q135" s="97"/>
    </row>
    <row r="136" spans="1:17" x14ac:dyDescent="0.25">
      <c r="A136" s="247">
        <v>130</v>
      </c>
      <c r="B136" s="95"/>
      <c r="C136" s="95"/>
      <c r="D136" s="96"/>
      <c r="E136" s="260"/>
      <c r="F136" s="97"/>
      <c r="G136" s="97"/>
      <c r="H136" s="415"/>
      <c r="I136" s="281"/>
      <c r="J136" s="244" t="e">
        <f>IF(AND(Q136="",#REF!&gt;0,#REF!&lt;5),K136,)</f>
        <v>#REF!</v>
      </c>
      <c r="K136" s="242" t="str">
        <f>IF(D136="","ZZZ9",IF(AND(#REF!&gt;0,#REF!&lt;5),D136&amp;#REF!,D136&amp;"9"))</f>
        <v>ZZZ9</v>
      </c>
      <c r="L136" s="246">
        <f t="shared" si="3"/>
        <v>999</v>
      </c>
      <c r="M136" s="280">
        <f t="shared" si="4"/>
        <v>999</v>
      </c>
      <c r="N136" s="274"/>
      <c r="O136" s="97"/>
      <c r="P136" s="114">
        <f t="shared" si="5"/>
        <v>999</v>
      </c>
      <c r="Q136" s="97"/>
    </row>
    <row r="137" spans="1:17" x14ac:dyDescent="0.25">
      <c r="A137" s="247">
        <v>131</v>
      </c>
      <c r="B137" s="95"/>
      <c r="C137" s="95"/>
      <c r="D137" s="96"/>
      <c r="E137" s="260"/>
      <c r="F137" s="97"/>
      <c r="G137" s="97"/>
      <c r="H137" s="415"/>
      <c r="I137" s="281"/>
      <c r="J137" s="244" t="e">
        <f>IF(AND(Q137="",#REF!&gt;0,#REF!&lt;5),K137,)</f>
        <v>#REF!</v>
      </c>
      <c r="K137" s="242" t="str">
        <f>IF(D137="","ZZZ9",IF(AND(#REF!&gt;0,#REF!&lt;5),D137&amp;#REF!,D137&amp;"9"))</f>
        <v>ZZZ9</v>
      </c>
      <c r="L137" s="246">
        <f t="shared" si="3"/>
        <v>999</v>
      </c>
      <c r="M137" s="280">
        <f t="shared" si="4"/>
        <v>999</v>
      </c>
      <c r="N137" s="274"/>
      <c r="O137" s="97"/>
      <c r="P137" s="114">
        <f t="shared" si="5"/>
        <v>999</v>
      </c>
      <c r="Q137" s="97"/>
    </row>
    <row r="138" spans="1:17" x14ac:dyDescent="0.25">
      <c r="A138" s="247">
        <v>132</v>
      </c>
      <c r="B138" s="95"/>
      <c r="C138" s="95"/>
      <c r="D138" s="96"/>
      <c r="E138" s="260"/>
      <c r="F138" s="97"/>
      <c r="G138" s="97"/>
      <c r="H138" s="415"/>
      <c r="I138" s="281"/>
      <c r="J138" s="244" t="e">
        <f>IF(AND(Q138="",#REF!&gt;0,#REF!&lt;5),K138,)</f>
        <v>#REF!</v>
      </c>
      <c r="K138" s="242" t="str">
        <f>IF(D138="","ZZZ9",IF(AND(#REF!&gt;0,#REF!&lt;5),D138&amp;#REF!,D138&amp;"9"))</f>
        <v>ZZZ9</v>
      </c>
      <c r="L138" s="246">
        <f t="shared" si="3"/>
        <v>999</v>
      </c>
      <c r="M138" s="280">
        <f t="shared" si="4"/>
        <v>999</v>
      </c>
      <c r="N138" s="274"/>
      <c r="O138" s="97"/>
      <c r="P138" s="114">
        <f t="shared" si="5"/>
        <v>999</v>
      </c>
      <c r="Q138" s="97"/>
    </row>
    <row r="139" spans="1:17" x14ac:dyDescent="0.25">
      <c r="A139" s="247">
        <v>133</v>
      </c>
      <c r="B139" s="95"/>
      <c r="C139" s="95"/>
      <c r="D139" s="96"/>
      <c r="E139" s="260"/>
      <c r="F139" s="97"/>
      <c r="G139" s="97"/>
      <c r="H139" s="415"/>
      <c r="I139" s="281"/>
      <c r="J139" s="244" t="e">
        <f>IF(AND(Q139="",#REF!&gt;0,#REF!&lt;5),K139,)</f>
        <v>#REF!</v>
      </c>
      <c r="K139" s="242" t="str">
        <f>IF(D139="","ZZZ9",IF(AND(#REF!&gt;0,#REF!&lt;5),D139&amp;#REF!,D139&amp;"9"))</f>
        <v>ZZZ9</v>
      </c>
      <c r="L139" s="246">
        <f t="shared" si="3"/>
        <v>999</v>
      </c>
      <c r="M139" s="280">
        <f t="shared" si="4"/>
        <v>999</v>
      </c>
      <c r="N139" s="274"/>
      <c r="O139" s="97"/>
      <c r="P139" s="114">
        <f t="shared" si="5"/>
        <v>999</v>
      </c>
      <c r="Q139" s="97"/>
    </row>
    <row r="140" spans="1:17" x14ac:dyDescent="0.25">
      <c r="A140" s="247">
        <v>134</v>
      </c>
      <c r="B140" s="95"/>
      <c r="C140" s="95"/>
      <c r="D140" s="96"/>
      <c r="E140" s="260"/>
      <c r="F140" s="97"/>
      <c r="G140" s="97"/>
      <c r="H140" s="415"/>
      <c r="I140" s="281"/>
      <c r="J140" s="244" t="e">
        <f>IF(AND(Q140="",#REF!&gt;0,#REF!&lt;5),K140,)</f>
        <v>#REF!</v>
      </c>
      <c r="K140" s="242" t="str">
        <f>IF(D140="","ZZZ9",IF(AND(#REF!&gt;0,#REF!&lt;5),D140&amp;#REF!,D140&amp;"9"))</f>
        <v>ZZZ9</v>
      </c>
      <c r="L140" s="246">
        <f t="shared" si="3"/>
        <v>999</v>
      </c>
      <c r="M140" s="280">
        <f t="shared" si="4"/>
        <v>999</v>
      </c>
      <c r="N140" s="274"/>
      <c r="O140" s="97"/>
      <c r="P140" s="114">
        <f t="shared" si="5"/>
        <v>999</v>
      </c>
      <c r="Q140" s="97"/>
    </row>
    <row r="141" spans="1:17" x14ac:dyDescent="0.25">
      <c r="A141" s="247">
        <v>135</v>
      </c>
      <c r="B141" s="95"/>
      <c r="C141" s="95"/>
      <c r="D141" s="96"/>
      <c r="E141" s="260"/>
      <c r="F141" s="97"/>
      <c r="G141" s="97"/>
      <c r="H141" s="415"/>
      <c r="I141" s="281"/>
      <c r="J141" s="244" t="e">
        <f>IF(AND(Q141="",#REF!&gt;0,#REF!&lt;5),K141,)</f>
        <v>#REF!</v>
      </c>
      <c r="K141" s="242" t="str">
        <f>IF(D141="","ZZZ9",IF(AND(#REF!&gt;0,#REF!&lt;5),D141&amp;#REF!,D141&amp;"9"))</f>
        <v>ZZZ9</v>
      </c>
      <c r="L141" s="246">
        <f t="shared" si="3"/>
        <v>999</v>
      </c>
      <c r="M141" s="280">
        <f t="shared" si="4"/>
        <v>999</v>
      </c>
      <c r="N141" s="274"/>
      <c r="O141" s="281"/>
      <c r="P141" s="282">
        <f t="shared" si="5"/>
        <v>999</v>
      </c>
      <c r="Q141" s="281"/>
    </row>
    <row r="142" spans="1:17" x14ac:dyDescent="0.25">
      <c r="A142" s="247">
        <v>136</v>
      </c>
      <c r="B142" s="95"/>
      <c r="C142" s="95"/>
      <c r="D142" s="96"/>
      <c r="E142" s="260"/>
      <c r="F142" s="97"/>
      <c r="G142" s="97"/>
      <c r="H142" s="415"/>
      <c r="I142" s="281"/>
      <c r="J142" s="244" t="e">
        <f>IF(AND(Q142="",#REF!&gt;0,#REF!&lt;5),K142,)</f>
        <v>#REF!</v>
      </c>
      <c r="K142" s="242" t="str">
        <f>IF(D142="","ZZZ9",IF(AND(#REF!&gt;0,#REF!&lt;5),D142&amp;#REF!,D142&amp;"9"))</f>
        <v>ZZZ9</v>
      </c>
      <c r="L142" s="246">
        <f t="shared" si="3"/>
        <v>999</v>
      </c>
      <c r="M142" s="280">
        <f t="shared" si="4"/>
        <v>999</v>
      </c>
      <c r="N142" s="274"/>
      <c r="O142" s="97"/>
      <c r="P142" s="114">
        <f t="shared" si="5"/>
        <v>999</v>
      </c>
      <c r="Q142" s="97"/>
    </row>
    <row r="143" spans="1:17" x14ac:dyDescent="0.25">
      <c r="A143" s="247">
        <v>137</v>
      </c>
      <c r="B143" s="95"/>
      <c r="C143" s="95"/>
      <c r="D143" s="96"/>
      <c r="E143" s="260"/>
      <c r="F143" s="97"/>
      <c r="G143" s="97"/>
      <c r="H143" s="415"/>
      <c r="I143" s="281"/>
      <c r="J143" s="244" t="e">
        <f>IF(AND(Q143="",#REF!&gt;0,#REF!&lt;5),K143,)</f>
        <v>#REF!</v>
      </c>
      <c r="K143" s="242" t="str">
        <f>IF(D143="","ZZZ9",IF(AND(#REF!&gt;0,#REF!&lt;5),D143&amp;#REF!,D143&amp;"9"))</f>
        <v>ZZZ9</v>
      </c>
      <c r="L143" s="246">
        <f t="shared" si="3"/>
        <v>999</v>
      </c>
      <c r="M143" s="280">
        <f t="shared" si="4"/>
        <v>999</v>
      </c>
      <c r="N143" s="274"/>
      <c r="O143" s="97"/>
      <c r="P143" s="114">
        <f t="shared" si="5"/>
        <v>999</v>
      </c>
      <c r="Q143" s="97"/>
    </row>
    <row r="144" spans="1:17" x14ac:dyDescent="0.25">
      <c r="A144" s="247">
        <v>138</v>
      </c>
      <c r="B144" s="95"/>
      <c r="C144" s="95"/>
      <c r="D144" s="96"/>
      <c r="E144" s="260"/>
      <c r="F144" s="97"/>
      <c r="G144" s="97"/>
      <c r="H144" s="415"/>
      <c r="I144" s="281"/>
      <c r="J144" s="244" t="e">
        <f>IF(AND(Q144="",#REF!&gt;0,#REF!&lt;5),K144,)</f>
        <v>#REF!</v>
      </c>
      <c r="K144" s="242" t="str">
        <f>IF(D144="","ZZZ9",IF(AND(#REF!&gt;0,#REF!&lt;5),D144&amp;#REF!,D144&amp;"9"))</f>
        <v>ZZZ9</v>
      </c>
      <c r="L144" s="246">
        <f t="shared" si="3"/>
        <v>999</v>
      </c>
      <c r="M144" s="280">
        <f t="shared" si="4"/>
        <v>999</v>
      </c>
      <c r="N144" s="274"/>
      <c r="O144" s="97"/>
      <c r="P144" s="114">
        <f t="shared" si="5"/>
        <v>999</v>
      </c>
      <c r="Q144" s="97"/>
    </row>
    <row r="145" spans="1:17" x14ac:dyDescent="0.25">
      <c r="A145" s="247">
        <v>139</v>
      </c>
      <c r="B145" s="95"/>
      <c r="C145" s="95"/>
      <c r="D145" s="96"/>
      <c r="E145" s="260"/>
      <c r="F145" s="97"/>
      <c r="G145" s="97"/>
      <c r="H145" s="415"/>
      <c r="I145" s="281"/>
      <c r="J145" s="244" t="e">
        <f>IF(AND(Q145="",#REF!&gt;0,#REF!&lt;5),K145,)</f>
        <v>#REF!</v>
      </c>
      <c r="K145" s="242" t="str">
        <f>IF(D145="","ZZZ9",IF(AND(#REF!&gt;0,#REF!&lt;5),D145&amp;#REF!,D145&amp;"9"))</f>
        <v>ZZZ9</v>
      </c>
      <c r="L145" s="246">
        <f t="shared" si="3"/>
        <v>999</v>
      </c>
      <c r="M145" s="280">
        <f t="shared" si="4"/>
        <v>999</v>
      </c>
      <c r="N145" s="274"/>
      <c r="O145" s="97"/>
      <c r="P145" s="114">
        <f t="shared" si="5"/>
        <v>999</v>
      </c>
      <c r="Q145" s="97"/>
    </row>
    <row r="146" spans="1:17" x14ac:dyDescent="0.25">
      <c r="A146" s="247">
        <v>140</v>
      </c>
      <c r="B146" s="95"/>
      <c r="C146" s="95"/>
      <c r="D146" s="96"/>
      <c r="E146" s="260"/>
      <c r="F146" s="97"/>
      <c r="G146" s="97"/>
      <c r="H146" s="415"/>
      <c r="I146" s="281"/>
      <c r="J146" s="244" t="e">
        <f>IF(AND(Q146="",#REF!&gt;0,#REF!&lt;5),K146,)</f>
        <v>#REF!</v>
      </c>
      <c r="K146" s="242" t="str">
        <f>IF(D146="","ZZZ9",IF(AND(#REF!&gt;0,#REF!&lt;5),D146&amp;#REF!,D146&amp;"9"))</f>
        <v>ZZZ9</v>
      </c>
      <c r="L146" s="246">
        <f t="shared" si="3"/>
        <v>999</v>
      </c>
      <c r="M146" s="280">
        <f t="shared" si="4"/>
        <v>999</v>
      </c>
      <c r="N146" s="274"/>
      <c r="O146" s="97"/>
      <c r="P146" s="114">
        <f t="shared" si="5"/>
        <v>999</v>
      </c>
      <c r="Q146" s="97"/>
    </row>
    <row r="147" spans="1:17" x14ac:dyDescent="0.25">
      <c r="A147" s="247">
        <v>141</v>
      </c>
      <c r="B147" s="95"/>
      <c r="C147" s="95"/>
      <c r="D147" s="96"/>
      <c r="E147" s="260"/>
      <c r="F147" s="97"/>
      <c r="G147" s="97"/>
      <c r="H147" s="415"/>
      <c r="I147" s="281"/>
      <c r="J147" s="244" t="e">
        <f>IF(AND(Q147="",#REF!&gt;0,#REF!&lt;5),K147,)</f>
        <v>#REF!</v>
      </c>
      <c r="K147" s="242" t="str">
        <f>IF(D147="","ZZZ9",IF(AND(#REF!&gt;0,#REF!&lt;5),D147&amp;#REF!,D147&amp;"9"))</f>
        <v>ZZZ9</v>
      </c>
      <c r="L147" s="246">
        <f t="shared" si="3"/>
        <v>999</v>
      </c>
      <c r="M147" s="280">
        <f t="shared" si="4"/>
        <v>999</v>
      </c>
      <c r="N147" s="274"/>
      <c r="O147" s="97"/>
      <c r="P147" s="114">
        <f t="shared" si="5"/>
        <v>999</v>
      </c>
      <c r="Q147" s="97"/>
    </row>
    <row r="148" spans="1:17" x14ac:dyDescent="0.25">
      <c r="A148" s="247">
        <v>142</v>
      </c>
      <c r="B148" s="95"/>
      <c r="C148" s="95"/>
      <c r="D148" s="96"/>
      <c r="E148" s="260"/>
      <c r="F148" s="97"/>
      <c r="G148" s="97"/>
      <c r="H148" s="415"/>
      <c r="I148" s="281"/>
      <c r="J148" s="244" t="e">
        <f>IF(AND(Q148="",#REF!&gt;0,#REF!&lt;5),K148,)</f>
        <v>#REF!</v>
      </c>
      <c r="K148" s="242" t="str">
        <f>IF(D148="","ZZZ9",IF(AND(#REF!&gt;0,#REF!&lt;5),D148&amp;#REF!,D148&amp;"9"))</f>
        <v>ZZZ9</v>
      </c>
      <c r="L148" s="246">
        <f t="shared" si="3"/>
        <v>999</v>
      </c>
      <c r="M148" s="280">
        <f t="shared" si="4"/>
        <v>999</v>
      </c>
      <c r="N148" s="274"/>
      <c r="O148" s="281"/>
      <c r="P148" s="282">
        <f t="shared" si="5"/>
        <v>999</v>
      </c>
      <c r="Q148" s="281"/>
    </row>
    <row r="149" spans="1:17" x14ac:dyDescent="0.25">
      <c r="A149" s="247">
        <v>143</v>
      </c>
      <c r="B149" s="95"/>
      <c r="C149" s="95"/>
      <c r="D149" s="96"/>
      <c r="E149" s="260"/>
      <c r="F149" s="97"/>
      <c r="G149" s="97"/>
      <c r="H149" s="415"/>
      <c r="I149" s="281"/>
      <c r="J149" s="244" t="e">
        <f>IF(AND(Q149="",#REF!&gt;0,#REF!&lt;5),K149,)</f>
        <v>#REF!</v>
      </c>
      <c r="K149" s="242" t="str">
        <f>IF(D149="","ZZZ9",IF(AND(#REF!&gt;0,#REF!&lt;5),D149&amp;#REF!,D149&amp;"9"))</f>
        <v>ZZZ9</v>
      </c>
      <c r="L149" s="246">
        <f t="shared" si="3"/>
        <v>999</v>
      </c>
      <c r="M149" s="280">
        <f t="shared" si="4"/>
        <v>999</v>
      </c>
      <c r="N149" s="274"/>
      <c r="O149" s="97"/>
      <c r="P149" s="114">
        <f t="shared" si="5"/>
        <v>999</v>
      </c>
      <c r="Q149" s="97"/>
    </row>
    <row r="150" spans="1:17" x14ac:dyDescent="0.25">
      <c r="A150" s="247">
        <v>144</v>
      </c>
      <c r="B150" s="95"/>
      <c r="C150" s="95"/>
      <c r="D150" s="96"/>
      <c r="E150" s="260"/>
      <c r="F150" s="97"/>
      <c r="G150" s="97"/>
      <c r="H150" s="415"/>
      <c r="I150" s="281"/>
      <c r="J150" s="244" t="e">
        <f>IF(AND(Q150="",#REF!&gt;0,#REF!&lt;5),K150,)</f>
        <v>#REF!</v>
      </c>
      <c r="K150" s="242" t="str">
        <f>IF(D150="","ZZZ9",IF(AND(#REF!&gt;0,#REF!&lt;5),D150&amp;#REF!,D150&amp;"9"))</f>
        <v>ZZZ9</v>
      </c>
      <c r="L150" s="246">
        <f t="shared" si="3"/>
        <v>999</v>
      </c>
      <c r="M150" s="280">
        <f t="shared" si="4"/>
        <v>999</v>
      </c>
      <c r="N150" s="274"/>
      <c r="O150" s="97"/>
      <c r="P150" s="114">
        <f t="shared" si="5"/>
        <v>999</v>
      </c>
      <c r="Q150" s="97"/>
    </row>
    <row r="151" spans="1:17" x14ac:dyDescent="0.25">
      <c r="A151" s="247">
        <v>145</v>
      </c>
      <c r="B151" s="95"/>
      <c r="C151" s="95"/>
      <c r="D151" s="96"/>
      <c r="E151" s="260"/>
      <c r="F151" s="97"/>
      <c r="G151" s="97"/>
      <c r="H151" s="415"/>
      <c r="I151" s="281"/>
      <c r="J151" s="244" t="e">
        <f>IF(AND(Q151="",#REF!&gt;0,#REF!&lt;5),K151,)</f>
        <v>#REF!</v>
      </c>
      <c r="K151" s="242" t="str">
        <f>IF(D151="","ZZZ9",IF(AND(#REF!&gt;0,#REF!&lt;5),D151&amp;#REF!,D151&amp;"9"))</f>
        <v>ZZZ9</v>
      </c>
      <c r="L151" s="246">
        <f t="shared" si="3"/>
        <v>999</v>
      </c>
      <c r="M151" s="280">
        <f t="shared" si="4"/>
        <v>999</v>
      </c>
      <c r="N151" s="274"/>
      <c r="O151" s="97"/>
      <c r="P151" s="114">
        <f t="shared" si="5"/>
        <v>999</v>
      </c>
      <c r="Q151" s="97"/>
    </row>
    <row r="152" spans="1:17" x14ac:dyDescent="0.25">
      <c r="A152" s="247">
        <v>146</v>
      </c>
      <c r="B152" s="95"/>
      <c r="C152" s="95"/>
      <c r="D152" s="96"/>
      <c r="E152" s="260"/>
      <c r="F152" s="97"/>
      <c r="G152" s="97"/>
      <c r="H152" s="415"/>
      <c r="I152" s="281"/>
      <c r="J152" s="244" t="e">
        <f>IF(AND(Q152="",#REF!&gt;0,#REF!&lt;5),K152,)</f>
        <v>#REF!</v>
      </c>
      <c r="K152" s="242" t="str">
        <f>IF(D152="","ZZZ9",IF(AND(#REF!&gt;0,#REF!&lt;5),D152&amp;#REF!,D152&amp;"9"))</f>
        <v>ZZZ9</v>
      </c>
      <c r="L152" s="246">
        <f t="shared" si="3"/>
        <v>999</v>
      </c>
      <c r="M152" s="280">
        <f t="shared" si="4"/>
        <v>999</v>
      </c>
      <c r="N152" s="274"/>
      <c r="O152" s="97"/>
      <c r="P152" s="114">
        <f t="shared" si="5"/>
        <v>999</v>
      </c>
      <c r="Q152" s="97"/>
    </row>
    <row r="153" spans="1:17" x14ac:dyDescent="0.25">
      <c r="A153" s="247">
        <v>147</v>
      </c>
      <c r="B153" s="95"/>
      <c r="C153" s="95"/>
      <c r="D153" s="96"/>
      <c r="E153" s="260"/>
      <c r="F153" s="97"/>
      <c r="G153" s="97"/>
      <c r="H153" s="415"/>
      <c r="I153" s="281"/>
      <c r="J153" s="244" t="e">
        <f>IF(AND(Q153="",#REF!&gt;0,#REF!&lt;5),K153,)</f>
        <v>#REF!</v>
      </c>
      <c r="K153" s="242" t="str">
        <f>IF(D153="","ZZZ9",IF(AND(#REF!&gt;0,#REF!&lt;5),D153&amp;#REF!,D153&amp;"9"))</f>
        <v>ZZZ9</v>
      </c>
      <c r="L153" s="246">
        <f t="shared" si="3"/>
        <v>999</v>
      </c>
      <c r="M153" s="280">
        <f t="shared" si="4"/>
        <v>999</v>
      </c>
      <c r="N153" s="274"/>
      <c r="O153" s="97"/>
      <c r="P153" s="114">
        <f t="shared" si="5"/>
        <v>999</v>
      </c>
      <c r="Q153" s="97"/>
    </row>
    <row r="154" spans="1:17" x14ac:dyDescent="0.25">
      <c r="A154" s="247">
        <v>148</v>
      </c>
      <c r="B154" s="95"/>
      <c r="C154" s="95"/>
      <c r="D154" s="96"/>
      <c r="E154" s="260"/>
      <c r="F154" s="97"/>
      <c r="G154" s="97"/>
      <c r="H154" s="415"/>
      <c r="I154" s="281"/>
      <c r="J154" s="244" t="e">
        <f>IF(AND(Q154="",#REF!&gt;0,#REF!&lt;5),K154,)</f>
        <v>#REF!</v>
      </c>
      <c r="K154" s="242" t="str">
        <f>IF(D154="","ZZZ9",IF(AND(#REF!&gt;0,#REF!&lt;5),D154&amp;#REF!,D154&amp;"9"))</f>
        <v>ZZZ9</v>
      </c>
      <c r="L154" s="246">
        <f t="shared" si="3"/>
        <v>999</v>
      </c>
      <c r="M154" s="280">
        <f t="shared" si="4"/>
        <v>999</v>
      </c>
      <c r="N154" s="274"/>
      <c r="O154" s="97"/>
      <c r="P154" s="114">
        <f t="shared" si="5"/>
        <v>999</v>
      </c>
      <c r="Q154" s="97"/>
    </row>
    <row r="155" spans="1:17" x14ac:dyDescent="0.25">
      <c r="A155" s="247">
        <v>149</v>
      </c>
      <c r="B155" s="95"/>
      <c r="C155" s="95"/>
      <c r="D155" s="96"/>
      <c r="E155" s="260"/>
      <c r="F155" s="97"/>
      <c r="G155" s="97"/>
      <c r="H155" s="415"/>
      <c r="I155" s="281"/>
      <c r="J155" s="244" t="e">
        <f>IF(AND(Q155="",#REF!&gt;0,#REF!&lt;5),K155,)</f>
        <v>#REF!</v>
      </c>
      <c r="K155" s="242" t="str">
        <f>IF(D155="","ZZZ9",IF(AND(#REF!&gt;0,#REF!&lt;5),D155&amp;#REF!,D155&amp;"9"))</f>
        <v>ZZZ9</v>
      </c>
      <c r="L155" s="246">
        <f t="shared" si="3"/>
        <v>999</v>
      </c>
      <c r="M155" s="280">
        <f t="shared" si="4"/>
        <v>999</v>
      </c>
      <c r="N155" s="274"/>
      <c r="O155" s="97"/>
      <c r="P155" s="114">
        <f t="shared" si="5"/>
        <v>999</v>
      </c>
      <c r="Q155" s="97"/>
    </row>
    <row r="156" spans="1:17" x14ac:dyDescent="0.25">
      <c r="A156" s="247">
        <v>150</v>
      </c>
      <c r="B156" s="95"/>
      <c r="C156" s="95"/>
      <c r="D156" s="96"/>
      <c r="E156" s="260"/>
      <c r="F156" s="97"/>
      <c r="G156" s="97"/>
      <c r="H156" s="415"/>
      <c r="I156" s="281"/>
      <c r="J156" s="244" t="e">
        <f>IF(AND(Q156="",#REF!&gt;0,#REF!&lt;5),K156,)</f>
        <v>#REF!</v>
      </c>
      <c r="K156" s="242" t="str">
        <f>IF(D156="","ZZZ9",IF(AND(#REF!&gt;0,#REF!&lt;5),D156&amp;#REF!,D156&amp;"9"))</f>
        <v>ZZZ9</v>
      </c>
      <c r="L156" s="246">
        <f t="shared" si="3"/>
        <v>999</v>
      </c>
      <c r="M156" s="280">
        <f t="shared" si="4"/>
        <v>999</v>
      </c>
      <c r="N156" s="274"/>
      <c r="O156" s="97"/>
      <c r="P156" s="114">
        <f t="shared" si="5"/>
        <v>999</v>
      </c>
      <c r="Q156" s="97"/>
    </row>
  </sheetData>
  <mergeCells count="7">
    <mergeCell ref="B12:C12"/>
    <mergeCell ref="B6:C6"/>
    <mergeCell ref="B7:C7"/>
    <mergeCell ref="B8:C8"/>
    <mergeCell ref="B9:C9"/>
    <mergeCell ref="B10:C10"/>
    <mergeCell ref="B11:C11"/>
  </mergeCells>
  <conditionalFormatting sqref="A7:B12 D7:D12 B13:D37">
    <cfRule type="expression" dxfId="144" priority="1" stopIfTrue="1">
      <formula>$Q7&gt;=1</formula>
    </cfRule>
  </conditionalFormatting>
  <conditionalFormatting sqref="A13:D156">
    <cfRule type="expression" dxfId="143" priority="14" stopIfTrue="1">
      <formula>$Q13&gt;=1</formula>
    </cfRule>
  </conditionalFormatting>
  <conditionalFormatting sqref="E7:E14">
    <cfRule type="expression" dxfId="142" priority="6" stopIfTrue="1">
      <formula>AND(ROUNDDOWN(($A$4-E7)/365.25,0)&lt;=13,G7&lt;&gt;"OK")</formula>
    </cfRule>
    <cfRule type="expression" dxfId="141" priority="7" stopIfTrue="1">
      <formula>AND(ROUNDDOWN(($A$4-E7)/365.25,0)&lt;=14,G7&lt;&gt;"OK")</formula>
    </cfRule>
    <cfRule type="expression" dxfId="140" priority="8" stopIfTrue="1">
      <formula>AND(ROUNDDOWN(($A$4-E7)/365.25,0)&lt;=17,G7&lt;&gt;"OK")</formula>
    </cfRule>
    <cfRule type="expression" dxfId="139" priority="11" stopIfTrue="1">
      <formula>AND(ROUNDDOWN(($A$4-E7)/365.25,0)&lt;=13,G7&lt;&gt;"OK")</formula>
    </cfRule>
    <cfRule type="expression" dxfId="138" priority="12" stopIfTrue="1">
      <formula>AND(ROUNDDOWN(($A$4-E7)/365.25,0)&lt;=14,G7&lt;&gt;"OK")</formula>
    </cfRule>
    <cfRule type="expression" dxfId="137" priority="13" stopIfTrue="1">
      <formula>AND(ROUNDDOWN(($A$4-E7)/365.25,0)&lt;=17,G7&lt;&gt;"OK")</formula>
    </cfRule>
  </conditionalFormatting>
  <conditionalFormatting sqref="E7:E27 E29:E37">
    <cfRule type="expression" dxfId="136" priority="2" stopIfTrue="1">
      <formula>AND(ROUNDDOWN(($A$4-E7)/365.25,0)&lt;=13,G7&lt;&gt;"OK")</formula>
    </cfRule>
    <cfRule type="expression" dxfId="135" priority="3" stopIfTrue="1">
      <formula>AND(ROUNDDOWN(($A$4-E7)/365.25,0)&lt;=14,G7&lt;&gt;"OK")</formula>
    </cfRule>
    <cfRule type="expression" dxfId="134" priority="4" stopIfTrue="1">
      <formula>AND(ROUNDDOWN(($A$4-E7)/365.25,0)&lt;=17,G7&lt;&gt;"OK")</formula>
    </cfRule>
  </conditionalFormatting>
  <conditionalFormatting sqref="E7:E156">
    <cfRule type="expression" dxfId="133" priority="16" stopIfTrue="1">
      <formula>AND(ROUNDDOWN(($A$4-E7)/365.25,0)&lt;=13,G7&lt;&gt;"OK")</formula>
    </cfRule>
    <cfRule type="expression" dxfId="132" priority="17" stopIfTrue="1">
      <formula>AND(ROUNDDOWN(($A$4-E7)/365.25,0)&lt;=14,G7&lt;&gt;"OK")</formula>
    </cfRule>
    <cfRule type="expression" dxfId="131" priority="18" stopIfTrue="1">
      <formula>AND(ROUNDDOWN(($A$4-E7)/365.25,0)&lt;=17,G7&lt;&gt;"OK")</formula>
    </cfRule>
  </conditionalFormatting>
  <conditionalFormatting sqref="J7:J156">
    <cfRule type="cellIs" dxfId="130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9689-4931-4FB6-9922-936085A7ED75}">
  <sheetPr codeName="Munka7">
    <tabColor indexed="11"/>
  </sheetPr>
  <dimension ref="A1:AS140"/>
  <sheetViews>
    <sheetView zoomScale="130" zoomScaleNormal="130" workbookViewId="0">
      <selection activeCell="B2" sqref="B2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409" customWidth="1"/>
  </cols>
  <sheetData>
    <row r="1" spans="1:45" s="117" customFormat="1" ht="21.75" customHeight="1" x14ac:dyDescent="0.25">
      <c r="A1" s="477" t="str">
        <f>Altalanos!$A$6</f>
        <v>Windoor Korosztályos Vidék Csapatbajnokság 2025</v>
      </c>
      <c r="B1" s="288"/>
      <c r="C1" s="289"/>
      <c r="D1" s="289"/>
      <c r="E1" s="289"/>
      <c r="F1" s="289"/>
      <c r="G1" s="289"/>
      <c r="H1" s="288"/>
      <c r="I1" s="290"/>
      <c r="J1" s="291"/>
      <c r="K1" s="292" t="s">
        <v>52</v>
      </c>
      <c r="L1" s="293"/>
      <c r="M1" s="294"/>
      <c r="N1" s="291"/>
      <c r="O1" s="291" t="s">
        <v>14</v>
      </c>
      <c r="P1" s="291"/>
      <c r="Q1" s="289"/>
      <c r="R1" s="291"/>
      <c r="T1" s="341"/>
      <c r="U1" s="341"/>
      <c r="V1" s="341"/>
      <c r="W1" s="341"/>
      <c r="X1" s="341"/>
      <c r="Y1" s="341"/>
      <c r="Z1" s="341"/>
      <c r="AA1" s="341"/>
      <c r="AB1" s="401" t="e">
        <f>IF($Y$5=1,CONCATENATE(VLOOKUP($Y$3,$AA$2:$AH$14,2)),CONCATENATE(VLOOKUP($Y$3,$AA$16:$AH$25,2)))</f>
        <v>#N/A</v>
      </c>
      <c r="AC1" s="401" t="e">
        <f>IF($Y$5=1,CONCATENATE(VLOOKUP($Y$3,$AA$2:$AH$14,3)),CONCATENATE(VLOOKUP($Y$3,$AA$16:$AH$25,3)))</f>
        <v>#N/A</v>
      </c>
      <c r="AD1" s="401" t="e">
        <f>IF($Y$5=1,CONCATENATE(VLOOKUP($Y$3,$AA$2:$AH$14,4)),CONCATENATE(VLOOKUP($Y$3,$AA$16:$AH$25,4)))</f>
        <v>#N/A</v>
      </c>
      <c r="AE1" s="401" t="e">
        <f>IF($Y$5=1,CONCATENATE(VLOOKUP($Y$3,$AA$2:$AH$14,5)),CONCATENATE(VLOOKUP($Y$3,$AA$16:$AH$25,5)))</f>
        <v>#N/A</v>
      </c>
      <c r="AF1" s="401" t="e">
        <f>IF($Y$5=1,CONCATENATE(VLOOKUP($Y$3,$AA$2:$AH$14,6)),CONCATENATE(VLOOKUP($Y$3,$AA$16:$AH$25,6)))</f>
        <v>#N/A</v>
      </c>
      <c r="AG1" s="401" t="e">
        <f>IF($Y$5=1,CONCATENATE(VLOOKUP($Y$3,$AA$2:$AH$14,7)),CONCATENATE(VLOOKUP($Y$3,$AA$16:$AH$25,7)))</f>
        <v>#N/A</v>
      </c>
      <c r="AH1" s="401" t="e">
        <f>IF($Y$5=1,CONCATENATE(VLOOKUP($Y$3,$AA$2:$AH$14,8)),CONCATENATE(VLOOKUP($Y$3,$AA$16:$AH$25,8)))</f>
        <v>#N/A</v>
      </c>
      <c r="AI1" s="406"/>
      <c r="AJ1" s="406"/>
      <c r="AK1" s="406"/>
    </row>
    <row r="2" spans="1:45" s="98" customFormat="1" x14ac:dyDescent="0.25">
      <c r="A2" s="295" t="s">
        <v>51</v>
      </c>
      <c r="B2" s="296"/>
      <c r="C2" s="296"/>
      <c r="D2" s="296"/>
      <c r="E2" s="296" t="s">
        <v>134</v>
      </c>
      <c r="F2" s="296"/>
      <c r="G2" s="297"/>
      <c r="H2" s="298"/>
      <c r="I2" s="298"/>
      <c r="J2" s="299"/>
      <c r="K2" s="293"/>
      <c r="L2" s="293"/>
      <c r="M2" s="293"/>
      <c r="N2" s="299"/>
      <c r="O2" s="298"/>
      <c r="P2" s="299"/>
      <c r="Q2" s="298"/>
      <c r="R2" s="299"/>
      <c r="T2" s="334"/>
      <c r="U2" s="334"/>
      <c r="V2" s="334"/>
      <c r="W2" s="334"/>
      <c r="X2" s="334"/>
      <c r="Y2" s="396"/>
      <c r="Z2" s="395"/>
      <c r="AA2" s="395" t="s">
        <v>64</v>
      </c>
      <c r="AB2" s="399">
        <v>300</v>
      </c>
      <c r="AC2" s="399">
        <v>250</v>
      </c>
      <c r="AD2" s="399">
        <v>200</v>
      </c>
      <c r="AE2" s="399">
        <v>150</v>
      </c>
      <c r="AF2" s="399">
        <v>120</v>
      </c>
      <c r="AG2" s="399">
        <v>90</v>
      </c>
      <c r="AH2" s="399">
        <v>40</v>
      </c>
      <c r="AI2" s="387"/>
      <c r="AJ2" s="387"/>
      <c r="AK2" s="387"/>
      <c r="AL2" s="334"/>
      <c r="AM2" s="334"/>
      <c r="AN2" s="334"/>
      <c r="AO2" s="334"/>
      <c r="AP2" s="334"/>
      <c r="AQ2" s="334"/>
      <c r="AR2" s="334"/>
      <c r="AS2" s="334"/>
    </row>
    <row r="3" spans="1:45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335"/>
      <c r="U3" s="335"/>
      <c r="V3" s="335"/>
      <c r="W3" s="335"/>
      <c r="X3" s="335"/>
      <c r="Y3" s="395" t="str">
        <f>IF(K4="OB","A",IF(K4="IX","W",IF(K4="","",K4)))</f>
        <v/>
      </c>
      <c r="Z3" s="395"/>
      <c r="AA3" s="395" t="s">
        <v>65</v>
      </c>
      <c r="AB3" s="399">
        <v>280</v>
      </c>
      <c r="AC3" s="399">
        <v>230</v>
      </c>
      <c r="AD3" s="399">
        <v>180</v>
      </c>
      <c r="AE3" s="399">
        <v>140</v>
      </c>
      <c r="AF3" s="399">
        <v>80</v>
      </c>
      <c r="AG3" s="399">
        <v>0</v>
      </c>
      <c r="AH3" s="399">
        <v>0</v>
      </c>
      <c r="AI3" s="387"/>
      <c r="AJ3" s="387"/>
      <c r="AK3" s="387"/>
      <c r="AL3" s="335"/>
      <c r="AM3" s="335"/>
      <c r="AN3" s="335"/>
      <c r="AO3" s="335"/>
      <c r="AP3" s="335"/>
      <c r="AQ3" s="335"/>
      <c r="AR3" s="335"/>
      <c r="AS3" s="335"/>
    </row>
    <row r="4" spans="1:45" s="28" customFormat="1" ht="11.25" customHeight="1" thickBot="1" x14ac:dyDescent="0.3">
      <c r="A4" s="491" t="str">
        <f>Altalanos!$A$10</f>
        <v>2025.06.19-20.</v>
      </c>
      <c r="B4" s="491"/>
      <c r="C4" s="491"/>
      <c r="D4" s="300"/>
      <c r="E4" s="301"/>
      <c r="F4" s="301"/>
      <c r="G4" s="301" t="str">
        <f>Altalanos!$C$10</f>
        <v>Zalaegerszeg</v>
      </c>
      <c r="H4" s="302"/>
      <c r="I4" s="301"/>
      <c r="J4" s="303"/>
      <c r="K4" s="304"/>
      <c r="L4" s="303"/>
      <c r="M4" s="305"/>
      <c r="N4" s="303"/>
      <c r="O4" s="301"/>
      <c r="P4" s="303"/>
      <c r="Q4" s="301"/>
      <c r="R4" s="306" t="str">
        <f>Altalanos!$E$10</f>
        <v>Kovács Annamária</v>
      </c>
      <c r="T4" s="336"/>
      <c r="U4" s="336"/>
      <c r="V4" s="336"/>
      <c r="W4" s="336"/>
      <c r="X4" s="336"/>
      <c r="Y4" s="395"/>
      <c r="Z4" s="395"/>
      <c r="AA4" s="395" t="s">
        <v>69</v>
      </c>
      <c r="AB4" s="399">
        <v>250</v>
      </c>
      <c r="AC4" s="399">
        <v>200</v>
      </c>
      <c r="AD4" s="399">
        <v>150</v>
      </c>
      <c r="AE4" s="399">
        <v>120</v>
      </c>
      <c r="AF4" s="399">
        <v>90</v>
      </c>
      <c r="AG4" s="399">
        <v>60</v>
      </c>
      <c r="AH4" s="399">
        <v>25</v>
      </c>
      <c r="AI4" s="387"/>
      <c r="AJ4" s="387"/>
      <c r="AK4" s="387"/>
      <c r="AL4" s="336"/>
      <c r="AM4" s="336"/>
      <c r="AN4" s="336"/>
      <c r="AO4" s="336"/>
      <c r="AP4" s="336"/>
      <c r="AQ4" s="336"/>
      <c r="AR4" s="336"/>
      <c r="AS4" s="336"/>
    </row>
    <row r="5" spans="1:45" s="19" customFormat="1" x14ac:dyDescent="0.25">
      <c r="A5" s="126"/>
      <c r="B5" s="127" t="s">
        <v>4</v>
      </c>
      <c r="C5" s="275" t="s">
        <v>44</v>
      </c>
      <c r="D5" s="127" t="s">
        <v>43</v>
      </c>
      <c r="E5" s="127" t="s">
        <v>41</v>
      </c>
      <c r="F5" s="128" t="s">
        <v>28</v>
      </c>
      <c r="G5" s="128" t="s">
        <v>29</v>
      </c>
      <c r="H5" s="128"/>
      <c r="I5" s="128" t="s">
        <v>32</v>
      </c>
      <c r="J5" s="128"/>
      <c r="K5" s="127" t="s">
        <v>42</v>
      </c>
      <c r="L5" s="129"/>
      <c r="M5" s="127" t="s">
        <v>58</v>
      </c>
      <c r="N5" s="129"/>
      <c r="O5" s="127" t="s">
        <v>57</v>
      </c>
      <c r="P5" s="129"/>
      <c r="Q5" s="127"/>
      <c r="R5" s="130"/>
      <c r="T5" s="335"/>
      <c r="U5" s="335"/>
      <c r="V5" s="335"/>
      <c r="W5" s="335"/>
      <c r="X5" s="335"/>
      <c r="Y5" s="395">
        <f>IF(OR(Altalanos!$A$8="F1",Altalanos!$A$8="F2",Altalanos!$A$8="N1",Altalanos!$A$8="N2"),1,2)</f>
        <v>2</v>
      </c>
      <c r="Z5" s="395"/>
      <c r="AA5" s="395" t="s">
        <v>70</v>
      </c>
      <c r="AB5" s="399">
        <v>200</v>
      </c>
      <c r="AC5" s="399">
        <v>150</v>
      </c>
      <c r="AD5" s="399">
        <v>120</v>
      </c>
      <c r="AE5" s="399">
        <v>90</v>
      </c>
      <c r="AF5" s="399">
        <v>60</v>
      </c>
      <c r="AG5" s="399">
        <v>40</v>
      </c>
      <c r="AH5" s="399">
        <v>15</v>
      </c>
      <c r="AI5" s="387"/>
      <c r="AJ5" s="387"/>
      <c r="AK5" s="387"/>
      <c r="AL5" s="335"/>
      <c r="AM5" s="335"/>
      <c r="AN5" s="335"/>
      <c r="AO5" s="335"/>
      <c r="AP5" s="335"/>
      <c r="AQ5" s="335"/>
      <c r="AR5" s="335"/>
      <c r="AS5" s="335"/>
    </row>
    <row r="6" spans="1:45" s="446" customFormat="1" ht="11.1" customHeight="1" thickBot="1" x14ac:dyDescent="0.3">
      <c r="A6" s="447"/>
      <c r="B6" s="448"/>
      <c r="C6" s="448"/>
      <c r="D6" s="448"/>
      <c r="E6" s="448"/>
      <c r="F6" s="447" t="str">
        <f>IF(Y3="","",CONCATENATE(VLOOKUP(Y3,AB1:AH1,4)," pont"))</f>
        <v/>
      </c>
      <c r="G6" s="449"/>
      <c r="H6" s="450"/>
      <c r="I6" s="449"/>
      <c r="J6" s="451"/>
      <c r="K6" s="448" t="str">
        <f>IF(Y3="","",CONCATENATE(VLOOKUP(Y3,AB1:AH1,3)," pont"))</f>
        <v/>
      </c>
      <c r="L6" s="451"/>
      <c r="M6" s="448" t="str">
        <f>IF(Y3="","",CONCATENATE(VLOOKUP(Y3,AB1:AH1,2)," pont"))</f>
        <v/>
      </c>
      <c r="N6" s="451"/>
      <c r="O6" s="448" t="str">
        <f>IF(Y3="","",CONCATENATE(VLOOKUP(Y3,AB1:AH1,1)," pont"))</f>
        <v/>
      </c>
      <c r="P6" s="451"/>
      <c r="Q6" s="448"/>
      <c r="R6" s="452"/>
      <c r="T6" s="453"/>
      <c r="U6" s="453"/>
      <c r="V6" s="453"/>
      <c r="W6" s="453"/>
      <c r="X6" s="453"/>
      <c r="Y6" s="454"/>
      <c r="Z6" s="454"/>
      <c r="AA6" s="454" t="s">
        <v>71</v>
      </c>
      <c r="AB6" s="455">
        <v>150</v>
      </c>
      <c r="AC6" s="455">
        <v>120</v>
      </c>
      <c r="AD6" s="455">
        <v>90</v>
      </c>
      <c r="AE6" s="455">
        <v>60</v>
      </c>
      <c r="AF6" s="455">
        <v>40</v>
      </c>
      <c r="AG6" s="455">
        <v>25</v>
      </c>
      <c r="AH6" s="455">
        <v>10</v>
      </c>
      <c r="AI6" s="456"/>
      <c r="AJ6" s="456"/>
      <c r="AK6" s="456"/>
      <c r="AL6" s="453"/>
      <c r="AM6" s="453"/>
      <c r="AN6" s="453"/>
      <c r="AO6" s="453"/>
      <c r="AP6" s="453"/>
      <c r="AQ6" s="453"/>
      <c r="AR6" s="453"/>
      <c r="AS6" s="453"/>
    </row>
    <row r="7" spans="1:45" s="34" customFormat="1" ht="12.9" customHeight="1" x14ac:dyDescent="0.25">
      <c r="A7" s="131">
        <v>1</v>
      </c>
      <c r="B7" s="307" t="str">
        <f>IF($E7="","",VLOOKUP($E7,L12_Csapat!$A$7:$O$22,14))</f>
        <v/>
      </c>
      <c r="C7" s="308" t="str">
        <f>IF($E7="","",VLOOKUP($E7,L12_Csapat!$A$7:$O$22,15))</f>
        <v/>
      </c>
      <c r="D7" s="308" t="str">
        <f>IF($E7="","",VLOOKUP($E7,L12_Csapat!$A$7:$O$22,5))</f>
        <v/>
      </c>
      <c r="E7" s="309"/>
      <c r="F7" s="310" t="str">
        <f>UPPER(IF($E7="","",VLOOKUP($E7,L12_Csapat!$A$7:$O$22,2)))</f>
        <v/>
      </c>
      <c r="G7" s="310" t="str">
        <f>IF($E7="","",VLOOKUP($E7,L12_Csapat!$A$7:$O$22,3))</f>
        <v/>
      </c>
      <c r="H7" s="310"/>
      <c r="I7" s="310" t="str">
        <f>IF($E7="","",VLOOKUP($E7,L12_Csapat!$A$7:$O$22,4))</f>
        <v/>
      </c>
      <c r="J7" s="311"/>
      <c r="K7" s="312"/>
      <c r="L7" s="312"/>
      <c r="M7" s="312"/>
      <c r="N7" s="312"/>
      <c r="O7" s="137"/>
      <c r="P7" s="138"/>
      <c r="Q7" s="139"/>
      <c r="R7" s="140"/>
      <c r="S7" s="141"/>
      <c r="T7" s="141"/>
      <c r="U7" s="337" t="str">
        <f>Birók!P21</f>
        <v>Bíró</v>
      </c>
      <c r="V7" s="141"/>
      <c r="W7" s="141"/>
      <c r="X7" s="141"/>
      <c r="Y7" s="395"/>
      <c r="Z7" s="395"/>
      <c r="AA7" s="395" t="s">
        <v>72</v>
      </c>
      <c r="AB7" s="399">
        <v>120</v>
      </c>
      <c r="AC7" s="399">
        <v>90</v>
      </c>
      <c r="AD7" s="399">
        <v>60</v>
      </c>
      <c r="AE7" s="399">
        <v>40</v>
      </c>
      <c r="AF7" s="399">
        <v>25</v>
      </c>
      <c r="AG7" s="399">
        <v>10</v>
      </c>
      <c r="AH7" s="399">
        <v>5</v>
      </c>
      <c r="AI7" s="387"/>
      <c r="AJ7" s="387"/>
      <c r="AK7" s="387"/>
      <c r="AL7" s="141"/>
      <c r="AM7" s="141"/>
      <c r="AN7" s="141"/>
      <c r="AO7" s="141"/>
      <c r="AP7" s="141"/>
      <c r="AQ7" s="141"/>
      <c r="AR7" s="141"/>
      <c r="AS7" s="141"/>
    </row>
    <row r="8" spans="1:45" s="34" customFormat="1" ht="12.9" customHeight="1" x14ac:dyDescent="0.25">
      <c r="A8" s="143"/>
      <c r="B8" s="313"/>
      <c r="C8" s="314"/>
      <c r="D8" s="314"/>
      <c r="E8" s="215"/>
      <c r="F8" s="315"/>
      <c r="G8" s="315"/>
      <c r="H8" s="316"/>
      <c r="I8" s="435" t="s">
        <v>0</v>
      </c>
      <c r="J8" s="148"/>
      <c r="K8" s="317" t="str">
        <f>UPPER(IF(OR(J8="a",J8="as"),F7,IF(OR(J8="b",J8="bs"),F9,)))</f>
        <v/>
      </c>
      <c r="L8" s="317"/>
      <c r="M8" s="312"/>
      <c r="N8" s="312"/>
      <c r="O8" s="137"/>
      <c r="P8" s="138"/>
      <c r="Q8" s="139"/>
      <c r="R8" s="140"/>
      <c r="S8" s="141"/>
      <c r="T8" s="141"/>
      <c r="U8" s="338" t="str">
        <f>Birók!P22</f>
        <v xml:space="preserve"> </v>
      </c>
      <c r="V8" s="141"/>
      <c r="W8" s="141"/>
      <c r="X8" s="141"/>
      <c r="Y8" s="395"/>
      <c r="Z8" s="395"/>
      <c r="AA8" s="395" t="s">
        <v>73</v>
      </c>
      <c r="AB8" s="399">
        <v>90</v>
      </c>
      <c r="AC8" s="399">
        <v>60</v>
      </c>
      <c r="AD8" s="399">
        <v>40</v>
      </c>
      <c r="AE8" s="399">
        <v>25</v>
      </c>
      <c r="AF8" s="399">
        <v>10</v>
      </c>
      <c r="AG8" s="399">
        <v>5</v>
      </c>
      <c r="AH8" s="399">
        <v>2</v>
      </c>
      <c r="AI8" s="387"/>
      <c r="AJ8" s="387"/>
      <c r="AK8" s="387"/>
      <c r="AL8" s="141"/>
      <c r="AM8" s="141"/>
      <c r="AN8" s="141"/>
      <c r="AO8" s="141"/>
      <c r="AP8" s="141"/>
      <c r="AQ8" s="141"/>
      <c r="AR8" s="141"/>
      <c r="AS8" s="141"/>
    </row>
    <row r="9" spans="1:45" s="34" customFormat="1" ht="12.9" customHeight="1" x14ac:dyDescent="0.25">
      <c r="A9" s="143">
        <v>2</v>
      </c>
      <c r="B9" s="307" t="str">
        <f>IF($E9="","",VLOOKUP($E9,L12_Csapat!$A$7:$O$22,14))</f>
        <v/>
      </c>
      <c r="C9" s="308" t="str">
        <f>IF($E9="","",VLOOKUP($E9,L12_Csapat!$A$7:$O$22,15))</f>
        <v/>
      </c>
      <c r="D9" s="308" t="str">
        <f>IF($E9="","",VLOOKUP($E9,L12_Csapat!$A$7:$O$22,5))</f>
        <v/>
      </c>
      <c r="E9" s="426"/>
      <c r="F9" s="359" t="str">
        <f>UPPER(IF($E9="","",VLOOKUP($E9,L12_Csapat!$A$7:$O$22,2)))</f>
        <v/>
      </c>
      <c r="G9" s="359" t="str">
        <f>IF($E9="","",VLOOKUP($E9,L12_Csapat!$A$7:$O$22,3))</f>
        <v/>
      </c>
      <c r="H9" s="359"/>
      <c r="I9" s="359" t="str">
        <f>IF($E9="","",VLOOKUP($E9,L12_Csapat!$A$7:$O$22,4))</f>
        <v/>
      </c>
      <c r="J9" s="319"/>
      <c r="K9" s="312"/>
      <c r="L9" s="320"/>
      <c r="M9" s="312"/>
      <c r="N9" s="312"/>
      <c r="O9" s="137"/>
      <c r="P9" s="138"/>
      <c r="Q9" s="139"/>
      <c r="R9" s="140"/>
      <c r="S9" s="141"/>
      <c r="T9" s="141"/>
      <c r="U9" s="338" t="str">
        <f>Birók!P23</f>
        <v xml:space="preserve"> </v>
      </c>
      <c r="V9" s="141"/>
      <c r="W9" s="141"/>
      <c r="X9" s="141"/>
      <c r="Y9" s="395"/>
      <c r="Z9" s="395"/>
      <c r="AA9" s="395" t="s">
        <v>74</v>
      </c>
      <c r="AB9" s="399">
        <v>60</v>
      </c>
      <c r="AC9" s="399">
        <v>40</v>
      </c>
      <c r="AD9" s="399">
        <v>25</v>
      </c>
      <c r="AE9" s="399">
        <v>10</v>
      </c>
      <c r="AF9" s="399">
        <v>5</v>
      </c>
      <c r="AG9" s="399">
        <v>2</v>
      </c>
      <c r="AH9" s="399">
        <v>1</v>
      </c>
      <c r="AI9" s="387"/>
      <c r="AJ9" s="387"/>
      <c r="AK9" s="387"/>
      <c r="AL9" s="141"/>
      <c r="AM9" s="141"/>
      <c r="AN9" s="141"/>
      <c r="AO9" s="141"/>
      <c r="AP9" s="141"/>
      <c r="AQ9" s="141"/>
      <c r="AR9" s="141"/>
      <c r="AS9" s="141"/>
    </row>
    <row r="10" spans="1:45" s="34" customFormat="1" ht="12.9" customHeight="1" x14ac:dyDescent="0.25">
      <c r="A10" s="143"/>
      <c r="B10" s="313"/>
      <c r="C10" s="314"/>
      <c r="D10" s="314"/>
      <c r="E10" s="427"/>
      <c r="F10" s="428"/>
      <c r="G10" s="428"/>
      <c r="H10" s="429"/>
      <c r="I10" s="428"/>
      <c r="J10" s="321"/>
      <c r="K10" s="435" t="s">
        <v>0</v>
      </c>
      <c r="L10" s="156" t="s">
        <v>126</v>
      </c>
      <c r="M10" s="317" t="str">
        <f>UPPER(IF(OR(L10="a",L10="as"),K8,IF(OR(L10="b",L10="bs"),K12,)))</f>
        <v>RÁBA ETO</v>
      </c>
      <c r="N10" s="322"/>
      <c r="O10" s="323"/>
      <c r="P10" s="323"/>
      <c r="Q10" s="139"/>
      <c r="R10" s="140"/>
      <c r="S10" s="141"/>
      <c r="T10" s="141"/>
      <c r="U10" s="338" t="str">
        <f>Birók!P24</f>
        <v xml:space="preserve"> </v>
      </c>
      <c r="V10" s="141"/>
      <c r="W10" s="141"/>
      <c r="X10" s="141"/>
      <c r="Y10" s="395"/>
      <c r="Z10" s="395"/>
      <c r="AA10" s="395" t="s">
        <v>75</v>
      </c>
      <c r="AB10" s="399">
        <v>40</v>
      </c>
      <c r="AC10" s="399">
        <v>25</v>
      </c>
      <c r="AD10" s="399">
        <v>15</v>
      </c>
      <c r="AE10" s="399">
        <v>7</v>
      </c>
      <c r="AF10" s="399">
        <v>4</v>
      </c>
      <c r="AG10" s="399">
        <v>1</v>
      </c>
      <c r="AH10" s="399">
        <v>0</v>
      </c>
      <c r="AI10" s="387"/>
      <c r="AJ10" s="387"/>
      <c r="AK10" s="387"/>
      <c r="AL10" s="141"/>
      <c r="AM10" s="141"/>
      <c r="AN10" s="141"/>
      <c r="AO10" s="141"/>
      <c r="AP10" s="141"/>
      <c r="AQ10" s="141"/>
      <c r="AR10" s="141"/>
      <c r="AS10" s="141"/>
    </row>
    <row r="11" spans="1:45" s="34" customFormat="1" ht="12.9" customHeight="1" x14ac:dyDescent="0.25">
      <c r="A11" s="143">
        <v>3</v>
      </c>
      <c r="B11" s="307" t="str">
        <f>IF($E11="","",VLOOKUP($E11,L12_Csapat!$A$7:$O$22,14))</f>
        <v/>
      </c>
      <c r="C11" s="308" t="str">
        <f>IF($E11="","",VLOOKUP($E11,L12_Csapat!$A$7:$O$22,15))</f>
        <v/>
      </c>
      <c r="D11" s="308" t="str">
        <f>IF($E11="","",VLOOKUP($E11,L12_Csapat!$A$7:$O$22,5))</f>
        <v/>
      </c>
      <c r="E11" s="426"/>
      <c r="F11" s="458" t="s">
        <v>130</v>
      </c>
      <c r="G11" s="359" t="str">
        <f>IF($E11="","",VLOOKUP($E11,L12_Csapat!$A$7:$O$22,3))</f>
        <v/>
      </c>
      <c r="H11" s="359"/>
      <c r="I11" s="359" t="str">
        <f>IF($E11="","",VLOOKUP($E11,L12_Csapat!$A$7:$O$22,4))</f>
        <v/>
      </c>
      <c r="J11" s="311"/>
      <c r="K11" s="312"/>
      <c r="L11" s="324"/>
      <c r="M11" s="312"/>
      <c r="N11" s="325"/>
      <c r="O11" s="323"/>
      <c r="P11" s="323"/>
      <c r="Q11" s="139"/>
      <c r="R11" s="140"/>
      <c r="S11" s="141"/>
      <c r="T11" s="141"/>
      <c r="U11" s="338" t="str">
        <f>Birók!P25</f>
        <v xml:space="preserve"> </v>
      </c>
      <c r="V11" s="141"/>
      <c r="W11" s="141"/>
      <c r="X11" s="141"/>
      <c r="Y11" s="395"/>
      <c r="Z11" s="395"/>
      <c r="AA11" s="395" t="s">
        <v>76</v>
      </c>
      <c r="AB11" s="399">
        <v>25</v>
      </c>
      <c r="AC11" s="399">
        <v>15</v>
      </c>
      <c r="AD11" s="399">
        <v>10</v>
      </c>
      <c r="AE11" s="399">
        <v>6</v>
      </c>
      <c r="AF11" s="399">
        <v>3</v>
      </c>
      <c r="AG11" s="399">
        <v>1</v>
      </c>
      <c r="AH11" s="399">
        <v>0</v>
      </c>
      <c r="AI11" s="387"/>
      <c r="AJ11" s="387"/>
      <c r="AK11" s="387"/>
      <c r="AL11" s="141"/>
      <c r="AM11" s="141"/>
      <c r="AN11" s="141"/>
      <c r="AO11" s="141"/>
      <c r="AP11" s="141"/>
      <c r="AQ11" s="141"/>
      <c r="AR11" s="141"/>
      <c r="AS11" s="141"/>
    </row>
    <row r="12" spans="1:45" s="34" customFormat="1" ht="12.9" customHeight="1" x14ac:dyDescent="0.25">
      <c r="A12" s="143"/>
      <c r="B12" s="313"/>
      <c r="C12" s="314"/>
      <c r="D12" s="314"/>
      <c r="E12" s="427"/>
      <c r="F12" s="428"/>
      <c r="G12" s="428"/>
      <c r="H12" s="429"/>
      <c r="I12" s="435" t="s">
        <v>0</v>
      </c>
      <c r="J12" s="148" t="s">
        <v>119</v>
      </c>
      <c r="K12" s="317" t="str">
        <f>UPPER(IF(OR(J12="a",J12="as"),F11,IF(OR(J12="b",J12="bs"),F13,)))</f>
        <v>RÁBA ETO</v>
      </c>
      <c r="L12" s="326"/>
      <c r="M12" s="312"/>
      <c r="N12" s="325"/>
      <c r="O12" s="323"/>
      <c r="P12" s="323"/>
      <c r="Q12" s="139"/>
      <c r="R12" s="140"/>
      <c r="S12" s="141"/>
      <c r="T12" s="141"/>
      <c r="U12" s="338" t="str">
        <f>Birók!P26</f>
        <v xml:space="preserve"> </v>
      </c>
      <c r="V12" s="141"/>
      <c r="W12" s="141"/>
      <c r="X12" s="141"/>
      <c r="Y12" s="395"/>
      <c r="Z12" s="395"/>
      <c r="AA12" s="395" t="s">
        <v>81</v>
      </c>
      <c r="AB12" s="399">
        <v>15</v>
      </c>
      <c r="AC12" s="399">
        <v>10</v>
      </c>
      <c r="AD12" s="399">
        <v>6</v>
      </c>
      <c r="AE12" s="399">
        <v>3</v>
      </c>
      <c r="AF12" s="399">
        <v>1</v>
      </c>
      <c r="AG12" s="399">
        <v>0</v>
      </c>
      <c r="AH12" s="399">
        <v>0</v>
      </c>
      <c r="AI12" s="387"/>
      <c r="AJ12" s="387"/>
      <c r="AK12" s="387"/>
      <c r="AL12" s="141"/>
      <c r="AM12" s="141"/>
      <c r="AN12" s="141"/>
      <c r="AO12" s="141"/>
      <c r="AP12" s="141"/>
      <c r="AQ12" s="141"/>
      <c r="AR12" s="141"/>
      <c r="AS12" s="141"/>
    </row>
    <row r="13" spans="1:45" s="34" customFormat="1" ht="12.9" customHeight="1" x14ac:dyDescent="0.25">
      <c r="A13" s="143">
        <v>4</v>
      </c>
      <c r="B13" s="307" t="str">
        <f>IF($E13="","",VLOOKUP($E13,L12_Csapat!$A$7:$O$22,14))</f>
        <v/>
      </c>
      <c r="C13" s="308" t="str">
        <f>IF($E13="","",VLOOKUP($E13,L12_Csapat!$A$7:$O$22,15))</f>
        <v/>
      </c>
      <c r="D13" s="308" t="str">
        <f>IF($E13="","",VLOOKUP($E13,L12_Csapat!$A$7:$O$22,5))</f>
        <v/>
      </c>
      <c r="E13" s="426"/>
      <c r="F13" s="359" t="str">
        <f>UPPER(IF($E13="","",VLOOKUP($E13,L12_Csapat!$A$7:$O$22,2)))</f>
        <v/>
      </c>
      <c r="G13" s="359" t="str">
        <f>IF($E13="","",VLOOKUP($E13,L12_Csapat!$A$7:$O$22,3))</f>
        <v/>
      </c>
      <c r="H13" s="359"/>
      <c r="I13" s="359" t="str">
        <f>IF($E13="","",VLOOKUP($E13,L12_Csapat!$A$7:$O$22,4))</f>
        <v/>
      </c>
      <c r="J13" s="327"/>
      <c r="K13" s="312"/>
      <c r="L13" s="312"/>
      <c r="M13" s="312"/>
      <c r="N13" s="325"/>
      <c r="O13" s="323"/>
      <c r="P13" s="323"/>
      <c r="Q13" s="139"/>
      <c r="R13" s="140"/>
      <c r="S13" s="141"/>
      <c r="T13" s="141"/>
      <c r="U13" s="338" t="str">
        <f>Birók!P27</f>
        <v xml:space="preserve"> </v>
      </c>
      <c r="V13" s="141"/>
      <c r="W13" s="141"/>
      <c r="X13" s="141"/>
      <c r="Y13" s="395"/>
      <c r="Z13" s="395"/>
      <c r="AA13" s="395" t="s">
        <v>77</v>
      </c>
      <c r="AB13" s="399">
        <v>10</v>
      </c>
      <c r="AC13" s="399">
        <v>6</v>
      </c>
      <c r="AD13" s="399">
        <v>3</v>
      </c>
      <c r="AE13" s="399">
        <v>1</v>
      </c>
      <c r="AF13" s="399">
        <v>0</v>
      </c>
      <c r="AG13" s="399">
        <v>0</v>
      </c>
      <c r="AH13" s="399">
        <v>0</v>
      </c>
      <c r="AI13" s="387"/>
      <c r="AJ13" s="387"/>
      <c r="AK13" s="387"/>
      <c r="AL13" s="141"/>
      <c r="AM13" s="141"/>
      <c r="AN13" s="141"/>
      <c r="AO13" s="141"/>
      <c r="AP13" s="141"/>
      <c r="AQ13" s="141"/>
      <c r="AR13" s="141"/>
      <c r="AS13" s="141"/>
    </row>
    <row r="14" spans="1:45" s="34" customFormat="1" ht="12.9" customHeight="1" x14ac:dyDescent="0.25">
      <c r="A14" s="143"/>
      <c r="B14" s="313"/>
      <c r="C14" s="314"/>
      <c r="D14" s="314"/>
      <c r="E14" s="427"/>
      <c r="F14" s="428"/>
      <c r="G14" s="428"/>
      <c r="H14" s="429"/>
      <c r="I14" s="428"/>
      <c r="J14" s="321"/>
      <c r="K14" s="312"/>
      <c r="L14" s="312"/>
      <c r="M14" s="435" t="s">
        <v>0</v>
      </c>
      <c r="N14" s="156" t="s">
        <v>126</v>
      </c>
      <c r="O14" s="317" t="str">
        <f>UPPER(IF(OR(N14="a",N14="as"),M10,IF(OR(N14="b",N14="bs"),M18,)))</f>
        <v>SAVARIA TC:</v>
      </c>
      <c r="P14" s="322"/>
      <c r="Q14" s="139"/>
      <c r="R14" s="140"/>
      <c r="S14" s="141"/>
      <c r="T14" s="141"/>
      <c r="U14" s="338" t="str">
        <f>Birók!P28</f>
        <v xml:space="preserve"> </v>
      </c>
      <c r="V14" s="141"/>
      <c r="W14" s="141"/>
      <c r="X14" s="141"/>
      <c r="Y14" s="395"/>
      <c r="Z14" s="395"/>
      <c r="AA14" s="395" t="s">
        <v>78</v>
      </c>
      <c r="AB14" s="399">
        <v>3</v>
      </c>
      <c r="AC14" s="399">
        <v>2</v>
      </c>
      <c r="AD14" s="399">
        <v>1</v>
      </c>
      <c r="AE14" s="399">
        <v>0</v>
      </c>
      <c r="AF14" s="399">
        <v>0</v>
      </c>
      <c r="AG14" s="399">
        <v>0</v>
      </c>
      <c r="AH14" s="399">
        <v>0</v>
      </c>
      <c r="AI14" s="387"/>
      <c r="AJ14" s="387"/>
      <c r="AK14" s="387"/>
      <c r="AL14" s="141"/>
      <c r="AM14" s="141"/>
      <c r="AN14" s="141"/>
      <c r="AO14" s="141"/>
      <c r="AP14" s="141"/>
      <c r="AQ14" s="141"/>
      <c r="AR14" s="141"/>
      <c r="AS14" s="141"/>
    </row>
    <row r="15" spans="1:45" s="34" customFormat="1" ht="12.9" customHeight="1" x14ac:dyDescent="0.25">
      <c r="A15" s="358">
        <v>5</v>
      </c>
      <c r="B15" s="307" t="str">
        <f>IF($E15="","",VLOOKUP($E15,L12_Csapat!$A$7:$O$22,14))</f>
        <v/>
      </c>
      <c r="C15" s="308" t="str">
        <f>IF($E15="","",VLOOKUP($E15,L12_Csapat!$A$7:$O$22,15))</f>
        <v/>
      </c>
      <c r="D15" s="308" t="str">
        <f>IF($E15="","",VLOOKUP($E15,L12_Csapat!$A$7:$O$22,5))</f>
        <v/>
      </c>
      <c r="E15" s="426"/>
      <c r="F15" s="359" t="str">
        <f>UPPER(IF($E15="","",VLOOKUP($E15,L12_Csapat!$A$7:$O$22,2)))</f>
        <v/>
      </c>
      <c r="G15" s="359" t="str">
        <f>IF($E15="","",VLOOKUP($E15,L12_Csapat!$A$7:$O$22,3))</f>
        <v/>
      </c>
      <c r="H15" s="359"/>
      <c r="I15" s="359" t="str">
        <f>IF($E15="","",VLOOKUP($E15,L12_Csapat!$A$7:$O$22,4))</f>
        <v/>
      </c>
      <c r="J15" s="329"/>
      <c r="K15" s="312"/>
      <c r="L15" s="312"/>
      <c r="M15" s="312"/>
      <c r="N15" s="325"/>
      <c r="O15" s="465" t="s">
        <v>120</v>
      </c>
      <c r="P15" s="323"/>
      <c r="Q15" s="139"/>
      <c r="R15" s="140"/>
      <c r="S15" s="141"/>
      <c r="T15" s="141"/>
      <c r="U15" s="338" t="str">
        <f>Birók!P29</f>
        <v xml:space="preserve"> </v>
      </c>
      <c r="V15" s="141"/>
      <c r="W15" s="141"/>
      <c r="X15" s="141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87"/>
      <c r="AJ15" s="387"/>
      <c r="AK15" s="387"/>
      <c r="AL15" s="141"/>
      <c r="AM15" s="141"/>
      <c r="AN15" s="141"/>
      <c r="AO15" s="141"/>
      <c r="AP15" s="141"/>
      <c r="AQ15" s="141"/>
      <c r="AR15" s="141"/>
      <c r="AS15" s="141"/>
    </row>
    <row r="16" spans="1:45" s="34" customFormat="1" ht="12.9" customHeight="1" thickBot="1" x14ac:dyDescent="0.3">
      <c r="A16" s="143"/>
      <c r="B16" s="313"/>
      <c r="C16" s="314"/>
      <c r="D16" s="314"/>
      <c r="E16" s="427"/>
      <c r="F16" s="428"/>
      <c r="G16" s="428"/>
      <c r="H16" s="429"/>
      <c r="I16" s="435" t="s">
        <v>0</v>
      </c>
      <c r="J16" s="148" t="s">
        <v>126</v>
      </c>
      <c r="K16" s="317" t="str">
        <f>UPPER(IF(OR(J16="a",J16="as"),F15,IF(OR(J16="b",J16="bs"),F17,)))</f>
        <v>SAVARIA TC:</v>
      </c>
      <c r="L16" s="317"/>
      <c r="M16" s="312"/>
      <c r="N16" s="325"/>
      <c r="O16" s="435"/>
      <c r="P16" s="323"/>
      <c r="Q16" s="139"/>
      <c r="R16" s="140"/>
      <c r="S16" s="141"/>
      <c r="T16" s="141"/>
      <c r="U16" s="339" t="str">
        <f>Birók!P30</f>
        <v>Egyik sem</v>
      </c>
      <c r="V16" s="141"/>
      <c r="W16" s="141"/>
      <c r="X16" s="141"/>
      <c r="Y16" s="395"/>
      <c r="Z16" s="395"/>
      <c r="AA16" s="395" t="s">
        <v>64</v>
      </c>
      <c r="AB16" s="399">
        <v>150</v>
      </c>
      <c r="AC16" s="399">
        <v>120</v>
      </c>
      <c r="AD16" s="399">
        <v>90</v>
      </c>
      <c r="AE16" s="399">
        <v>60</v>
      </c>
      <c r="AF16" s="399">
        <v>40</v>
      </c>
      <c r="AG16" s="399">
        <v>25</v>
      </c>
      <c r="AH16" s="399">
        <v>15</v>
      </c>
      <c r="AI16" s="387"/>
      <c r="AJ16" s="387"/>
      <c r="AK16" s="387"/>
      <c r="AL16" s="141"/>
      <c r="AM16" s="141"/>
      <c r="AN16" s="141"/>
      <c r="AO16" s="141"/>
      <c r="AP16" s="141"/>
      <c r="AQ16" s="141"/>
      <c r="AR16" s="141"/>
      <c r="AS16" s="141"/>
    </row>
    <row r="17" spans="1:45" s="34" customFormat="1" ht="12.9" customHeight="1" x14ac:dyDescent="0.25">
      <c r="A17" s="143">
        <v>6</v>
      </c>
      <c r="B17" s="307" t="str">
        <f>IF($E17="","",VLOOKUP($E17,L12_Csapat!$A$7:$O$22,14))</f>
        <v/>
      </c>
      <c r="C17" s="308" t="str">
        <f>IF($E17="","",VLOOKUP($E17,L12_Csapat!$A$7:$O$22,15))</f>
        <v/>
      </c>
      <c r="D17" s="308" t="str">
        <f>IF($E17="","",VLOOKUP($E17,L12_Csapat!$A$7:$O$22,5))</f>
        <v/>
      </c>
      <c r="E17" s="426"/>
      <c r="F17" s="458" t="s">
        <v>131</v>
      </c>
      <c r="G17" s="359" t="str">
        <f>IF($E17="","",VLOOKUP($E17,L12_Csapat!$A$7:$O$22,3))</f>
        <v/>
      </c>
      <c r="H17" s="359"/>
      <c r="I17" s="359" t="str">
        <f>IF($E17="","",VLOOKUP($E17,L12_Csapat!$A$7:$O$22,4))</f>
        <v/>
      </c>
      <c r="J17" s="319"/>
      <c r="K17" s="312"/>
      <c r="L17" s="320"/>
      <c r="M17" s="312"/>
      <c r="N17" s="325"/>
      <c r="O17" s="323"/>
      <c r="P17" s="323"/>
      <c r="Q17" s="139"/>
      <c r="R17" s="140"/>
      <c r="S17" s="141"/>
      <c r="T17" s="141"/>
      <c r="U17" s="141"/>
      <c r="V17" s="141"/>
      <c r="W17" s="141"/>
      <c r="X17" s="141"/>
      <c r="Y17" s="395"/>
      <c r="Z17" s="395"/>
      <c r="AA17" s="395" t="s">
        <v>69</v>
      </c>
      <c r="AB17" s="399">
        <v>120</v>
      </c>
      <c r="AC17" s="399">
        <v>90</v>
      </c>
      <c r="AD17" s="399">
        <v>60</v>
      </c>
      <c r="AE17" s="399">
        <v>40</v>
      </c>
      <c r="AF17" s="399">
        <v>25</v>
      </c>
      <c r="AG17" s="399">
        <v>15</v>
      </c>
      <c r="AH17" s="399">
        <v>8</v>
      </c>
      <c r="AI17" s="387"/>
      <c r="AJ17" s="387"/>
      <c r="AK17" s="387"/>
      <c r="AL17" s="141"/>
      <c r="AM17" s="141"/>
      <c r="AN17" s="141"/>
      <c r="AO17" s="141"/>
      <c r="AP17" s="141"/>
      <c r="AQ17" s="141"/>
      <c r="AR17" s="141"/>
      <c r="AS17" s="141"/>
    </row>
    <row r="18" spans="1:45" s="34" customFormat="1" ht="12.9" customHeight="1" x14ac:dyDescent="0.25">
      <c r="A18" s="143"/>
      <c r="B18" s="313"/>
      <c r="C18" s="314"/>
      <c r="D18" s="314"/>
      <c r="E18" s="427"/>
      <c r="F18" s="428"/>
      <c r="G18" s="428"/>
      <c r="H18" s="429"/>
      <c r="I18" s="428"/>
      <c r="J18" s="321"/>
      <c r="K18" s="435" t="s">
        <v>0</v>
      </c>
      <c r="L18" s="156" t="s">
        <v>119</v>
      </c>
      <c r="M18" s="317" t="str">
        <f>UPPER(IF(OR(L18="a",L18="as"),K16,IF(OR(L18="b",L18="bs"),K20,)))</f>
        <v>SAVARIA TC:</v>
      </c>
      <c r="N18" s="330"/>
      <c r="O18" s="323"/>
      <c r="P18" s="323"/>
      <c r="Q18" s="139"/>
      <c r="R18" s="140"/>
      <c r="S18" s="141"/>
      <c r="T18" s="141"/>
      <c r="U18" s="141"/>
      <c r="V18" s="141"/>
      <c r="W18" s="141"/>
      <c r="X18" s="141"/>
      <c r="Y18" s="395"/>
      <c r="Z18" s="395"/>
      <c r="AA18" s="395" t="s">
        <v>70</v>
      </c>
      <c r="AB18" s="399">
        <v>90</v>
      </c>
      <c r="AC18" s="399">
        <v>60</v>
      </c>
      <c r="AD18" s="399">
        <v>40</v>
      </c>
      <c r="AE18" s="399">
        <v>25</v>
      </c>
      <c r="AF18" s="399">
        <v>15</v>
      </c>
      <c r="AG18" s="399">
        <v>8</v>
      </c>
      <c r="AH18" s="399">
        <v>4</v>
      </c>
      <c r="AI18" s="387"/>
      <c r="AJ18" s="387"/>
      <c r="AK18" s="387"/>
      <c r="AL18" s="141"/>
      <c r="AM18" s="141"/>
      <c r="AN18" s="141"/>
      <c r="AO18" s="141"/>
      <c r="AP18" s="141"/>
      <c r="AQ18" s="141"/>
      <c r="AR18" s="141"/>
      <c r="AS18" s="141"/>
    </row>
    <row r="19" spans="1:45" s="34" customFormat="1" ht="12.9" customHeight="1" x14ac:dyDescent="0.25">
      <c r="A19" s="143">
        <v>7</v>
      </c>
      <c r="B19" s="307" t="str">
        <f>IF($E19="","",VLOOKUP($E19,L12_Csapat!$A$7:$O$22,14))</f>
        <v/>
      </c>
      <c r="C19" s="308" t="str">
        <f>IF($E19="","",VLOOKUP($E19,L12_Csapat!$A$7:$O$22,15))</f>
        <v/>
      </c>
      <c r="D19" s="308" t="str">
        <f>IF($E19="","",VLOOKUP($E19,L12_Csapat!$A$7:$O$22,5))</f>
        <v/>
      </c>
      <c r="E19" s="426"/>
      <c r="F19" s="359" t="str">
        <f>UPPER(IF($E19="","",VLOOKUP($E19,L12_Csapat!$A$7:$O$22,2)))</f>
        <v/>
      </c>
      <c r="G19" s="359" t="str">
        <f>IF($E19="","",VLOOKUP($E19,L12_Csapat!$A$7:$O$22,3))</f>
        <v/>
      </c>
      <c r="H19" s="359"/>
      <c r="I19" s="359" t="str">
        <f>IF($E19="","",VLOOKUP($E19,L12_Csapat!$A$7:$O$22,4))</f>
        <v/>
      </c>
      <c r="J19" s="311"/>
      <c r="K19" s="312"/>
      <c r="L19" s="324"/>
      <c r="M19" s="465" t="s">
        <v>120</v>
      </c>
      <c r="N19" s="323"/>
      <c r="O19" s="323"/>
      <c r="P19" s="323"/>
      <c r="Q19" s="139"/>
      <c r="R19" s="140"/>
      <c r="S19" s="141"/>
      <c r="T19" s="141"/>
      <c r="U19" s="141"/>
      <c r="V19" s="141"/>
      <c r="W19" s="141"/>
      <c r="X19" s="141"/>
      <c r="Y19" s="395"/>
      <c r="Z19" s="395"/>
      <c r="AA19" s="395" t="s">
        <v>71</v>
      </c>
      <c r="AB19" s="399">
        <v>60</v>
      </c>
      <c r="AC19" s="399">
        <v>40</v>
      </c>
      <c r="AD19" s="399">
        <v>25</v>
      </c>
      <c r="AE19" s="399">
        <v>15</v>
      </c>
      <c r="AF19" s="399">
        <v>8</v>
      </c>
      <c r="AG19" s="399">
        <v>4</v>
      </c>
      <c r="AH19" s="399">
        <v>2</v>
      </c>
      <c r="AI19" s="387"/>
      <c r="AJ19" s="387"/>
      <c r="AK19" s="387"/>
      <c r="AL19" s="141"/>
      <c r="AM19" s="141"/>
      <c r="AN19" s="141"/>
      <c r="AO19" s="141"/>
      <c r="AP19" s="141"/>
      <c r="AQ19" s="141"/>
      <c r="AR19" s="141"/>
      <c r="AS19" s="141"/>
    </row>
    <row r="20" spans="1:45" s="34" customFormat="1" ht="12.9" customHeight="1" x14ac:dyDescent="0.25">
      <c r="A20" s="143"/>
      <c r="B20" s="313"/>
      <c r="C20" s="314"/>
      <c r="D20" s="314"/>
      <c r="E20" s="215"/>
      <c r="F20" s="315"/>
      <c r="G20" s="315"/>
      <c r="H20" s="316"/>
      <c r="I20" s="435" t="s">
        <v>0</v>
      </c>
      <c r="J20" s="148" t="s">
        <v>126</v>
      </c>
      <c r="K20" s="317" t="str">
        <f>UPPER(IF(OR(J20="a",J20="as"),F19,IF(OR(J20="b",J20="bs"),F21,)))</f>
        <v>CENTERPÁLYA 2.</v>
      </c>
      <c r="L20" s="326"/>
      <c r="M20" s="312"/>
      <c r="N20" s="323"/>
      <c r="O20" s="323"/>
      <c r="P20" s="323"/>
      <c r="Q20" s="139"/>
      <c r="R20" s="140"/>
      <c r="S20" s="141"/>
      <c r="T20" s="141"/>
      <c r="U20" s="141"/>
      <c r="V20" s="141"/>
      <c r="W20" s="141"/>
      <c r="X20" s="141"/>
      <c r="Y20" s="395"/>
      <c r="Z20" s="395"/>
      <c r="AA20" s="395" t="s">
        <v>72</v>
      </c>
      <c r="AB20" s="399">
        <v>40</v>
      </c>
      <c r="AC20" s="399">
        <v>25</v>
      </c>
      <c r="AD20" s="399">
        <v>15</v>
      </c>
      <c r="AE20" s="399">
        <v>8</v>
      </c>
      <c r="AF20" s="399">
        <v>4</v>
      </c>
      <c r="AG20" s="399">
        <v>2</v>
      </c>
      <c r="AH20" s="399">
        <v>1</v>
      </c>
      <c r="AI20" s="387"/>
      <c r="AJ20" s="387"/>
      <c r="AK20" s="387"/>
      <c r="AL20" s="141"/>
      <c r="AM20" s="141"/>
      <c r="AN20" s="141"/>
      <c r="AO20" s="141"/>
      <c r="AP20" s="141"/>
      <c r="AQ20" s="141"/>
      <c r="AR20" s="141"/>
      <c r="AS20" s="141"/>
    </row>
    <row r="21" spans="1:45" s="34" customFormat="1" ht="12.9" customHeight="1" x14ac:dyDescent="0.25">
      <c r="A21" s="361">
        <v>8</v>
      </c>
      <c r="B21" s="307" t="str">
        <f>IF($E21="","",VLOOKUP($E21,L12_Csapat!$A$7:$O$22,14))</f>
        <v/>
      </c>
      <c r="C21" s="308" t="str">
        <f>IF($E21="","",VLOOKUP($E21,L12_Csapat!$A$7:$O$22,15))</f>
        <v/>
      </c>
      <c r="D21" s="308" t="str">
        <f>IF($E21="","",VLOOKUP($E21,L12_Csapat!$A$7:$O$22,5))</f>
        <v/>
      </c>
      <c r="E21" s="309"/>
      <c r="F21" s="458" t="s">
        <v>132</v>
      </c>
      <c r="G21" s="360" t="str">
        <f>IF($E21="","",VLOOKUP($E21,L12_Csapat!$A$7:$O$22,3))</f>
        <v/>
      </c>
      <c r="H21" s="360"/>
      <c r="I21" s="360" t="str">
        <f>IF($E21="","",VLOOKUP($E21,L12_Csapat!$A$7:$O$22,4))</f>
        <v/>
      </c>
      <c r="J21" s="327"/>
      <c r="K21" s="312"/>
      <c r="L21" s="312"/>
      <c r="M21" s="312"/>
      <c r="N21" s="323"/>
      <c r="O21" s="323"/>
      <c r="P21" s="323"/>
      <c r="Q21" s="139"/>
      <c r="R21" s="140"/>
      <c r="S21" s="141"/>
      <c r="T21" s="141"/>
      <c r="U21" s="141"/>
      <c r="V21" s="141"/>
      <c r="W21" s="141"/>
      <c r="X21" s="141"/>
      <c r="Y21" s="395"/>
      <c r="Z21" s="395"/>
      <c r="AA21" s="395" t="s">
        <v>73</v>
      </c>
      <c r="AB21" s="399">
        <v>25</v>
      </c>
      <c r="AC21" s="399">
        <v>15</v>
      </c>
      <c r="AD21" s="399">
        <v>10</v>
      </c>
      <c r="AE21" s="399">
        <v>6</v>
      </c>
      <c r="AF21" s="399">
        <v>3</v>
      </c>
      <c r="AG21" s="399">
        <v>1</v>
      </c>
      <c r="AH21" s="399">
        <v>0</v>
      </c>
      <c r="AI21" s="387"/>
      <c r="AJ21" s="387"/>
      <c r="AK21" s="387"/>
      <c r="AL21" s="141"/>
      <c r="AM21" s="141"/>
      <c r="AN21" s="141"/>
      <c r="AO21" s="141"/>
      <c r="AP21" s="141"/>
      <c r="AQ21" s="141"/>
      <c r="AR21" s="141"/>
      <c r="AS21" s="141"/>
    </row>
    <row r="22" spans="1:45" s="34" customFormat="1" ht="9.6" customHeight="1" x14ac:dyDescent="0.25">
      <c r="A22" s="342"/>
      <c r="B22" s="137"/>
      <c r="C22" s="137"/>
      <c r="D22" s="137"/>
      <c r="E22" s="215"/>
      <c r="F22" s="137"/>
      <c r="G22" s="137"/>
      <c r="H22" s="137"/>
      <c r="I22" s="137"/>
      <c r="J22" s="215"/>
      <c r="K22" s="137"/>
      <c r="L22" s="137"/>
      <c r="M22" s="137"/>
      <c r="N22" s="139"/>
      <c r="O22" s="139"/>
      <c r="P22" s="139"/>
      <c r="Q22" s="139"/>
      <c r="R22" s="140"/>
      <c r="S22" s="141"/>
      <c r="T22" s="141"/>
      <c r="U22" s="141"/>
      <c r="V22" s="141"/>
      <c r="W22" s="141"/>
      <c r="X22" s="141"/>
      <c r="Y22" s="395"/>
      <c r="Z22" s="395"/>
      <c r="AA22" s="395" t="s">
        <v>74</v>
      </c>
      <c r="AB22" s="399">
        <v>15</v>
      </c>
      <c r="AC22" s="399">
        <v>10</v>
      </c>
      <c r="AD22" s="399">
        <v>6</v>
      </c>
      <c r="AE22" s="399">
        <v>3</v>
      </c>
      <c r="AF22" s="399">
        <v>1</v>
      </c>
      <c r="AG22" s="399">
        <v>0</v>
      </c>
      <c r="AH22" s="399">
        <v>0</v>
      </c>
      <c r="AI22" s="387"/>
      <c r="AJ22" s="387"/>
      <c r="AK22" s="387"/>
      <c r="AL22" s="141"/>
      <c r="AM22" s="141"/>
      <c r="AN22" s="141"/>
      <c r="AO22" s="141"/>
      <c r="AP22" s="141"/>
      <c r="AQ22" s="141"/>
      <c r="AR22" s="141"/>
      <c r="AS22" s="141"/>
    </row>
    <row r="23" spans="1:45" s="34" customFormat="1" ht="9.6" customHeight="1" x14ac:dyDescent="0.25">
      <c r="A23" s="216"/>
      <c r="B23" s="215"/>
      <c r="C23" s="215"/>
      <c r="D23" s="215"/>
      <c r="E23" s="215"/>
      <c r="F23" s="137"/>
      <c r="G23" s="137"/>
      <c r="H23" s="141"/>
      <c r="I23" s="332"/>
      <c r="J23" s="215"/>
      <c r="K23" s="137"/>
      <c r="L23" s="137"/>
      <c r="M23" s="137"/>
      <c r="N23" s="139"/>
      <c r="O23" s="139"/>
      <c r="P23" s="139"/>
      <c r="Q23" s="139"/>
      <c r="R23" s="140"/>
      <c r="S23" s="141"/>
      <c r="T23" s="141"/>
      <c r="U23" s="141"/>
      <c r="V23" s="141"/>
      <c r="W23" s="141"/>
      <c r="X23" s="141"/>
      <c r="Y23" s="395"/>
      <c r="Z23" s="395"/>
      <c r="AA23" s="395" t="s">
        <v>75</v>
      </c>
      <c r="AB23" s="399">
        <v>10</v>
      </c>
      <c r="AC23" s="399">
        <v>6</v>
      </c>
      <c r="AD23" s="399">
        <v>3</v>
      </c>
      <c r="AE23" s="399">
        <v>1</v>
      </c>
      <c r="AF23" s="399">
        <v>0</v>
      </c>
      <c r="AG23" s="399">
        <v>0</v>
      </c>
      <c r="AH23" s="399">
        <v>0</v>
      </c>
      <c r="AI23" s="387"/>
      <c r="AJ23" s="387"/>
      <c r="AK23" s="387"/>
      <c r="AL23" s="141"/>
      <c r="AM23" s="141"/>
      <c r="AN23" s="141"/>
      <c r="AO23" s="141"/>
      <c r="AP23" s="141"/>
      <c r="AQ23" s="141"/>
      <c r="AR23" s="141"/>
      <c r="AS23" s="141"/>
    </row>
    <row r="24" spans="1:45" s="34" customFormat="1" ht="9.6" customHeight="1" x14ac:dyDescent="0.25">
      <c r="A24" s="216"/>
      <c r="B24" s="137"/>
      <c r="C24" s="137"/>
      <c r="D24" s="137"/>
      <c r="E24" s="215"/>
      <c r="F24" s="137"/>
      <c r="G24" s="137"/>
      <c r="H24" s="137"/>
      <c r="I24" s="137"/>
      <c r="J24" s="215"/>
      <c r="K24" s="137"/>
      <c r="L24" s="333"/>
      <c r="M24" s="137"/>
      <c r="N24" s="139"/>
      <c r="O24" s="139"/>
      <c r="P24" s="139"/>
      <c r="Q24" s="139"/>
      <c r="R24" s="140"/>
      <c r="S24" s="141"/>
      <c r="T24" s="141"/>
      <c r="U24" s="141"/>
      <c r="V24" s="141"/>
      <c r="W24" s="141"/>
      <c r="X24" s="141"/>
      <c r="Y24" s="395"/>
      <c r="Z24" s="395"/>
      <c r="AA24" s="395" t="s">
        <v>76</v>
      </c>
      <c r="AB24" s="399">
        <v>6</v>
      </c>
      <c r="AC24" s="399">
        <v>3</v>
      </c>
      <c r="AD24" s="399">
        <v>1</v>
      </c>
      <c r="AE24" s="399">
        <v>0</v>
      </c>
      <c r="AF24" s="399">
        <v>0</v>
      </c>
      <c r="AG24" s="399">
        <v>0</v>
      </c>
      <c r="AH24" s="399">
        <v>0</v>
      </c>
      <c r="AI24" s="387"/>
      <c r="AJ24" s="387"/>
      <c r="AK24" s="387"/>
      <c r="AL24" s="141"/>
      <c r="AM24" s="141"/>
      <c r="AN24" s="141"/>
      <c r="AO24" s="141"/>
      <c r="AP24" s="141"/>
      <c r="AQ24" s="141"/>
      <c r="AR24" s="141"/>
      <c r="AS24" s="141"/>
    </row>
    <row r="25" spans="1:45" s="34" customFormat="1" ht="9.6" customHeight="1" x14ac:dyDescent="0.25">
      <c r="A25" s="216"/>
      <c r="B25" s="215"/>
      <c r="C25" s="215"/>
      <c r="D25" s="215"/>
      <c r="E25" s="215"/>
      <c r="F25" s="137"/>
      <c r="G25" s="137"/>
      <c r="H25" s="141"/>
      <c r="I25" s="137"/>
      <c r="J25" s="215"/>
      <c r="K25" s="332"/>
      <c r="L25" s="215"/>
      <c r="M25" s="137"/>
      <c r="N25" s="139"/>
      <c r="O25" s="139"/>
      <c r="P25" s="139"/>
      <c r="Q25" s="139"/>
      <c r="R25" s="140"/>
      <c r="S25" s="141"/>
      <c r="T25" s="141"/>
      <c r="U25" s="141"/>
      <c r="V25" s="141"/>
      <c r="W25" s="141"/>
      <c r="X25" s="141"/>
      <c r="Y25" s="395"/>
      <c r="Z25" s="395"/>
      <c r="AA25" s="395" t="s">
        <v>81</v>
      </c>
      <c r="AB25" s="399">
        <v>3</v>
      </c>
      <c r="AC25" s="399">
        <v>2</v>
      </c>
      <c r="AD25" s="399">
        <v>1</v>
      </c>
      <c r="AE25" s="399">
        <v>0</v>
      </c>
      <c r="AF25" s="399">
        <v>0</v>
      </c>
      <c r="AG25" s="399">
        <v>0</v>
      </c>
      <c r="AH25" s="399">
        <v>0</v>
      </c>
      <c r="AI25" s="387"/>
      <c r="AJ25" s="387"/>
      <c r="AK25" s="387"/>
      <c r="AL25" s="141"/>
      <c r="AM25" s="141"/>
      <c r="AN25" s="141"/>
      <c r="AO25" s="141"/>
      <c r="AP25" s="141"/>
      <c r="AQ25" s="141"/>
      <c r="AR25" s="141"/>
      <c r="AS25" s="141"/>
    </row>
    <row r="26" spans="1:45" s="34" customFormat="1" ht="9.6" customHeight="1" x14ac:dyDescent="0.25">
      <c r="A26" s="216"/>
      <c r="B26" s="137"/>
      <c r="C26" s="137"/>
      <c r="D26" s="137"/>
      <c r="E26" s="215"/>
      <c r="F26" s="137"/>
      <c r="G26" s="137"/>
      <c r="H26" s="137"/>
      <c r="I26" s="137"/>
      <c r="J26" s="215"/>
      <c r="K26" s="137"/>
      <c r="L26" s="137"/>
      <c r="M26" s="137"/>
      <c r="N26" s="139"/>
      <c r="O26" s="139"/>
      <c r="P26" s="139"/>
      <c r="Q26" s="139"/>
      <c r="R26" s="140"/>
      <c r="S26" s="174"/>
      <c r="T26" s="141"/>
      <c r="U26" s="141"/>
      <c r="V26" s="141"/>
      <c r="W26" s="141"/>
      <c r="X26" s="141"/>
      <c r="Y26"/>
      <c r="Z26"/>
      <c r="AA26"/>
      <c r="AB26"/>
      <c r="AC26"/>
      <c r="AD26"/>
      <c r="AE26"/>
      <c r="AF26"/>
      <c r="AG26"/>
      <c r="AH26"/>
      <c r="AI26" s="387"/>
      <c r="AJ26" s="387"/>
      <c r="AK26" s="387"/>
      <c r="AL26" s="141"/>
      <c r="AM26" s="141"/>
      <c r="AN26" s="141"/>
      <c r="AO26" s="141"/>
      <c r="AP26" s="141"/>
      <c r="AQ26" s="141"/>
      <c r="AR26" s="141"/>
      <c r="AS26" s="141"/>
    </row>
    <row r="27" spans="1:45" s="34" customFormat="1" ht="9.6" customHeight="1" x14ac:dyDescent="0.25">
      <c r="A27" s="216"/>
      <c r="B27" s="215"/>
      <c r="C27" s="215"/>
      <c r="D27" s="215"/>
      <c r="E27" s="215"/>
      <c r="F27" s="137"/>
      <c r="G27" s="137"/>
      <c r="H27" s="141"/>
      <c r="I27" s="332"/>
      <c r="J27" s="215"/>
      <c r="K27" s="137"/>
      <c r="L27" s="137"/>
      <c r="M27" s="137"/>
      <c r="N27" s="139"/>
      <c r="O27" s="139"/>
      <c r="P27" s="139"/>
      <c r="Q27" s="139"/>
      <c r="R27" s="140"/>
      <c r="S27" s="141"/>
      <c r="T27" s="141"/>
      <c r="U27" s="141"/>
      <c r="V27" s="141"/>
      <c r="W27" s="141"/>
      <c r="X27" s="141"/>
      <c r="Y27"/>
      <c r="Z27"/>
      <c r="AA27"/>
      <c r="AB27"/>
      <c r="AC27"/>
      <c r="AD27"/>
      <c r="AE27"/>
      <c r="AF27"/>
      <c r="AG27"/>
      <c r="AH27"/>
      <c r="AI27" s="387"/>
      <c r="AJ27" s="387"/>
      <c r="AK27" s="387"/>
      <c r="AL27" s="141"/>
      <c r="AM27" s="141"/>
      <c r="AN27" s="141"/>
      <c r="AO27" s="141"/>
      <c r="AP27" s="141"/>
      <c r="AQ27" s="141"/>
      <c r="AR27" s="141"/>
      <c r="AS27" s="141"/>
    </row>
    <row r="28" spans="1:45" s="34" customFormat="1" ht="9.6" customHeight="1" x14ac:dyDescent="0.25">
      <c r="A28" s="216"/>
      <c r="B28" s="137"/>
      <c r="C28" s="137"/>
      <c r="D28" s="137"/>
      <c r="E28" s="215"/>
      <c r="F28" s="137"/>
      <c r="G28" s="137"/>
      <c r="H28" s="137"/>
      <c r="I28" s="137"/>
      <c r="J28" s="215"/>
      <c r="K28" s="137"/>
      <c r="L28" s="137"/>
      <c r="M28" s="137"/>
      <c r="N28" s="139"/>
      <c r="O28" s="139"/>
      <c r="P28" s="139"/>
      <c r="Q28" s="139"/>
      <c r="R28" s="140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407"/>
      <c r="AJ28" s="407"/>
      <c r="AK28" s="407"/>
      <c r="AL28" s="141"/>
      <c r="AM28" s="141"/>
      <c r="AN28" s="141"/>
      <c r="AO28" s="141"/>
      <c r="AP28" s="141"/>
      <c r="AQ28" s="141"/>
      <c r="AR28" s="141"/>
      <c r="AS28" s="141"/>
    </row>
    <row r="29" spans="1:45" s="34" customFormat="1" ht="9.6" customHeight="1" x14ac:dyDescent="0.25">
      <c r="A29" s="216"/>
      <c r="B29" s="215"/>
      <c r="C29" s="215"/>
      <c r="D29" s="215"/>
      <c r="E29" s="215"/>
      <c r="F29" s="137"/>
      <c r="G29" s="137"/>
      <c r="H29" s="141"/>
      <c r="I29" s="137"/>
      <c r="J29" s="215"/>
      <c r="K29" s="137"/>
      <c r="L29" s="137"/>
      <c r="M29" s="332"/>
      <c r="N29" s="215"/>
      <c r="O29" s="137"/>
      <c r="P29" s="139"/>
      <c r="Q29" s="139"/>
      <c r="R29" s="140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407"/>
      <c r="AJ29" s="407"/>
      <c r="AK29" s="407"/>
      <c r="AL29" s="141"/>
      <c r="AM29" s="141"/>
      <c r="AN29" s="141"/>
      <c r="AO29" s="141"/>
      <c r="AP29" s="141"/>
      <c r="AQ29" s="141"/>
      <c r="AR29" s="141"/>
      <c r="AS29" s="141"/>
    </row>
    <row r="30" spans="1:45" s="34" customFormat="1" ht="9.6" customHeight="1" x14ac:dyDescent="0.25">
      <c r="A30" s="216"/>
      <c r="B30" s="137"/>
      <c r="C30" s="137"/>
      <c r="D30" s="137"/>
      <c r="E30" s="215"/>
      <c r="F30" s="137"/>
      <c r="G30" s="137"/>
      <c r="H30" s="137"/>
      <c r="I30" s="137"/>
      <c r="J30" s="215"/>
      <c r="K30" s="137"/>
      <c r="L30" s="137"/>
      <c r="M30" s="137"/>
      <c r="N30" s="139"/>
      <c r="O30" s="137"/>
      <c r="P30" s="139"/>
      <c r="Q30" s="139"/>
      <c r="R30" s="140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407"/>
      <c r="AJ30" s="407"/>
      <c r="AK30" s="407"/>
      <c r="AL30" s="141"/>
      <c r="AM30" s="141"/>
      <c r="AN30" s="141"/>
      <c r="AO30" s="141"/>
      <c r="AP30" s="141"/>
      <c r="AQ30" s="141"/>
      <c r="AR30" s="141"/>
      <c r="AS30" s="141"/>
    </row>
    <row r="31" spans="1:45" s="34" customFormat="1" ht="9.6" customHeight="1" x14ac:dyDescent="0.25">
      <c r="A31" s="216"/>
      <c r="B31" s="215"/>
      <c r="C31" s="215"/>
      <c r="D31" s="215"/>
      <c r="E31" s="215"/>
      <c r="F31" s="137"/>
      <c r="G31" s="137"/>
      <c r="H31" s="141"/>
      <c r="I31" s="332"/>
      <c r="J31" s="215"/>
      <c r="K31" s="137"/>
      <c r="L31" s="137"/>
      <c r="M31" s="137"/>
      <c r="N31" s="139"/>
      <c r="O31" s="139"/>
      <c r="P31" s="139"/>
      <c r="Q31" s="139"/>
      <c r="R31" s="140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407"/>
      <c r="AJ31" s="407"/>
      <c r="AK31" s="407"/>
      <c r="AL31" s="141"/>
      <c r="AM31" s="141"/>
      <c r="AN31" s="141"/>
      <c r="AO31" s="141"/>
      <c r="AP31" s="141"/>
      <c r="AQ31" s="141"/>
      <c r="AR31" s="141"/>
      <c r="AS31" s="141"/>
    </row>
    <row r="32" spans="1:45" s="34" customFormat="1" ht="9.6" customHeight="1" x14ac:dyDescent="0.25">
      <c r="A32" s="216"/>
      <c r="B32" s="137"/>
      <c r="C32" s="137"/>
      <c r="D32" s="137"/>
      <c r="E32" s="215"/>
      <c r="F32" s="137"/>
      <c r="G32" s="137"/>
      <c r="H32" s="137"/>
      <c r="I32" s="137"/>
      <c r="J32" s="215"/>
      <c r="K32" s="137"/>
      <c r="L32" s="333"/>
      <c r="M32" s="137"/>
      <c r="N32" s="139"/>
      <c r="O32" s="139"/>
      <c r="P32" s="139"/>
      <c r="Q32" s="139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407"/>
      <c r="AJ32" s="407"/>
      <c r="AK32" s="407"/>
      <c r="AL32" s="141"/>
      <c r="AM32" s="141"/>
      <c r="AN32" s="141"/>
      <c r="AO32" s="141"/>
      <c r="AP32" s="141"/>
      <c r="AQ32" s="141"/>
      <c r="AR32" s="141"/>
      <c r="AS32" s="141"/>
    </row>
    <row r="33" spans="1:45" s="34" customFormat="1" ht="9.6" customHeight="1" x14ac:dyDescent="0.25">
      <c r="A33" s="216"/>
      <c r="B33" s="215"/>
      <c r="C33" s="215"/>
      <c r="D33" s="215"/>
      <c r="E33" s="215"/>
      <c r="F33" s="137"/>
      <c r="G33" s="137"/>
      <c r="H33" s="141"/>
      <c r="I33" s="137"/>
      <c r="J33" s="215"/>
      <c r="K33" s="332"/>
      <c r="L33" s="215"/>
      <c r="M33" s="137"/>
      <c r="N33" s="139"/>
      <c r="O33" s="139"/>
      <c r="P33" s="139"/>
      <c r="Q33" s="139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407"/>
      <c r="AJ33" s="407"/>
      <c r="AK33" s="407"/>
      <c r="AL33" s="141"/>
      <c r="AM33" s="141"/>
      <c r="AN33" s="141"/>
      <c r="AO33" s="141"/>
      <c r="AP33" s="141"/>
      <c r="AQ33" s="141"/>
      <c r="AR33" s="141"/>
      <c r="AS33" s="141"/>
    </row>
    <row r="34" spans="1:45" s="34" customFormat="1" ht="9.6" customHeight="1" x14ac:dyDescent="0.25">
      <c r="A34" s="216"/>
      <c r="B34" s="137"/>
      <c r="C34" s="137"/>
      <c r="D34" s="137"/>
      <c r="E34" s="215"/>
      <c r="F34" s="137"/>
      <c r="G34" s="137"/>
      <c r="H34" s="137"/>
      <c r="I34" s="137"/>
      <c r="J34" s="215"/>
      <c r="K34" s="137"/>
      <c r="L34" s="137"/>
      <c r="M34" s="137"/>
      <c r="N34" s="139"/>
      <c r="O34" s="139"/>
      <c r="P34" s="139"/>
      <c r="Q34" s="139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407"/>
      <c r="AJ34" s="407"/>
      <c r="AK34" s="407"/>
      <c r="AL34" s="141"/>
      <c r="AM34" s="141"/>
      <c r="AN34" s="141"/>
      <c r="AO34" s="141"/>
      <c r="AP34" s="141"/>
      <c r="AQ34" s="141"/>
      <c r="AR34" s="141"/>
      <c r="AS34" s="141"/>
    </row>
    <row r="35" spans="1:45" s="34" customFormat="1" ht="9.6" customHeight="1" x14ac:dyDescent="0.25">
      <c r="A35" s="216"/>
      <c r="B35" s="215"/>
      <c r="C35" s="215"/>
      <c r="D35" s="215"/>
      <c r="E35" s="215"/>
      <c r="F35" s="137"/>
      <c r="G35" s="137"/>
      <c r="H35" s="141"/>
      <c r="I35" s="332"/>
      <c r="J35" s="215"/>
      <c r="K35" s="137"/>
      <c r="L35" s="137"/>
      <c r="M35" s="137"/>
      <c r="N35" s="139"/>
      <c r="O35" s="139"/>
      <c r="P35" s="139"/>
      <c r="Q35" s="139"/>
      <c r="R35" s="14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407"/>
      <c r="AJ35" s="407"/>
      <c r="AK35" s="407"/>
      <c r="AL35" s="141"/>
      <c r="AM35" s="141"/>
      <c r="AN35" s="141"/>
      <c r="AO35" s="141"/>
      <c r="AP35" s="141"/>
      <c r="AQ35" s="141"/>
      <c r="AR35" s="141"/>
      <c r="AS35" s="141"/>
    </row>
    <row r="36" spans="1:45" s="34" customFormat="1" ht="9.6" customHeight="1" x14ac:dyDescent="0.25">
      <c r="A36" s="342"/>
      <c r="B36" s="137"/>
      <c r="C36" s="137"/>
      <c r="D36" s="137"/>
      <c r="E36" s="215"/>
      <c r="F36" s="137"/>
      <c r="G36" s="137"/>
      <c r="H36" s="137"/>
      <c r="I36" s="137"/>
      <c r="J36" s="215"/>
      <c r="K36" s="137"/>
      <c r="L36" s="137"/>
      <c r="M36" s="137"/>
      <c r="N36" s="137"/>
      <c r="O36" s="137"/>
      <c r="P36" s="137"/>
      <c r="Q36" s="139"/>
      <c r="R36" s="140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407"/>
      <c r="AJ36" s="407"/>
      <c r="AK36" s="407"/>
      <c r="AL36" s="141"/>
      <c r="AM36" s="141"/>
      <c r="AN36" s="141"/>
      <c r="AO36" s="141"/>
      <c r="AP36" s="141"/>
      <c r="AQ36" s="141"/>
      <c r="AR36" s="141"/>
      <c r="AS36" s="141"/>
    </row>
    <row r="37" spans="1:45" s="34" customFormat="1" ht="9.6" customHeight="1" x14ac:dyDescent="0.25">
      <c r="A37" s="216"/>
      <c r="B37" s="215"/>
      <c r="C37" s="215"/>
      <c r="D37" s="215"/>
      <c r="E37" s="215"/>
      <c r="F37" s="328"/>
      <c r="G37" s="328"/>
      <c r="H37" s="331"/>
      <c r="I37" s="312"/>
      <c r="J37" s="321"/>
      <c r="K37" s="312"/>
      <c r="L37" s="312"/>
      <c r="M37" s="312"/>
      <c r="N37" s="323"/>
      <c r="O37" s="323"/>
      <c r="P37" s="323"/>
      <c r="Q37" s="139"/>
      <c r="R37" s="140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407"/>
      <c r="AJ37" s="407"/>
      <c r="AK37" s="407"/>
      <c r="AL37" s="141"/>
      <c r="AM37" s="141"/>
      <c r="AN37" s="141"/>
      <c r="AO37" s="141"/>
      <c r="AP37" s="141"/>
      <c r="AQ37" s="141"/>
      <c r="AR37" s="141"/>
      <c r="AS37" s="141"/>
    </row>
    <row r="38" spans="1:45" s="34" customFormat="1" ht="9.6" customHeight="1" x14ac:dyDescent="0.25">
      <c r="A38" s="342"/>
      <c r="B38" s="137"/>
      <c r="C38" s="137"/>
      <c r="D38" s="137"/>
      <c r="E38" s="215"/>
      <c r="F38" s="137"/>
      <c r="G38" s="137"/>
      <c r="H38" s="137"/>
      <c r="I38" s="137"/>
      <c r="J38" s="215"/>
      <c r="K38" s="137"/>
      <c r="L38" s="137"/>
      <c r="M38" s="137"/>
      <c r="N38" s="139"/>
      <c r="O38" s="139"/>
      <c r="P38" s="139"/>
      <c r="Q38" s="139"/>
      <c r="R38" s="140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407"/>
      <c r="AJ38" s="407"/>
      <c r="AK38" s="407"/>
      <c r="AL38" s="141"/>
      <c r="AM38" s="141"/>
      <c r="AN38" s="141"/>
      <c r="AO38" s="141"/>
      <c r="AP38" s="141"/>
      <c r="AQ38" s="141"/>
      <c r="AR38" s="141"/>
      <c r="AS38" s="141"/>
    </row>
    <row r="39" spans="1:45" s="34" customFormat="1" ht="9.6" customHeight="1" x14ac:dyDescent="0.25">
      <c r="A39" s="216"/>
      <c r="B39" s="215"/>
      <c r="C39" s="215"/>
      <c r="D39" s="215"/>
      <c r="E39" s="215"/>
      <c r="F39" s="137"/>
      <c r="G39" s="137"/>
      <c r="H39" s="141"/>
      <c r="I39" s="332"/>
      <c r="J39" s="215"/>
      <c r="K39" s="137"/>
      <c r="L39" s="137"/>
      <c r="M39" s="137"/>
      <c r="N39" s="139"/>
      <c r="O39" s="139"/>
      <c r="P39" s="139"/>
      <c r="Q39" s="139"/>
      <c r="R39" s="140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407"/>
      <c r="AJ39" s="407"/>
      <c r="AK39" s="407"/>
      <c r="AL39" s="141"/>
      <c r="AM39" s="141"/>
      <c r="AN39" s="141"/>
      <c r="AO39" s="141"/>
      <c r="AP39" s="141"/>
      <c r="AQ39" s="141"/>
      <c r="AR39" s="141"/>
      <c r="AS39" s="141"/>
    </row>
    <row r="40" spans="1:45" s="34" customFormat="1" ht="9.6" customHeight="1" x14ac:dyDescent="0.25">
      <c r="A40" s="216"/>
      <c r="B40" s="137"/>
      <c r="C40" s="137"/>
      <c r="D40" s="137"/>
      <c r="E40" s="215"/>
      <c r="F40" s="137"/>
      <c r="G40" s="137"/>
      <c r="H40" s="137"/>
      <c r="I40" s="137"/>
      <c r="J40" s="215"/>
      <c r="K40" s="137"/>
      <c r="L40" s="333"/>
      <c r="M40" s="137"/>
      <c r="N40" s="139"/>
      <c r="O40" s="139"/>
      <c r="P40" s="139"/>
      <c r="Q40" s="139"/>
      <c r="R40" s="140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407"/>
      <c r="AJ40" s="407"/>
      <c r="AK40" s="407"/>
      <c r="AL40" s="141"/>
      <c r="AM40" s="141"/>
      <c r="AN40" s="141"/>
      <c r="AO40" s="141"/>
      <c r="AP40" s="141"/>
      <c r="AQ40" s="141"/>
      <c r="AR40" s="141"/>
      <c r="AS40" s="141"/>
    </row>
    <row r="41" spans="1:45" s="34" customFormat="1" ht="9.6" customHeight="1" x14ac:dyDescent="0.25">
      <c r="A41" s="216"/>
      <c r="B41" s="215"/>
      <c r="C41" s="215"/>
      <c r="D41" s="215"/>
      <c r="E41" s="215"/>
      <c r="F41" s="137"/>
      <c r="G41" s="137"/>
      <c r="H41" s="141"/>
      <c r="I41" s="137"/>
      <c r="J41" s="215"/>
      <c r="K41" s="332"/>
      <c r="L41" s="215"/>
      <c r="M41" s="137"/>
      <c r="N41" s="139"/>
      <c r="O41" s="139"/>
      <c r="P41" s="139"/>
      <c r="Q41" s="139"/>
      <c r="R41" s="140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407"/>
      <c r="AJ41" s="407"/>
      <c r="AK41" s="407"/>
      <c r="AL41" s="141"/>
      <c r="AM41" s="141"/>
      <c r="AN41" s="141"/>
      <c r="AO41" s="141"/>
      <c r="AP41" s="141"/>
      <c r="AQ41" s="141"/>
      <c r="AR41" s="141"/>
      <c r="AS41" s="141"/>
    </row>
    <row r="42" spans="1:45" s="34" customFormat="1" ht="9.6" customHeight="1" x14ac:dyDescent="0.25">
      <c r="A42" s="216"/>
      <c r="B42" s="137"/>
      <c r="C42" s="137"/>
      <c r="D42" s="137"/>
      <c r="E42" s="215"/>
      <c r="F42" s="137"/>
      <c r="G42" s="137"/>
      <c r="H42" s="137"/>
      <c r="I42" s="137"/>
      <c r="J42" s="215"/>
      <c r="K42" s="137"/>
      <c r="L42" s="137"/>
      <c r="M42" s="137"/>
      <c r="N42" s="139"/>
      <c r="O42" s="139"/>
      <c r="P42" s="139"/>
      <c r="Q42" s="139"/>
      <c r="R42" s="140"/>
      <c r="S42" s="174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407"/>
      <c r="AJ42" s="407"/>
      <c r="AK42" s="407"/>
      <c r="AL42" s="141"/>
      <c r="AM42" s="141"/>
      <c r="AN42" s="141"/>
      <c r="AO42" s="141"/>
      <c r="AP42" s="141"/>
      <c r="AQ42" s="141"/>
      <c r="AR42" s="141"/>
      <c r="AS42" s="141"/>
    </row>
    <row r="43" spans="1:45" s="34" customFormat="1" ht="9.6" customHeight="1" x14ac:dyDescent="0.25">
      <c r="A43" s="216"/>
      <c r="B43" s="215"/>
      <c r="C43" s="215"/>
      <c r="D43" s="215"/>
      <c r="E43" s="215"/>
      <c r="F43" s="137"/>
      <c r="G43" s="137"/>
      <c r="H43" s="141"/>
      <c r="I43" s="332"/>
      <c r="J43" s="215"/>
      <c r="K43" s="137"/>
      <c r="L43" s="137"/>
      <c r="M43" s="137"/>
      <c r="N43" s="139"/>
      <c r="O43" s="139"/>
      <c r="P43" s="139"/>
      <c r="Q43" s="139"/>
      <c r="R43" s="140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407"/>
      <c r="AJ43" s="407"/>
      <c r="AK43" s="407"/>
      <c r="AL43" s="141"/>
      <c r="AM43" s="141"/>
      <c r="AN43" s="141"/>
      <c r="AO43" s="141"/>
      <c r="AP43" s="141"/>
      <c r="AQ43" s="141"/>
      <c r="AR43" s="141"/>
      <c r="AS43" s="141"/>
    </row>
    <row r="44" spans="1:45" s="34" customFormat="1" ht="9.6" customHeight="1" x14ac:dyDescent="0.25">
      <c r="A44" s="216"/>
      <c r="B44" s="137"/>
      <c r="C44" s="137"/>
      <c r="D44" s="137"/>
      <c r="E44" s="215"/>
      <c r="F44" s="137"/>
      <c r="G44" s="137"/>
      <c r="H44" s="137"/>
      <c r="I44" s="137"/>
      <c r="J44" s="215"/>
      <c r="K44" s="137"/>
      <c r="L44" s="137"/>
      <c r="M44" s="137"/>
      <c r="N44" s="139"/>
      <c r="O44" s="139"/>
      <c r="P44" s="139"/>
      <c r="Q44" s="139"/>
      <c r="R44" s="140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407"/>
      <c r="AJ44" s="407"/>
      <c r="AK44" s="407"/>
      <c r="AL44" s="141"/>
      <c r="AM44" s="141"/>
      <c r="AN44" s="141"/>
      <c r="AO44" s="141"/>
      <c r="AP44" s="141"/>
      <c r="AQ44" s="141"/>
      <c r="AR44" s="141"/>
      <c r="AS44" s="141"/>
    </row>
    <row r="45" spans="1:45" s="34" customFormat="1" ht="9.6" customHeight="1" x14ac:dyDescent="0.25">
      <c r="A45" s="216"/>
      <c r="B45" s="215"/>
      <c r="C45" s="215"/>
      <c r="D45" s="215"/>
      <c r="E45" s="215"/>
      <c r="F45" s="137"/>
      <c r="G45" s="137"/>
      <c r="H45" s="141"/>
      <c r="I45" s="137"/>
      <c r="J45" s="215"/>
      <c r="K45" s="137"/>
      <c r="L45" s="137"/>
      <c r="M45" s="332"/>
      <c r="N45" s="215"/>
      <c r="O45" s="137"/>
      <c r="P45" s="139"/>
      <c r="Q45" s="139"/>
      <c r="R45" s="140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407"/>
      <c r="AJ45" s="407"/>
      <c r="AK45" s="407"/>
      <c r="AL45" s="141"/>
      <c r="AM45" s="141"/>
      <c r="AN45" s="141"/>
      <c r="AO45" s="141"/>
      <c r="AP45" s="141"/>
      <c r="AQ45" s="141"/>
      <c r="AR45" s="141"/>
      <c r="AS45" s="141"/>
    </row>
    <row r="46" spans="1:45" s="34" customFormat="1" ht="9.6" customHeight="1" x14ac:dyDescent="0.25">
      <c r="A46" s="216"/>
      <c r="B46" s="137"/>
      <c r="C46" s="137"/>
      <c r="D46" s="137"/>
      <c r="E46" s="215"/>
      <c r="F46" s="137"/>
      <c r="G46" s="137"/>
      <c r="H46" s="137"/>
      <c r="I46" s="137"/>
      <c r="J46" s="215"/>
      <c r="K46" s="137"/>
      <c r="L46" s="137"/>
      <c r="M46" s="137"/>
      <c r="N46" s="139"/>
      <c r="O46" s="137"/>
      <c r="P46" s="139"/>
      <c r="Q46" s="139"/>
      <c r="R46" s="140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407"/>
      <c r="AJ46" s="407"/>
      <c r="AK46" s="407"/>
      <c r="AL46" s="141"/>
      <c r="AM46" s="141"/>
      <c r="AN46" s="141"/>
      <c r="AO46" s="141"/>
      <c r="AP46" s="141"/>
      <c r="AQ46" s="141"/>
      <c r="AR46" s="141"/>
      <c r="AS46" s="141"/>
    </row>
    <row r="47" spans="1:45" s="34" customFormat="1" ht="9.6" customHeight="1" x14ac:dyDescent="0.25">
      <c r="A47" s="216"/>
      <c r="B47" s="215"/>
      <c r="C47" s="215"/>
      <c r="D47" s="215"/>
      <c r="E47" s="215"/>
      <c r="F47" s="137"/>
      <c r="G47" s="137"/>
      <c r="H47" s="141"/>
      <c r="I47" s="332"/>
      <c r="J47" s="215"/>
      <c r="K47" s="137"/>
      <c r="L47" s="137"/>
      <c r="M47" s="137"/>
      <c r="N47" s="139"/>
      <c r="O47" s="139"/>
      <c r="P47" s="139"/>
      <c r="Q47" s="139"/>
      <c r="R47" s="140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407"/>
      <c r="AJ47" s="407"/>
      <c r="AK47" s="407"/>
      <c r="AL47" s="141"/>
      <c r="AM47" s="141"/>
      <c r="AN47" s="141"/>
      <c r="AO47" s="141"/>
      <c r="AP47" s="141"/>
      <c r="AQ47" s="141"/>
      <c r="AR47" s="141"/>
      <c r="AS47" s="141"/>
    </row>
    <row r="48" spans="1:45" s="34" customFormat="1" ht="9.6" customHeight="1" x14ac:dyDescent="0.25">
      <c r="A48" s="216"/>
      <c r="B48" s="137"/>
      <c r="C48" s="137"/>
      <c r="D48" s="137"/>
      <c r="E48" s="215"/>
      <c r="F48" s="137"/>
      <c r="G48" s="137"/>
      <c r="H48" s="137"/>
      <c r="I48" s="137"/>
      <c r="J48" s="215"/>
      <c r="K48" s="137"/>
      <c r="L48" s="333"/>
      <c r="M48" s="137"/>
      <c r="N48" s="139"/>
      <c r="O48" s="139"/>
      <c r="P48" s="139"/>
      <c r="Q48" s="139"/>
      <c r="R48" s="140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407"/>
      <c r="AJ48" s="407"/>
      <c r="AK48" s="407"/>
      <c r="AL48" s="141"/>
      <c r="AM48" s="141"/>
      <c r="AN48" s="141"/>
      <c r="AO48" s="141"/>
      <c r="AP48" s="141"/>
      <c r="AQ48" s="141"/>
      <c r="AR48" s="141"/>
      <c r="AS48" s="141"/>
    </row>
    <row r="49" spans="1:45" s="34" customFormat="1" ht="9.6" customHeight="1" x14ac:dyDescent="0.25">
      <c r="A49" s="216"/>
      <c r="B49" s="215"/>
      <c r="C49" s="215"/>
      <c r="D49" s="215"/>
      <c r="E49" s="215"/>
      <c r="F49" s="137"/>
      <c r="G49" s="137"/>
      <c r="H49" s="141"/>
      <c r="I49" s="137"/>
      <c r="J49" s="215"/>
      <c r="K49" s="332"/>
      <c r="L49" s="215"/>
      <c r="M49" s="137"/>
      <c r="N49" s="139"/>
      <c r="O49" s="139"/>
      <c r="P49" s="139"/>
      <c r="Q49" s="139"/>
      <c r="R49" s="140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407"/>
      <c r="AJ49" s="407"/>
      <c r="AK49" s="407"/>
      <c r="AL49" s="141"/>
      <c r="AM49" s="141"/>
      <c r="AN49" s="141"/>
      <c r="AO49" s="141"/>
      <c r="AP49" s="141"/>
      <c r="AQ49" s="141"/>
      <c r="AR49" s="141"/>
      <c r="AS49" s="141"/>
    </row>
    <row r="50" spans="1:45" s="34" customFormat="1" ht="9.6" customHeight="1" x14ac:dyDescent="0.25">
      <c r="A50" s="216"/>
      <c r="B50" s="137"/>
      <c r="C50" s="137"/>
      <c r="D50" s="137"/>
      <c r="E50" s="215"/>
      <c r="F50" s="137"/>
      <c r="G50" s="137"/>
      <c r="H50" s="137"/>
      <c r="I50" s="137"/>
      <c r="J50" s="215"/>
      <c r="K50" s="137"/>
      <c r="L50" s="137"/>
      <c r="M50" s="137"/>
      <c r="N50" s="139"/>
      <c r="O50" s="139"/>
      <c r="P50" s="139"/>
      <c r="Q50" s="139"/>
      <c r="R50" s="140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407"/>
      <c r="AJ50" s="407"/>
      <c r="AK50" s="407"/>
      <c r="AL50" s="141"/>
      <c r="AM50" s="141"/>
      <c r="AN50" s="141"/>
      <c r="AO50" s="141"/>
      <c r="AP50" s="141"/>
      <c r="AQ50" s="141"/>
      <c r="AR50" s="141"/>
      <c r="AS50" s="141"/>
    </row>
    <row r="51" spans="1:45" s="34" customFormat="1" ht="9.6" customHeight="1" x14ac:dyDescent="0.25">
      <c r="A51" s="216"/>
      <c r="B51" s="215"/>
      <c r="C51" s="215"/>
      <c r="D51" s="215"/>
      <c r="E51" s="215"/>
      <c r="F51" s="137"/>
      <c r="G51" s="137"/>
      <c r="H51" s="141"/>
      <c r="I51" s="332"/>
      <c r="J51" s="215"/>
      <c r="K51" s="137"/>
      <c r="L51" s="137"/>
      <c r="M51" s="137"/>
      <c r="N51" s="139"/>
      <c r="O51" s="139"/>
      <c r="P51" s="139"/>
      <c r="Q51" s="139"/>
      <c r="R51" s="140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407"/>
      <c r="AJ51" s="407"/>
      <c r="AK51" s="407"/>
      <c r="AL51" s="141"/>
      <c r="AM51" s="141"/>
      <c r="AN51" s="141"/>
      <c r="AO51" s="141"/>
      <c r="AP51" s="141"/>
      <c r="AQ51" s="141"/>
      <c r="AR51" s="141"/>
      <c r="AS51" s="141"/>
    </row>
    <row r="52" spans="1:45" s="34" customFormat="1" ht="9.6" customHeight="1" x14ac:dyDescent="0.25">
      <c r="A52" s="342"/>
      <c r="B52" s="137"/>
      <c r="C52" s="137"/>
      <c r="D52" s="137"/>
      <c r="E52" s="215"/>
      <c r="F52" s="437"/>
      <c r="G52" s="437"/>
      <c r="H52" s="437"/>
      <c r="I52" s="437"/>
      <c r="J52" s="215"/>
      <c r="K52" s="137"/>
      <c r="L52" s="137"/>
      <c r="M52" s="137"/>
      <c r="N52" s="137"/>
      <c r="O52" s="137"/>
      <c r="P52" s="137"/>
      <c r="Q52" s="139"/>
      <c r="R52" s="140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407"/>
      <c r="AJ52" s="407"/>
      <c r="AK52" s="407"/>
      <c r="AL52" s="141"/>
      <c r="AM52" s="141"/>
      <c r="AN52" s="141"/>
      <c r="AO52" s="141"/>
      <c r="AP52" s="141"/>
      <c r="AQ52" s="141"/>
      <c r="AR52" s="141"/>
      <c r="AS52" s="141"/>
    </row>
    <row r="53" spans="1:45" s="2" customFormat="1" ht="6.75" customHeight="1" x14ac:dyDescent="0.25">
      <c r="A53" s="175"/>
      <c r="B53" s="175"/>
      <c r="C53" s="175"/>
      <c r="D53" s="175"/>
      <c r="E53" s="175"/>
      <c r="F53" s="438"/>
      <c r="G53" s="438"/>
      <c r="H53" s="438"/>
      <c r="I53" s="438"/>
      <c r="J53" s="177"/>
      <c r="K53" s="178"/>
      <c r="L53" s="179"/>
      <c r="M53" s="178"/>
      <c r="N53" s="179"/>
      <c r="O53" s="178"/>
      <c r="P53" s="179"/>
      <c r="Q53" s="178"/>
      <c r="R53" s="179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407"/>
      <c r="AJ53" s="407"/>
      <c r="AK53" s="407"/>
      <c r="AL53" s="180"/>
      <c r="AM53" s="180"/>
      <c r="AN53" s="180"/>
      <c r="AO53" s="180"/>
      <c r="AP53" s="180"/>
      <c r="AQ53" s="180"/>
      <c r="AR53" s="180"/>
      <c r="AS53" s="180"/>
    </row>
    <row r="54" spans="1:45" s="18" customFormat="1" ht="10.5" customHeight="1" x14ac:dyDescent="0.25">
      <c r="A54" s="181" t="s">
        <v>44</v>
      </c>
      <c r="B54" s="182"/>
      <c r="C54" s="182"/>
      <c r="D54" s="267"/>
      <c r="E54" s="183" t="s">
        <v>5</v>
      </c>
      <c r="F54" s="184" t="s">
        <v>46</v>
      </c>
      <c r="G54" s="183"/>
      <c r="H54" s="185"/>
      <c r="I54" s="186"/>
      <c r="J54" s="183" t="s">
        <v>5</v>
      </c>
      <c r="K54" s="184" t="s">
        <v>54</v>
      </c>
      <c r="L54" s="187"/>
      <c r="M54" s="184" t="s">
        <v>55</v>
      </c>
      <c r="N54" s="188"/>
      <c r="O54" s="189" t="s">
        <v>56</v>
      </c>
      <c r="P54" s="189"/>
      <c r="Q54" s="190"/>
      <c r="R54" s="191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408"/>
      <c r="AJ54" s="408"/>
      <c r="AK54" s="408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51" t="s">
        <v>45</v>
      </c>
      <c r="B55" s="352"/>
      <c r="C55" s="353"/>
      <c r="D55" s="354"/>
      <c r="E55" s="194">
        <v>1</v>
      </c>
      <c r="F55" s="86" t="str">
        <f>IF(E55&gt;$R$62,,UPPER(VLOOKUP(E55,L12_Csapat!$A$7:$Q$134,2)))</f>
        <v>VOLVEX TENNIS</v>
      </c>
      <c r="G55" s="194"/>
      <c r="H55" s="86"/>
      <c r="I55" s="85"/>
      <c r="J55" s="343" t="s">
        <v>6</v>
      </c>
      <c r="K55" s="84"/>
      <c r="L55" s="344"/>
      <c r="M55" s="84"/>
      <c r="N55" s="345"/>
      <c r="O55" s="346" t="s">
        <v>47</v>
      </c>
      <c r="P55" s="347"/>
      <c r="Q55" s="347"/>
      <c r="R55" s="345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408"/>
      <c r="AJ55" s="408"/>
      <c r="AK55" s="408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55" t="s">
        <v>53</v>
      </c>
      <c r="B56" s="217"/>
      <c r="C56" s="356"/>
      <c r="D56" s="357"/>
      <c r="E56" s="194">
        <v>2</v>
      </c>
      <c r="F56" s="86" t="str">
        <f>IF(E56&gt;$R$62,,UPPER(VLOOKUP(E56,L12_Csapat!$A$7:$Q$134,2)))</f>
        <v>ZTE</v>
      </c>
      <c r="G56" s="194"/>
      <c r="H56" s="86"/>
      <c r="I56" s="85"/>
      <c r="J56" s="343" t="s">
        <v>7</v>
      </c>
      <c r="K56" s="84"/>
      <c r="L56" s="344"/>
      <c r="M56" s="84"/>
      <c r="N56" s="345"/>
      <c r="O56" s="209"/>
      <c r="P56" s="348"/>
      <c r="Q56" s="217"/>
      <c r="R56" s="349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408"/>
      <c r="AJ56" s="408"/>
      <c r="AK56" s="408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33"/>
      <c r="B57" s="234"/>
      <c r="C57" s="265"/>
      <c r="D57" s="235"/>
      <c r="E57" s="194"/>
      <c r="F57" s="86"/>
      <c r="G57" s="194"/>
      <c r="H57" s="86"/>
      <c r="I57" s="85"/>
      <c r="J57" s="343" t="s">
        <v>8</v>
      </c>
      <c r="K57" s="84"/>
      <c r="L57" s="344"/>
      <c r="M57" s="84"/>
      <c r="N57" s="345"/>
      <c r="O57" s="346" t="s">
        <v>48</v>
      </c>
      <c r="P57" s="347"/>
      <c r="Q57" s="347"/>
      <c r="R57" s="345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408"/>
      <c r="AJ57" s="408"/>
      <c r="AK57" s="408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6"/>
      <c r="B58" s="126"/>
      <c r="C58" s="126"/>
      <c r="D58" s="207"/>
      <c r="E58" s="194"/>
      <c r="F58" s="86"/>
      <c r="G58" s="194"/>
      <c r="H58" s="86"/>
      <c r="I58" s="85"/>
      <c r="J58" s="343" t="s">
        <v>9</v>
      </c>
      <c r="K58" s="84"/>
      <c r="L58" s="344"/>
      <c r="M58" s="84"/>
      <c r="N58" s="345"/>
      <c r="O58" s="84"/>
      <c r="P58" s="344"/>
      <c r="Q58" s="84"/>
      <c r="R58" s="345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408"/>
      <c r="AJ58" s="408"/>
      <c r="AK58" s="408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21"/>
      <c r="B59" s="236"/>
      <c r="C59" s="236"/>
      <c r="D59" s="266"/>
      <c r="E59" s="194"/>
      <c r="F59" s="86"/>
      <c r="G59" s="194"/>
      <c r="H59" s="86"/>
      <c r="I59" s="85"/>
      <c r="J59" s="343" t="s">
        <v>10</v>
      </c>
      <c r="K59" s="84"/>
      <c r="L59" s="344"/>
      <c r="M59" s="84"/>
      <c r="N59" s="345"/>
      <c r="O59" s="217"/>
      <c r="P59" s="348"/>
      <c r="Q59" s="217"/>
      <c r="R59" s="349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408"/>
      <c r="AJ59" s="408"/>
      <c r="AK59" s="408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22"/>
      <c r="B60" s="22"/>
      <c r="C60" s="126"/>
      <c r="D60" s="207"/>
      <c r="E60" s="194"/>
      <c r="F60" s="86"/>
      <c r="G60" s="194"/>
      <c r="H60" s="86"/>
      <c r="I60" s="85"/>
      <c r="J60" s="343" t="s">
        <v>11</v>
      </c>
      <c r="K60" s="84"/>
      <c r="L60" s="344"/>
      <c r="M60" s="84"/>
      <c r="N60" s="345"/>
      <c r="O60" s="346" t="s">
        <v>34</v>
      </c>
      <c r="P60" s="347"/>
      <c r="Q60" s="347"/>
      <c r="R60" s="345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408"/>
      <c r="AJ60" s="408"/>
      <c r="AK60" s="408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22"/>
      <c r="B61" s="22"/>
      <c r="C61" s="261"/>
      <c r="D61" s="231"/>
      <c r="E61" s="194"/>
      <c r="F61" s="86"/>
      <c r="G61" s="194"/>
      <c r="H61" s="86"/>
      <c r="I61" s="85"/>
      <c r="J61" s="343" t="s">
        <v>12</v>
      </c>
      <c r="K61" s="84"/>
      <c r="L61" s="344"/>
      <c r="M61" s="84"/>
      <c r="N61" s="345"/>
      <c r="O61" s="84"/>
      <c r="P61" s="344"/>
      <c r="Q61" s="84"/>
      <c r="R61" s="345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08"/>
      <c r="AJ61" s="408"/>
      <c r="AK61" s="408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23"/>
      <c r="B62" s="220"/>
      <c r="C62" s="262"/>
      <c r="D62" s="232"/>
      <c r="E62" s="210"/>
      <c r="F62" s="209"/>
      <c r="G62" s="210"/>
      <c r="H62" s="209"/>
      <c r="I62" s="211"/>
      <c r="J62" s="350" t="s">
        <v>13</v>
      </c>
      <c r="K62" s="217"/>
      <c r="L62" s="348"/>
      <c r="M62" s="217"/>
      <c r="N62" s="349"/>
      <c r="O62" s="217" t="str">
        <f>R4</f>
        <v>Kovács Annamária</v>
      </c>
      <c r="P62" s="348"/>
      <c r="Q62" s="217"/>
      <c r="R62" s="213">
        <f>MIN(4,L12_Csapat!Q5)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408"/>
      <c r="AJ62" s="408"/>
      <c r="AK62" s="408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L63" s="340"/>
      <c r="AM63" s="340"/>
      <c r="AN63" s="340"/>
      <c r="AO63" s="340"/>
      <c r="AP63" s="340"/>
      <c r="AQ63" s="340"/>
      <c r="AR63" s="340"/>
      <c r="AS63" s="340"/>
    </row>
    <row r="64" spans="1:45" x14ac:dyDescent="0.25"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L64" s="340"/>
      <c r="AM64" s="340"/>
      <c r="AN64" s="340"/>
      <c r="AO64" s="340"/>
      <c r="AP64" s="340"/>
      <c r="AQ64" s="340"/>
      <c r="AR64" s="340"/>
      <c r="AS64" s="340"/>
    </row>
    <row r="65" spans="20:45" x14ac:dyDescent="0.25">
      <c r="T65" s="340"/>
      <c r="U65" s="340"/>
      <c r="V65" s="340"/>
      <c r="W65" s="340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L65" s="340"/>
      <c r="AM65" s="340"/>
      <c r="AN65" s="340"/>
      <c r="AO65" s="340"/>
      <c r="AP65" s="340"/>
      <c r="AQ65" s="340"/>
      <c r="AR65" s="340"/>
      <c r="AS65" s="340"/>
    </row>
    <row r="66" spans="20:45" x14ac:dyDescent="0.25"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L66" s="340"/>
      <c r="AM66" s="340"/>
      <c r="AN66" s="340"/>
      <c r="AO66" s="340"/>
      <c r="AP66" s="340"/>
      <c r="AQ66" s="340"/>
      <c r="AR66" s="340"/>
      <c r="AS66" s="340"/>
    </row>
    <row r="67" spans="20:45" x14ac:dyDescent="0.25">
      <c r="T67" s="340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0"/>
      <c r="AH67" s="340"/>
      <c r="AL67" s="340"/>
      <c r="AM67" s="340"/>
      <c r="AN67" s="340"/>
      <c r="AO67" s="340"/>
      <c r="AP67" s="340"/>
      <c r="AQ67" s="340"/>
      <c r="AR67" s="340"/>
      <c r="AS67" s="340"/>
    </row>
    <row r="68" spans="20:45" x14ac:dyDescent="0.25">
      <c r="T68" s="340"/>
      <c r="U68" s="340"/>
      <c r="V68" s="340"/>
      <c r="W68" s="340"/>
      <c r="X68" s="340"/>
      <c r="Y68" s="340"/>
      <c r="Z68" s="340"/>
      <c r="AA68" s="340"/>
      <c r="AB68" s="340"/>
      <c r="AC68" s="340"/>
      <c r="AD68" s="340"/>
      <c r="AE68" s="340"/>
      <c r="AF68" s="340"/>
      <c r="AG68" s="340"/>
      <c r="AH68" s="340"/>
      <c r="AL68" s="340"/>
      <c r="AM68" s="340"/>
      <c r="AN68" s="340"/>
      <c r="AO68" s="340"/>
      <c r="AP68" s="340"/>
      <c r="AQ68" s="340"/>
      <c r="AR68" s="340"/>
      <c r="AS68" s="340"/>
    </row>
    <row r="69" spans="20:45" x14ac:dyDescent="0.25"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L69" s="340"/>
      <c r="AM69" s="340"/>
      <c r="AN69" s="340"/>
      <c r="AO69" s="340"/>
      <c r="AP69" s="340"/>
      <c r="AQ69" s="340"/>
      <c r="AR69" s="340"/>
      <c r="AS69" s="340"/>
    </row>
    <row r="70" spans="20:45" x14ac:dyDescent="0.25"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L70" s="340"/>
      <c r="AM70" s="340"/>
      <c r="AN70" s="340"/>
      <c r="AO70" s="340"/>
      <c r="AP70" s="340"/>
      <c r="AQ70" s="340"/>
      <c r="AR70" s="340"/>
      <c r="AS70" s="340"/>
    </row>
    <row r="71" spans="20:45" x14ac:dyDescent="0.25">
      <c r="T71" s="340"/>
      <c r="U71" s="340"/>
      <c r="V71" s="340"/>
      <c r="W71" s="340"/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40"/>
      <c r="AL71" s="340"/>
      <c r="AM71" s="340"/>
      <c r="AN71" s="340"/>
      <c r="AO71" s="340"/>
      <c r="AP71" s="340"/>
      <c r="AQ71" s="340"/>
      <c r="AR71" s="340"/>
      <c r="AS71" s="340"/>
    </row>
    <row r="72" spans="20:45" x14ac:dyDescent="0.25">
      <c r="T72" s="340"/>
      <c r="U72" s="340"/>
      <c r="V72" s="340"/>
      <c r="W72" s="340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L72" s="340"/>
      <c r="AM72" s="340"/>
      <c r="AN72" s="340"/>
      <c r="AO72" s="340"/>
      <c r="AP72" s="340"/>
      <c r="AQ72" s="340"/>
      <c r="AR72" s="340"/>
      <c r="AS72" s="340"/>
    </row>
    <row r="73" spans="20:45" x14ac:dyDescent="0.25">
      <c r="T73" s="340"/>
      <c r="U73" s="340"/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L73" s="340"/>
      <c r="AM73" s="340"/>
      <c r="AN73" s="340"/>
      <c r="AO73" s="340"/>
      <c r="AP73" s="340"/>
      <c r="AQ73" s="340"/>
      <c r="AR73" s="340"/>
      <c r="AS73" s="340"/>
    </row>
    <row r="74" spans="20:45" x14ac:dyDescent="0.25"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L74" s="340"/>
      <c r="AM74" s="340"/>
      <c r="AN74" s="340"/>
      <c r="AO74" s="340"/>
      <c r="AP74" s="340"/>
      <c r="AQ74" s="340"/>
      <c r="AR74" s="340"/>
      <c r="AS74" s="340"/>
    </row>
    <row r="75" spans="20:45" x14ac:dyDescent="0.25"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L75" s="340"/>
      <c r="AM75" s="340"/>
      <c r="AN75" s="340"/>
      <c r="AO75" s="340"/>
      <c r="AP75" s="340"/>
      <c r="AQ75" s="340"/>
      <c r="AR75" s="340"/>
      <c r="AS75" s="340"/>
    </row>
    <row r="76" spans="20:45" x14ac:dyDescent="0.25"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L76" s="340"/>
      <c r="AM76" s="340"/>
      <c r="AN76" s="340"/>
      <c r="AO76" s="340"/>
      <c r="AP76" s="340"/>
      <c r="AQ76" s="340"/>
      <c r="AR76" s="340"/>
      <c r="AS76" s="340"/>
    </row>
    <row r="77" spans="20:45" x14ac:dyDescent="0.25">
      <c r="T77" s="340"/>
      <c r="U77" s="340"/>
      <c r="V77" s="340"/>
      <c r="W77" s="340"/>
      <c r="X77" s="34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L77" s="340"/>
      <c r="AM77" s="340"/>
      <c r="AN77" s="340"/>
      <c r="AO77" s="340"/>
      <c r="AP77" s="340"/>
      <c r="AQ77" s="340"/>
      <c r="AR77" s="340"/>
      <c r="AS77" s="340"/>
    </row>
    <row r="78" spans="20:45" x14ac:dyDescent="0.25"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L78" s="340"/>
      <c r="AM78" s="340"/>
      <c r="AN78" s="340"/>
      <c r="AO78" s="340"/>
      <c r="AP78" s="340"/>
      <c r="AQ78" s="340"/>
      <c r="AR78" s="340"/>
      <c r="AS78" s="340"/>
    </row>
    <row r="79" spans="20:45" x14ac:dyDescent="0.25"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L79" s="340"/>
      <c r="AM79" s="340"/>
      <c r="AN79" s="340"/>
      <c r="AO79" s="340"/>
      <c r="AP79" s="340"/>
      <c r="AQ79" s="340"/>
      <c r="AR79" s="340"/>
      <c r="AS79" s="340"/>
    </row>
    <row r="80" spans="20:45" x14ac:dyDescent="0.25"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L80" s="340"/>
      <c r="AM80" s="340"/>
      <c r="AN80" s="340"/>
      <c r="AO80" s="340"/>
      <c r="AP80" s="340"/>
      <c r="AQ80" s="340"/>
      <c r="AR80" s="340"/>
      <c r="AS80" s="340"/>
    </row>
    <row r="81" spans="20:45" x14ac:dyDescent="0.25"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L81" s="340"/>
      <c r="AM81" s="340"/>
      <c r="AN81" s="340"/>
      <c r="AO81" s="340"/>
      <c r="AP81" s="340"/>
      <c r="AQ81" s="340"/>
      <c r="AR81" s="340"/>
      <c r="AS81" s="340"/>
    </row>
    <row r="82" spans="20:45" x14ac:dyDescent="0.25"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L82" s="340"/>
      <c r="AM82" s="340"/>
      <c r="AN82" s="340"/>
      <c r="AO82" s="340"/>
      <c r="AP82" s="340"/>
      <c r="AQ82" s="340"/>
      <c r="AR82" s="340"/>
      <c r="AS82" s="340"/>
    </row>
    <row r="83" spans="20:45" x14ac:dyDescent="0.25"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L83" s="340"/>
      <c r="AM83" s="340"/>
      <c r="AN83" s="340"/>
      <c r="AO83" s="340"/>
      <c r="AP83" s="340"/>
      <c r="AQ83" s="340"/>
      <c r="AR83" s="340"/>
      <c r="AS83" s="340"/>
    </row>
    <row r="84" spans="20:45" x14ac:dyDescent="0.25"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L84" s="340"/>
      <c r="AM84" s="340"/>
      <c r="AN84" s="340"/>
      <c r="AO84" s="340"/>
      <c r="AP84" s="340"/>
      <c r="AQ84" s="340"/>
      <c r="AR84" s="340"/>
      <c r="AS84" s="340"/>
    </row>
    <row r="85" spans="20:45" x14ac:dyDescent="0.25"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L85" s="340"/>
      <c r="AM85" s="340"/>
      <c r="AN85" s="340"/>
      <c r="AO85" s="340"/>
      <c r="AP85" s="340"/>
      <c r="AQ85" s="340"/>
      <c r="AR85" s="340"/>
      <c r="AS85" s="340"/>
    </row>
    <row r="86" spans="20:45" x14ac:dyDescent="0.25"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L86" s="340"/>
      <c r="AM86" s="340"/>
      <c r="AN86" s="340"/>
      <c r="AO86" s="340"/>
      <c r="AP86" s="340"/>
      <c r="AQ86" s="340"/>
      <c r="AR86" s="340"/>
      <c r="AS86" s="340"/>
    </row>
    <row r="87" spans="20:45" x14ac:dyDescent="0.25"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L87" s="340"/>
      <c r="AM87" s="340"/>
      <c r="AN87" s="340"/>
      <c r="AO87" s="340"/>
      <c r="AP87" s="340"/>
      <c r="AQ87" s="340"/>
      <c r="AR87" s="340"/>
      <c r="AS87" s="340"/>
    </row>
    <row r="88" spans="20:45" x14ac:dyDescent="0.25">
      <c r="T88" s="340"/>
      <c r="U88" s="340"/>
      <c r="V88" s="340"/>
      <c r="W88" s="340"/>
      <c r="X88" s="340"/>
      <c r="Y88" s="340"/>
      <c r="Z88" s="340"/>
      <c r="AA88" s="340"/>
      <c r="AB88" s="340"/>
      <c r="AC88" s="340"/>
      <c r="AD88" s="340"/>
      <c r="AE88" s="340"/>
      <c r="AF88" s="340"/>
      <c r="AG88" s="340"/>
      <c r="AH88" s="340"/>
      <c r="AL88" s="340"/>
      <c r="AM88" s="340"/>
      <c r="AN88" s="340"/>
      <c r="AO88" s="340"/>
      <c r="AP88" s="340"/>
      <c r="AQ88" s="340"/>
      <c r="AR88" s="340"/>
      <c r="AS88" s="340"/>
    </row>
    <row r="89" spans="20:45" x14ac:dyDescent="0.25">
      <c r="T89" s="340"/>
      <c r="U89" s="340"/>
      <c r="V89" s="340"/>
      <c r="W89" s="340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340"/>
      <c r="AL89" s="340"/>
      <c r="AM89" s="340"/>
      <c r="AN89" s="340"/>
      <c r="AO89" s="340"/>
      <c r="AP89" s="340"/>
      <c r="AQ89" s="340"/>
      <c r="AR89" s="340"/>
      <c r="AS89" s="340"/>
    </row>
    <row r="90" spans="20:45" x14ac:dyDescent="0.25">
      <c r="T90" s="340"/>
      <c r="U90" s="340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L90" s="340"/>
      <c r="AM90" s="340"/>
      <c r="AN90" s="340"/>
      <c r="AO90" s="340"/>
      <c r="AP90" s="340"/>
      <c r="AQ90" s="340"/>
      <c r="AR90" s="340"/>
      <c r="AS90" s="340"/>
    </row>
    <row r="91" spans="20:45" x14ac:dyDescent="0.25">
      <c r="T91" s="340"/>
      <c r="U91" s="340"/>
      <c r="V91" s="340"/>
      <c r="W91" s="340"/>
      <c r="X91" s="340"/>
      <c r="Y91" s="340"/>
      <c r="Z91" s="340"/>
      <c r="AA91" s="340"/>
      <c r="AB91" s="340"/>
      <c r="AC91" s="340"/>
      <c r="AD91" s="340"/>
      <c r="AE91" s="340"/>
      <c r="AF91" s="340"/>
      <c r="AG91" s="340"/>
      <c r="AH91" s="340"/>
      <c r="AL91" s="340"/>
      <c r="AM91" s="340"/>
      <c r="AN91" s="340"/>
      <c r="AO91" s="340"/>
      <c r="AP91" s="340"/>
      <c r="AQ91" s="340"/>
      <c r="AR91" s="340"/>
      <c r="AS91" s="340"/>
    </row>
    <row r="92" spans="20:45" x14ac:dyDescent="0.25"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0"/>
      <c r="AH92" s="340"/>
      <c r="AL92" s="340"/>
      <c r="AM92" s="340"/>
      <c r="AN92" s="340"/>
      <c r="AO92" s="340"/>
      <c r="AP92" s="340"/>
      <c r="AQ92" s="340"/>
      <c r="AR92" s="340"/>
      <c r="AS92" s="340"/>
    </row>
    <row r="93" spans="20:45" x14ac:dyDescent="0.25"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  <c r="AG93" s="340"/>
      <c r="AH93" s="340"/>
      <c r="AL93" s="340"/>
      <c r="AM93" s="340"/>
      <c r="AN93" s="340"/>
      <c r="AO93" s="340"/>
      <c r="AP93" s="340"/>
      <c r="AQ93" s="340"/>
      <c r="AR93" s="340"/>
      <c r="AS93" s="340"/>
    </row>
    <row r="94" spans="20:45" x14ac:dyDescent="0.25">
      <c r="T94" s="340"/>
      <c r="U94" s="340"/>
      <c r="V94" s="340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  <c r="AG94" s="340"/>
      <c r="AH94" s="340"/>
      <c r="AL94" s="340"/>
      <c r="AM94" s="340"/>
      <c r="AN94" s="340"/>
      <c r="AO94" s="340"/>
      <c r="AP94" s="340"/>
      <c r="AQ94" s="340"/>
      <c r="AR94" s="340"/>
      <c r="AS94" s="340"/>
    </row>
    <row r="95" spans="20:45" x14ac:dyDescent="0.25"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0"/>
      <c r="AL95" s="340"/>
      <c r="AM95" s="340"/>
      <c r="AN95" s="340"/>
      <c r="AO95" s="340"/>
      <c r="AP95" s="340"/>
      <c r="AQ95" s="340"/>
      <c r="AR95" s="340"/>
      <c r="AS95" s="340"/>
    </row>
    <row r="96" spans="20:45" x14ac:dyDescent="0.25"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40"/>
      <c r="AH96" s="340"/>
      <c r="AL96" s="340"/>
      <c r="AM96" s="340"/>
      <c r="AN96" s="340"/>
      <c r="AO96" s="340"/>
      <c r="AP96" s="340"/>
      <c r="AQ96" s="340"/>
      <c r="AR96" s="340"/>
      <c r="AS96" s="340"/>
    </row>
    <row r="97" spans="20:45" x14ac:dyDescent="0.25"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/>
      <c r="AE97" s="340"/>
      <c r="AF97" s="340"/>
      <c r="AG97" s="340"/>
      <c r="AH97" s="340"/>
      <c r="AL97" s="340"/>
      <c r="AM97" s="340"/>
      <c r="AN97" s="340"/>
      <c r="AO97" s="340"/>
      <c r="AP97" s="340"/>
      <c r="AQ97" s="340"/>
      <c r="AR97" s="340"/>
      <c r="AS97" s="340"/>
    </row>
    <row r="98" spans="20:45" x14ac:dyDescent="0.25"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40"/>
      <c r="AH98" s="340"/>
      <c r="AL98" s="340"/>
      <c r="AM98" s="340"/>
      <c r="AN98" s="340"/>
      <c r="AO98" s="340"/>
      <c r="AP98" s="340"/>
      <c r="AQ98" s="340"/>
      <c r="AR98" s="340"/>
      <c r="AS98" s="340"/>
    </row>
    <row r="99" spans="20:45" x14ac:dyDescent="0.25"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0"/>
      <c r="AL99" s="340"/>
      <c r="AM99" s="340"/>
      <c r="AN99" s="340"/>
      <c r="AO99" s="340"/>
      <c r="AP99" s="340"/>
      <c r="AQ99" s="340"/>
      <c r="AR99" s="340"/>
      <c r="AS99" s="340"/>
    </row>
    <row r="100" spans="20:45" x14ac:dyDescent="0.25"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L100" s="340"/>
      <c r="AM100" s="340"/>
      <c r="AN100" s="340"/>
      <c r="AO100" s="340"/>
      <c r="AP100" s="340"/>
      <c r="AQ100" s="340"/>
      <c r="AR100" s="340"/>
      <c r="AS100" s="340"/>
    </row>
    <row r="101" spans="20:45" x14ac:dyDescent="0.25">
      <c r="T101" s="340"/>
      <c r="U101" s="340"/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L101" s="340"/>
      <c r="AM101" s="340"/>
      <c r="AN101" s="340"/>
      <c r="AO101" s="340"/>
      <c r="AP101" s="340"/>
      <c r="AQ101" s="340"/>
      <c r="AR101" s="340"/>
      <c r="AS101" s="340"/>
    </row>
    <row r="102" spans="20:45" x14ac:dyDescent="0.25">
      <c r="T102" s="340"/>
      <c r="U102" s="340"/>
      <c r="V102" s="340"/>
      <c r="W102" s="340"/>
      <c r="X102" s="340"/>
      <c r="Y102" s="340"/>
      <c r="Z102" s="340"/>
      <c r="AA102" s="340"/>
      <c r="AB102" s="340"/>
      <c r="AC102" s="340"/>
      <c r="AD102" s="340"/>
      <c r="AE102" s="340"/>
      <c r="AF102" s="340"/>
      <c r="AG102" s="340"/>
      <c r="AH102" s="340"/>
      <c r="AL102" s="340"/>
      <c r="AM102" s="340"/>
      <c r="AN102" s="340"/>
      <c r="AO102" s="340"/>
      <c r="AP102" s="340"/>
      <c r="AQ102" s="340"/>
      <c r="AR102" s="340"/>
      <c r="AS102" s="340"/>
    </row>
    <row r="103" spans="20:45" x14ac:dyDescent="0.25"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L103" s="340"/>
      <c r="AM103" s="340"/>
      <c r="AN103" s="340"/>
      <c r="AO103" s="340"/>
      <c r="AP103" s="340"/>
      <c r="AQ103" s="340"/>
      <c r="AR103" s="340"/>
      <c r="AS103" s="340"/>
    </row>
    <row r="104" spans="20:45" x14ac:dyDescent="0.25">
      <c r="T104" s="340"/>
      <c r="U104" s="340"/>
      <c r="V104" s="340"/>
      <c r="W104" s="340"/>
      <c r="X104" s="340"/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0"/>
      <c r="AL104" s="340"/>
      <c r="AM104" s="340"/>
      <c r="AN104" s="340"/>
      <c r="AO104" s="340"/>
      <c r="AP104" s="340"/>
      <c r="AQ104" s="340"/>
      <c r="AR104" s="340"/>
      <c r="AS104" s="340"/>
    </row>
    <row r="105" spans="20:45" x14ac:dyDescent="0.25">
      <c r="T105" s="340"/>
      <c r="U105" s="340"/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L105" s="340"/>
      <c r="AM105" s="340"/>
      <c r="AN105" s="340"/>
      <c r="AO105" s="340"/>
      <c r="AP105" s="340"/>
      <c r="AQ105" s="340"/>
      <c r="AR105" s="340"/>
      <c r="AS105" s="340"/>
    </row>
    <row r="106" spans="20:45" x14ac:dyDescent="0.25"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0"/>
      <c r="AL106" s="340"/>
      <c r="AM106" s="340"/>
      <c r="AN106" s="340"/>
      <c r="AO106" s="340"/>
      <c r="AP106" s="340"/>
      <c r="AQ106" s="340"/>
      <c r="AR106" s="340"/>
      <c r="AS106" s="340"/>
    </row>
    <row r="107" spans="20:45" x14ac:dyDescent="0.25">
      <c r="T107" s="340"/>
      <c r="U107" s="340"/>
      <c r="V107" s="340"/>
      <c r="W107" s="340"/>
      <c r="X107" s="340"/>
      <c r="Y107" s="340"/>
      <c r="Z107" s="340"/>
      <c r="AA107" s="340"/>
      <c r="AB107" s="340"/>
      <c r="AC107" s="340"/>
      <c r="AD107" s="340"/>
      <c r="AE107" s="340"/>
      <c r="AF107" s="340"/>
      <c r="AG107" s="340"/>
      <c r="AH107" s="340"/>
      <c r="AL107" s="340"/>
      <c r="AM107" s="340"/>
      <c r="AN107" s="340"/>
      <c r="AO107" s="340"/>
      <c r="AP107" s="340"/>
      <c r="AQ107" s="340"/>
      <c r="AR107" s="340"/>
      <c r="AS107" s="340"/>
    </row>
    <row r="108" spans="20:45" x14ac:dyDescent="0.25"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0"/>
      <c r="AH108" s="340"/>
      <c r="AL108" s="340"/>
      <c r="AM108" s="340"/>
      <c r="AN108" s="340"/>
      <c r="AO108" s="340"/>
      <c r="AP108" s="340"/>
      <c r="AQ108" s="340"/>
      <c r="AR108" s="340"/>
      <c r="AS108" s="340"/>
    </row>
    <row r="109" spans="20:45" x14ac:dyDescent="0.25"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/>
      <c r="AH109" s="340"/>
      <c r="AL109" s="340"/>
      <c r="AM109" s="340"/>
      <c r="AN109" s="340"/>
      <c r="AO109" s="340"/>
      <c r="AP109" s="340"/>
      <c r="AQ109" s="340"/>
      <c r="AR109" s="340"/>
      <c r="AS109" s="340"/>
    </row>
    <row r="110" spans="20:45" x14ac:dyDescent="0.25"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L110" s="340"/>
      <c r="AM110" s="340"/>
      <c r="AN110" s="340"/>
      <c r="AO110" s="340"/>
      <c r="AP110" s="340"/>
      <c r="AQ110" s="340"/>
      <c r="AR110" s="340"/>
      <c r="AS110" s="340"/>
    </row>
    <row r="111" spans="20:45" x14ac:dyDescent="0.25"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0"/>
      <c r="AH111" s="340"/>
      <c r="AL111" s="340"/>
      <c r="AM111" s="340"/>
      <c r="AN111" s="340"/>
      <c r="AO111" s="340"/>
      <c r="AP111" s="340"/>
      <c r="AQ111" s="340"/>
      <c r="AR111" s="340"/>
      <c r="AS111" s="340"/>
    </row>
    <row r="112" spans="20:45" x14ac:dyDescent="0.25">
      <c r="T112" s="340"/>
      <c r="U112" s="340"/>
      <c r="V112" s="340"/>
      <c r="W112" s="340"/>
      <c r="X112" s="340"/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0"/>
      <c r="AL112" s="340"/>
      <c r="AM112" s="340"/>
      <c r="AN112" s="340"/>
      <c r="AO112" s="340"/>
      <c r="AP112" s="340"/>
      <c r="AQ112" s="340"/>
      <c r="AR112" s="340"/>
      <c r="AS112" s="340"/>
    </row>
    <row r="113" spans="20:45" x14ac:dyDescent="0.25"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L113" s="340"/>
      <c r="AM113" s="340"/>
      <c r="AN113" s="340"/>
      <c r="AO113" s="340"/>
      <c r="AP113" s="340"/>
      <c r="AQ113" s="340"/>
      <c r="AR113" s="340"/>
      <c r="AS113" s="340"/>
    </row>
    <row r="114" spans="20:45" x14ac:dyDescent="0.25"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L114" s="340"/>
      <c r="AM114" s="340"/>
      <c r="AN114" s="340"/>
      <c r="AO114" s="340"/>
      <c r="AP114" s="340"/>
      <c r="AQ114" s="340"/>
      <c r="AR114" s="340"/>
      <c r="AS114" s="340"/>
    </row>
    <row r="115" spans="20:45" x14ac:dyDescent="0.25"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0"/>
      <c r="AL115" s="340"/>
      <c r="AM115" s="340"/>
      <c r="AN115" s="340"/>
      <c r="AO115" s="340"/>
      <c r="AP115" s="340"/>
      <c r="AQ115" s="340"/>
      <c r="AR115" s="340"/>
      <c r="AS115" s="340"/>
    </row>
    <row r="116" spans="20:45" x14ac:dyDescent="0.25"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0"/>
      <c r="AL116" s="340"/>
      <c r="AM116" s="340"/>
      <c r="AN116" s="340"/>
      <c r="AO116" s="340"/>
      <c r="AP116" s="340"/>
      <c r="AQ116" s="340"/>
      <c r="AR116" s="340"/>
      <c r="AS116" s="340"/>
    </row>
    <row r="117" spans="20:45" x14ac:dyDescent="0.25"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/>
      <c r="AH117" s="340"/>
      <c r="AL117" s="340"/>
      <c r="AM117" s="340"/>
      <c r="AN117" s="340"/>
      <c r="AO117" s="340"/>
      <c r="AP117" s="340"/>
      <c r="AQ117" s="340"/>
      <c r="AR117" s="340"/>
      <c r="AS117" s="340"/>
    </row>
    <row r="118" spans="20:45" x14ac:dyDescent="0.25"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L118" s="340"/>
      <c r="AM118" s="340"/>
      <c r="AN118" s="340"/>
      <c r="AO118" s="340"/>
      <c r="AP118" s="340"/>
      <c r="AQ118" s="340"/>
      <c r="AR118" s="340"/>
      <c r="AS118" s="340"/>
    </row>
    <row r="119" spans="20:45" x14ac:dyDescent="0.25"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/>
      <c r="AD119" s="340"/>
      <c r="AE119" s="340"/>
      <c r="AF119" s="340"/>
      <c r="AG119" s="340"/>
      <c r="AH119" s="340"/>
      <c r="AL119" s="340"/>
      <c r="AM119" s="340"/>
      <c r="AN119" s="340"/>
      <c r="AO119" s="340"/>
      <c r="AP119" s="340"/>
      <c r="AQ119" s="340"/>
      <c r="AR119" s="340"/>
      <c r="AS119" s="340"/>
    </row>
    <row r="120" spans="20:45" x14ac:dyDescent="0.25"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L120" s="340"/>
      <c r="AM120" s="340"/>
      <c r="AN120" s="340"/>
      <c r="AO120" s="340"/>
      <c r="AP120" s="340"/>
      <c r="AQ120" s="340"/>
      <c r="AR120" s="340"/>
      <c r="AS120" s="340"/>
    </row>
    <row r="121" spans="20:45" x14ac:dyDescent="0.25">
      <c r="T121" s="340"/>
      <c r="U121" s="340"/>
      <c r="V121" s="340"/>
      <c r="W121" s="340"/>
      <c r="X121" s="340"/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0"/>
      <c r="AL121" s="340"/>
      <c r="AM121" s="340"/>
      <c r="AN121" s="340"/>
      <c r="AO121" s="340"/>
      <c r="AP121" s="340"/>
      <c r="AQ121" s="340"/>
      <c r="AR121" s="340"/>
      <c r="AS121" s="340"/>
    </row>
    <row r="122" spans="20:45" x14ac:dyDescent="0.25"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L122" s="340"/>
      <c r="AM122" s="340"/>
      <c r="AN122" s="340"/>
      <c r="AO122" s="340"/>
      <c r="AP122" s="340"/>
      <c r="AQ122" s="340"/>
      <c r="AR122" s="340"/>
      <c r="AS122" s="340"/>
    </row>
    <row r="123" spans="20:45" x14ac:dyDescent="0.25"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L123" s="340"/>
      <c r="AM123" s="340"/>
      <c r="AN123" s="340"/>
      <c r="AO123" s="340"/>
      <c r="AP123" s="340"/>
      <c r="AQ123" s="340"/>
      <c r="AR123" s="340"/>
      <c r="AS123" s="340"/>
    </row>
    <row r="124" spans="20:45" x14ac:dyDescent="0.25">
      <c r="T124" s="340"/>
      <c r="U124" s="340"/>
      <c r="V124" s="340"/>
      <c r="W124" s="340"/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0"/>
      <c r="AL124" s="340"/>
      <c r="AM124" s="340"/>
      <c r="AN124" s="340"/>
      <c r="AO124" s="340"/>
      <c r="AP124" s="340"/>
      <c r="AQ124" s="340"/>
      <c r="AR124" s="340"/>
      <c r="AS124" s="340"/>
    </row>
    <row r="125" spans="20:45" x14ac:dyDescent="0.25"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L125" s="340"/>
      <c r="AM125" s="340"/>
      <c r="AN125" s="340"/>
      <c r="AO125" s="340"/>
      <c r="AP125" s="340"/>
      <c r="AQ125" s="340"/>
      <c r="AR125" s="340"/>
      <c r="AS125" s="340"/>
    </row>
    <row r="126" spans="20:45" x14ac:dyDescent="0.25">
      <c r="T126" s="340"/>
      <c r="U126" s="340"/>
      <c r="V126" s="340"/>
      <c r="W126" s="340"/>
      <c r="X126" s="340"/>
      <c r="Y126" s="340"/>
      <c r="Z126" s="340"/>
      <c r="AA126" s="340"/>
      <c r="AB126" s="340"/>
      <c r="AC126" s="340"/>
      <c r="AD126" s="340"/>
      <c r="AE126" s="340"/>
      <c r="AF126" s="340"/>
      <c r="AG126" s="340"/>
      <c r="AH126" s="340"/>
      <c r="AL126" s="340"/>
      <c r="AM126" s="340"/>
      <c r="AN126" s="340"/>
      <c r="AO126" s="340"/>
      <c r="AP126" s="340"/>
      <c r="AQ126" s="340"/>
      <c r="AR126" s="340"/>
      <c r="AS126" s="340"/>
    </row>
    <row r="127" spans="20:45" x14ac:dyDescent="0.25"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L127" s="340"/>
      <c r="AM127" s="340"/>
      <c r="AN127" s="340"/>
      <c r="AO127" s="340"/>
      <c r="AP127" s="340"/>
      <c r="AQ127" s="340"/>
      <c r="AR127" s="340"/>
      <c r="AS127" s="340"/>
    </row>
    <row r="128" spans="20:45" x14ac:dyDescent="0.25">
      <c r="T128" s="340"/>
      <c r="U128" s="340"/>
      <c r="V128" s="340"/>
      <c r="W128" s="340"/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0"/>
      <c r="AL128" s="340"/>
      <c r="AM128" s="340"/>
      <c r="AN128" s="340"/>
      <c r="AO128" s="340"/>
      <c r="AP128" s="340"/>
      <c r="AQ128" s="340"/>
      <c r="AR128" s="340"/>
      <c r="AS128" s="340"/>
    </row>
    <row r="129" spans="20:45" x14ac:dyDescent="0.25">
      <c r="T129" s="340"/>
      <c r="U129" s="340"/>
      <c r="V129" s="340"/>
      <c r="W129" s="340"/>
      <c r="X129" s="340"/>
      <c r="Y129" s="340"/>
      <c r="Z129" s="340"/>
      <c r="AA129" s="340"/>
      <c r="AB129" s="340"/>
      <c r="AC129" s="340"/>
      <c r="AD129" s="340"/>
      <c r="AE129" s="340"/>
      <c r="AF129" s="340"/>
      <c r="AG129" s="340"/>
      <c r="AH129" s="340"/>
      <c r="AL129" s="340"/>
      <c r="AM129" s="340"/>
      <c r="AN129" s="340"/>
      <c r="AO129" s="340"/>
      <c r="AP129" s="340"/>
      <c r="AQ129" s="340"/>
      <c r="AR129" s="340"/>
      <c r="AS129" s="340"/>
    </row>
    <row r="130" spans="20:45" x14ac:dyDescent="0.25">
      <c r="T130" s="340"/>
      <c r="U130" s="340"/>
      <c r="V130" s="340"/>
      <c r="W130" s="340"/>
      <c r="X130" s="340"/>
      <c r="Y130" s="340"/>
      <c r="Z130" s="340"/>
      <c r="AA130" s="340"/>
      <c r="AB130" s="340"/>
      <c r="AC130" s="340"/>
      <c r="AD130" s="340"/>
      <c r="AE130" s="340"/>
      <c r="AF130" s="340"/>
      <c r="AG130" s="340"/>
      <c r="AH130" s="340"/>
      <c r="AL130" s="340"/>
      <c r="AM130" s="340"/>
      <c r="AN130" s="340"/>
      <c r="AO130" s="340"/>
      <c r="AP130" s="340"/>
      <c r="AQ130" s="340"/>
      <c r="AR130" s="340"/>
      <c r="AS130" s="340"/>
    </row>
    <row r="131" spans="20:45" x14ac:dyDescent="0.25">
      <c r="T131" s="340"/>
      <c r="U131" s="340"/>
      <c r="V131" s="340"/>
      <c r="W131" s="340"/>
      <c r="X131" s="340"/>
      <c r="Y131" s="340"/>
      <c r="Z131" s="340"/>
      <c r="AA131" s="340"/>
      <c r="AB131" s="340"/>
      <c r="AC131" s="340"/>
      <c r="AD131" s="340"/>
      <c r="AE131" s="340"/>
      <c r="AF131" s="340"/>
      <c r="AG131" s="340"/>
      <c r="AH131" s="340"/>
      <c r="AL131" s="340"/>
      <c r="AM131" s="340"/>
      <c r="AN131" s="340"/>
      <c r="AO131" s="340"/>
      <c r="AP131" s="340"/>
      <c r="AQ131" s="340"/>
      <c r="AR131" s="340"/>
      <c r="AS131" s="340"/>
    </row>
    <row r="132" spans="20:45" x14ac:dyDescent="0.25">
      <c r="T132" s="340"/>
      <c r="U132" s="340"/>
      <c r="V132" s="340"/>
      <c r="W132" s="340"/>
      <c r="X132" s="340"/>
      <c r="Y132" s="340"/>
      <c r="Z132" s="340"/>
      <c r="AA132" s="340"/>
      <c r="AB132" s="340"/>
      <c r="AC132" s="340"/>
      <c r="AD132" s="340"/>
      <c r="AE132" s="340"/>
      <c r="AF132" s="340"/>
      <c r="AG132" s="340"/>
      <c r="AH132" s="340"/>
      <c r="AL132" s="340"/>
      <c r="AM132" s="340"/>
      <c r="AN132" s="340"/>
      <c r="AO132" s="340"/>
      <c r="AP132" s="340"/>
      <c r="AQ132" s="340"/>
      <c r="AR132" s="340"/>
      <c r="AS132" s="340"/>
    </row>
    <row r="133" spans="20:45" x14ac:dyDescent="0.25"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/>
      <c r="AE133" s="340"/>
      <c r="AF133" s="340"/>
      <c r="AG133" s="340"/>
      <c r="AH133" s="340"/>
      <c r="AL133" s="340"/>
      <c r="AM133" s="340"/>
      <c r="AN133" s="340"/>
      <c r="AO133" s="340"/>
      <c r="AP133" s="340"/>
      <c r="AQ133" s="340"/>
      <c r="AR133" s="340"/>
      <c r="AS133" s="340"/>
    </row>
    <row r="134" spans="20:45" x14ac:dyDescent="0.25">
      <c r="T134" s="340"/>
      <c r="U134" s="340"/>
      <c r="V134" s="340"/>
      <c r="W134" s="340"/>
      <c r="X134" s="340"/>
      <c r="Y134" s="340"/>
      <c r="Z134" s="340"/>
      <c r="AA134" s="340"/>
      <c r="AB134" s="340"/>
      <c r="AC134" s="340"/>
      <c r="AD134" s="340"/>
      <c r="AE134" s="340"/>
      <c r="AF134" s="340"/>
      <c r="AG134" s="340"/>
      <c r="AH134" s="340"/>
      <c r="AL134" s="340"/>
      <c r="AM134" s="340"/>
      <c r="AN134" s="340"/>
      <c r="AO134" s="340"/>
      <c r="AP134" s="340"/>
      <c r="AQ134" s="340"/>
      <c r="AR134" s="340"/>
      <c r="AS134" s="340"/>
    </row>
    <row r="135" spans="20:45" x14ac:dyDescent="0.25"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/>
      <c r="AH135" s="340"/>
      <c r="AL135" s="340"/>
      <c r="AM135" s="340"/>
      <c r="AN135" s="340"/>
      <c r="AO135" s="340"/>
      <c r="AP135" s="340"/>
      <c r="AQ135" s="340"/>
      <c r="AR135" s="340"/>
      <c r="AS135" s="340"/>
    </row>
    <row r="136" spans="20:45" x14ac:dyDescent="0.25">
      <c r="T136" s="340"/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/>
      <c r="AG136" s="340"/>
      <c r="AH136" s="340"/>
      <c r="AL136" s="340"/>
      <c r="AM136" s="340"/>
      <c r="AN136" s="340"/>
      <c r="AO136" s="340"/>
      <c r="AP136" s="340"/>
      <c r="AQ136" s="340"/>
      <c r="AR136" s="340"/>
      <c r="AS136" s="340"/>
    </row>
    <row r="137" spans="20:45" x14ac:dyDescent="0.25"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0"/>
      <c r="AD137" s="340"/>
      <c r="AE137" s="340"/>
      <c r="AF137" s="340"/>
      <c r="AG137" s="340"/>
      <c r="AH137" s="340"/>
      <c r="AL137" s="340"/>
      <c r="AM137" s="340"/>
      <c r="AN137" s="340"/>
      <c r="AO137" s="340"/>
      <c r="AP137" s="340"/>
      <c r="AQ137" s="340"/>
      <c r="AR137" s="340"/>
      <c r="AS137" s="340"/>
    </row>
    <row r="138" spans="20:45" x14ac:dyDescent="0.25">
      <c r="T138" s="340"/>
      <c r="U138" s="340"/>
      <c r="V138" s="340"/>
      <c r="W138" s="340"/>
      <c r="X138" s="340"/>
      <c r="Y138" s="340"/>
      <c r="Z138" s="340"/>
      <c r="AA138" s="340"/>
      <c r="AB138" s="340"/>
      <c r="AC138" s="340"/>
      <c r="AD138" s="340"/>
      <c r="AE138" s="340"/>
      <c r="AF138" s="340"/>
      <c r="AG138" s="340"/>
      <c r="AH138" s="340"/>
      <c r="AL138" s="340"/>
      <c r="AM138" s="340"/>
      <c r="AN138" s="340"/>
      <c r="AO138" s="340"/>
      <c r="AP138" s="340"/>
      <c r="AQ138" s="340"/>
      <c r="AR138" s="340"/>
      <c r="AS138" s="340"/>
    </row>
    <row r="139" spans="20:45" x14ac:dyDescent="0.25"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L139" s="340"/>
      <c r="AM139" s="340"/>
      <c r="AN139" s="340"/>
      <c r="AO139" s="340"/>
      <c r="AP139" s="340"/>
      <c r="AQ139" s="340"/>
      <c r="AR139" s="340"/>
      <c r="AS139" s="340"/>
    </row>
    <row r="140" spans="20:45" x14ac:dyDescent="0.25"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L140" s="340"/>
      <c r="AM140" s="340"/>
      <c r="AN140" s="340"/>
      <c r="AO140" s="340"/>
      <c r="AP140" s="340"/>
      <c r="AQ140" s="340"/>
      <c r="AR140" s="340"/>
      <c r="AS140" s="340"/>
    </row>
  </sheetData>
  <mergeCells count="1">
    <mergeCell ref="A4:C4"/>
  </mergeCells>
  <conditionalFormatting sqref="B22 B24 B26 B28 B30 B32 B34 B36 B38 B40 B42 B44 B46 B48 B50 B52">
    <cfRule type="cellIs" dxfId="78" priority="13" stopIfTrue="1" operator="equal">
      <formula>"QA"</formula>
    </cfRule>
    <cfRule type="cellIs" dxfId="77" priority="14" stopIfTrue="1" operator="equal">
      <formula>"DA"</formula>
    </cfRule>
  </conditionalFormatting>
  <conditionalFormatting sqref="E7 E21">
    <cfRule type="expression" dxfId="76" priority="16" stopIfTrue="1">
      <formula>$E7&lt;5</formula>
    </cfRule>
  </conditionalFormatting>
  <conditionalFormatting sqref="E22 E24 E26 E28 E30 E32 E34 E36 E38 E40 E42 E44 E46 E48 E50 E52">
    <cfRule type="expression" dxfId="75" priority="8" stopIfTrue="1">
      <formula>AND($E22&lt;9,$C22&gt;0)</formula>
    </cfRule>
  </conditionalFormatting>
  <conditionalFormatting sqref="F7 F9 F11 F13 F15 F17 F19">
    <cfRule type="cellIs" dxfId="74" priority="17" stopIfTrue="1" operator="equal">
      <formula>"Bye"</formula>
    </cfRule>
  </conditionalFormatting>
  <conditionalFormatting sqref="F21:F22 F24 F26 F28 F30 F32 F34 F36 F38 F40 F42 F44 F46 F48 F50">
    <cfRule type="cellIs" dxfId="73" priority="9" stopIfTrue="1" operator="equal">
      <formula>"Bye"</formula>
    </cfRule>
  </conditionalFormatting>
  <conditionalFormatting sqref="F22 F24 F26 F28 F30 F32 F34 F36 F38 F40 F42 F44 F46 F48 F50">
    <cfRule type="expression" dxfId="72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71" priority="4" stopIfTrue="1">
      <formula>AND($E7&lt;9,$C7&gt;0)</formula>
    </cfRule>
  </conditionalFormatting>
  <conditionalFormatting sqref="I8 K10 I12 M14 I16 K18 I20 I23 K25 I27 M29 I31 K33 I35 I39 K41 I43 M45 I47 K49 I51">
    <cfRule type="expression" dxfId="70" priority="5" stopIfTrue="1">
      <formula>AND($O$1="CU",I8="Umpire")</formula>
    </cfRule>
    <cfRule type="expression" dxfId="69" priority="6" stopIfTrue="1">
      <formula>AND($O$1="CU",I8&lt;&gt;"Umpire",J8&lt;&gt;"")</formula>
    </cfRule>
    <cfRule type="expression" dxfId="68" priority="7" stopIfTrue="1">
      <formula>AND($O$1="CU",I8&lt;&gt;"Umpire")</formula>
    </cfRule>
  </conditionalFormatting>
  <conditionalFormatting sqref="J8 L10 J12 N14 J16 L18 J20 R62">
    <cfRule type="expression" dxfId="67" priority="15" stopIfTrue="1">
      <formula>$O$1="CU"</formula>
    </cfRule>
  </conditionalFormatting>
  <conditionalFormatting sqref="K8 M10 K12 O14 K16 M18 K20 K23 M25 K27 O29 K31 M33 K35 K39 M41 K43 O45 K47 M49 K51">
    <cfRule type="expression" dxfId="66" priority="11" stopIfTrue="1">
      <formula>J8="as"</formula>
    </cfRule>
    <cfRule type="expression" dxfId="65" priority="12" stopIfTrue="1">
      <formula>J8="bs"</formula>
    </cfRule>
  </conditionalFormatting>
  <conditionalFormatting sqref="O16">
    <cfRule type="expression" dxfId="64" priority="1" stopIfTrue="1">
      <formula>AND($O$1="CU",O16="Umpire")</formula>
    </cfRule>
    <cfRule type="expression" dxfId="63" priority="2" stopIfTrue="1">
      <formula>AND($O$1="CU",O16&lt;&gt;"Umpire",P16&lt;&gt;"")</formula>
    </cfRule>
    <cfRule type="expression" dxfId="62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1EF8D14C-182E-4ACD-A5EC-986CD01A9615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761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62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7901-088A-4F1E-ACB3-1043EE2FBF56}">
  <sheetPr>
    <tabColor indexed="11"/>
  </sheetPr>
  <dimension ref="A1:AS140"/>
  <sheetViews>
    <sheetView workbookViewId="0">
      <selection activeCell="I27" sqref="I27"/>
    </sheetView>
  </sheetViews>
  <sheetFormatPr defaultRowHeight="13.2" x14ac:dyDescent="0.25"/>
  <cols>
    <col min="1" max="2" width="3.33203125" style="613" customWidth="1"/>
    <col min="3" max="3" width="4.6640625" style="613" customWidth="1"/>
    <col min="4" max="4" width="7.33203125" style="613" customWidth="1"/>
    <col min="5" max="5" width="4.33203125" style="613" customWidth="1"/>
    <col min="6" max="6" width="14.88671875" style="613" customWidth="1"/>
    <col min="7" max="7" width="2.6640625" style="613" customWidth="1"/>
    <col min="8" max="8" width="7.6640625" style="613" customWidth="1"/>
    <col min="9" max="9" width="5.88671875" style="613" customWidth="1"/>
    <col min="10" max="10" width="1.6640625" style="679" customWidth="1"/>
    <col min="11" max="11" width="10.6640625" style="613" customWidth="1"/>
    <col min="12" max="12" width="1.6640625" style="679" customWidth="1"/>
    <col min="13" max="13" width="10.6640625" style="613" customWidth="1"/>
    <col min="14" max="14" width="1.6640625" style="680" customWidth="1"/>
    <col min="15" max="15" width="10.6640625" style="613" customWidth="1"/>
    <col min="16" max="16" width="1.6640625" style="679" customWidth="1"/>
    <col min="17" max="17" width="10.6640625" style="613" customWidth="1"/>
    <col min="18" max="18" width="1.6640625" style="680" customWidth="1"/>
    <col min="19" max="19" width="9.109375" style="613" hidden="1" customWidth="1"/>
    <col min="20" max="20" width="8.6640625" style="613" customWidth="1"/>
    <col min="21" max="21" width="9.109375" style="613" hidden="1" customWidth="1"/>
    <col min="22" max="24" width="8.88671875" style="613"/>
    <col min="25" max="27" width="0" style="613" hidden="1" customWidth="1"/>
    <col min="28" max="28" width="10.33203125" style="613" hidden="1" customWidth="1"/>
    <col min="29" max="34" width="0" style="613" hidden="1" customWidth="1"/>
    <col min="35" max="37" width="9.109375" style="532" customWidth="1"/>
    <col min="38" max="16384" width="8.88671875" style="613"/>
  </cols>
  <sheetData>
    <row r="1" spans="1:45" s="518" customFormat="1" ht="21.75" customHeight="1" x14ac:dyDescent="0.25">
      <c r="A1" s="511" t="str">
        <f>[3]Altalanos!$A$6</f>
        <v>Windoor Korosztályos Vidék Csapatbajnokság 2025</v>
      </c>
      <c r="B1" s="511"/>
      <c r="C1" s="512"/>
      <c r="D1" s="512"/>
      <c r="E1" s="512"/>
      <c r="F1" s="512"/>
      <c r="G1" s="512"/>
      <c r="H1" s="511"/>
      <c r="I1" s="513"/>
      <c r="J1" s="514"/>
      <c r="K1" s="515" t="s">
        <v>52</v>
      </c>
      <c r="L1" s="516"/>
      <c r="M1" s="517"/>
      <c r="N1" s="514"/>
      <c r="O1" s="514" t="s">
        <v>14</v>
      </c>
      <c r="P1" s="514"/>
      <c r="Q1" s="512"/>
      <c r="R1" s="514"/>
      <c r="T1" s="519"/>
      <c r="U1" s="519"/>
      <c r="V1" s="519"/>
      <c r="W1" s="519"/>
      <c r="X1" s="519"/>
      <c r="Y1" s="519"/>
      <c r="Z1" s="519"/>
      <c r="AA1" s="519"/>
      <c r="AB1" s="520" t="e">
        <f>IF($Y$5=1,CONCATENATE(VLOOKUP($Y$3,$AA$2:$AH$14,2)),CONCATENATE(VLOOKUP($Y$3,$AA$16:$AH$25,2)))</f>
        <v>#N/A</v>
      </c>
      <c r="AC1" s="520" t="e">
        <f>IF($Y$5=1,CONCATENATE(VLOOKUP($Y$3,$AA$2:$AH$14,3)),CONCATENATE(VLOOKUP($Y$3,$AA$16:$AH$25,3)))</f>
        <v>#N/A</v>
      </c>
      <c r="AD1" s="520" t="e">
        <f>IF($Y$5=1,CONCATENATE(VLOOKUP($Y$3,$AA$2:$AH$14,4)),CONCATENATE(VLOOKUP($Y$3,$AA$16:$AH$25,4)))</f>
        <v>#N/A</v>
      </c>
      <c r="AE1" s="520" t="e">
        <f>IF($Y$5=1,CONCATENATE(VLOOKUP($Y$3,$AA$2:$AH$14,5)),CONCATENATE(VLOOKUP($Y$3,$AA$16:$AH$25,5)))</f>
        <v>#N/A</v>
      </c>
      <c r="AF1" s="520" t="e">
        <f>IF($Y$5=1,CONCATENATE(VLOOKUP($Y$3,$AA$2:$AH$14,6)),CONCATENATE(VLOOKUP($Y$3,$AA$16:$AH$25,6)))</f>
        <v>#N/A</v>
      </c>
      <c r="AG1" s="520" t="e">
        <f>IF($Y$5=1,CONCATENATE(VLOOKUP($Y$3,$AA$2:$AH$14,7)),CONCATENATE(VLOOKUP($Y$3,$AA$16:$AH$25,7)))</f>
        <v>#N/A</v>
      </c>
      <c r="AH1" s="520" t="e">
        <f>IF($Y$5=1,CONCATENATE(VLOOKUP($Y$3,$AA$2:$AH$14,8)),CONCATENATE(VLOOKUP($Y$3,$AA$16:$AH$25,8)))</f>
        <v>#N/A</v>
      </c>
      <c r="AI1" s="521"/>
      <c r="AJ1" s="521"/>
      <c r="AK1" s="521"/>
    </row>
    <row r="2" spans="1:45" s="527" customFormat="1" x14ac:dyDescent="0.25">
      <c r="A2" s="522" t="s">
        <v>51</v>
      </c>
      <c r="B2" s="523"/>
      <c r="C2" s="523"/>
      <c r="D2" s="523"/>
      <c r="E2" s="523" t="str">
        <f>[3]Altalanos!$A$8</f>
        <v>L14</v>
      </c>
      <c r="F2" s="523"/>
      <c r="G2" s="524"/>
      <c r="H2" s="525"/>
      <c r="I2" s="525"/>
      <c r="J2" s="526"/>
      <c r="K2" s="516"/>
      <c r="L2" s="516"/>
      <c r="M2" s="516"/>
      <c r="N2" s="526"/>
      <c r="O2" s="525"/>
      <c r="P2" s="526"/>
      <c r="Q2" s="525"/>
      <c r="R2" s="526"/>
      <c r="T2" s="528"/>
      <c r="U2" s="528"/>
      <c r="V2" s="528"/>
      <c r="W2" s="528"/>
      <c r="X2" s="528"/>
      <c r="Y2" s="529"/>
      <c r="Z2" s="530"/>
      <c r="AA2" s="530" t="s">
        <v>64</v>
      </c>
      <c r="AB2" s="531">
        <v>300</v>
      </c>
      <c r="AC2" s="531">
        <v>250</v>
      </c>
      <c r="AD2" s="531">
        <v>200</v>
      </c>
      <c r="AE2" s="531">
        <v>150</v>
      </c>
      <c r="AF2" s="531">
        <v>120</v>
      </c>
      <c r="AG2" s="531">
        <v>90</v>
      </c>
      <c r="AH2" s="531">
        <v>40</v>
      </c>
      <c r="AI2" s="532"/>
      <c r="AJ2" s="532"/>
      <c r="AK2" s="532"/>
      <c r="AL2" s="528"/>
      <c r="AM2" s="528"/>
      <c r="AN2" s="528"/>
      <c r="AO2" s="528"/>
      <c r="AP2" s="528"/>
      <c r="AQ2" s="528"/>
      <c r="AR2" s="528"/>
      <c r="AS2" s="528"/>
    </row>
    <row r="3" spans="1:45" s="536" customFormat="1" ht="11.25" customHeight="1" x14ac:dyDescent="0.25">
      <c r="A3" s="533" t="s">
        <v>25</v>
      </c>
      <c r="B3" s="533"/>
      <c r="C3" s="533"/>
      <c r="D3" s="533"/>
      <c r="E3" s="533"/>
      <c r="F3" s="533"/>
      <c r="G3" s="533" t="s">
        <v>22</v>
      </c>
      <c r="H3" s="533"/>
      <c r="I3" s="533"/>
      <c r="J3" s="534"/>
      <c r="K3" s="533" t="s">
        <v>30</v>
      </c>
      <c r="L3" s="534"/>
      <c r="M3" s="533"/>
      <c r="N3" s="534"/>
      <c r="O3" s="533"/>
      <c r="P3" s="534"/>
      <c r="Q3" s="533"/>
      <c r="R3" s="535" t="s">
        <v>31</v>
      </c>
      <c r="T3" s="537"/>
      <c r="U3" s="537"/>
      <c r="V3" s="537"/>
      <c r="W3" s="537"/>
      <c r="X3" s="537"/>
      <c r="Y3" s="530" t="str">
        <f>IF(K4="OB","A",IF(K4="IX","W",IF(K4="","",K4)))</f>
        <v/>
      </c>
      <c r="Z3" s="530"/>
      <c r="AA3" s="530" t="s">
        <v>65</v>
      </c>
      <c r="AB3" s="531">
        <v>280</v>
      </c>
      <c r="AC3" s="531">
        <v>230</v>
      </c>
      <c r="AD3" s="531">
        <v>180</v>
      </c>
      <c r="AE3" s="531">
        <v>140</v>
      </c>
      <c r="AF3" s="531">
        <v>80</v>
      </c>
      <c r="AG3" s="531">
        <v>0</v>
      </c>
      <c r="AH3" s="531">
        <v>0</v>
      </c>
      <c r="AI3" s="532"/>
      <c r="AJ3" s="532"/>
      <c r="AK3" s="532"/>
      <c r="AL3" s="537"/>
      <c r="AM3" s="537"/>
      <c r="AN3" s="537"/>
      <c r="AO3" s="537"/>
      <c r="AP3" s="537"/>
      <c r="AQ3" s="537"/>
      <c r="AR3" s="537"/>
      <c r="AS3" s="537"/>
    </row>
    <row r="4" spans="1:45" s="546" customFormat="1" ht="11.25" customHeight="1" thickBot="1" x14ac:dyDescent="0.3">
      <c r="A4" s="538">
        <f>[3]Altalanos!$A$10</f>
        <v>0</v>
      </c>
      <c r="B4" s="538"/>
      <c r="C4" s="538"/>
      <c r="D4" s="539"/>
      <c r="E4" s="540"/>
      <c r="F4" s="540"/>
      <c r="G4" s="540" t="str">
        <f>[3]Altalanos!$C$10</f>
        <v>Zalaegerszeg</v>
      </c>
      <c r="H4" s="541"/>
      <c r="I4" s="540"/>
      <c r="J4" s="542"/>
      <c r="K4" s="543"/>
      <c r="L4" s="542"/>
      <c r="M4" s="544"/>
      <c r="N4" s="542"/>
      <c r="O4" s="540"/>
      <c r="P4" s="542"/>
      <c r="Q4" s="540"/>
      <c r="R4" s="545" t="str">
        <f>[3]Altalanos!$E$10</f>
        <v>Kovács Annamária</v>
      </c>
      <c r="T4" s="547"/>
      <c r="U4" s="547"/>
      <c r="V4" s="547"/>
      <c r="W4" s="547"/>
      <c r="X4" s="547"/>
      <c r="Y4" s="530"/>
      <c r="Z4" s="530"/>
      <c r="AA4" s="530" t="s">
        <v>69</v>
      </c>
      <c r="AB4" s="531">
        <v>250</v>
      </c>
      <c r="AC4" s="531">
        <v>200</v>
      </c>
      <c r="AD4" s="531">
        <v>150</v>
      </c>
      <c r="AE4" s="531">
        <v>120</v>
      </c>
      <c r="AF4" s="531">
        <v>90</v>
      </c>
      <c r="AG4" s="531">
        <v>60</v>
      </c>
      <c r="AH4" s="531">
        <v>25</v>
      </c>
      <c r="AI4" s="532"/>
      <c r="AJ4" s="532"/>
      <c r="AK4" s="532"/>
      <c r="AL4" s="547"/>
      <c r="AM4" s="547"/>
      <c r="AN4" s="547"/>
      <c r="AO4" s="547"/>
      <c r="AP4" s="547"/>
      <c r="AQ4" s="547"/>
      <c r="AR4" s="547"/>
      <c r="AS4" s="547"/>
    </row>
    <row r="5" spans="1:45" s="536" customFormat="1" x14ac:dyDescent="0.25">
      <c r="A5" s="548"/>
      <c r="B5" s="549" t="s">
        <v>4</v>
      </c>
      <c r="C5" s="550" t="s">
        <v>44</v>
      </c>
      <c r="D5" s="549" t="s">
        <v>43</v>
      </c>
      <c r="E5" s="549" t="s">
        <v>41</v>
      </c>
      <c r="F5" s="551" t="s">
        <v>28</v>
      </c>
      <c r="G5" s="551" t="s">
        <v>29</v>
      </c>
      <c r="H5" s="551"/>
      <c r="I5" s="551" t="s">
        <v>32</v>
      </c>
      <c r="J5" s="551"/>
      <c r="K5" s="549" t="s">
        <v>42</v>
      </c>
      <c r="L5" s="552"/>
      <c r="M5" s="549" t="s">
        <v>58</v>
      </c>
      <c r="N5" s="552"/>
      <c r="O5" s="549" t="s">
        <v>57</v>
      </c>
      <c r="P5" s="552"/>
      <c r="Q5" s="549"/>
      <c r="R5" s="553"/>
      <c r="T5" s="537"/>
      <c r="U5" s="537"/>
      <c r="V5" s="537"/>
      <c r="W5" s="537"/>
      <c r="X5" s="537"/>
      <c r="Y5" s="530">
        <f>IF(OR([3]Altalanos!$A$8="F1",[3]Altalanos!$A$8="F2",[3]Altalanos!$A$8="N1",[3]Altalanos!$A$8="N2"),1,2)</f>
        <v>2</v>
      </c>
      <c r="Z5" s="530"/>
      <c r="AA5" s="530" t="s">
        <v>70</v>
      </c>
      <c r="AB5" s="531">
        <v>200</v>
      </c>
      <c r="AC5" s="531">
        <v>150</v>
      </c>
      <c r="AD5" s="531">
        <v>120</v>
      </c>
      <c r="AE5" s="531">
        <v>90</v>
      </c>
      <c r="AF5" s="531">
        <v>60</v>
      </c>
      <c r="AG5" s="531">
        <v>40</v>
      </c>
      <c r="AH5" s="531">
        <v>15</v>
      </c>
      <c r="AI5" s="532"/>
      <c r="AJ5" s="532"/>
      <c r="AK5" s="532"/>
      <c r="AL5" s="537"/>
      <c r="AM5" s="537"/>
      <c r="AN5" s="537"/>
      <c r="AO5" s="537"/>
      <c r="AP5" s="537"/>
      <c r="AQ5" s="537"/>
      <c r="AR5" s="537"/>
      <c r="AS5" s="537"/>
    </row>
    <row r="6" spans="1:45" s="560" customFormat="1" ht="11.1" customHeight="1" thickBot="1" x14ac:dyDescent="0.3">
      <c r="A6" s="554"/>
      <c r="B6" s="555"/>
      <c r="C6" s="555"/>
      <c r="D6" s="555"/>
      <c r="E6" s="555"/>
      <c r="F6" s="554" t="str">
        <f>IF(Y3="","",CONCATENATE(VLOOKUP(Y3,AB1:AH1,4)," pont"))</f>
        <v/>
      </c>
      <c r="G6" s="556"/>
      <c r="H6" s="557"/>
      <c r="I6" s="556"/>
      <c r="J6" s="558"/>
      <c r="K6" s="555" t="str">
        <f>IF(Y3="","",CONCATENATE(VLOOKUP(Y3,AB1:AH1,3)," pont"))</f>
        <v/>
      </c>
      <c r="L6" s="558"/>
      <c r="M6" s="555" t="str">
        <f>IF(Y3="","",CONCATENATE(VLOOKUP(Y3,AB1:AH1,2)," pont"))</f>
        <v/>
      </c>
      <c r="N6" s="558"/>
      <c r="O6" s="555" t="str">
        <f>IF(Y3="","",CONCATENATE(VLOOKUP(Y3,AB1:AH1,1)," pont"))</f>
        <v/>
      </c>
      <c r="P6" s="558"/>
      <c r="Q6" s="555"/>
      <c r="R6" s="559"/>
      <c r="T6" s="561"/>
      <c r="U6" s="561"/>
      <c r="V6" s="561"/>
      <c r="W6" s="561"/>
      <c r="X6" s="561"/>
      <c r="Y6" s="562"/>
      <c r="Z6" s="562"/>
      <c r="AA6" s="562" t="s">
        <v>71</v>
      </c>
      <c r="AB6" s="563">
        <v>150</v>
      </c>
      <c r="AC6" s="563">
        <v>120</v>
      </c>
      <c r="AD6" s="563">
        <v>90</v>
      </c>
      <c r="AE6" s="563">
        <v>60</v>
      </c>
      <c r="AF6" s="563">
        <v>40</v>
      </c>
      <c r="AG6" s="563">
        <v>25</v>
      </c>
      <c r="AH6" s="563">
        <v>10</v>
      </c>
      <c r="AI6" s="564"/>
      <c r="AJ6" s="564"/>
      <c r="AK6" s="564"/>
      <c r="AL6" s="561"/>
      <c r="AM6" s="561"/>
      <c r="AN6" s="561"/>
      <c r="AO6" s="561"/>
      <c r="AP6" s="561"/>
      <c r="AQ6" s="561"/>
      <c r="AR6" s="561"/>
      <c r="AS6" s="561"/>
    </row>
    <row r="7" spans="1:45" s="578" customFormat="1" ht="12.9" customHeight="1" x14ac:dyDescent="0.25">
      <c r="A7" s="565">
        <v>1</v>
      </c>
      <c r="B7" s="566">
        <f>IF($E7="","",VLOOKUP($E7,[3]L14_Csapat!$A$7:$O$22,14))</f>
        <v>0</v>
      </c>
      <c r="C7" s="567">
        <f>IF($E7="","",VLOOKUP($E7,[3]L14_Csapat!$A$7:$O$22,15))</f>
        <v>0</v>
      </c>
      <c r="D7" s="567">
        <f>IF($E7="","",VLOOKUP($E7,[3]L14_Csapat!$A$7:$O$22,5))</f>
        <v>0</v>
      </c>
      <c r="E7" s="568">
        <v>1</v>
      </c>
      <c r="F7" s="569" t="str">
        <f>UPPER(IF($E7="","",VLOOKUP($E7,[3]L14_Csapat!$A$7:$O$22,2)))</f>
        <v xml:space="preserve">SZTE-SPORTMÀNIA </v>
      </c>
      <c r="G7" s="569">
        <f>IF($E7="","",VLOOKUP($E7,[3]L14_Csapat!$A$7:$O$22,3))</f>
        <v>0</v>
      </c>
      <c r="H7" s="569"/>
      <c r="I7" s="569">
        <f>IF($E7="","",VLOOKUP($E7,[3]L14_Csapat!$A$7:$O$22,4))</f>
        <v>0</v>
      </c>
      <c r="J7" s="570"/>
      <c r="K7" s="571"/>
      <c r="L7" s="571"/>
      <c r="M7" s="571"/>
      <c r="N7" s="571"/>
      <c r="O7" s="572"/>
      <c r="P7" s="573"/>
      <c r="Q7" s="574"/>
      <c r="R7" s="575"/>
      <c r="S7" s="576"/>
      <c r="T7" s="576"/>
      <c r="U7" s="577" t="e">
        <f>#REF!</f>
        <v>#REF!</v>
      </c>
      <c r="V7" s="576"/>
      <c r="W7" s="576"/>
      <c r="X7" s="576"/>
      <c r="Y7" s="530"/>
      <c r="Z7" s="530"/>
      <c r="AA7" s="530" t="s">
        <v>72</v>
      </c>
      <c r="AB7" s="531">
        <v>120</v>
      </c>
      <c r="AC7" s="531">
        <v>90</v>
      </c>
      <c r="AD7" s="531">
        <v>60</v>
      </c>
      <c r="AE7" s="531">
        <v>40</v>
      </c>
      <c r="AF7" s="531">
        <v>25</v>
      </c>
      <c r="AG7" s="531">
        <v>10</v>
      </c>
      <c r="AH7" s="531">
        <v>5</v>
      </c>
      <c r="AI7" s="532"/>
      <c r="AJ7" s="532"/>
      <c r="AK7" s="532"/>
      <c r="AL7" s="576"/>
      <c r="AM7" s="576"/>
      <c r="AN7" s="576"/>
      <c r="AO7" s="576"/>
      <c r="AP7" s="576"/>
      <c r="AQ7" s="576"/>
      <c r="AR7" s="576"/>
      <c r="AS7" s="576"/>
    </row>
    <row r="8" spans="1:45" s="578" customFormat="1" ht="12.9" customHeight="1" x14ac:dyDescent="0.25">
      <c r="A8" s="579"/>
      <c r="B8" s="580"/>
      <c r="C8" s="581"/>
      <c r="D8" s="581"/>
      <c r="E8" s="582"/>
      <c r="F8" s="583"/>
      <c r="G8" s="583"/>
      <c r="H8" s="584"/>
      <c r="I8" s="585" t="s">
        <v>0</v>
      </c>
      <c r="J8" s="586" t="s">
        <v>64</v>
      </c>
      <c r="K8" s="587" t="str">
        <f>UPPER(IF(OR(J8="a",J8="as"),F7,IF(OR(J8="b",J8="bs"),F9,)))</f>
        <v xml:space="preserve">SZTE-SPORTMÀNIA </v>
      </c>
      <c r="L8" s="587"/>
      <c r="M8" s="571"/>
      <c r="N8" s="571"/>
      <c r="O8" s="572"/>
      <c r="P8" s="573"/>
      <c r="Q8" s="574"/>
      <c r="R8" s="575"/>
      <c r="S8" s="576"/>
      <c r="T8" s="576"/>
      <c r="U8" s="588" t="e">
        <f>#REF!</f>
        <v>#REF!</v>
      </c>
      <c r="V8" s="576"/>
      <c r="W8" s="576"/>
      <c r="X8" s="576"/>
      <c r="Y8" s="530"/>
      <c r="Z8" s="530"/>
      <c r="AA8" s="530" t="s">
        <v>73</v>
      </c>
      <c r="AB8" s="531">
        <v>90</v>
      </c>
      <c r="AC8" s="531">
        <v>60</v>
      </c>
      <c r="AD8" s="531">
        <v>40</v>
      </c>
      <c r="AE8" s="531">
        <v>25</v>
      </c>
      <c r="AF8" s="531">
        <v>10</v>
      </c>
      <c r="AG8" s="531">
        <v>5</v>
      </c>
      <c r="AH8" s="531">
        <v>2</v>
      </c>
      <c r="AI8" s="532"/>
      <c r="AJ8" s="532"/>
      <c r="AK8" s="532"/>
      <c r="AL8" s="576"/>
      <c r="AM8" s="576"/>
      <c r="AN8" s="576"/>
      <c r="AO8" s="576"/>
      <c r="AP8" s="576"/>
      <c r="AQ8" s="576"/>
      <c r="AR8" s="576"/>
      <c r="AS8" s="576"/>
    </row>
    <row r="9" spans="1:45" s="578" customFormat="1" ht="12.9" customHeight="1" x14ac:dyDescent="0.25">
      <c r="A9" s="579">
        <v>2</v>
      </c>
      <c r="B9" s="566" t="str">
        <f>IF($E9="","",VLOOKUP($E9,[3]L14_Csapat!$A$7:$O$22,14))</f>
        <v/>
      </c>
      <c r="C9" s="567" t="str">
        <f>IF($E9="","",VLOOKUP($E9,[3]L14_Csapat!$A$7:$O$22,15))</f>
        <v/>
      </c>
      <c r="D9" s="567" t="str">
        <f>IF($E9="","",VLOOKUP($E9,[3]L14_Csapat!$A$7:$O$22,5))</f>
        <v/>
      </c>
      <c r="E9" s="589"/>
      <c r="F9" s="590" t="s">
        <v>77</v>
      </c>
      <c r="G9" s="590" t="str">
        <f>IF($E9="","",VLOOKUP($E9,[3]L14_Csapat!$A$7:$O$22,3))</f>
        <v/>
      </c>
      <c r="H9" s="590"/>
      <c r="I9" s="590" t="str">
        <f>IF($E9="","",VLOOKUP($E9,[3]L14_Csapat!$A$7:$O$22,4))</f>
        <v/>
      </c>
      <c r="J9" s="591"/>
      <c r="K9" s="571"/>
      <c r="L9" s="592"/>
      <c r="M9" s="571"/>
      <c r="N9" s="571"/>
      <c r="O9" s="572"/>
      <c r="P9" s="573"/>
      <c r="Q9" s="574"/>
      <c r="R9" s="575"/>
      <c r="S9" s="576"/>
      <c r="T9" s="576"/>
      <c r="U9" s="588" t="e">
        <f>#REF!</f>
        <v>#REF!</v>
      </c>
      <c r="V9" s="576"/>
      <c r="W9" s="576"/>
      <c r="X9" s="576"/>
      <c r="Y9" s="530"/>
      <c r="Z9" s="530"/>
      <c r="AA9" s="530" t="s">
        <v>74</v>
      </c>
      <c r="AB9" s="531">
        <v>60</v>
      </c>
      <c r="AC9" s="531">
        <v>40</v>
      </c>
      <c r="AD9" s="531">
        <v>25</v>
      </c>
      <c r="AE9" s="531">
        <v>10</v>
      </c>
      <c r="AF9" s="531">
        <v>5</v>
      </c>
      <c r="AG9" s="531">
        <v>2</v>
      </c>
      <c r="AH9" s="531">
        <v>1</v>
      </c>
      <c r="AI9" s="532"/>
      <c r="AJ9" s="532"/>
      <c r="AK9" s="532"/>
      <c r="AL9" s="576"/>
      <c r="AM9" s="576"/>
      <c r="AN9" s="576"/>
      <c r="AO9" s="576"/>
      <c r="AP9" s="576"/>
      <c r="AQ9" s="576"/>
      <c r="AR9" s="576"/>
      <c r="AS9" s="576"/>
    </row>
    <row r="10" spans="1:45" s="578" customFormat="1" ht="12.9" customHeight="1" x14ac:dyDescent="0.25">
      <c r="A10" s="579"/>
      <c r="B10" s="580"/>
      <c r="C10" s="581"/>
      <c r="D10" s="581"/>
      <c r="E10" s="593"/>
      <c r="F10" s="583"/>
      <c r="G10" s="583"/>
      <c r="H10" s="584"/>
      <c r="I10" s="583"/>
      <c r="J10" s="594"/>
      <c r="K10" s="585" t="s">
        <v>0</v>
      </c>
      <c r="L10" s="595" t="s">
        <v>64</v>
      </c>
      <c r="M10" s="587" t="str">
        <f>UPPER(IF(OR(L10="a",L10="as"),K8,IF(OR(L10="b",L10="bs"),K12,)))</f>
        <v xml:space="preserve">SZTE-SPORTMÀNIA </v>
      </c>
      <c r="N10" s="596"/>
      <c r="O10" s="597"/>
      <c r="P10" s="597"/>
      <c r="Q10" s="574"/>
      <c r="R10" s="575"/>
      <c r="S10" s="576"/>
      <c r="T10" s="576"/>
      <c r="U10" s="588" t="e">
        <f>#REF!</f>
        <v>#REF!</v>
      </c>
      <c r="V10" s="576"/>
      <c r="W10" s="576"/>
      <c r="X10" s="576"/>
      <c r="Y10" s="530"/>
      <c r="Z10" s="530"/>
      <c r="AA10" s="530" t="s">
        <v>75</v>
      </c>
      <c r="AB10" s="531">
        <v>40</v>
      </c>
      <c r="AC10" s="531">
        <v>25</v>
      </c>
      <c r="AD10" s="531">
        <v>15</v>
      </c>
      <c r="AE10" s="531">
        <v>7</v>
      </c>
      <c r="AF10" s="531">
        <v>4</v>
      </c>
      <c r="AG10" s="531">
        <v>1</v>
      </c>
      <c r="AH10" s="531">
        <v>0</v>
      </c>
      <c r="AI10" s="532"/>
      <c r="AJ10" s="532"/>
      <c r="AK10" s="532"/>
      <c r="AL10" s="576"/>
      <c r="AM10" s="576"/>
      <c r="AN10" s="576"/>
      <c r="AO10" s="576"/>
      <c r="AP10" s="576"/>
      <c r="AQ10" s="576"/>
      <c r="AR10" s="576"/>
      <c r="AS10" s="576"/>
    </row>
    <row r="11" spans="1:45" s="578" customFormat="1" ht="12.9" customHeight="1" x14ac:dyDescent="0.25">
      <c r="A11" s="579">
        <v>3</v>
      </c>
      <c r="B11" s="566">
        <f>IF($E11="","",VLOOKUP($E11,[3]L14_Csapat!$A$7:$O$22,14))</f>
        <v>0</v>
      </c>
      <c r="C11" s="567">
        <f>IF($E11="","",VLOOKUP($E11,[3]L14_Csapat!$A$7:$O$22,15))</f>
        <v>0</v>
      </c>
      <c r="D11" s="567">
        <f>IF($E11="","",VLOOKUP($E11,[3]L14_Csapat!$A$7:$O$22,5))</f>
        <v>0</v>
      </c>
      <c r="E11" s="589">
        <v>3</v>
      </c>
      <c r="F11" s="765" t="str">
        <f>UPPER(IF($E11="","",VLOOKUP($E11,[3]L14_Csapat!$A$7:$O$22,2)))</f>
        <v>CENTERPÁLYA E. 1.</v>
      </c>
      <c r="G11" s="590">
        <f>IF($E11="","",VLOOKUP($E11,[3]L14_Csapat!$A$7:$O$22,3))</f>
        <v>0</v>
      </c>
      <c r="H11" s="590"/>
      <c r="I11" s="590">
        <f>IF($E11="","",VLOOKUP($E11,[3]L14_Csapat!$A$7:$O$22,4))</f>
        <v>0</v>
      </c>
      <c r="J11" s="570"/>
      <c r="K11" s="571"/>
      <c r="L11" s="598"/>
      <c r="M11" s="597" t="s">
        <v>120</v>
      </c>
      <c r="N11" s="599"/>
      <c r="O11" s="597"/>
      <c r="P11" s="597"/>
      <c r="Q11" s="574"/>
      <c r="R11" s="575"/>
      <c r="S11" s="576"/>
      <c r="T11" s="576"/>
      <c r="U11" s="588" t="e">
        <f>#REF!</f>
        <v>#REF!</v>
      </c>
      <c r="V11" s="576"/>
      <c r="W11" s="576"/>
      <c r="X11" s="576"/>
      <c r="Y11" s="530"/>
      <c r="Z11" s="530"/>
      <c r="AA11" s="530" t="s">
        <v>76</v>
      </c>
      <c r="AB11" s="531">
        <v>25</v>
      </c>
      <c r="AC11" s="531">
        <v>15</v>
      </c>
      <c r="AD11" s="531">
        <v>10</v>
      </c>
      <c r="AE11" s="531">
        <v>6</v>
      </c>
      <c r="AF11" s="531">
        <v>3</v>
      </c>
      <c r="AG11" s="531">
        <v>1</v>
      </c>
      <c r="AH11" s="531">
        <v>0</v>
      </c>
      <c r="AI11" s="532"/>
      <c r="AJ11" s="532"/>
      <c r="AK11" s="532"/>
      <c r="AL11" s="576"/>
      <c r="AM11" s="576"/>
      <c r="AN11" s="576"/>
      <c r="AO11" s="576"/>
      <c r="AP11" s="576"/>
      <c r="AQ11" s="576"/>
      <c r="AR11" s="576"/>
      <c r="AS11" s="576"/>
    </row>
    <row r="12" spans="1:45" s="578" customFormat="1" ht="12.9" customHeight="1" x14ac:dyDescent="0.25">
      <c r="A12" s="579"/>
      <c r="B12" s="580"/>
      <c r="C12" s="581"/>
      <c r="D12" s="581"/>
      <c r="E12" s="593"/>
      <c r="F12" s="583"/>
      <c r="G12" s="583"/>
      <c r="H12" s="584"/>
      <c r="I12" s="585" t="s">
        <v>0</v>
      </c>
      <c r="J12" s="586" t="s">
        <v>64</v>
      </c>
      <c r="K12" s="766" t="str">
        <f>UPPER(IF(OR(J12="a",J12="as"),F11,IF(OR(J12="b",J12="bs"),F13,)))</f>
        <v>CENTERPÁLYA E. 1.</v>
      </c>
      <c r="L12" s="600"/>
      <c r="M12" s="571"/>
      <c r="N12" s="599"/>
      <c r="O12" s="597"/>
      <c r="P12" s="597"/>
      <c r="Q12" s="574"/>
      <c r="R12" s="575"/>
      <c r="S12" s="576"/>
      <c r="T12" s="576"/>
      <c r="U12" s="588" t="e">
        <f>#REF!</f>
        <v>#REF!</v>
      </c>
      <c r="V12" s="576"/>
      <c r="W12" s="576"/>
      <c r="X12" s="576"/>
      <c r="Y12" s="530"/>
      <c r="Z12" s="530"/>
      <c r="AA12" s="530" t="s">
        <v>81</v>
      </c>
      <c r="AB12" s="531">
        <v>15</v>
      </c>
      <c r="AC12" s="531">
        <v>10</v>
      </c>
      <c r="AD12" s="531">
        <v>6</v>
      </c>
      <c r="AE12" s="531">
        <v>3</v>
      </c>
      <c r="AF12" s="531">
        <v>1</v>
      </c>
      <c r="AG12" s="531">
        <v>0</v>
      </c>
      <c r="AH12" s="531">
        <v>0</v>
      </c>
      <c r="AI12" s="532"/>
      <c r="AJ12" s="532"/>
      <c r="AK12" s="532"/>
      <c r="AL12" s="576"/>
      <c r="AM12" s="576"/>
      <c r="AN12" s="576"/>
      <c r="AO12" s="576"/>
      <c r="AP12" s="576"/>
      <c r="AQ12" s="576"/>
      <c r="AR12" s="576"/>
      <c r="AS12" s="576"/>
    </row>
    <row r="13" spans="1:45" s="578" customFormat="1" ht="12.9" customHeight="1" thickBot="1" x14ac:dyDescent="0.3">
      <c r="A13" s="579">
        <v>4</v>
      </c>
      <c r="B13" s="566">
        <f>IF($E13="","",VLOOKUP($E13,[3]L14_Csapat!$A$7:$O$22,14))</f>
        <v>0</v>
      </c>
      <c r="C13" s="567">
        <f>IF($E13="","",VLOOKUP($E13,[3]L14_Csapat!$A$7:$O$22,15))</f>
        <v>0</v>
      </c>
      <c r="D13" s="567">
        <f>IF($E13="","",VLOOKUP($E13,[3]L14_Csapat!$A$7:$O$22,5))</f>
        <v>0</v>
      </c>
      <c r="E13" s="589">
        <v>6</v>
      </c>
      <c r="F13" s="590" t="str">
        <f>UPPER(IF($E13="","",VLOOKUP($E13,[3]L14_Csapat!$A$7:$O$22,2)))</f>
        <v>SVSE I.</v>
      </c>
      <c r="G13" s="590">
        <f>IF($E13="","",VLOOKUP($E13,[3]L14_Csapat!$A$7:$O$22,3))</f>
        <v>0</v>
      </c>
      <c r="H13" s="590"/>
      <c r="I13" s="590">
        <f>IF($E13="","",VLOOKUP($E13,[3]L14_Csapat!$A$7:$O$22,4))</f>
        <v>0</v>
      </c>
      <c r="J13" s="601"/>
      <c r="K13" s="597" t="s">
        <v>121</v>
      </c>
      <c r="L13" s="571"/>
      <c r="M13" s="571"/>
      <c r="N13" s="599"/>
      <c r="O13" s="597"/>
      <c r="P13" s="597"/>
      <c r="Q13" s="574"/>
      <c r="R13" s="575"/>
      <c r="S13" s="576"/>
      <c r="T13" s="576"/>
      <c r="U13" s="588" t="e">
        <f>#REF!</f>
        <v>#REF!</v>
      </c>
      <c r="V13" s="576"/>
      <c r="W13" s="576"/>
      <c r="X13" s="576"/>
      <c r="Y13" s="530"/>
      <c r="Z13" s="530"/>
      <c r="AA13" s="530" t="s">
        <v>77</v>
      </c>
      <c r="AB13" s="531">
        <v>10</v>
      </c>
      <c r="AC13" s="531">
        <v>6</v>
      </c>
      <c r="AD13" s="531">
        <v>3</v>
      </c>
      <c r="AE13" s="531">
        <v>1</v>
      </c>
      <c r="AF13" s="531">
        <v>0</v>
      </c>
      <c r="AG13" s="531">
        <v>0</v>
      </c>
      <c r="AH13" s="531">
        <v>0</v>
      </c>
      <c r="AI13" s="532"/>
      <c r="AJ13" s="532"/>
      <c r="AK13" s="532"/>
      <c r="AL13" s="576"/>
      <c r="AM13" s="576"/>
      <c r="AN13" s="576"/>
      <c r="AO13" s="576"/>
      <c r="AP13" s="576"/>
      <c r="AQ13" s="576"/>
      <c r="AR13" s="576"/>
      <c r="AS13" s="576"/>
    </row>
    <row r="14" spans="1:45" s="578" customFormat="1" ht="12.9" customHeight="1" thickBot="1" x14ac:dyDescent="0.3">
      <c r="A14" s="579"/>
      <c r="B14" s="580"/>
      <c r="C14" s="581"/>
      <c r="D14" s="581"/>
      <c r="E14" s="593"/>
      <c r="F14" s="583"/>
      <c r="G14" s="583"/>
      <c r="H14" s="584"/>
      <c r="I14" s="583"/>
      <c r="J14" s="594"/>
      <c r="K14" s="571"/>
      <c r="L14" s="767">
        <v>4</v>
      </c>
      <c r="M14" s="768" t="s">
        <v>146</v>
      </c>
      <c r="N14" s="595" t="s">
        <v>64</v>
      </c>
      <c r="O14" s="766" t="str">
        <f>UPPER(IF(OR(N14="a",N14="as"),M10,IF(OR(N14="b",N14="bs"),M18,)))</f>
        <v xml:space="preserve">SZTE-SPORTMÀNIA </v>
      </c>
      <c r="P14" s="596"/>
      <c r="Q14" s="574"/>
      <c r="R14" s="575"/>
      <c r="S14" s="576"/>
      <c r="T14" s="576"/>
      <c r="U14" s="588" t="e">
        <f>#REF!</f>
        <v>#REF!</v>
      </c>
      <c r="V14" s="576"/>
      <c r="W14" s="576"/>
      <c r="X14" s="576"/>
      <c r="Y14" s="530"/>
      <c r="Z14" s="530"/>
      <c r="AA14" s="530" t="s">
        <v>78</v>
      </c>
      <c r="AB14" s="531">
        <v>3</v>
      </c>
      <c r="AC14" s="531">
        <v>2</v>
      </c>
      <c r="AD14" s="531">
        <v>1</v>
      </c>
      <c r="AE14" s="531">
        <v>0</v>
      </c>
      <c r="AF14" s="531">
        <v>0</v>
      </c>
      <c r="AG14" s="531">
        <v>0</v>
      </c>
      <c r="AH14" s="531">
        <v>0</v>
      </c>
      <c r="AI14" s="532"/>
      <c r="AJ14" s="532"/>
      <c r="AK14" s="532"/>
      <c r="AL14" s="576"/>
      <c r="AM14" s="576"/>
      <c r="AN14" s="576"/>
      <c r="AO14" s="576"/>
      <c r="AP14" s="576"/>
      <c r="AQ14" s="576"/>
      <c r="AR14" s="576"/>
      <c r="AS14" s="576"/>
    </row>
    <row r="15" spans="1:45" s="578" customFormat="1" ht="12.9" customHeight="1" thickBot="1" x14ac:dyDescent="0.3">
      <c r="A15" s="602">
        <v>5</v>
      </c>
      <c r="B15" s="566">
        <f>IF($E15="","",VLOOKUP($E15,[3]L14_Csapat!$A$7:$O$22,14))</f>
        <v>0</v>
      </c>
      <c r="C15" s="567">
        <f>IF($E15="","",VLOOKUP($E15,[3]L14_Csapat!$A$7:$O$22,15))</f>
        <v>0</v>
      </c>
      <c r="D15" s="567">
        <f>IF($E15="","",VLOOKUP($E15,[3]L14_Csapat!$A$7:$O$22,5))</f>
        <v>0</v>
      </c>
      <c r="E15" s="589">
        <v>5</v>
      </c>
      <c r="F15" s="590" t="str">
        <f>UPPER(IF($E15="","",VLOOKUP($E15,[3]L14_Csapat!$A$7:$O$22,2)))</f>
        <v>RÁBA ETO SE</v>
      </c>
      <c r="G15" s="590">
        <f>IF($E15="","",VLOOKUP($E15,[3]L14_Csapat!$A$7:$O$22,3))</f>
        <v>0</v>
      </c>
      <c r="H15" s="590"/>
      <c r="I15" s="590">
        <f>IF($E15="","",VLOOKUP($E15,[3]L14_Csapat!$A$7:$O$22,4))</f>
        <v>0</v>
      </c>
      <c r="J15" s="603"/>
      <c r="K15" s="571"/>
      <c r="L15" s="767">
        <v>0</v>
      </c>
      <c r="M15" s="767" t="s">
        <v>102</v>
      </c>
      <c r="N15" s="599"/>
      <c r="O15" s="597" t="s">
        <v>121</v>
      </c>
      <c r="P15" s="597"/>
      <c r="Q15" s="574"/>
      <c r="R15" s="575"/>
      <c r="S15" s="576"/>
      <c r="T15" s="576"/>
      <c r="U15" s="588" t="e">
        <f>#REF!</f>
        <v>#REF!</v>
      </c>
      <c r="V15" s="576"/>
      <c r="W15" s="576"/>
      <c r="X15" s="576"/>
      <c r="Y15" s="530"/>
      <c r="Z15" s="530"/>
      <c r="AA15" s="530"/>
      <c r="AB15" s="530"/>
      <c r="AC15" s="530"/>
      <c r="AD15" s="530"/>
      <c r="AE15" s="530"/>
      <c r="AF15" s="530"/>
      <c r="AG15" s="530"/>
      <c r="AH15" s="530"/>
      <c r="AI15" s="532"/>
      <c r="AJ15" s="532"/>
      <c r="AK15" s="532"/>
      <c r="AL15" s="576"/>
      <c r="AM15" s="576"/>
      <c r="AN15" s="576"/>
      <c r="AO15" s="576"/>
      <c r="AP15" s="576"/>
      <c r="AQ15" s="576"/>
      <c r="AR15" s="576"/>
      <c r="AS15" s="576"/>
    </row>
    <row r="16" spans="1:45" s="578" customFormat="1" ht="12.9" customHeight="1" thickBot="1" x14ac:dyDescent="0.3">
      <c r="A16" s="579"/>
      <c r="B16" s="580"/>
      <c r="C16" s="581"/>
      <c r="D16" s="581"/>
      <c r="E16" s="593"/>
      <c r="F16" s="583"/>
      <c r="G16" s="583"/>
      <c r="H16" s="584"/>
      <c r="I16" s="585" t="s">
        <v>0</v>
      </c>
      <c r="J16" s="586" t="s">
        <v>64</v>
      </c>
      <c r="K16" s="587" t="str">
        <f>UPPER(IF(OR(J16="a",J16="as"),F15,IF(OR(J16="b",J16="bs"),F17,)))</f>
        <v>RÁBA ETO SE</v>
      </c>
      <c r="L16" s="587"/>
      <c r="M16" s="571"/>
      <c r="N16" s="599"/>
      <c r="O16" s="585"/>
      <c r="P16" s="597"/>
      <c r="Q16" s="574"/>
      <c r="R16" s="575"/>
      <c r="S16" s="576"/>
      <c r="T16" s="576"/>
      <c r="U16" s="604" t="e">
        <f>#REF!</f>
        <v>#REF!</v>
      </c>
      <c r="V16" s="576"/>
      <c r="W16" s="576"/>
      <c r="X16" s="576"/>
      <c r="Y16" s="530"/>
      <c r="Z16" s="530"/>
      <c r="AA16" s="530" t="s">
        <v>64</v>
      </c>
      <c r="AB16" s="531">
        <v>150</v>
      </c>
      <c r="AC16" s="531">
        <v>120</v>
      </c>
      <c r="AD16" s="531">
        <v>90</v>
      </c>
      <c r="AE16" s="531">
        <v>60</v>
      </c>
      <c r="AF16" s="531">
        <v>40</v>
      </c>
      <c r="AG16" s="531">
        <v>25</v>
      </c>
      <c r="AH16" s="531">
        <v>15</v>
      </c>
      <c r="AI16" s="532"/>
      <c r="AJ16" s="532"/>
      <c r="AK16" s="532"/>
      <c r="AL16" s="576"/>
      <c r="AM16" s="576"/>
      <c r="AN16" s="576"/>
      <c r="AO16" s="576"/>
      <c r="AP16" s="576"/>
      <c r="AQ16" s="576"/>
      <c r="AR16" s="576"/>
      <c r="AS16" s="576"/>
    </row>
    <row r="17" spans="1:45" s="578" customFormat="1" ht="12.9" customHeight="1" x14ac:dyDescent="0.25">
      <c r="A17" s="579">
        <v>6</v>
      </c>
      <c r="B17" s="566">
        <f>IF($E17="","",VLOOKUP($E17,[3]L14_Csapat!$A$7:$O$22,14))</f>
        <v>0</v>
      </c>
      <c r="C17" s="567">
        <f>IF($E17="","",VLOOKUP($E17,[3]L14_Csapat!$A$7:$O$22,15))</f>
        <v>0</v>
      </c>
      <c r="D17" s="567">
        <f>IF($E17="","",VLOOKUP($E17,[3]L14_Csapat!$A$7:$O$22,5))</f>
        <v>0</v>
      </c>
      <c r="E17" s="589">
        <v>7</v>
      </c>
      <c r="F17" s="590" t="str">
        <f>UPPER(IF($E17="","",VLOOKUP($E17,[3]L14_Csapat!$A$7:$O$22,2)))</f>
        <v>CENTERPÁLYA E.2.</v>
      </c>
      <c r="G17" s="590">
        <f>IF($E17="","",VLOOKUP($E17,[3]L14_Csapat!$A$7:$O$22,3))</f>
        <v>0</v>
      </c>
      <c r="H17" s="590"/>
      <c r="I17" s="590">
        <f>IF($E17="","",VLOOKUP($E17,[3]L14_Csapat!$A$7:$O$22,4))</f>
        <v>0</v>
      </c>
      <c r="J17" s="591"/>
      <c r="K17" s="597" t="s">
        <v>120</v>
      </c>
      <c r="L17" s="592"/>
      <c r="M17" s="571"/>
      <c r="N17" s="599"/>
      <c r="O17" s="597"/>
      <c r="P17" s="597"/>
      <c r="Q17" s="574"/>
      <c r="R17" s="575"/>
      <c r="S17" s="576"/>
      <c r="T17" s="576"/>
      <c r="U17" s="576"/>
      <c r="V17" s="576"/>
      <c r="W17" s="576"/>
      <c r="X17" s="576"/>
      <c r="Y17" s="530"/>
      <c r="Z17" s="530"/>
      <c r="AA17" s="530" t="s">
        <v>69</v>
      </c>
      <c r="AB17" s="531">
        <v>120</v>
      </c>
      <c r="AC17" s="531">
        <v>90</v>
      </c>
      <c r="AD17" s="531">
        <v>60</v>
      </c>
      <c r="AE17" s="531">
        <v>40</v>
      </c>
      <c r="AF17" s="531">
        <v>25</v>
      </c>
      <c r="AG17" s="531">
        <v>15</v>
      </c>
      <c r="AH17" s="531">
        <v>8</v>
      </c>
      <c r="AI17" s="532"/>
      <c r="AJ17" s="532"/>
      <c r="AK17" s="532"/>
      <c r="AL17" s="576"/>
      <c r="AM17" s="576"/>
      <c r="AN17" s="576"/>
      <c r="AO17" s="576"/>
      <c r="AP17" s="576"/>
      <c r="AQ17" s="576"/>
      <c r="AR17" s="576"/>
      <c r="AS17" s="576"/>
    </row>
    <row r="18" spans="1:45" s="578" customFormat="1" ht="12.9" customHeight="1" x14ac:dyDescent="0.25">
      <c r="A18" s="579"/>
      <c r="B18" s="580"/>
      <c r="C18" s="581"/>
      <c r="D18" s="581"/>
      <c r="E18" s="593"/>
      <c r="F18" s="583"/>
      <c r="G18" s="583"/>
      <c r="H18" s="584"/>
      <c r="I18" s="583"/>
      <c r="J18" s="594"/>
      <c r="K18" s="585" t="s">
        <v>0</v>
      </c>
      <c r="L18" s="595" t="s">
        <v>65</v>
      </c>
      <c r="M18" s="587" t="str">
        <f>UPPER(IF(OR(L18="a",L18="as"),K16,IF(OR(L18="b",L18="bs"),K20,)))</f>
        <v>PVTC</v>
      </c>
      <c r="N18" s="605"/>
      <c r="O18" s="597"/>
      <c r="P18" s="597"/>
      <c r="Q18" s="574"/>
      <c r="R18" s="575"/>
      <c r="S18" s="576"/>
      <c r="T18" s="576"/>
      <c r="U18" s="576"/>
      <c r="V18" s="576"/>
      <c r="W18" s="576"/>
      <c r="X18" s="576"/>
      <c r="Y18" s="530"/>
      <c r="Z18" s="530"/>
      <c r="AA18" s="530" t="s">
        <v>70</v>
      </c>
      <c r="AB18" s="531">
        <v>90</v>
      </c>
      <c r="AC18" s="531">
        <v>60</v>
      </c>
      <c r="AD18" s="531">
        <v>40</v>
      </c>
      <c r="AE18" s="531">
        <v>25</v>
      </c>
      <c r="AF18" s="531">
        <v>15</v>
      </c>
      <c r="AG18" s="531">
        <v>8</v>
      </c>
      <c r="AH18" s="531">
        <v>4</v>
      </c>
      <c r="AI18" s="532"/>
      <c r="AJ18" s="532"/>
      <c r="AK18" s="532"/>
      <c r="AL18" s="576"/>
      <c r="AM18" s="576"/>
      <c r="AN18" s="576"/>
      <c r="AO18" s="576"/>
      <c r="AP18" s="576"/>
      <c r="AQ18" s="576"/>
      <c r="AR18" s="576"/>
      <c r="AS18" s="576"/>
    </row>
    <row r="19" spans="1:45" s="578" customFormat="1" ht="12.9" customHeight="1" x14ac:dyDescent="0.25">
      <c r="A19" s="579">
        <v>7</v>
      </c>
      <c r="B19" s="566">
        <f>IF($E19="","",VLOOKUP($E19,[3]L14_Csapat!$A$7:$O$22,14))</f>
        <v>0</v>
      </c>
      <c r="C19" s="567">
        <f>IF($E19="","",VLOOKUP($E19,[3]L14_Csapat!$A$7:$O$22,15))</f>
        <v>0</v>
      </c>
      <c r="D19" s="567">
        <f>IF($E19="","",VLOOKUP($E19,[3]L14_Csapat!$A$7:$O$22,5))</f>
        <v>0</v>
      </c>
      <c r="E19" s="589">
        <v>4</v>
      </c>
      <c r="F19" s="590" t="str">
        <f>UPPER(IF($E19="","",VLOOKUP($E19,[3]L14_Csapat!$A$7:$O$22,2)))</f>
        <v>GYAC</v>
      </c>
      <c r="G19" s="590">
        <f>IF($E19="","",VLOOKUP($E19,[3]L14_Csapat!$A$7:$O$22,3))</f>
        <v>0</v>
      </c>
      <c r="H19" s="590"/>
      <c r="I19" s="590">
        <f>IF($E19="","",VLOOKUP($E19,[3]L14_Csapat!$A$7:$O$22,4))</f>
        <v>0</v>
      </c>
      <c r="J19" s="570"/>
      <c r="K19" s="571"/>
      <c r="L19" s="598"/>
      <c r="M19" s="597" t="s">
        <v>147</v>
      </c>
      <c r="N19" s="597"/>
      <c r="O19" s="597"/>
      <c r="P19" s="597"/>
      <c r="Q19" s="574"/>
      <c r="R19" s="575"/>
      <c r="S19" s="576"/>
      <c r="T19" s="576"/>
      <c r="U19" s="576"/>
      <c r="V19" s="576"/>
      <c r="W19" s="576"/>
      <c r="X19" s="576"/>
      <c r="Y19" s="530"/>
      <c r="Z19" s="530"/>
      <c r="AA19" s="530" t="s">
        <v>71</v>
      </c>
      <c r="AB19" s="531">
        <v>60</v>
      </c>
      <c r="AC19" s="531">
        <v>40</v>
      </c>
      <c r="AD19" s="531">
        <v>25</v>
      </c>
      <c r="AE19" s="531">
        <v>15</v>
      </c>
      <c r="AF19" s="531">
        <v>8</v>
      </c>
      <c r="AG19" s="531">
        <v>4</v>
      </c>
      <c r="AH19" s="531">
        <v>2</v>
      </c>
      <c r="AI19" s="532"/>
      <c r="AJ19" s="532"/>
      <c r="AK19" s="532"/>
      <c r="AL19" s="576"/>
      <c r="AM19" s="576"/>
      <c r="AN19" s="576"/>
      <c r="AO19" s="576"/>
      <c r="AP19" s="576"/>
      <c r="AQ19" s="576"/>
      <c r="AR19" s="576"/>
      <c r="AS19" s="576"/>
    </row>
    <row r="20" spans="1:45" s="578" customFormat="1" ht="12.9" customHeight="1" x14ac:dyDescent="0.25">
      <c r="A20" s="579"/>
      <c r="B20" s="580"/>
      <c r="C20" s="581"/>
      <c r="D20" s="581"/>
      <c r="E20" s="582"/>
      <c r="F20" s="583"/>
      <c r="G20" s="583"/>
      <c r="H20" s="584"/>
      <c r="I20" s="585" t="s">
        <v>0</v>
      </c>
      <c r="J20" s="586" t="s">
        <v>64</v>
      </c>
      <c r="K20" s="587" t="s">
        <v>103</v>
      </c>
      <c r="L20" s="600"/>
      <c r="M20" s="571"/>
      <c r="N20" s="597"/>
      <c r="O20" s="597"/>
      <c r="P20" s="597"/>
      <c r="Q20" s="574"/>
      <c r="R20" s="575"/>
      <c r="S20" s="576"/>
      <c r="T20" s="576"/>
      <c r="U20" s="576"/>
      <c r="V20" s="576"/>
      <c r="W20" s="576"/>
      <c r="X20" s="576"/>
      <c r="Y20" s="530"/>
      <c r="Z20" s="530"/>
      <c r="AA20" s="530" t="s">
        <v>72</v>
      </c>
      <c r="AB20" s="531">
        <v>40</v>
      </c>
      <c r="AC20" s="531">
        <v>25</v>
      </c>
      <c r="AD20" s="531">
        <v>15</v>
      </c>
      <c r="AE20" s="531">
        <v>8</v>
      </c>
      <c r="AF20" s="531">
        <v>4</v>
      </c>
      <c r="AG20" s="531">
        <v>2</v>
      </c>
      <c r="AH20" s="531">
        <v>1</v>
      </c>
      <c r="AI20" s="532"/>
      <c r="AJ20" s="532"/>
      <c r="AK20" s="532"/>
      <c r="AL20" s="576"/>
      <c r="AM20" s="576"/>
      <c r="AN20" s="576"/>
      <c r="AO20" s="576"/>
      <c r="AP20" s="576"/>
      <c r="AQ20" s="576"/>
      <c r="AR20" s="576"/>
      <c r="AS20" s="576"/>
    </row>
    <row r="21" spans="1:45" s="578" customFormat="1" ht="12.9" customHeight="1" x14ac:dyDescent="0.25">
      <c r="A21" s="606">
        <v>8</v>
      </c>
      <c r="B21" s="566">
        <f>IF($E21="","",VLOOKUP($E21,[3]L14_Csapat!$A$7:$O$22,14))</f>
        <v>0</v>
      </c>
      <c r="C21" s="567">
        <f>IF($E21="","",VLOOKUP($E21,[3]L14_Csapat!$A$7:$O$22,15))</f>
        <v>0</v>
      </c>
      <c r="D21" s="567">
        <f>IF($E21="","",VLOOKUP($E21,[3]L14_Csapat!$A$7:$O$22,5))</f>
        <v>0</v>
      </c>
      <c r="E21" s="568">
        <v>2</v>
      </c>
      <c r="F21" s="607" t="str">
        <f>UPPER(IF($E21="","",VLOOKUP($E21,[3]L14_Csapat!$A$7:$O$22,2)))</f>
        <v>PVTC</v>
      </c>
      <c r="G21" s="607">
        <f>IF($E21="","",VLOOKUP($E21,[3]L14_Csapat!$A$7:$O$22,3))</f>
        <v>0</v>
      </c>
      <c r="H21" s="607"/>
      <c r="I21" s="607">
        <f>IF($E21="","",VLOOKUP($E21,[3]L14_Csapat!$A$7:$O$22,4))</f>
        <v>0</v>
      </c>
      <c r="J21" s="601"/>
      <c r="K21" s="571" t="s">
        <v>121</v>
      </c>
      <c r="L21" s="571"/>
      <c r="M21" s="571"/>
      <c r="N21" s="597"/>
      <c r="O21" s="597"/>
      <c r="P21" s="597"/>
      <c r="Q21" s="574"/>
      <c r="R21" s="575"/>
      <c r="S21" s="576"/>
      <c r="T21" s="576"/>
      <c r="U21" s="576"/>
      <c r="V21" s="576"/>
      <c r="W21" s="576"/>
      <c r="X21" s="576"/>
      <c r="Y21" s="530"/>
      <c r="Z21" s="530"/>
      <c r="AA21" s="530" t="s">
        <v>73</v>
      </c>
      <c r="AB21" s="531">
        <v>25</v>
      </c>
      <c r="AC21" s="531">
        <v>15</v>
      </c>
      <c r="AD21" s="531">
        <v>10</v>
      </c>
      <c r="AE21" s="531">
        <v>6</v>
      </c>
      <c r="AF21" s="531">
        <v>3</v>
      </c>
      <c r="AG21" s="531">
        <v>1</v>
      </c>
      <c r="AH21" s="531">
        <v>0</v>
      </c>
      <c r="AI21" s="532"/>
      <c r="AJ21" s="532"/>
      <c r="AK21" s="532"/>
      <c r="AL21" s="576"/>
      <c r="AM21" s="576"/>
      <c r="AN21" s="576"/>
      <c r="AO21" s="576"/>
      <c r="AP21" s="576"/>
      <c r="AQ21" s="576"/>
      <c r="AR21" s="576"/>
      <c r="AS21" s="576"/>
    </row>
    <row r="22" spans="1:45" s="578" customFormat="1" ht="9.6" customHeight="1" x14ac:dyDescent="0.25">
      <c r="A22" s="608"/>
      <c r="B22" s="572"/>
      <c r="C22" s="572"/>
      <c r="D22" s="572"/>
      <c r="E22" s="582"/>
      <c r="F22" s="572"/>
      <c r="G22" s="572"/>
      <c r="H22" s="572"/>
      <c r="I22" s="572"/>
      <c r="J22" s="582"/>
      <c r="K22" s="572"/>
      <c r="L22" s="572"/>
      <c r="M22" s="572"/>
      <c r="N22" s="574"/>
      <c r="O22" s="574"/>
      <c r="P22" s="574"/>
      <c r="Q22" s="574"/>
      <c r="R22" s="575"/>
      <c r="S22" s="576"/>
      <c r="T22" s="576"/>
      <c r="U22" s="576"/>
      <c r="V22" s="576"/>
      <c r="W22" s="576"/>
      <c r="X22" s="576"/>
      <c r="Y22" s="530"/>
      <c r="Z22" s="530"/>
      <c r="AA22" s="530" t="s">
        <v>74</v>
      </c>
      <c r="AB22" s="531">
        <v>15</v>
      </c>
      <c r="AC22" s="531">
        <v>10</v>
      </c>
      <c r="AD22" s="531">
        <v>6</v>
      </c>
      <c r="AE22" s="531">
        <v>3</v>
      </c>
      <c r="AF22" s="531">
        <v>1</v>
      </c>
      <c r="AG22" s="531">
        <v>0</v>
      </c>
      <c r="AH22" s="531">
        <v>0</v>
      </c>
      <c r="AI22" s="532"/>
      <c r="AJ22" s="532"/>
      <c r="AK22" s="532"/>
      <c r="AL22" s="576"/>
      <c r="AM22" s="576"/>
      <c r="AN22" s="576"/>
      <c r="AO22" s="576"/>
      <c r="AP22" s="576"/>
      <c r="AQ22" s="576"/>
      <c r="AR22" s="576"/>
      <c r="AS22" s="576"/>
    </row>
    <row r="23" spans="1:45" s="578" customFormat="1" ht="9.6" customHeight="1" x14ac:dyDescent="0.25">
      <c r="A23" s="609"/>
      <c r="B23" s="582"/>
      <c r="C23" s="582"/>
      <c r="D23" s="582"/>
      <c r="E23" s="582"/>
      <c r="F23" s="572"/>
      <c r="G23" s="572"/>
      <c r="H23" s="576"/>
      <c r="I23" s="610"/>
      <c r="J23" s="582"/>
      <c r="K23" s="572"/>
      <c r="L23" s="572"/>
      <c r="M23" s="572"/>
      <c r="N23" s="574"/>
      <c r="O23" s="574"/>
      <c r="P23" s="574"/>
      <c r="Q23" s="574"/>
      <c r="R23" s="575"/>
      <c r="S23" s="576"/>
      <c r="T23" s="576"/>
      <c r="U23" s="576"/>
      <c r="V23" s="576"/>
      <c r="W23" s="576"/>
      <c r="X23" s="576"/>
      <c r="Y23" s="530"/>
      <c r="Z23" s="530"/>
      <c r="AA23" s="530" t="s">
        <v>75</v>
      </c>
      <c r="AB23" s="531">
        <v>10</v>
      </c>
      <c r="AC23" s="531">
        <v>6</v>
      </c>
      <c r="AD23" s="531">
        <v>3</v>
      </c>
      <c r="AE23" s="531">
        <v>1</v>
      </c>
      <c r="AF23" s="531">
        <v>0</v>
      </c>
      <c r="AG23" s="531">
        <v>0</v>
      </c>
      <c r="AH23" s="531">
        <v>0</v>
      </c>
      <c r="AI23" s="532"/>
      <c r="AJ23" s="532"/>
      <c r="AK23" s="532"/>
      <c r="AL23" s="576"/>
      <c r="AM23" s="576"/>
      <c r="AN23" s="576"/>
      <c r="AO23" s="576"/>
      <c r="AP23" s="576"/>
      <c r="AQ23" s="576"/>
      <c r="AR23" s="576"/>
      <c r="AS23" s="576"/>
    </row>
    <row r="24" spans="1:45" s="578" customFormat="1" ht="9.6" customHeight="1" x14ac:dyDescent="0.25">
      <c r="A24" s="609"/>
      <c r="B24" s="572"/>
      <c r="C24" s="572"/>
      <c r="D24" s="572"/>
      <c r="E24" s="582"/>
      <c r="F24" s="572"/>
      <c r="G24" s="572"/>
      <c r="H24" s="572"/>
      <c r="I24" s="572"/>
      <c r="J24" s="582"/>
      <c r="K24" s="572"/>
      <c r="L24" s="611"/>
      <c r="M24" s="572"/>
      <c r="N24" s="574"/>
      <c r="O24" s="574"/>
      <c r="P24" s="574"/>
      <c r="Q24" s="574"/>
      <c r="R24" s="575"/>
      <c r="S24" s="576"/>
      <c r="T24" s="576"/>
      <c r="U24" s="576"/>
      <c r="V24" s="576"/>
      <c r="W24" s="576"/>
      <c r="X24" s="576"/>
      <c r="Y24" s="530"/>
      <c r="Z24" s="530"/>
      <c r="AA24" s="530" t="s">
        <v>76</v>
      </c>
      <c r="AB24" s="531">
        <v>6</v>
      </c>
      <c r="AC24" s="531">
        <v>3</v>
      </c>
      <c r="AD24" s="531">
        <v>1</v>
      </c>
      <c r="AE24" s="531">
        <v>0</v>
      </c>
      <c r="AF24" s="531">
        <v>0</v>
      </c>
      <c r="AG24" s="531">
        <v>0</v>
      </c>
      <c r="AH24" s="531">
        <v>0</v>
      </c>
      <c r="AI24" s="532"/>
      <c r="AJ24" s="532"/>
      <c r="AK24" s="532"/>
      <c r="AL24" s="576"/>
      <c r="AM24" s="576"/>
      <c r="AN24" s="576"/>
      <c r="AO24" s="576"/>
      <c r="AP24" s="576"/>
      <c r="AQ24" s="576"/>
      <c r="AR24" s="576"/>
      <c r="AS24" s="576"/>
    </row>
    <row r="25" spans="1:45" s="578" customFormat="1" ht="9.6" customHeight="1" x14ac:dyDescent="0.25">
      <c r="A25" s="609"/>
      <c r="B25" s="582"/>
      <c r="C25" s="582"/>
      <c r="D25" s="582"/>
      <c r="E25" s="582"/>
      <c r="F25" s="572"/>
      <c r="G25" s="572"/>
      <c r="H25" s="576"/>
      <c r="I25" s="572"/>
      <c r="J25" s="582"/>
      <c r="K25" s="610"/>
      <c r="L25" s="582"/>
      <c r="M25" s="572"/>
      <c r="N25" s="574"/>
      <c r="O25" s="574"/>
      <c r="P25" s="574"/>
      <c r="Q25" s="574"/>
      <c r="R25" s="575"/>
      <c r="S25" s="576"/>
      <c r="T25" s="576"/>
      <c r="U25" s="576"/>
      <c r="V25" s="576"/>
      <c r="W25" s="576"/>
      <c r="X25" s="576"/>
      <c r="Y25" s="530"/>
      <c r="Z25" s="530"/>
      <c r="AA25" s="530" t="s">
        <v>81</v>
      </c>
      <c r="AB25" s="531">
        <v>3</v>
      </c>
      <c r="AC25" s="531">
        <v>2</v>
      </c>
      <c r="AD25" s="531">
        <v>1</v>
      </c>
      <c r="AE25" s="531">
        <v>0</v>
      </c>
      <c r="AF25" s="531">
        <v>0</v>
      </c>
      <c r="AG25" s="531">
        <v>0</v>
      </c>
      <c r="AH25" s="531">
        <v>0</v>
      </c>
      <c r="AI25" s="532"/>
      <c r="AJ25" s="532"/>
      <c r="AK25" s="532"/>
      <c r="AL25" s="576"/>
      <c r="AM25" s="576"/>
      <c r="AN25" s="576"/>
      <c r="AO25" s="576"/>
      <c r="AP25" s="576"/>
      <c r="AQ25" s="576"/>
      <c r="AR25" s="576"/>
      <c r="AS25" s="576"/>
    </row>
    <row r="26" spans="1:45" s="578" customFormat="1" ht="9.6" customHeight="1" x14ac:dyDescent="0.25">
      <c r="A26" s="609"/>
      <c r="B26" s="572"/>
      <c r="C26" s="572"/>
      <c r="D26" s="572"/>
      <c r="E26" s="582"/>
      <c r="F26" s="572"/>
      <c r="G26" s="572"/>
      <c r="H26" s="572"/>
      <c r="I26" s="572"/>
      <c r="J26" s="582"/>
      <c r="K26" s="572"/>
      <c r="L26" s="572"/>
      <c r="M26" s="572"/>
      <c r="N26" s="574"/>
      <c r="O26" s="574"/>
      <c r="P26" s="574"/>
      <c r="Q26" s="574"/>
      <c r="R26" s="575"/>
      <c r="S26" s="612"/>
      <c r="T26" s="576"/>
      <c r="U26" s="576"/>
      <c r="V26" s="576"/>
      <c r="W26" s="576"/>
      <c r="X26" s="576"/>
      <c r="Y26" s="613"/>
      <c r="Z26" s="613"/>
      <c r="AA26" s="613"/>
      <c r="AB26" s="613"/>
      <c r="AC26" s="613"/>
      <c r="AD26" s="613"/>
      <c r="AE26" s="613"/>
      <c r="AF26" s="613"/>
      <c r="AG26" s="613"/>
      <c r="AH26" s="613"/>
      <c r="AI26" s="532"/>
      <c r="AJ26" s="532"/>
      <c r="AK26" s="532"/>
      <c r="AL26" s="576"/>
      <c r="AM26" s="576"/>
      <c r="AN26" s="576"/>
      <c r="AO26" s="576"/>
      <c r="AP26" s="576"/>
      <c r="AQ26" s="576"/>
      <c r="AR26" s="576"/>
      <c r="AS26" s="576"/>
    </row>
    <row r="27" spans="1:45" s="578" customFormat="1" ht="9.6" customHeight="1" x14ac:dyDescent="0.25">
      <c r="A27" s="609"/>
      <c r="B27" s="582"/>
      <c r="C27" s="582"/>
      <c r="D27" s="582"/>
      <c r="E27" s="582"/>
      <c r="F27" s="572"/>
      <c r="G27" s="572"/>
      <c r="H27" s="576"/>
      <c r="I27" s="610"/>
      <c r="J27" s="582"/>
      <c r="K27" s="572"/>
      <c r="L27" s="572"/>
      <c r="M27" s="572"/>
      <c r="N27" s="574"/>
      <c r="O27" s="574"/>
      <c r="P27" s="574"/>
      <c r="Q27" s="574"/>
      <c r="R27" s="575"/>
      <c r="S27" s="576"/>
      <c r="T27" s="576"/>
      <c r="U27" s="576"/>
      <c r="V27" s="576"/>
      <c r="W27" s="576"/>
      <c r="X27" s="576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532"/>
      <c r="AJ27" s="532"/>
      <c r="AK27" s="532"/>
      <c r="AL27" s="576"/>
      <c r="AM27" s="576"/>
      <c r="AN27" s="576"/>
      <c r="AO27" s="576"/>
      <c r="AP27" s="576"/>
      <c r="AQ27" s="576"/>
      <c r="AR27" s="576"/>
      <c r="AS27" s="576"/>
    </row>
    <row r="28" spans="1:45" s="578" customFormat="1" ht="9.6" customHeight="1" x14ac:dyDescent="0.25">
      <c r="A28" s="609"/>
      <c r="B28" s="572"/>
      <c r="C28" s="572"/>
      <c r="D28" s="572"/>
      <c r="E28" s="582"/>
      <c r="F28" s="572"/>
      <c r="G28" s="572"/>
      <c r="H28" s="572"/>
      <c r="I28" s="572"/>
      <c r="J28" s="582"/>
      <c r="K28" s="572"/>
      <c r="L28" s="572"/>
      <c r="M28" s="572"/>
      <c r="N28" s="574"/>
      <c r="O28" s="574"/>
      <c r="P28" s="574"/>
      <c r="Q28" s="574"/>
      <c r="R28" s="575"/>
      <c r="S28" s="576"/>
      <c r="T28" s="576"/>
      <c r="U28" s="576"/>
      <c r="V28" s="576"/>
      <c r="W28" s="576"/>
      <c r="X28" s="576"/>
      <c r="Y28" s="576"/>
      <c r="Z28" s="576"/>
      <c r="AA28" s="576"/>
      <c r="AB28" s="576"/>
      <c r="AC28" s="576"/>
      <c r="AD28" s="576"/>
      <c r="AE28" s="576"/>
      <c r="AF28" s="576"/>
      <c r="AG28" s="576"/>
      <c r="AH28" s="576"/>
      <c r="AI28" s="614"/>
      <c r="AJ28" s="614"/>
      <c r="AK28" s="614"/>
      <c r="AL28" s="576"/>
      <c r="AM28" s="576"/>
      <c r="AN28" s="576"/>
      <c r="AO28" s="576"/>
      <c r="AP28" s="576"/>
      <c r="AQ28" s="576"/>
      <c r="AR28" s="576"/>
      <c r="AS28" s="576"/>
    </row>
    <row r="29" spans="1:45" s="578" customFormat="1" ht="9.6" customHeight="1" x14ac:dyDescent="0.25">
      <c r="A29" s="609"/>
      <c r="B29" s="582"/>
      <c r="C29" s="582"/>
      <c r="D29" s="582"/>
      <c r="E29" s="582"/>
      <c r="F29" s="572"/>
      <c r="G29" s="572"/>
      <c r="H29" s="576"/>
      <c r="I29" s="572"/>
      <c r="J29" s="582"/>
      <c r="K29" s="572"/>
      <c r="L29" s="572"/>
      <c r="M29" s="610"/>
      <c r="N29" s="582"/>
      <c r="O29" s="572"/>
      <c r="P29" s="574"/>
      <c r="Q29" s="574"/>
      <c r="R29" s="575"/>
      <c r="S29" s="576"/>
      <c r="T29" s="576"/>
      <c r="U29" s="576"/>
      <c r="V29" s="576"/>
      <c r="W29" s="576"/>
      <c r="X29" s="576"/>
      <c r="Y29" s="576"/>
      <c r="Z29" s="576"/>
      <c r="AA29" s="576"/>
      <c r="AB29" s="576"/>
      <c r="AC29" s="576"/>
      <c r="AD29" s="576"/>
      <c r="AE29" s="576"/>
      <c r="AF29" s="576"/>
      <c r="AG29" s="576"/>
      <c r="AH29" s="576"/>
      <c r="AI29" s="614"/>
      <c r="AJ29" s="614"/>
      <c r="AK29" s="614"/>
      <c r="AL29" s="576"/>
      <c r="AM29" s="576"/>
      <c r="AN29" s="576"/>
      <c r="AO29" s="576"/>
      <c r="AP29" s="576"/>
      <c r="AQ29" s="576"/>
      <c r="AR29" s="576"/>
      <c r="AS29" s="576"/>
    </row>
    <row r="30" spans="1:45" s="578" customFormat="1" ht="9.6" customHeight="1" x14ac:dyDescent="0.25">
      <c r="A30" s="609"/>
      <c r="B30" s="572"/>
      <c r="C30" s="572"/>
      <c r="D30" s="572"/>
      <c r="E30" s="582"/>
      <c r="F30" s="572"/>
      <c r="G30" s="572"/>
      <c r="H30" s="572"/>
      <c r="I30" s="572"/>
      <c r="J30" s="582"/>
      <c r="K30" s="572"/>
      <c r="L30" s="572"/>
      <c r="M30" s="572"/>
      <c r="N30" s="574"/>
      <c r="O30" s="572"/>
      <c r="P30" s="574"/>
      <c r="Q30" s="574"/>
      <c r="R30" s="575"/>
      <c r="S30" s="576"/>
      <c r="T30" s="576"/>
      <c r="U30" s="576"/>
      <c r="V30" s="576"/>
      <c r="W30" s="576"/>
      <c r="X30" s="576"/>
      <c r="Y30" s="576"/>
      <c r="Z30" s="576"/>
      <c r="AA30" s="576"/>
      <c r="AB30" s="576"/>
      <c r="AC30" s="576"/>
      <c r="AD30" s="576"/>
      <c r="AE30" s="576"/>
      <c r="AF30" s="576"/>
      <c r="AG30" s="576"/>
      <c r="AH30" s="576"/>
      <c r="AI30" s="614"/>
      <c r="AJ30" s="614"/>
      <c r="AK30" s="614"/>
      <c r="AL30" s="576"/>
      <c r="AM30" s="576"/>
      <c r="AN30" s="576"/>
      <c r="AO30" s="576"/>
      <c r="AP30" s="576"/>
      <c r="AQ30" s="576"/>
      <c r="AR30" s="576"/>
      <c r="AS30" s="576"/>
    </row>
    <row r="31" spans="1:45" s="578" customFormat="1" ht="9.6" customHeight="1" x14ac:dyDescent="0.25">
      <c r="A31" s="609"/>
      <c r="B31" s="582"/>
      <c r="C31" s="582"/>
      <c r="D31" s="582"/>
      <c r="E31" s="582"/>
      <c r="F31" s="572"/>
      <c r="G31" s="572"/>
      <c r="H31" s="576"/>
      <c r="I31" s="610"/>
      <c r="J31" s="582"/>
      <c r="K31" s="572"/>
      <c r="L31" s="572"/>
      <c r="M31" s="572"/>
      <c r="N31" s="574"/>
      <c r="O31" s="574"/>
      <c r="P31" s="574"/>
      <c r="Q31" s="574"/>
      <c r="R31" s="575"/>
      <c r="S31" s="576"/>
      <c r="T31" s="576"/>
      <c r="U31" s="576"/>
      <c r="V31" s="576"/>
      <c r="W31" s="576"/>
      <c r="X31" s="576"/>
      <c r="Y31" s="576"/>
      <c r="Z31" s="576"/>
      <c r="AA31" s="576"/>
      <c r="AB31" s="576"/>
      <c r="AC31" s="576"/>
      <c r="AD31" s="576"/>
      <c r="AE31" s="576"/>
      <c r="AF31" s="576"/>
      <c r="AG31" s="576"/>
      <c r="AH31" s="576"/>
      <c r="AI31" s="614"/>
      <c r="AJ31" s="614"/>
      <c r="AK31" s="614"/>
      <c r="AL31" s="576"/>
      <c r="AM31" s="576"/>
      <c r="AN31" s="576"/>
      <c r="AO31" s="576"/>
      <c r="AP31" s="576"/>
      <c r="AQ31" s="576"/>
      <c r="AR31" s="576"/>
      <c r="AS31" s="576"/>
    </row>
    <row r="32" spans="1:45" s="578" customFormat="1" ht="9.6" customHeight="1" x14ac:dyDescent="0.25">
      <c r="A32" s="609"/>
      <c r="B32" s="572"/>
      <c r="C32" s="572"/>
      <c r="D32" s="572"/>
      <c r="E32" s="582"/>
      <c r="F32" s="572"/>
      <c r="G32" s="572"/>
      <c r="H32" s="572"/>
      <c r="I32" s="572"/>
      <c r="J32" s="582"/>
      <c r="K32" s="572"/>
      <c r="L32" s="611"/>
      <c r="M32" s="572"/>
      <c r="N32" s="574"/>
      <c r="O32" s="574"/>
      <c r="P32" s="574"/>
      <c r="Q32" s="574"/>
      <c r="R32" s="575"/>
      <c r="S32" s="576"/>
      <c r="T32" s="576"/>
      <c r="U32" s="576"/>
      <c r="V32" s="576"/>
      <c r="W32" s="576"/>
      <c r="X32" s="576"/>
      <c r="Y32" s="576"/>
      <c r="Z32" s="576"/>
      <c r="AA32" s="576"/>
      <c r="AB32" s="576"/>
      <c r="AC32" s="576"/>
      <c r="AD32" s="576"/>
      <c r="AE32" s="576"/>
      <c r="AF32" s="576"/>
      <c r="AG32" s="576"/>
      <c r="AH32" s="576"/>
      <c r="AI32" s="614"/>
      <c r="AJ32" s="614"/>
      <c r="AK32" s="614"/>
      <c r="AL32" s="576"/>
      <c r="AM32" s="576"/>
      <c r="AN32" s="576"/>
      <c r="AO32" s="576"/>
      <c r="AP32" s="576"/>
      <c r="AQ32" s="576"/>
      <c r="AR32" s="576"/>
      <c r="AS32" s="576"/>
    </row>
    <row r="33" spans="1:45" s="578" customFormat="1" ht="9.6" customHeight="1" x14ac:dyDescent="0.25">
      <c r="A33" s="609"/>
      <c r="B33" s="582"/>
      <c r="C33" s="582"/>
      <c r="D33" s="582"/>
      <c r="E33" s="582"/>
      <c r="F33" s="572"/>
      <c r="G33" s="572"/>
      <c r="H33" s="576"/>
      <c r="I33" s="572"/>
      <c r="J33" s="582"/>
      <c r="K33" s="610"/>
      <c r="L33" s="582"/>
      <c r="M33" s="572"/>
      <c r="N33" s="574"/>
      <c r="O33" s="574"/>
      <c r="P33" s="574"/>
      <c r="Q33" s="574"/>
      <c r="R33" s="575"/>
      <c r="S33" s="576"/>
      <c r="T33" s="576"/>
      <c r="U33" s="576"/>
      <c r="V33" s="576"/>
      <c r="W33" s="576"/>
      <c r="X33" s="576"/>
      <c r="Y33" s="576"/>
      <c r="Z33" s="576"/>
      <c r="AA33" s="576"/>
      <c r="AB33" s="576"/>
      <c r="AC33" s="576"/>
      <c r="AD33" s="576"/>
      <c r="AE33" s="576"/>
      <c r="AF33" s="576"/>
      <c r="AG33" s="576"/>
      <c r="AH33" s="576"/>
      <c r="AI33" s="614"/>
      <c r="AJ33" s="614"/>
      <c r="AK33" s="614"/>
      <c r="AL33" s="576"/>
      <c r="AM33" s="576"/>
      <c r="AN33" s="576"/>
      <c r="AO33" s="576"/>
      <c r="AP33" s="576"/>
      <c r="AQ33" s="576"/>
      <c r="AR33" s="576"/>
      <c r="AS33" s="576"/>
    </row>
    <row r="34" spans="1:45" s="578" customFormat="1" ht="9.6" customHeight="1" x14ac:dyDescent="0.25">
      <c r="A34" s="609"/>
      <c r="B34" s="572"/>
      <c r="C34" s="572"/>
      <c r="D34" s="572"/>
      <c r="E34" s="582"/>
      <c r="F34" s="572"/>
      <c r="G34" s="572"/>
      <c r="H34" s="572"/>
      <c r="I34" s="572"/>
      <c r="J34" s="582"/>
      <c r="K34" s="572"/>
      <c r="L34" s="572"/>
      <c r="M34" s="572"/>
      <c r="N34" s="574"/>
      <c r="O34" s="574"/>
      <c r="P34" s="574"/>
      <c r="Q34" s="574"/>
      <c r="R34" s="575"/>
      <c r="S34" s="576"/>
      <c r="T34" s="576"/>
      <c r="U34" s="576"/>
      <c r="V34" s="576"/>
      <c r="W34" s="576"/>
      <c r="X34" s="576"/>
      <c r="Y34" s="576"/>
      <c r="Z34" s="576"/>
      <c r="AA34" s="576"/>
      <c r="AB34" s="576"/>
      <c r="AC34" s="576"/>
      <c r="AD34" s="576"/>
      <c r="AE34" s="576"/>
      <c r="AF34" s="576"/>
      <c r="AG34" s="576"/>
      <c r="AH34" s="576"/>
      <c r="AI34" s="614"/>
      <c r="AJ34" s="614"/>
      <c r="AK34" s="614"/>
      <c r="AL34" s="576"/>
      <c r="AM34" s="576"/>
      <c r="AN34" s="576"/>
      <c r="AO34" s="576"/>
      <c r="AP34" s="576"/>
      <c r="AQ34" s="576"/>
      <c r="AR34" s="576"/>
      <c r="AS34" s="576"/>
    </row>
    <row r="35" spans="1:45" s="578" customFormat="1" ht="9.6" customHeight="1" x14ac:dyDescent="0.25">
      <c r="A35" s="609"/>
      <c r="B35" s="582"/>
      <c r="C35" s="582"/>
      <c r="D35" s="582"/>
      <c r="E35" s="582"/>
      <c r="F35" s="572"/>
      <c r="G35" s="572"/>
      <c r="H35" s="576"/>
      <c r="I35" s="610"/>
      <c r="J35" s="582"/>
      <c r="K35" s="572"/>
      <c r="L35" s="572"/>
      <c r="M35" s="572"/>
      <c r="N35" s="574"/>
      <c r="O35" s="574"/>
      <c r="P35" s="574"/>
      <c r="Q35" s="574"/>
      <c r="R35" s="575"/>
      <c r="S35" s="576"/>
      <c r="T35" s="576"/>
      <c r="U35" s="576"/>
      <c r="V35" s="576"/>
      <c r="W35" s="576"/>
      <c r="X35" s="576"/>
      <c r="Y35" s="576"/>
      <c r="Z35" s="576"/>
      <c r="AA35" s="576"/>
      <c r="AB35" s="576"/>
      <c r="AC35" s="576"/>
      <c r="AD35" s="576"/>
      <c r="AE35" s="576"/>
      <c r="AF35" s="576"/>
      <c r="AG35" s="576"/>
      <c r="AH35" s="576"/>
      <c r="AI35" s="614"/>
      <c r="AJ35" s="614"/>
      <c r="AK35" s="614"/>
      <c r="AL35" s="576"/>
      <c r="AM35" s="576"/>
      <c r="AN35" s="576"/>
      <c r="AO35" s="576"/>
      <c r="AP35" s="576"/>
      <c r="AQ35" s="576"/>
      <c r="AR35" s="576"/>
      <c r="AS35" s="576"/>
    </row>
    <row r="36" spans="1:45" s="578" customFormat="1" ht="9.6" customHeight="1" x14ac:dyDescent="0.25">
      <c r="A36" s="608"/>
      <c r="B36" s="572"/>
      <c r="C36" s="572"/>
      <c r="D36" s="572"/>
      <c r="E36" s="582"/>
      <c r="F36" s="572"/>
      <c r="G36" s="572"/>
      <c r="H36" s="572"/>
      <c r="I36" s="572"/>
      <c r="J36" s="582"/>
      <c r="K36" s="572"/>
      <c r="L36" s="572"/>
      <c r="M36" s="572"/>
      <c r="N36" s="572"/>
      <c r="O36" s="572"/>
      <c r="P36" s="572"/>
      <c r="Q36" s="574"/>
      <c r="R36" s="575"/>
      <c r="S36" s="576"/>
      <c r="T36" s="576"/>
      <c r="U36" s="576"/>
      <c r="V36" s="576"/>
      <c r="W36" s="576"/>
      <c r="X36" s="576"/>
      <c r="Y36" s="576"/>
      <c r="Z36" s="576"/>
      <c r="AA36" s="576"/>
      <c r="AB36" s="576"/>
      <c r="AC36" s="576"/>
      <c r="AD36" s="576"/>
      <c r="AE36" s="576"/>
      <c r="AF36" s="576"/>
      <c r="AG36" s="576"/>
      <c r="AH36" s="576"/>
      <c r="AI36" s="614"/>
      <c r="AJ36" s="614"/>
      <c r="AK36" s="614"/>
      <c r="AL36" s="576"/>
      <c r="AM36" s="576"/>
      <c r="AN36" s="576"/>
      <c r="AO36" s="576"/>
      <c r="AP36" s="576"/>
      <c r="AQ36" s="576"/>
      <c r="AR36" s="576"/>
      <c r="AS36" s="576"/>
    </row>
    <row r="37" spans="1:45" s="578" customFormat="1" ht="9.6" customHeight="1" x14ac:dyDescent="0.25">
      <c r="A37" s="609"/>
      <c r="B37" s="582"/>
      <c r="C37" s="582"/>
      <c r="D37" s="582"/>
      <c r="E37" s="582"/>
      <c r="F37" s="615"/>
      <c r="G37" s="615"/>
      <c r="H37" s="616"/>
      <c r="I37" s="571"/>
      <c r="J37" s="594"/>
      <c r="K37" s="571"/>
      <c r="L37" s="571"/>
      <c r="M37" s="571"/>
      <c r="N37" s="597"/>
      <c r="O37" s="597"/>
      <c r="P37" s="597"/>
      <c r="Q37" s="574"/>
      <c r="R37" s="575"/>
      <c r="S37" s="576"/>
      <c r="T37" s="576"/>
      <c r="U37" s="576"/>
      <c r="V37" s="576"/>
      <c r="W37" s="576"/>
      <c r="X37" s="576"/>
      <c r="Y37" s="576"/>
      <c r="Z37" s="576"/>
      <c r="AA37" s="576"/>
      <c r="AB37" s="576"/>
      <c r="AC37" s="576"/>
      <c r="AD37" s="576"/>
      <c r="AE37" s="576"/>
      <c r="AF37" s="576"/>
      <c r="AG37" s="576"/>
      <c r="AH37" s="576"/>
      <c r="AI37" s="614"/>
      <c r="AJ37" s="614"/>
      <c r="AK37" s="614"/>
      <c r="AL37" s="576"/>
      <c r="AM37" s="576"/>
      <c r="AN37" s="576"/>
      <c r="AO37" s="576"/>
      <c r="AP37" s="576"/>
      <c r="AQ37" s="576"/>
      <c r="AR37" s="576"/>
      <c r="AS37" s="576"/>
    </row>
    <row r="38" spans="1:45" s="578" customFormat="1" ht="9.6" customHeight="1" x14ac:dyDescent="0.25">
      <c r="A38" s="608"/>
      <c r="B38" s="572"/>
      <c r="C38" s="572"/>
      <c r="D38" s="572"/>
      <c r="E38" s="582"/>
      <c r="F38" s="572"/>
      <c r="G38" s="572"/>
      <c r="H38" s="572"/>
      <c r="I38" s="572"/>
      <c r="J38" s="582"/>
      <c r="K38" s="572"/>
      <c r="L38" s="572"/>
      <c r="M38" s="572"/>
      <c r="N38" s="574"/>
      <c r="O38" s="574"/>
      <c r="P38" s="574"/>
      <c r="Q38" s="574"/>
      <c r="R38" s="575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  <c r="AD38" s="576"/>
      <c r="AE38" s="576"/>
      <c r="AF38" s="576"/>
      <c r="AG38" s="576"/>
      <c r="AH38" s="576"/>
      <c r="AI38" s="614"/>
      <c r="AJ38" s="614"/>
      <c r="AK38" s="614"/>
      <c r="AL38" s="576"/>
      <c r="AM38" s="576"/>
      <c r="AN38" s="576"/>
      <c r="AO38" s="576"/>
      <c r="AP38" s="576"/>
      <c r="AQ38" s="576"/>
      <c r="AR38" s="576"/>
      <c r="AS38" s="576"/>
    </row>
    <row r="39" spans="1:45" s="578" customFormat="1" ht="9.6" customHeight="1" x14ac:dyDescent="0.25">
      <c r="A39" s="609"/>
      <c r="B39" s="582"/>
      <c r="C39" s="582"/>
      <c r="D39" s="582"/>
      <c r="E39" s="582"/>
      <c r="F39" s="572"/>
      <c r="G39" s="572"/>
      <c r="H39" s="576"/>
      <c r="I39" s="610"/>
      <c r="J39" s="582"/>
      <c r="K39" s="572"/>
      <c r="L39" s="572"/>
      <c r="M39" s="572"/>
      <c r="N39" s="574"/>
      <c r="O39" s="574"/>
      <c r="P39" s="574"/>
      <c r="Q39" s="574"/>
      <c r="R39" s="575"/>
      <c r="S39" s="576"/>
      <c r="T39" s="576"/>
      <c r="U39" s="576"/>
      <c r="V39" s="576"/>
      <c r="W39" s="576"/>
      <c r="X39" s="576"/>
      <c r="Y39" s="576"/>
      <c r="Z39" s="576"/>
      <c r="AA39" s="576"/>
      <c r="AB39" s="576"/>
      <c r="AC39" s="576"/>
      <c r="AD39" s="576"/>
      <c r="AE39" s="576"/>
      <c r="AF39" s="576"/>
      <c r="AG39" s="576"/>
      <c r="AH39" s="576"/>
      <c r="AI39" s="614"/>
      <c r="AJ39" s="614"/>
      <c r="AK39" s="614"/>
      <c r="AL39" s="576"/>
      <c r="AM39" s="576"/>
      <c r="AN39" s="576"/>
      <c r="AO39" s="576"/>
      <c r="AP39" s="576"/>
      <c r="AQ39" s="576"/>
      <c r="AR39" s="576"/>
      <c r="AS39" s="576"/>
    </row>
    <row r="40" spans="1:45" s="578" customFormat="1" ht="9.6" customHeight="1" x14ac:dyDescent="0.25">
      <c r="A40" s="609"/>
      <c r="B40" s="572"/>
      <c r="C40" s="572"/>
      <c r="D40" s="572"/>
      <c r="E40" s="582"/>
      <c r="F40" s="572"/>
      <c r="G40" s="572"/>
      <c r="H40" s="572"/>
      <c r="I40" s="572"/>
      <c r="J40" s="582"/>
      <c r="K40" s="572"/>
      <c r="L40" s="611"/>
      <c r="M40" s="572"/>
      <c r="N40" s="574"/>
      <c r="O40" s="574"/>
      <c r="P40" s="574"/>
      <c r="Q40" s="574"/>
      <c r="R40" s="575"/>
      <c r="S40" s="576"/>
      <c r="T40" s="576"/>
      <c r="U40" s="576"/>
      <c r="V40" s="576"/>
      <c r="W40" s="576"/>
      <c r="X40" s="576"/>
      <c r="Y40" s="576"/>
      <c r="Z40" s="576"/>
      <c r="AA40" s="576"/>
      <c r="AB40" s="576"/>
      <c r="AC40" s="576"/>
      <c r="AD40" s="576"/>
      <c r="AE40" s="576"/>
      <c r="AF40" s="576"/>
      <c r="AG40" s="576"/>
      <c r="AH40" s="576"/>
      <c r="AI40" s="614"/>
      <c r="AJ40" s="614"/>
      <c r="AK40" s="614"/>
      <c r="AL40" s="576"/>
      <c r="AM40" s="576"/>
      <c r="AN40" s="576"/>
      <c r="AO40" s="576"/>
      <c r="AP40" s="576"/>
      <c r="AQ40" s="576"/>
      <c r="AR40" s="576"/>
      <c r="AS40" s="576"/>
    </row>
    <row r="41" spans="1:45" s="578" customFormat="1" ht="9.6" customHeight="1" x14ac:dyDescent="0.25">
      <c r="A41" s="609"/>
      <c r="B41" s="582"/>
      <c r="C41" s="582"/>
      <c r="D41" s="582"/>
      <c r="E41" s="582"/>
      <c r="F41" s="572"/>
      <c r="G41" s="572"/>
      <c r="H41" s="576"/>
      <c r="I41" s="572"/>
      <c r="J41" s="582"/>
      <c r="K41" s="610"/>
      <c r="L41" s="582"/>
      <c r="M41" s="572"/>
      <c r="N41" s="574"/>
      <c r="O41" s="574"/>
      <c r="P41" s="574"/>
      <c r="Q41" s="574"/>
      <c r="R41" s="575"/>
      <c r="S41" s="576"/>
      <c r="T41" s="576"/>
      <c r="U41" s="576"/>
      <c r="V41" s="576"/>
      <c r="W41" s="576"/>
      <c r="X41" s="576"/>
      <c r="Y41" s="576"/>
      <c r="Z41" s="576"/>
      <c r="AA41" s="576"/>
      <c r="AB41" s="576"/>
      <c r="AC41" s="576"/>
      <c r="AD41" s="576"/>
      <c r="AE41" s="576"/>
      <c r="AF41" s="576"/>
      <c r="AG41" s="576"/>
      <c r="AH41" s="576"/>
      <c r="AI41" s="614"/>
      <c r="AJ41" s="614"/>
      <c r="AK41" s="614"/>
      <c r="AL41" s="576"/>
      <c r="AM41" s="576"/>
      <c r="AN41" s="576"/>
      <c r="AO41" s="576"/>
      <c r="AP41" s="576"/>
      <c r="AQ41" s="576"/>
      <c r="AR41" s="576"/>
      <c r="AS41" s="576"/>
    </row>
    <row r="42" spans="1:45" s="578" customFormat="1" ht="9.6" customHeight="1" x14ac:dyDescent="0.25">
      <c r="A42" s="609"/>
      <c r="B42" s="572"/>
      <c r="C42" s="572"/>
      <c r="D42" s="572"/>
      <c r="E42" s="582"/>
      <c r="F42" s="572"/>
      <c r="G42" s="572"/>
      <c r="H42" s="572"/>
      <c r="I42" s="572"/>
      <c r="J42" s="582"/>
      <c r="K42" s="572"/>
      <c r="L42" s="572"/>
      <c r="M42" s="572"/>
      <c r="N42" s="574"/>
      <c r="O42" s="574"/>
      <c r="P42" s="574"/>
      <c r="Q42" s="574"/>
      <c r="R42" s="575"/>
      <c r="S42" s="612"/>
      <c r="T42" s="576"/>
      <c r="U42" s="576"/>
      <c r="V42" s="576"/>
      <c r="W42" s="576"/>
      <c r="X42" s="576"/>
      <c r="Y42" s="576"/>
      <c r="Z42" s="576"/>
      <c r="AA42" s="576"/>
      <c r="AB42" s="576"/>
      <c r="AC42" s="576"/>
      <c r="AD42" s="576"/>
      <c r="AE42" s="576"/>
      <c r="AF42" s="576"/>
      <c r="AG42" s="576"/>
      <c r="AH42" s="576"/>
      <c r="AI42" s="614"/>
      <c r="AJ42" s="614"/>
      <c r="AK42" s="614"/>
      <c r="AL42" s="576"/>
      <c r="AM42" s="576"/>
      <c r="AN42" s="576"/>
      <c r="AO42" s="576"/>
      <c r="AP42" s="576"/>
      <c r="AQ42" s="576"/>
      <c r="AR42" s="576"/>
      <c r="AS42" s="576"/>
    </row>
    <row r="43" spans="1:45" s="578" customFormat="1" ht="9.6" customHeight="1" x14ac:dyDescent="0.25">
      <c r="A43" s="609"/>
      <c r="B43" s="582"/>
      <c r="C43" s="582"/>
      <c r="D43" s="582"/>
      <c r="E43" s="582"/>
      <c r="F43" s="572"/>
      <c r="G43" s="572"/>
      <c r="H43" s="576"/>
      <c r="I43" s="610"/>
      <c r="J43" s="582"/>
      <c r="K43" s="572"/>
      <c r="L43" s="572"/>
      <c r="M43" s="572"/>
      <c r="N43" s="574"/>
      <c r="O43" s="574"/>
      <c r="P43" s="574"/>
      <c r="Q43" s="574"/>
      <c r="R43" s="575"/>
      <c r="S43" s="576"/>
      <c r="T43" s="576"/>
      <c r="U43" s="576"/>
      <c r="V43" s="576"/>
      <c r="W43" s="576"/>
      <c r="X43" s="576"/>
      <c r="Y43" s="576"/>
      <c r="Z43" s="576"/>
      <c r="AA43" s="576"/>
      <c r="AB43" s="576"/>
      <c r="AC43" s="576"/>
      <c r="AD43" s="576"/>
      <c r="AE43" s="576"/>
      <c r="AF43" s="576"/>
      <c r="AG43" s="576"/>
      <c r="AH43" s="576"/>
      <c r="AI43" s="614"/>
      <c r="AJ43" s="614"/>
      <c r="AK43" s="614"/>
      <c r="AL43" s="576"/>
      <c r="AM43" s="576"/>
      <c r="AN43" s="576"/>
      <c r="AO43" s="576"/>
      <c r="AP43" s="576"/>
      <c r="AQ43" s="576"/>
      <c r="AR43" s="576"/>
      <c r="AS43" s="576"/>
    </row>
    <row r="44" spans="1:45" s="578" customFormat="1" ht="9.6" customHeight="1" x14ac:dyDescent="0.25">
      <c r="A44" s="609"/>
      <c r="B44" s="572"/>
      <c r="C44" s="572"/>
      <c r="D44" s="572"/>
      <c r="E44" s="582"/>
      <c r="F44" s="572"/>
      <c r="G44" s="572"/>
      <c r="H44" s="572"/>
      <c r="I44" s="572"/>
      <c r="J44" s="582"/>
      <c r="K44" s="572"/>
      <c r="L44" s="572"/>
      <c r="M44" s="572"/>
      <c r="N44" s="574"/>
      <c r="O44" s="574"/>
      <c r="P44" s="574"/>
      <c r="Q44" s="574"/>
      <c r="R44" s="575"/>
      <c r="S44" s="576"/>
      <c r="T44" s="576"/>
      <c r="U44" s="576"/>
      <c r="V44" s="576"/>
      <c r="W44" s="576"/>
      <c r="X44" s="576"/>
      <c r="Y44" s="576"/>
      <c r="Z44" s="576"/>
      <c r="AA44" s="576"/>
      <c r="AB44" s="576"/>
      <c r="AC44" s="576"/>
      <c r="AD44" s="576"/>
      <c r="AE44" s="576"/>
      <c r="AF44" s="576"/>
      <c r="AG44" s="576"/>
      <c r="AH44" s="576"/>
      <c r="AI44" s="614"/>
      <c r="AJ44" s="614"/>
      <c r="AK44" s="614"/>
      <c r="AL44" s="576"/>
      <c r="AM44" s="576"/>
      <c r="AN44" s="576"/>
      <c r="AO44" s="576"/>
      <c r="AP44" s="576"/>
      <c r="AQ44" s="576"/>
      <c r="AR44" s="576"/>
      <c r="AS44" s="576"/>
    </row>
    <row r="45" spans="1:45" s="578" customFormat="1" ht="9.6" customHeight="1" x14ac:dyDescent="0.25">
      <c r="A45" s="609"/>
      <c r="B45" s="582"/>
      <c r="C45" s="582"/>
      <c r="D45" s="582"/>
      <c r="E45" s="582"/>
      <c r="F45" s="572"/>
      <c r="G45" s="572"/>
      <c r="H45" s="576"/>
      <c r="I45" s="572"/>
      <c r="J45" s="582"/>
      <c r="K45" s="572"/>
      <c r="L45" s="572"/>
      <c r="M45" s="610"/>
      <c r="N45" s="582"/>
      <c r="O45" s="572"/>
      <c r="P45" s="574"/>
      <c r="Q45" s="574"/>
      <c r="R45" s="575"/>
      <c r="S45" s="576"/>
      <c r="T45" s="576"/>
      <c r="U45" s="576"/>
      <c r="V45" s="576"/>
      <c r="W45" s="576"/>
      <c r="X45" s="576"/>
      <c r="Y45" s="576"/>
      <c r="Z45" s="576"/>
      <c r="AA45" s="576"/>
      <c r="AB45" s="576"/>
      <c r="AC45" s="576"/>
      <c r="AD45" s="576"/>
      <c r="AE45" s="576"/>
      <c r="AF45" s="576"/>
      <c r="AG45" s="576"/>
      <c r="AH45" s="576"/>
      <c r="AI45" s="614"/>
      <c r="AJ45" s="614"/>
      <c r="AK45" s="614"/>
      <c r="AL45" s="576"/>
      <c r="AM45" s="576"/>
      <c r="AN45" s="576"/>
      <c r="AO45" s="576"/>
      <c r="AP45" s="576"/>
      <c r="AQ45" s="576"/>
      <c r="AR45" s="576"/>
      <c r="AS45" s="576"/>
    </row>
    <row r="46" spans="1:45" s="578" customFormat="1" ht="9.6" customHeight="1" x14ac:dyDescent="0.25">
      <c r="A46" s="609"/>
      <c r="B46" s="572"/>
      <c r="C46" s="572"/>
      <c r="D46" s="572"/>
      <c r="E46" s="582"/>
      <c r="F46" s="572"/>
      <c r="G46" s="572"/>
      <c r="H46" s="572"/>
      <c r="I46" s="572"/>
      <c r="J46" s="582"/>
      <c r="K46" s="572"/>
      <c r="L46" s="572"/>
      <c r="M46" s="572"/>
      <c r="N46" s="574"/>
      <c r="O46" s="572"/>
      <c r="P46" s="574"/>
      <c r="Q46" s="574"/>
      <c r="R46" s="575"/>
      <c r="S46" s="576"/>
      <c r="T46" s="576"/>
      <c r="U46" s="576"/>
      <c r="V46" s="576"/>
      <c r="W46" s="576"/>
      <c r="X46" s="576"/>
      <c r="Y46" s="576"/>
      <c r="Z46" s="576"/>
      <c r="AA46" s="576"/>
      <c r="AB46" s="576"/>
      <c r="AC46" s="576"/>
      <c r="AD46" s="576"/>
      <c r="AE46" s="576"/>
      <c r="AF46" s="576"/>
      <c r="AG46" s="576"/>
      <c r="AH46" s="576"/>
      <c r="AI46" s="614"/>
      <c r="AJ46" s="614"/>
      <c r="AK46" s="614"/>
      <c r="AL46" s="576"/>
      <c r="AM46" s="576"/>
      <c r="AN46" s="576"/>
      <c r="AO46" s="576"/>
      <c r="AP46" s="576"/>
      <c r="AQ46" s="576"/>
      <c r="AR46" s="576"/>
      <c r="AS46" s="576"/>
    </row>
    <row r="47" spans="1:45" s="578" customFormat="1" ht="9.6" customHeight="1" x14ac:dyDescent="0.25">
      <c r="A47" s="609"/>
      <c r="B47" s="582"/>
      <c r="C47" s="582"/>
      <c r="D47" s="582"/>
      <c r="E47" s="582"/>
      <c r="F47" s="572"/>
      <c r="G47" s="572"/>
      <c r="H47" s="576"/>
      <c r="I47" s="610"/>
      <c r="J47" s="582"/>
      <c r="K47" s="572"/>
      <c r="L47" s="572"/>
      <c r="M47" s="572"/>
      <c r="N47" s="574"/>
      <c r="O47" s="574"/>
      <c r="P47" s="574"/>
      <c r="Q47" s="574"/>
      <c r="R47" s="575"/>
      <c r="S47" s="576"/>
      <c r="T47" s="576"/>
      <c r="U47" s="576"/>
      <c r="V47" s="576"/>
      <c r="W47" s="576"/>
      <c r="X47" s="576"/>
      <c r="Y47" s="576"/>
      <c r="Z47" s="576"/>
      <c r="AA47" s="576"/>
      <c r="AB47" s="576"/>
      <c r="AC47" s="576"/>
      <c r="AD47" s="576"/>
      <c r="AE47" s="576"/>
      <c r="AF47" s="576"/>
      <c r="AG47" s="576"/>
      <c r="AH47" s="576"/>
      <c r="AI47" s="614"/>
      <c r="AJ47" s="614"/>
      <c r="AK47" s="614"/>
      <c r="AL47" s="576"/>
      <c r="AM47" s="576"/>
      <c r="AN47" s="576"/>
      <c r="AO47" s="576"/>
      <c r="AP47" s="576"/>
      <c r="AQ47" s="576"/>
      <c r="AR47" s="576"/>
      <c r="AS47" s="576"/>
    </row>
    <row r="48" spans="1:45" s="578" customFormat="1" ht="9.6" customHeight="1" x14ac:dyDescent="0.25">
      <c r="A48" s="609"/>
      <c r="B48" s="572"/>
      <c r="C48" s="572"/>
      <c r="D48" s="572"/>
      <c r="E48" s="582"/>
      <c r="F48" s="572"/>
      <c r="G48" s="572"/>
      <c r="H48" s="572"/>
      <c r="I48" s="572"/>
      <c r="J48" s="582"/>
      <c r="K48" s="572"/>
      <c r="L48" s="611"/>
      <c r="M48" s="572"/>
      <c r="N48" s="574"/>
      <c r="O48" s="574"/>
      <c r="P48" s="574"/>
      <c r="Q48" s="574"/>
      <c r="R48" s="575"/>
      <c r="S48" s="576"/>
      <c r="T48" s="576"/>
      <c r="U48" s="576"/>
      <c r="V48" s="576"/>
      <c r="W48" s="576"/>
      <c r="X48" s="576"/>
      <c r="Y48" s="576"/>
      <c r="Z48" s="576"/>
      <c r="AA48" s="576"/>
      <c r="AB48" s="576"/>
      <c r="AC48" s="576"/>
      <c r="AD48" s="576"/>
      <c r="AE48" s="576"/>
      <c r="AF48" s="576"/>
      <c r="AG48" s="576"/>
      <c r="AH48" s="576"/>
      <c r="AI48" s="614"/>
      <c r="AJ48" s="614"/>
      <c r="AK48" s="614"/>
      <c r="AL48" s="576"/>
      <c r="AM48" s="576"/>
      <c r="AN48" s="576"/>
      <c r="AO48" s="576"/>
      <c r="AP48" s="576"/>
      <c r="AQ48" s="576"/>
      <c r="AR48" s="576"/>
      <c r="AS48" s="576"/>
    </row>
    <row r="49" spans="1:45" s="578" customFormat="1" ht="9.6" customHeight="1" x14ac:dyDescent="0.25">
      <c r="A49" s="609"/>
      <c r="B49" s="582"/>
      <c r="C49" s="582"/>
      <c r="D49" s="582"/>
      <c r="E49" s="582"/>
      <c r="F49" s="572"/>
      <c r="G49" s="572"/>
      <c r="H49" s="576"/>
      <c r="I49" s="572"/>
      <c r="J49" s="582"/>
      <c r="K49" s="610"/>
      <c r="L49" s="582"/>
      <c r="M49" s="572"/>
      <c r="N49" s="574"/>
      <c r="O49" s="574"/>
      <c r="P49" s="574"/>
      <c r="Q49" s="574"/>
      <c r="R49" s="575"/>
      <c r="S49" s="576"/>
      <c r="T49" s="576"/>
      <c r="U49" s="576"/>
      <c r="V49" s="576"/>
      <c r="W49" s="576"/>
      <c r="X49" s="576"/>
      <c r="Y49" s="576"/>
      <c r="Z49" s="576"/>
      <c r="AA49" s="576"/>
      <c r="AB49" s="576"/>
      <c r="AC49" s="576"/>
      <c r="AD49" s="576"/>
      <c r="AE49" s="576"/>
      <c r="AF49" s="576"/>
      <c r="AG49" s="576"/>
      <c r="AH49" s="576"/>
      <c r="AI49" s="614"/>
      <c r="AJ49" s="614"/>
      <c r="AK49" s="614"/>
      <c r="AL49" s="576"/>
      <c r="AM49" s="576"/>
      <c r="AN49" s="576"/>
      <c r="AO49" s="576"/>
      <c r="AP49" s="576"/>
      <c r="AQ49" s="576"/>
      <c r="AR49" s="576"/>
      <c r="AS49" s="576"/>
    </row>
    <row r="50" spans="1:45" s="578" customFormat="1" ht="9.6" customHeight="1" x14ac:dyDescent="0.25">
      <c r="A50" s="609"/>
      <c r="B50" s="572"/>
      <c r="C50" s="572"/>
      <c r="D50" s="572"/>
      <c r="E50" s="582"/>
      <c r="F50" s="572"/>
      <c r="G50" s="572"/>
      <c r="H50" s="572"/>
      <c r="I50" s="572"/>
      <c r="J50" s="582"/>
      <c r="K50" s="572"/>
      <c r="L50" s="572"/>
      <c r="M50" s="572"/>
      <c r="N50" s="574"/>
      <c r="O50" s="574"/>
      <c r="P50" s="574"/>
      <c r="Q50" s="574"/>
      <c r="R50" s="575"/>
      <c r="S50" s="576"/>
      <c r="T50" s="576"/>
      <c r="U50" s="576"/>
      <c r="V50" s="576"/>
      <c r="W50" s="576"/>
      <c r="X50" s="576"/>
      <c r="Y50" s="576"/>
      <c r="Z50" s="576"/>
      <c r="AA50" s="576"/>
      <c r="AB50" s="576"/>
      <c r="AC50" s="576"/>
      <c r="AD50" s="576"/>
      <c r="AE50" s="576"/>
      <c r="AF50" s="576"/>
      <c r="AG50" s="576"/>
      <c r="AH50" s="576"/>
      <c r="AI50" s="614"/>
      <c r="AJ50" s="614"/>
      <c r="AK50" s="614"/>
      <c r="AL50" s="576"/>
      <c r="AM50" s="576"/>
      <c r="AN50" s="576"/>
      <c r="AO50" s="576"/>
      <c r="AP50" s="576"/>
      <c r="AQ50" s="576"/>
      <c r="AR50" s="576"/>
      <c r="AS50" s="576"/>
    </row>
    <row r="51" spans="1:45" s="578" customFormat="1" ht="9.6" customHeight="1" x14ac:dyDescent="0.25">
      <c r="A51" s="609"/>
      <c r="B51" s="582"/>
      <c r="C51" s="582"/>
      <c r="D51" s="582"/>
      <c r="E51" s="582"/>
      <c r="F51" s="572"/>
      <c r="G51" s="572"/>
      <c r="H51" s="576"/>
      <c r="I51" s="610"/>
      <c r="J51" s="582"/>
      <c r="K51" s="572"/>
      <c r="L51" s="572"/>
      <c r="M51" s="572"/>
      <c r="N51" s="574"/>
      <c r="O51" s="574"/>
      <c r="P51" s="574"/>
      <c r="Q51" s="574"/>
      <c r="R51" s="575"/>
      <c r="S51" s="576"/>
      <c r="T51" s="576"/>
      <c r="U51" s="576"/>
      <c r="V51" s="576"/>
      <c r="W51" s="576"/>
      <c r="X51" s="576"/>
      <c r="Y51" s="576"/>
      <c r="Z51" s="576"/>
      <c r="AA51" s="576"/>
      <c r="AB51" s="576"/>
      <c r="AC51" s="576"/>
      <c r="AD51" s="576"/>
      <c r="AE51" s="576"/>
      <c r="AF51" s="576"/>
      <c r="AG51" s="576"/>
      <c r="AH51" s="576"/>
      <c r="AI51" s="614"/>
      <c r="AJ51" s="614"/>
      <c r="AK51" s="614"/>
      <c r="AL51" s="576"/>
      <c r="AM51" s="576"/>
      <c r="AN51" s="576"/>
      <c r="AO51" s="576"/>
      <c r="AP51" s="576"/>
      <c r="AQ51" s="576"/>
      <c r="AR51" s="576"/>
      <c r="AS51" s="576"/>
    </row>
    <row r="52" spans="1:45" s="578" customFormat="1" ht="9.6" customHeight="1" x14ac:dyDescent="0.25">
      <c r="A52" s="608"/>
      <c r="B52" s="572"/>
      <c r="C52" s="572"/>
      <c r="D52" s="572"/>
      <c r="E52" s="582"/>
      <c r="F52" s="617"/>
      <c r="G52" s="617"/>
      <c r="H52" s="617"/>
      <c r="I52" s="617"/>
      <c r="J52" s="582"/>
      <c r="K52" s="572"/>
      <c r="L52" s="572"/>
      <c r="M52" s="572"/>
      <c r="N52" s="572"/>
      <c r="O52" s="572"/>
      <c r="P52" s="572"/>
      <c r="Q52" s="574"/>
      <c r="R52" s="575"/>
      <c r="S52" s="576"/>
      <c r="T52" s="576"/>
      <c r="U52" s="576"/>
      <c r="V52" s="576"/>
      <c r="W52" s="576"/>
      <c r="X52" s="576"/>
      <c r="Y52" s="576"/>
      <c r="Z52" s="576"/>
      <c r="AA52" s="576"/>
      <c r="AB52" s="576"/>
      <c r="AC52" s="576"/>
      <c r="AD52" s="576"/>
      <c r="AE52" s="576"/>
      <c r="AF52" s="576"/>
      <c r="AG52" s="576"/>
      <c r="AH52" s="576"/>
      <c r="AI52" s="614"/>
      <c r="AJ52" s="614"/>
      <c r="AK52" s="614"/>
      <c r="AL52" s="576"/>
      <c r="AM52" s="576"/>
      <c r="AN52" s="576"/>
      <c r="AO52" s="576"/>
      <c r="AP52" s="576"/>
      <c r="AQ52" s="576"/>
      <c r="AR52" s="576"/>
      <c r="AS52" s="576"/>
    </row>
    <row r="53" spans="1:45" s="623" customFormat="1" ht="6.75" customHeight="1" x14ac:dyDescent="0.25">
      <c r="A53" s="618"/>
      <c r="B53" s="618"/>
      <c r="C53" s="618"/>
      <c r="D53" s="618"/>
      <c r="E53" s="618"/>
      <c r="F53" s="619"/>
      <c r="G53" s="619"/>
      <c r="H53" s="619"/>
      <c r="I53" s="619"/>
      <c r="J53" s="620"/>
      <c r="K53" s="621"/>
      <c r="L53" s="622"/>
      <c r="M53" s="621"/>
      <c r="N53" s="622"/>
      <c r="O53" s="621"/>
      <c r="P53" s="622"/>
      <c r="Q53" s="621"/>
      <c r="R53" s="622"/>
      <c r="S53" s="614"/>
      <c r="T53" s="614"/>
      <c r="U53" s="614"/>
      <c r="V53" s="614"/>
      <c r="W53" s="614"/>
      <c r="X53" s="614"/>
      <c r="Y53" s="614"/>
      <c r="Z53" s="614"/>
      <c r="AA53" s="614"/>
      <c r="AB53" s="614"/>
      <c r="AC53" s="614"/>
      <c r="AD53" s="614"/>
      <c r="AE53" s="614"/>
      <c r="AF53" s="614"/>
      <c r="AG53" s="614"/>
      <c r="AH53" s="614"/>
      <c r="AI53" s="614"/>
      <c r="AJ53" s="614"/>
      <c r="AK53" s="614"/>
      <c r="AL53" s="614"/>
      <c r="AM53" s="614"/>
      <c r="AN53" s="614"/>
      <c r="AO53" s="614"/>
      <c r="AP53" s="614"/>
      <c r="AQ53" s="614"/>
      <c r="AR53" s="614"/>
      <c r="AS53" s="614"/>
    </row>
    <row r="54" spans="1:45" s="636" customFormat="1" ht="10.5" customHeight="1" x14ac:dyDescent="0.25">
      <c r="A54" s="624" t="s">
        <v>44</v>
      </c>
      <c r="B54" s="625"/>
      <c r="C54" s="625"/>
      <c r="D54" s="626"/>
      <c r="E54" s="627" t="s">
        <v>5</v>
      </c>
      <c r="F54" s="628" t="s">
        <v>46</v>
      </c>
      <c r="G54" s="627"/>
      <c r="H54" s="629"/>
      <c r="I54" s="630"/>
      <c r="J54" s="627" t="s">
        <v>5</v>
      </c>
      <c r="K54" s="628" t="s">
        <v>54</v>
      </c>
      <c r="L54" s="631"/>
      <c r="M54" s="628" t="s">
        <v>55</v>
      </c>
      <c r="N54" s="632"/>
      <c r="O54" s="633" t="s">
        <v>56</v>
      </c>
      <c r="P54" s="633"/>
      <c r="Q54" s="634"/>
      <c r="R54" s="635"/>
      <c r="T54" s="637"/>
      <c r="U54" s="637"/>
      <c r="V54" s="637"/>
      <c r="W54" s="637"/>
      <c r="X54" s="637"/>
      <c r="Y54" s="637"/>
      <c r="Z54" s="637"/>
      <c r="AA54" s="637"/>
      <c r="AB54" s="637"/>
      <c r="AC54" s="637"/>
      <c r="AD54" s="637"/>
      <c r="AE54" s="637"/>
      <c r="AF54" s="637"/>
      <c r="AG54" s="637"/>
      <c r="AH54" s="637"/>
      <c r="AI54" s="638"/>
      <c r="AJ54" s="638"/>
      <c r="AK54" s="638"/>
      <c r="AL54" s="637"/>
      <c r="AM54" s="637"/>
      <c r="AN54" s="637"/>
      <c r="AO54" s="637"/>
      <c r="AP54" s="637"/>
      <c r="AQ54" s="637"/>
      <c r="AR54" s="637"/>
      <c r="AS54" s="637"/>
    </row>
    <row r="55" spans="1:45" s="636" customFormat="1" ht="9" customHeight="1" x14ac:dyDescent="0.25">
      <c r="A55" s="639" t="s">
        <v>45</v>
      </c>
      <c r="B55" s="640"/>
      <c r="C55" s="641"/>
      <c r="D55" s="642"/>
      <c r="E55" s="643">
        <v>1</v>
      </c>
      <c r="F55" s="637" t="str">
        <f>IF(E55&gt;$R$62,,UPPER(VLOOKUP(E55,[3]L14_Csapat!$A$7:$Q$134,2)))</f>
        <v xml:space="preserve">SZTE-SPORTMÀNIA </v>
      </c>
      <c r="G55" s="643"/>
      <c r="H55" s="637"/>
      <c r="I55" s="644"/>
      <c r="J55" s="645" t="s">
        <v>6</v>
      </c>
      <c r="K55" s="646"/>
      <c r="L55" s="647"/>
      <c r="M55" s="646"/>
      <c r="N55" s="648"/>
      <c r="O55" s="649" t="s">
        <v>47</v>
      </c>
      <c r="P55" s="650"/>
      <c r="Q55" s="650"/>
      <c r="R55" s="648"/>
      <c r="T55" s="637"/>
      <c r="U55" s="637"/>
      <c r="V55" s="637"/>
      <c r="W55" s="637"/>
      <c r="X55" s="637"/>
      <c r="Y55" s="637"/>
      <c r="Z55" s="637"/>
      <c r="AA55" s="637"/>
      <c r="AB55" s="637"/>
      <c r="AC55" s="637"/>
      <c r="AD55" s="637"/>
      <c r="AE55" s="637"/>
      <c r="AF55" s="637"/>
      <c r="AG55" s="637"/>
      <c r="AH55" s="637"/>
      <c r="AI55" s="638"/>
      <c r="AJ55" s="638"/>
      <c r="AK55" s="638"/>
      <c r="AL55" s="637"/>
      <c r="AM55" s="637"/>
      <c r="AN55" s="637"/>
      <c r="AO55" s="637"/>
      <c r="AP55" s="637"/>
      <c r="AQ55" s="637"/>
      <c r="AR55" s="637"/>
      <c r="AS55" s="637"/>
    </row>
    <row r="56" spans="1:45" s="636" customFormat="1" ht="9" customHeight="1" x14ac:dyDescent="0.25">
      <c r="A56" s="651" t="s">
        <v>53</v>
      </c>
      <c r="B56" s="652"/>
      <c r="C56" s="653"/>
      <c r="D56" s="654"/>
      <c r="E56" s="643">
        <v>2</v>
      </c>
      <c r="F56" s="637" t="str">
        <f>IF(E56&gt;$R$62,,UPPER(VLOOKUP(E56,[3]L14_Csapat!$A$7:$Q$134,2)))</f>
        <v>PVTC</v>
      </c>
      <c r="G56" s="643"/>
      <c r="H56" s="637"/>
      <c r="I56" s="644"/>
      <c r="J56" s="645" t="s">
        <v>7</v>
      </c>
      <c r="K56" s="646"/>
      <c r="L56" s="647"/>
      <c r="M56" s="646"/>
      <c r="N56" s="648"/>
      <c r="O56" s="655"/>
      <c r="P56" s="656"/>
      <c r="Q56" s="652"/>
      <c r="R56" s="657"/>
      <c r="T56" s="637"/>
      <c r="U56" s="637"/>
      <c r="V56" s="637"/>
      <c r="W56" s="637"/>
      <c r="X56" s="637"/>
      <c r="Y56" s="637"/>
      <c r="Z56" s="637"/>
      <c r="AA56" s="637"/>
      <c r="AB56" s="637"/>
      <c r="AC56" s="637"/>
      <c r="AD56" s="637"/>
      <c r="AE56" s="637"/>
      <c r="AF56" s="637"/>
      <c r="AG56" s="637"/>
      <c r="AH56" s="637"/>
      <c r="AI56" s="638"/>
      <c r="AJ56" s="638"/>
      <c r="AK56" s="638"/>
      <c r="AL56" s="637"/>
      <c r="AM56" s="637"/>
      <c r="AN56" s="637"/>
      <c r="AO56" s="637"/>
      <c r="AP56" s="637"/>
      <c r="AQ56" s="637"/>
      <c r="AR56" s="637"/>
      <c r="AS56" s="637"/>
    </row>
    <row r="57" spans="1:45" s="636" customFormat="1" ht="9" customHeight="1" x14ac:dyDescent="0.25">
      <c r="A57" s="658"/>
      <c r="B57" s="659"/>
      <c r="C57" s="660"/>
      <c r="D57" s="661"/>
      <c r="E57" s="643"/>
      <c r="F57" s="637"/>
      <c r="G57" s="643"/>
      <c r="H57" s="637"/>
      <c r="I57" s="644"/>
      <c r="J57" s="645" t="s">
        <v>8</v>
      </c>
      <c r="K57" s="646"/>
      <c r="L57" s="647"/>
      <c r="M57" s="646"/>
      <c r="N57" s="648"/>
      <c r="O57" s="649" t="s">
        <v>48</v>
      </c>
      <c r="P57" s="650"/>
      <c r="Q57" s="650"/>
      <c r="R57" s="648"/>
      <c r="T57" s="637"/>
      <c r="U57" s="637"/>
      <c r="V57" s="637"/>
      <c r="W57" s="637"/>
      <c r="X57" s="637"/>
      <c r="Y57" s="637"/>
      <c r="Z57" s="637"/>
      <c r="AA57" s="637"/>
      <c r="AB57" s="637"/>
      <c r="AC57" s="637"/>
      <c r="AD57" s="637"/>
      <c r="AE57" s="637"/>
      <c r="AF57" s="637"/>
      <c r="AG57" s="637"/>
      <c r="AH57" s="637"/>
      <c r="AI57" s="638"/>
      <c r="AJ57" s="638"/>
      <c r="AK57" s="638"/>
      <c r="AL57" s="637"/>
      <c r="AM57" s="637"/>
      <c r="AN57" s="637"/>
      <c r="AO57" s="637"/>
      <c r="AP57" s="637"/>
      <c r="AQ57" s="637"/>
      <c r="AR57" s="637"/>
      <c r="AS57" s="637"/>
    </row>
    <row r="58" spans="1:45" s="636" customFormat="1" ht="9" customHeight="1" x14ac:dyDescent="0.25">
      <c r="A58" s="662"/>
      <c r="B58" s="548"/>
      <c r="C58" s="548"/>
      <c r="D58" s="663"/>
      <c r="E58" s="643"/>
      <c r="F58" s="637"/>
      <c r="G58" s="643"/>
      <c r="H58" s="637"/>
      <c r="I58" s="644"/>
      <c r="J58" s="645" t="s">
        <v>9</v>
      </c>
      <c r="K58" s="646"/>
      <c r="L58" s="647"/>
      <c r="M58" s="646"/>
      <c r="N58" s="648"/>
      <c r="O58" s="646"/>
      <c r="P58" s="647"/>
      <c r="Q58" s="646"/>
      <c r="R58" s="648"/>
      <c r="T58" s="637"/>
      <c r="U58" s="637"/>
      <c r="V58" s="637"/>
      <c r="W58" s="637"/>
      <c r="X58" s="637"/>
      <c r="Y58" s="637"/>
      <c r="Z58" s="637"/>
      <c r="AA58" s="637"/>
      <c r="AB58" s="637"/>
      <c r="AC58" s="637"/>
      <c r="AD58" s="637"/>
      <c r="AE58" s="637"/>
      <c r="AF58" s="637"/>
      <c r="AG58" s="637"/>
      <c r="AH58" s="637"/>
      <c r="AI58" s="638"/>
      <c r="AJ58" s="638"/>
      <c r="AK58" s="638"/>
      <c r="AL58" s="637"/>
      <c r="AM58" s="637"/>
      <c r="AN58" s="637"/>
      <c r="AO58" s="637"/>
      <c r="AP58" s="637"/>
      <c r="AQ58" s="637"/>
      <c r="AR58" s="637"/>
      <c r="AS58" s="637"/>
    </row>
    <row r="59" spans="1:45" s="636" customFormat="1" ht="9" customHeight="1" x14ac:dyDescent="0.25">
      <c r="A59" s="664"/>
      <c r="B59" s="665"/>
      <c r="C59" s="665"/>
      <c r="D59" s="666"/>
      <c r="E59" s="643"/>
      <c r="F59" s="637"/>
      <c r="G59" s="643"/>
      <c r="H59" s="637"/>
      <c r="I59" s="644"/>
      <c r="J59" s="645" t="s">
        <v>10</v>
      </c>
      <c r="K59" s="646"/>
      <c r="L59" s="647"/>
      <c r="M59" s="646"/>
      <c r="N59" s="648"/>
      <c r="O59" s="652"/>
      <c r="P59" s="656"/>
      <c r="Q59" s="652"/>
      <c r="R59" s="657"/>
      <c r="T59" s="637"/>
      <c r="U59" s="637"/>
      <c r="V59" s="637"/>
      <c r="W59" s="637"/>
      <c r="X59" s="637"/>
      <c r="Y59" s="637"/>
      <c r="Z59" s="637"/>
      <c r="AA59" s="637"/>
      <c r="AB59" s="637"/>
      <c r="AC59" s="637"/>
      <c r="AD59" s="637"/>
      <c r="AE59" s="637"/>
      <c r="AF59" s="637"/>
      <c r="AG59" s="637"/>
      <c r="AH59" s="637"/>
      <c r="AI59" s="638"/>
      <c r="AJ59" s="638"/>
      <c r="AK59" s="638"/>
      <c r="AL59" s="637"/>
      <c r="AM59" s="637"/>
      <c r="AN59" s="637"/>
      <c r="AO59" s="637"/>
      <c r="AP59" s="637"/>
      <c r="AQ59" s="637"/>
      <c r="AR59" s="637"/>
      <c r="AS59" s="637"/>
    </row>
    <row r="60" spans="1:45" s="636" customFormat="1" ht="9" customHeight="1" x14ac:dyDescent="0.25">
      <c r="A60" s="667"/>
      <c r="B60" s="668"/>
      <c r="C60" s="548"/>
      <c r="D60" s="663"/>
      <c r="E60" s="643"/>
      <c r="F60" s="637"/>
      <c r="G60" s="643"/>
      <c r="H60" s="637"/>
      <c r="I60" s="644"/>
      <c r="J60" s="645" t="s">
        <v>11</v>
      </c>
      <c r="K60" s="646"/>
      <c r="L60" s="647"/>
      <c r="M60" s="646"/>
      <c r="N60" s="648"/>
      <c r="O60" s="649" t="s">
        <v>34</v>
      </c>
      <c r="P60" s="650"/>
      <c r="Q60" s="650"/>
      <c r="R60" s="648"/>
      <c r="T60" s="637"/>
      <c r="U60" s="637"/>
      <c r="V60" s="637"/>
      <c r="W60" s="637"/>
      <c r="X60" s="637"/>
      <c r="Y60" s="637"/>
      <c r="Z60" s="637"/>
      <c r="AA60" s="637"/>
      <c r="AB60" s="637"/>
      <c r="AC60" s="637"/>
      <c r="AD60" s="637"/>
      <c r="AE60" s="637"/>
      <c r="AF60" s="637"/>
      <c r="AG60" s="637"/>
      <c r="AH60" s="637"/>
      <c r="AI60" s="638"/>
      <c r="AJ60" s="638"/>
      <c r="AK60" s="638"/>
      <c r="AL60" s="637"/>
      <c r="AM60" s="637"/>
      <c r="AN60" s="637"/>
      <c r="AO60" s="637"/>
      <c r="AP60" s="637"/>
      <c r="AQ60" s="637"/>
      <c r="AR60" s="637"/>
      <c r="AS60" s="637"/>
    </row>
    <row r="61" spans="1:45" s="636" customFormat="1" ht="9" customHeight="1" x14ac:dyDescent="0.25">
      <c r="A61" s="667"/>
      <c r="B61" s="668"/>
      <c r="C61" s="669"/>
      <c r="D61" s="670"/>
      <c r="E61" s="643"/>
      <c r="F61" s="637"/>
      <c r="G61" s="643"/>
      <c r="H61" s="637"/>
      <c r="I61" s="644"/>
      <c r="J61" s="645" t="s">
        <v>12</v>
      </c>
      <c r="K61" s="646"/>
      <c r="L61" s="647"/>
      <c r="M61" s="646"/>
      <c r="N61" s="648"/>
      <c r="O61" s="646"/>
      <c r="P61" s="647"/>
      <c r="Q61" s="646"/>
      <c r="R61" s="648"/>
      <c r="T61" s="637"/>
      <c r="U61" s="637"/>
      <c r="V61" s="637"/>
      <c r="W61" s="637"/>
      <c r="X61" s="637"/>
      <c r="Y61" s="637"/>
      <c r="Z61" s="637"/>
      <c r="AA61" s="637"/>
      <c r="AB61" s="637"/>
      <c r="AC61" s="637"/>
      <c r="AD61" s="637"/>
      <c r="AE61" s="637"/>
      <c r="AF61" s="637"/>
      <c r="AG61" s="637"/>
      <c r="AH61" s="637"/>
      <c r="AI61" s="638"/>
      <c r="AJ61" s="638"/>
      <c r="AK61" s="638"/>
      <c r="AL61" s="637"/>
      <c r="AM61" s="637"/>
      <c r="AN61" s="637"/>
      <c r="AO61" s="637"/>
      <c r="AP61" s="637"/>
      <c r="AQ61" s="637"/>
      <c r="AR61" s="637"/>
      <c r="AS61" s="637"/>
    </row>
    <row r="62" spans="1:45" s="636" customFormat="1" ht="9" customHeight="1" x14ac:dyDescent="0.25">
      <c r="A62" s="671"/>
      <c r="B62" s="672"/>
      <c r="C62" s="673"/>
      <c r="D62" s="674"/>
      <c r="E62" s="675"/>
      <c r="F62" s="655"/>
      <c r="G62" s="675"/>
      <c r="H62" s="655"/>
      <c r="I62" s="676"/>
      <c r="J62" s="677" t="s">
        <v>13</v>
      </c>
      <c r="K62" s="652"/>
      <c r="L62" s="656"/>
      <c r="M62" s="652"/>
      <c r="N62" s="657"/>
      <c r="O62" s="652" t="str">
        <f>R4</f>
        <v>Kovács Annamária</v>
      </c>
      <c r="P62" s="656"/>
      <c r="Q62" s="652"/>
      <c r="R62" s="678">
        <f>MIN(4,[3]L14_Csapat!Q5)</f>
        <v>4</v>
      </c>
      <c r="T62" s="637"/>
      <c r="U62" s="637"/>
      <c r="V62" s="637"/>
      <c r="W62" s="637"/>
      <c r="X62" s="637"/>
      <c r="Y62" s="637"/>
      <c r="Z62" s="637"/>
      <c r="AA62" s="637"/>
      <c r="AB62" s="637"/>
      <c r="AC62" s="637"/>
      <c r="AD62" s="637"/>
      <c r="AE62" s="637"/>
      <c r="AF62" s="637"/>
      <c r="AG62" s="637"/>
      <c r="AH62" s="637"/>
      <c r="AI62" s="638"/>
      <c r="AJ62" s="638"/>
      <c r="AK62" s="638"/>
      <c r="AL62" s="637"/>
      <c r="AM62" s="637"/>
      <c r="AN62" s="637"/>
      <c r="AO62" s="637"/>
      <c r="AP62" s="637"/>
      <c r="AQ62" s="637"/>
      <c r="AR62" s="637"/>
      <c r="AS62" s="637"/>
    </row>
    <row r="63" spans="1:45" x14ac:dyDescent="0.25">
      <c r="T63" s="532"/>
      <c r="U63" s="532"/>
      <c r="V63" s="532"/>
      <c r="W63" s="532"/>
      <c r="X63" s="532"/>
      <c r="Y63" s="532"/>
      <c r="Z63" s="532"/>
      <c r="AA63" s="532"/>
      <c r="AB63" s="532"/>
      <c r="AC63" s="532"/>
      <c r="AD63" s="532"/>
      <c r="AE63" s="532"/>
      <c r="AF63" s="532"/>
      <c r="AG63" s="532"/>
      <c r="AH63" s="532"/>
      <c r="AL63" s="532"/>
      <c r="AM63" s="532"/>
      <c r="AN63" s="532"/>
      <c r="AO63" s="532"/>
      <c r="AP63" s="532"/>
      <c r="AQ63" s="532"/>
      <c r="AR63" s="532"/>
      <c r="AS63" s="532"/>
    </row>
    <row r="64" spans="1:45" x14ac:dyDescent="0.25">
      <c r="T64" s="532"/>
      <c r="U64" s="532"/>
      <c r="V64" s="532"/>
      <c r="W64" s="532"/>
      <c r="X64" s="532"/>
      <c r="Y64" s="532"/>
      <c r="Z64" s="532"/>
      <c r="AA64" s="532"/>
      <c r="AB64" s="532"/>
      <c r="AC64" s="532"/>
      <c r="AD64" s="532"/>
      <c r="AE64" s="532"/>
      <c r="AF64" s="532"/>
      <c r="AG64" s="532"/>
      <c r="AH64" s="532"/>
      <c r="AL64" s="532"/>
      <c r="AM64" s="532"/>
      <c r="AN64" s="532"/>
      <c r="AO64" s="532"/>
      <c r="AP64" s="532"/>
      <c r="AQ64" s="532"/>
      <c r="AR64" s="532"/>
      <c r="AS64" s="532"/>
    </row>
    <row r="65" spans="20:45" x14ac:dyDescent="0.25">
      <c r="T65" s="532"/>
      <c r="U65" s="532"/>
      <c r="V65" s="532"/>
      <c r="W65" s="532"/>
      <c r="X65" s="532"/>
      <c r="Y65" s="532"/>
      <c r="Z65" s="532"/>
      <c r="AA65" s="532"/>
      <c r="AB65" s="532"/>
      <c r="AC65" s="532"/>
      <c r="AD65" s="532"/>
      <c r="AE65" s="532"/>
      <c r="AF65" s="532"/>
      <c r="AG65" s="532"/>
      <c r="AH65" s="532"/>
      <c r="AL65" s="532"/>
      <c r="AM65" s="532"/>
      <c r="AN65" s="532"/>
      <c r="AO65" s="532"/>
      <c r="AP65" s="532"/>
      <c r="AQ65" s="532"/>
      <c r="AR65" s="532"/>
      <c r="AS65" s="532"/>
    </row>
    <row r="66" spans="20:45" x14ac:dyDescent="0.25">
      <c r="T66" s="532"/>
      <c r="U66" s="532"/>
      <c r="V66" s="532"/>
      <c r="W66" s="532"/>
      <c r="X66" s="532"/>
      <c r="Y66" s="532"/>
      <c r="Z66" s="532"/>
      <c r="AA66" s="532"/>
      <c r="AB66" s="532"/>
      <c r="AC66" s="532"/>
      <c r="AD66" s="532"/>
      <c r="AE66" s="532"/>
      <c r="AF66" s="532"/>
      <c r="AG66" s="532"/>
      <c r="AH66" s="532"/>
      <c r="AL66" s="532"/>
      <c r="AM66" s="532"/>
      <c r="AN66" s="532"/>
      <c r="AO66" s="532"/>
      <c r="AP66" s="532"/>
      <c r="AQ66" s="532"/>
      <c r="AR66" s="532"/>
      <c r="AS66" s="532"/>
    </row>
    <row r="67" spans="20:45" x14ac:dyDescent="0.25">
      <c r="T67" s="532"/>
      <c r="U67" s="532"/>
      <c r="V67" s="532"/>
      <c r="W67" s="532"/>
      <c r="X67" s="532"/>
      <c r="Y67" s="532"/>
      <c r="Z67" s="532"/>
      <c r="AA67" s="532"/>
      <c r="AB67" s="532"/>
      <c r="AC67" s="532"/>
      <c r="AD67" s="532"/>
      <c r="AE67" s="532"/>
      <c r="AF67" s="532"/>
      <c r="AG67" s="532"/>
      <c r="AH67" s="532"/>
      <c r="AL67" s="532"/>
      <c r="AM67" s="532"/>
      <c r="AN67" s="532"/>
      <c r="AO67" s="532"/>
      <c r="AP67" s="532"/>
      <c r="AQ67" s="532"/>
      <c r="AR67" s="532"/>
      <c r="AS67" s="532"/>
    </row>
    <row r="68" spans="20:45" x14ac:dyDescent="0.25">
      <c r="T68" s="532"/>
      <c r="U68" s="532"/>
      <c r="V68" s="532"/>
      <c r="W68" s="532"/>
      <c r="X68" s="532"/>
      <c r="Y68" s="532"/>
      <c r="Z68" s="532"/>
      <c r="AA68" s="532"/>
      <c r="AB68" s="532"/>
      <c r="AC68" s="532"/>
      <c r="AD68" s="532"/>
      <c r="AE68" s="532"/>
      <c r="AF68" s="532"/>
      <c r="AG68" s="532"/>
      <c r="AH68" s="532"/>
      <c r="AL68" s="532"/>
      <c r="AM68" s="532"/>
      <c r="AN68" s="532"/>
      <c r="AO68" s="532"/>
      <c r="AP68" s="532"/>
      <c r="AQ68" s="532"/>
      <c r="AR68" s="532"/>
      <c r="AS68" s="532"/>
    </row>
    <row r="69" spans="20:45" x14ac:dyDescent="0.25">
      <c r="T69" s="532"/>
      <c r="U69" s="532"/>
      <c r="V69" s="532"/>
      <c r="W69" s="532"/>
      <c r="X69" s="532"/>
      <c r="Y69" s="532"/>
      <c r="Z69" s="532"/>
      <c r="AA69" s="532"/>
      <c r="AB69" s="532"/>
      <c r="AC69" s="532"/>
      <c r="AD69" s="532"/>
      <c r="AE69" s="532"/>
      <c r="AF69" s="532"/>
      <c r="AG69" s="532"/>
      <c r="AH69" s="532"/>
      <c r="AL69" s="532"/>
      <c r="AM69" s="532"/>
      <c r="AN69" s="532"/>
      <c r="AO69" s="532"/>
      <c r="AP69" s="532"/>
      <c r="AQ69" s="532"/>
      <c r="AR69" s="532"/>
      <c r="AS69" s="532"/>
    </row>
    <row r="70" spans="20:45" x14ac:dyDescent="0.25">
      <c r="T70" s="532"/>
      <c r="U70" s="532"/>
      <c r="V70" s="532"/>
      <c r="W70" s="532"/>
      <c r="X70" s="532"/>
      <c r="Y70" s="532"/>
      <c r="Z70" s="532"/>
      <c r="AA70" s="532"/>
      <c r="AB70" s="532"/>
      <c r="AC70" s="532"/>
      <c r="AD70" s="532"/>
      <c r="AE70" s="532"/>
      <c r="AF70" s="532"/>
      <c r="AG70" s="532"/>
      <c r="AH70" s="532"/>
      <c r="AL70" s="532"/>
      <c r="AM70" s="532"/>
      <c r="AN70" s="532"/>
      <c r="AO70" s="532"/>
      <c r="AP70" s="532"/>
      <c r="AQ70" s="532"/>
      <c r="AR70" s="532"/>
      <c r="AS70" s="532"/>
    </row>
    <row r="71" spans="20:45" x14ac:dyDescent="0.25">
      <c r="T71" s="532"/>
      <c r="U71" s="532"/>
      <c r="V71" s="532"/>
      <c r="W71" s="532"/>
      <c r="X71" s="532"/>
      <c r="Y71" s="532"/>
      <c r="Z71" s="532"/>
      <c r="AA71" s="532"/>
      <c r="AB71" s="532"/>
      <c r="AC71" s="532"/>
      <c r="AD71" s="532"/>
      <c r="AE71" s="532"/>
      <c r="AF71" s="532"/>
      <c r="AG71" s="532"/>
      <c r="AH71" s="532"/>
      <c r="AL71" s="532"/>
      <c r="AM71" s="532"/>
      <c r="AN71" s="532"/>
      <c r="AO71" s="532"/>
      <c r="AP71" s="532"/>
      <c r="AQ71" s="532"/>
      <c r="AR71" s="532"/>
      <c r="AS71" s="532"/>
    </row>
    <row r="72" spans="20:45" x14ac:dyDescent="0.25">
      <c r="T72" s="532"/>
      <c r="U72" s="532"/>
      <c r="V72" s="532"/>
      <c r="W72" s="532"/>
      <c r="X72" s="532"/>
      <c r="Y72" s="532"/>
      <c r="Z72" s="532"/>
      <c r="AA72" s="532"/>
      <c r="AB72" s="532"/>
      <c r="AC72" s="532"/>
      <c r="AD72" s="532"/>
      <c r="AE72" s="532"/>
      <c r="AF72" s="532"/>
      <c r="AG72" s="532"/>
      <c r="AH72" s="532"/>
      <c r="AL72" s="532"/>
      <c r="AM72" s="532"/>
      <c r="AN72" s="532"/>
      <c r="AO72" s="532"/>
      <c r="AP72" s="532"/>
      <c r="AQ72" s="532"/>
      <c r="AR72" s="532"/>
      <c r="AS72" s="532"/>
    </row>
    <row r="73" spans="20:45" x14ac:dyDescent="0.25">
      <c r="T73" s="532"/>
      <c r="U73" s="532"/>
      <c r="V73" s="532"/>
      <c r="W73" s="532"/>
      <c r="X73" s="532"/>
      <c r="Y73" s="532"/>
      <c r="Z73" s="532"/>
      <c r="AA73" s="532"/>
      <c r="AB73" s="532"/>
      <c r="AC73" s="532"/>
      <c r="AD73" s="532"/>
      <c r="AE73" s="532"/>
      <c r="AF73" s="532"/>
      <c r="AG73" s="532"/>
      <c r="AH73" s="532"/>
      <c r="AL73" s="532"/>
      <c r="AM73" s="532"/>
      <c r="AN73" s="532"/>
      <c r="AO73" s="532"/>
      <c r="AP73" s="532"/>
      <c r="AQ73" s="532"/>
      <c r="AR73" s="532"/>
      <c r="AS73" s="532"/>
    </row>
    <row r="74" spans="20:45" x14ac:dyDescent="0.25">
      <c r="T74" s="532"/>
      <c r="U74" s="532"/>
      <c r="V74" s="532"/>
      <c r="W74" s="532"/>
      <c r="X74" s="532"/>
      <c r="Y74" s="532"/>
      <c r="Z74" s="532"/>
      <c r="AA74" s="532"/>
      <c r="AB74" s="532"/>
      <c r="AC74" s="532"/>
      <c r="AD74" s="532"/>
      <c r="AE74" s="532"/>
      <c r="AF74" s="532"/>
      <c r="AG74" s="532"/>
      <c r="AH74" s="532"/>
      <c r="AL74" s="532"/>
      <c r="AM74" s="532"/>
      <c r="AN74" s="532"/>
      <c r="AO74" s="532"/>
      <c r="AP74" s="532"/>
      <c r="AQ74" s="532"/>
      <c r="AR74" s="532"/>
      <c r="AS74" s="532"/>
    </row>
    <row r="75" spans="20:45" x14ac:dyDescent="0.25">
      <c r="T75" s="532"/>
      <c r="U75" s="532"/>
      <c r="V75" s="532"/>
      <c r="W75" s="532"/>
      <c r="X75" s="532"/>
      <c r="Y75" s="532"/>
      <c r="Z75" s="532"/>
      <c r="AA75" s="532"/>
      <c r="AB75" s="532"/>
      <c r="AC75" s="532"/>
      <c r="AD75" s="532"/>
      <c r="AE75" s="532"/>
      <c r="AF75" s="532"/>
      <c r="AG75" s="532"/>
      <c r="AH75" s="532"/>
      <c r="AL75" s="532"/>
      <c r="AM75" s="532"/>
      <c r="AN75" s="532"/>
      <c r="AO75" s="532"/>
      <c r="AP75" s="532"/>
      <c r="AQ75" s="532"/>
      <c r="AR75" s="532"/>
      <c r="AS75" s="532"/>
    </row>
    <row r="76" spans="20:45" x14ac:dyDescent="0.25">
      <c r="T76" s="532"/>
      <c r="U76" s="532"/>
      <c r="V76" s="532"/>
      <c r="W76" s="532"/>
      <c r="X76" s="532"/>
      <c r="Y76" s="532"/>
      <c r="Z76" s="532"/>
      <c r="AA76" s="532"/>
      <c r="AB76" s="532"/>
      <c r="AC76" s="532"/>
      <c r="AD76" s="532"/>
      <c r="AE76" s="532"/>
      <c r="AF76" s="532"/>
      <c r="AG76" s="532"/>
      <c r="AH76" s="532"/>
      <c r="AL76" s="532"/>
      <c r="AM76" s="532"/>
      <c r="AN76" s="532"/>
      <c r="AO76" s="532"/>
      <c r="AP76" s="532"/>
      <c r="AQ76" s="532"/>
      <c r="AR76" s="532"/>
      <c r="AS76" s="532"/>
    </row>
    <row r="77" spans="20:45" x14ac:dyDescent="0.25">
      <c r="T77" s="532"/>
      <c r="U77" s="532"/>
      <c r="V77" s="532"/>
      <c r="W77" s="532"/>
      <c r="X77" s="532"/>
      <c r="Y77" s="532"/>
      <c r="Z77" s="532"/>
      <c r="AA77" s="532"/>
      <c r="AB77" s="532"/>
      <c r="AC77" s="532"/>
      <c r="AD77" s="532"/>
      <c r="AE77" s="532"/>
      <c r="AF77" s="532"/>
      <c r="AG77" s="532"/>
      <c r="AH77" s="532"/>
      <c r="AL77" s="532"/>
      <c r="AM77" s="532"/>
      <c r="AN77" s="532"/>
      <c r="AO77" s="532"/>
      <c r="AP77" s="532"/>
      <c r="AQ77" s="532"/>
      <c r="AR77" s="532"/>
      <c r="AS77" s="532"/>
    </row>
    <row r="78" spans="20:45" x14ac:dyDescent="0.25">
      <c r="T78" s="532"/>
      <c r="U78" s="532"/>
      <c r="V78" s="532"/>
      <c r="W78" s="532"/>
      <c r="X78" s="532"/>
      <c r="Y78" s="532"/>
      <c r="Z78" s="532"/>
      <c r="AA78" s="532"/>
      <c r="AB78" s="532"/>
      <c r="AC78" s="532"/>
      <c r="AD78" s="532"/>
      <c r="AE78" s="532"/>
      <c r="AF78" s="532"/>
      <c r="AG78" s="532"/>
      <c r="AH78" s="532"/>
      <c r="AL78" s="532"/>
      <c r="AM78" s="532"/>
      <c r="AN78" s="532"/>
      <c r="AO78" s="532"/>
      <c r="AP78" s="532"/>
      <c r="AQ78" s="532"/>
      <c r="AR78" s="532"/>
      <c r="AS78" s="532"/>
    </row>
    <row r="79" spans="20:45" x14ac:dyDescent="0.25">
      <c r="T79" s="532"/>
      <c r="U79" s="532"/>
      <c r="V79" s="532"/>
      <c r="W79" s="532"/>
      <c r="X79" s="532"/>
      <c r="Y79" s="532"/>
      <c r="Z79" s="532"/>
      <c r="AA79" s="532"/>
      <c r="AB79" s="532"/>
      <c r="AC79" s="532"/>
      <c r="AD79" s="532"/>
      <c r="AE79" s="532"/>
      <c r="AF79" s="532"/>
      <c r="AG79" s="532"/>
      <c r="AH79" s="532"/>
      <c r="AL79" s="532"/>
      <c r="AM79" s="532"/>
      <c r="AN79" s="532"/>
      <c r="AO79" s="532"/>
      <c r="AP79" s="532"/>
      <c r="AQ79" s="532"/>
      <c r="AR79" s="532"/>
      <c r="AS79" s="532"/>
    </row>
    <row r="80" spans="20:45" x14ac:dyDescent="0.25">
      <c r="T80" s="532"/>
      <c r="U80" s="532"/>
      <c r="V80" s="532"/>
      <c r="W80" s="532"/>
      <c r="X80" s="532"/>
      <c r="Y80" s="532"/>
      <c r="Z80" s="532"/>
      <c r="AA80" s="532"/>
      <c r="AB80" s="532"/>
      <c r="AC80" s="532"/>
      <c r="AD80" s="532"/>
      <c r="AE80" s="532"/>
      <c r="AF80" s="532"/>
      <c r="AG80" s="532"/>
      <c r="AH80" s="532"/>
      <c r="AL80" s="532"/>
      <c r="AM80" s="532"/>
      <c r="AN80" s="532"/>
      <c r="AO80" s="532"/>
      <c r="AP80" s="532"/>
      <c r="AQ80" s="532"/>
      <c r="AR80" s="532"/>
      <c r="AS80" s="532"/>
    </row>
    <row r="81" spans="20:45" x14ac:dyDescent="0.25">
      <c r="T81" s="532"/>
      <c r="U81" s="532"/>
      <c r="V81" s="532"/>
      <c r="W81" s="532"/>
      <c r="X81" s="532"/>
      <c r="Y81" s="532"/>
      <c r="Z81" s="532"/>
      <c r="AA81" s="532"/>
      <c r="AB81" s="532"/>
      <c r="AC81" s="532"/>
      <c r="AD81" s="532"/>
      <c r="AE81" s="532"/>
      <c r="AF81" s="532"/>
      <c r="AG81" s="532"/>
      <c r="AH81" s="532"/>
      <c r="AL81" s="532"/>
      <c r="AM81" s="532"/>
      <c r="AN81" s="532"/>
      <c r="AO81" s="532"/>
      <c r="AP81" s="532"/>
      <c r="AQ81" s="532"/>
      <c r="AR81" s="532"/>
      <c r="AS81" s="532"/>
    </row>
    <row r="82" spans="20:45" x14ac:dyDescent="0.25">
      <c r="T82" s="532"/>
      <c r="U82" s="532"/>
      <c r="V82" s="532"/>
      <c r="W82" s="532"/>
      <c r="X82" s="532"/>
      <c r="Y82" s="532"/>
      <c r="Z82" s="532"/>
      <c r="AA82" s="532"/>
      <c r="AB82" s="532"/>
      <c r="AC82" s="532"/>
      <c r="AD82" s="532"/>
      <c r="AE82" s="532"/>
      <c r="AF82" s="532"/>
      <c r="AG82" s="532"/>
      <c r="AH82" s="532"/>
      <c r="AL82" s="532"/>
      <c r="AM82" s="532"/>
      <c r="AN82" s="532"/>
      <c r="AO82" s="532"/>
      <c r="AP82" s="532"/>
      <c r="AQ82" s="532"/>
      <c r="AR82" s="532"/>
      <c r="AS82" s="532"/>
    </row>
    <row r="83" spans="20:45" x14ac:dyDescent="0.25">
      <c r="T83" s="532"/>
      <c r="U83" s="532"/>
      <c r="V83" s="532"/>
      <c r="W83" s="532"/>
      <c r="X83" s="532"/>
      <c r="Y83" s="532"/>
      <c r="Z83" s="532"/>
      <c r="AA83" s="532"/>
      <c r="AB83" s="532"/>
      <c r="AC83" s="532"/>
      <c r="AD83" s="532"/>
      <c r="AE83" s="532"/>
      <c r="AF83" s="532"/>
      <c r="AG83" s="532"/>
      <c r="AH83" s="532"/>
      <c r="AL83" s="532"/>
      <c r="AM83" s="532"/>
      <c r="AN83" s="532"/>
      <c r="AO83" s="532"/>
      <c r="AP83" s="532"/>
      <c r="AQ83" s="532"/>
      <c r="AR83" s="532"/>
      <c r="AS83" s="532"/>
    </row>
    <row r="84" spans="20:45" x14ac:dyDescent="0.25">
      <c r="T84" s="532"/>
      <c r="U84" s="532"/>
      <c r="V84" s="532"/>
      <c r="W84" s="532"/>
      <c r="X84" s="532"/>
      <c r="Y84" s="532"/>
      <c r="Z84" s="532"/>
      <c r="AA84" s="532"/>
      <c r="AB84" s="532"/>
      <c r="AC84" s="532"/>
      <c r="AD84" s="532"/>
      <c r="AE84" s="532"/>
      <c r="AF84" s="532"/>
      <c r="AG84" s="532"/>
      <c r="AH84" s="532"/>
      <c r="AL84" s="532"/>
      <c r="AM84" s="532"/>
      <c r="AN84" s="532"/>
      <c r="AO84" s="532"/>
      <c r="AP84" s="532"/>
      <c r="AQ84" s="532"/>
      <c r="AR84" s="532"/>
      <c r="AS84" s="532"/>
    </row>
    <row r="85" spans="20:45" x14ac:dyDescent="0.25">
      <c r="T85" s="532"/>
      <c r="U85" s="532"/>
      <c r="V85" s="532"/>
      <c r="W85" s="532"/>
      <c r="X85" s="532"/>
      <c r="Y85" s="532"/>
      <c r="Z85" s="532"/>
      <c r="AA85" s="532"/>
      <c r="AB85" s="532"/>
      <c r="AC85" s="532"/>
      <c r="AD85" s="532"/>
      <c r="AE85" s="532"/>
      <c r="AF85" s="532"/>
      <c r="AG85" s="532"/>
      <c r="AH85" s="532"/>
      <c r="AL85" s="532"/>
      <c r="AM85" s="532"/>
      <c r="AN85" s="532"/>
      <c r="AO85" s="532"/>
      <c r="AP85" s="532"/>
      <c r="AQ85" s="532"/>
      <c r="AR85" s="532"/>
      <c r="AS85" s="532"/>
    </row>
    <row r="86" spans="20:45" x14ac:dyDescent="0.25">
      <c r="T86" s="532"/>
      <c r="U86" s="532"/>
      <c r="V86" s="532"/>
      <c r="W86" s="532"/>
      <c r="X86" s="532"/>
      <c r="Y86" s="532"/>
      <c r="Z86" s="532"/>
      <c r="AA86" s="532"/>
      <c r="AB86" s="532"/>
      <c r="AC86" s="532"/>
      <c r="AD86" s="532"/>
      <c r="AE86" s="532"/>
      <c r="AF86" s="532"/>
      <c r="AG86" s="532"/>
      <c r="AH86" s="532"/>
      <c r="AL86" s="532"/>
      <c r="AM86" s="532"/>
      <c r="AN86" s="532"/>
      <c r="AO86" s="532"/>
      <c r="AP86" s="532"/>
      <c r="AQ86" s="532"/>
      <c r="AR86" s="532"/>
      <c r="AS86" s="532"/>
    </row>
    <row r="87" spans="20:45" x14ac:dyDescent="0.25">
      <c r="T87" s="532"/>
      <c r="U87" s="532"/>
      <c r="V87" s="532"/>
      <c r="W87" s="532"/>
      <c r="X87" s="532"/>
      <c r="Y87" s="532"/>
      <c r="Z87" s="532"/>
      <c r="AA87" s="532"/>
      <c r="AB87" s="532"/>
      <c r="AC87" s="532"/>
      <c r="AD87" s="532"/>
      <c r="AE87" s="532"/>
      <c r="AF87" s="532"/>
      <c r="AG87" s="532"/>
      <c r="AH87" s="532"/>
      <c r="AL87" s="532"/>
      <c r="AM87" s="532"/>
      <c r="AN87" s="532"/>
      <c r="AO87" s="532"/>
      <c r="AP87" s="532"/>
      <c r="AQ87" s="532"/>
      <c r="AR87" s="532"/>
      <c r="AS87" s="532"/>
    </row>
    <row r="88" spans="20:45" x14ac:dyDescent="0.25">
      <c r="T88" s="532"/>
      <c r="U88" s="532"/>
      <c r="V88" s="532"/>
      <c r="W88" s="532"/>
      <c r="X88" s="532"/>
      <c r="Y88" s="532"/>
      <c r="Z88" s="532"/>
      <c r="AA88" s="532"/>
      <c r="AB88" s="532"/>
      <c r="AC88" s="532"/>
      <c r="AD88" s="532"/>
      <c r="AE88" s="532"/>
      <c r="AF88" s="532"/>
      <c r="AG88" s="532"/>
      <c r="AH88" s="532"/>
      <c r="AL88" s="532"/>
      <c r="AM88" s="532"/>
      <c r="AN88" s="532"/>
      <c r="AO88" s="532"/>
      <c r="AP88" s="532"/>
      <c r="AQ88" s="532"/>
      <c r="AR88" s="532"/>
      <c r="AS88" s="532"/>
    </row>
    <row r="89" spans="20:45" x14ac:dyDescent="0.25">
      <c r="T89" s="532"/>
      <c r="U89" s="532"/>
      <c r="V89" s="532"/>
      <c r="W89" s="532"/>
      <c r="X89" s="532"/>
      <c r="Y89" s="532"/>
      <c r="Z89" s="532"/>
      <c r="AA89" s="532"/>
      <c r="AB89" s="532"/>
      <c r="AC89" s="532"/>
      <c r="AD89" s="532"/>
      <c r="AE89" s="532"/>
      <c r="AF89" s="532"/>
      <c r="AG89" s="532"/>
      <c r="AH89" s="532"/>
      <c r="AL89" s="532"/>
      <c r="AM89" s="532"/>
      <c r="AN89" s="532"/>
      <c r="AO89" s="532"/>
      <c r="AP89" s="532"/>
      <c r="AQ89" s="532"/>
      <c r="AR89" s="532"/>
      <c r="AS89" s="532"/>
    </row>
    <row r="90" spans="20:45" x14ac:dyDescent="0.25">
      <c r="T90" s="532"/>
      <c r="U90" s="532"/>
      <c r="V90" s="532"/>
      <c r="W90" s="532"/>
      <c r="X90" s="532"/>
      <c r="Y90" s="532"/>
      <c r="Z90" s="532"/>
      <c r="AA90" s="532"/>
      <c r="AB90" s="532"/>
      <c r="AC90" s="532"/>
      <c r="AD90" s="532"/>
      <c r="AE90" s="532"/>
      <c r="AF90" s="532"/>
      <c r="AG90" s="532"/>
      <c r="AH90" s="532"/>
      <c r="AL90" s="532"/>
      <c r="AM90" s="532"/>
      <c r="AN90" s="532"/>
      <c r="AO90" s="532"/>
      <c r="AP90" s="532"/>
      <c r="AQ90" s="532"/>
      <c r="AR90" s="532"/>
      <c r="AS90" s="532"/>
    </row>
    <row r="91" spans="20:45" x14ac:dyDescent="0.25">
      <c r="T91" s="532"/>
      <c r="U91" s="532"/>
      <c r="V91" s="532"/>
      <c r="W91" s="532"/>
      <c r="X91" s="532"/>
      <c r="Y91" s="532"/>
      <c r="Z91" s="532"/>
      <c r="AA91" s="532"/>
      <c r="AB91" s="532"/>
      <c r="AC91" s="532"/>
      <c r="AD91" s="532"/>
      <c r="AE91" s="532"/>
      <c r="AF91" s="532"/>
      <c r="AG91" s="532"/>
      <c r="AH91" s="532"/>
      <c r="AL91" s="532"/>
      <c r="AM91" s="532"/>
      <c r="AN91" s="532"/>
      <c r="AO91" s="532"/>
      <c r="AP91" s="532"/>
      <c r="AQ91" s="532"/>
      <c r="AR91" s="532"/>
      <c r="AS91" s="532"/>
    </row>
    <row r="92" spans="20:45" x14ac:dyDescent="0.25">
      <c r="T92" s="532"/>
      <c r="U92" s="532"/>
      <c r="V92" s="532"/>
      <c r="W92" s="532"/>
      <c r="X92" s="532"/>
      <c r="Y92" s="532"/>
      <c r="Z92" s="532"/>
      <c r="AA92" s="532"/>
      <c r="AB92" s="532"/>
      <c r="AC92" s="532"/>
      <c r="AD92" s="532"/>
      <c r="AE92" s="532"/>
      <c r="AF92" s="532"/>
      <c r="AG92" s="532"/>
      <c r="AH92" s="532"/>
      <c r="AL92" s="532"/>
      <c r="AM92" s="532"/>
      <c r="AN92" s="532"/>
      <c r="AO92" s="532"/>
      <c r="AP92" s="532"/>
      <c r="AQ92" s="532"/>
      <c r="AR92" s="532"/>
      <c r="AS92" s="532"/>
    </row>
    <row r="93" spans="20:45" x14ac:dyDescent="0.25"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/>
      <c r="AL93" s="532"/>
      <c r="AM93" s="532"/>
      <c r="AN93" s="532"/>
      <c r="AO93" s="532"/>
      <c r="AP93" s="532"/>
      <c r="AQ93" s="532"/>
      <c r="AR93" s="532"/>
      <c r="AS93" s="532"/>
    </row>
    <row r="94" spans="20:45" x14ac:dyDescent="0.25"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L94" s="532"/>
      <c r="AM94" s="532"/>
      <c r="AN94" s="532"/>
      <c r="AO94" s="532"/>
      <c r="AP94" s="532"/>
      <c r="AQ94" s="532"/>
      <c r="AR94" s="532"/>
      <c r="AS94" s="532"/>
    </row>
    <row r="95" spans="20:45" x14ac:dyDescent="0.25">
      <c r="T95" s="532"/>
      <c r="U95" s="532"/>
      <c r="V95" s="532"/>
      <c r="W95" s="532"/>
      <c r="X95" s="532"/>
      <c r="Y95" s="532"/>
      <c r="Z95" s="532"/>
      <c r="AA95" s="532"/>
      <c r="AB95" s="532"/>
      <c r="AC95" s="532"/>
      <c r="AD95" s="532"/>
      <c r="AE95" s="532"/>
      <c r="AF95" s="532"/>
      <c r="AG95" s="532"/>
      <c r="AH95" s="532"/>
      <c r="AL95" s="532"/>
      <c r="AM95" s="532"/>
      <c r="AN95" s="532"/>
      <c r="AO95" s="532"/>
      <c r="AP95" s="532"/>
      <c r="AQ95" s="532"/>
      <c r="AR95" s="532"/>
      <c r="AS95" s="532"/>
    </row>
    <row r="96" spans="20:45" x14ac:dyDescent="0.25">
      <c r="T96" s="532"/>
      <c r="U96" s="532"/>
      <c r="V96" s="532"/>
      <c r="W96" s="532"/>
      <c r="X96" s="532"/>
      <c r="Y96" s="532"/>
      <c r="Z96" s="532"/>
      <c r="AA96" s="532"/>
      <c r="AB96" s="532"/>
      <c r="AC96" s="532"/>
      <c r="AD96" s="532"/>
      <c r="AE96" s="532"/>
      <c r="AF96" s="532"/>
      <c r="AG96" s="532"/>
      <c r="AH96" s="532"/>
      <c r="AL96" s="532"/>
      <c r="AM96" s="532"/>
      <c r="AN96" s="532"/>
      <c r="AO96" s="532"/>
      <c r="AP96" s="532"/>
      <c r="AQ96" s="532"/>
      <c r="AR96" s="532"/>
      <c r="AS96" s="532"/>
    </row>
    <row r="97" spans="20:45" x14ac:dyDescent="0.25"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L97" s="532"/>
      <c r="AM97" s="532"/>
      <c r="AN97" s="532"/>
      <c r="AO97" s="532"/>
      <c r="AP97" s="532"/>
      <c r="AQ97" s="532"/>
      <c r="AR97" s="532"/>
      <c r="AS97" s="532"/>
    </row>
    <row r="98" spans="20:45" x14ac:dyDescent="0.25">
      <c r="T98" s="532"/>
      <c r="U98" s="532"/>
      <c r="V98" s="532"/>
      <c r="W98" s="532"/>
      <c r="X98" s="532"/>
      <c r="Y98" s="532"/>
      <c r="Z98" s="532"/>
      <c r="AA98" s="532"/>
      <c r="AB98" s="532"/>
      <c r="AC98" s="532"/>
      <c r="AD98" s="532"/>
      <c r="AE98" s="532"/>
      <c r="AF98" s="532"/>
      <c r="AG98" s="532"/>
      <c r="AH98" s="532"/>
      <c r="AL98" s="532"/>
      <c r="AM98" s="532"/>
      <c r="AN98" s="532"/>
      <c r="AO98" s="532"/>
      <c r="AP98" s="532"/>
      <c r="AQ98" s="532"/>
      <c r="AR98" s="532"/>
      <c r="AS98" s="532"/>
    </row>
    <row r="99" spans="20:45" x14ac:dyDescent="0.25">
      <c r="T99" s="532"/>
      <c r="U99" s="532"/>
      <c r="V99" s="532"/>
      <c r="W99" s="532"/>
      <c r="X99" s="532"/>
      <c r="Y99" s="532"/>
      <c r="Z99" s="532"/>
      <c r="AA99" s="532"/>
      <c r="AB99" s="532"/>
      <c r="AC99" s="532"/>
      <c r="AD99" s="532"/>
      <c r="AE99" s="532"/>
      <c r="AF99" s="532"/>
      <c r="AG99" s="532"/>
      <c r="AH99" s="532"/>
      <c r="AL99" s="532"/>
      <c r="AM99" s="532"/>
      <c r="AN99" s="532"/>
      <c r="AO99" s="532"/>
      <c r="AP99" s="532"/>
      <c r="AQ99" s="532"/>
      <c r="AR99" s="532"/>
      <c r="AS99" s="532"/>
    </row>
    <row r="100" spans="20:45" x14ac:dyDescent="0.25">
      <c r="T100" s="532"/>
      <c r="U100" s="532"/>
      <c r="V100" s="532"/>
      <c r="W100" s="532"/>
      <c r="X100" s="532"/>
      <c r="Y100" s="532"/>
      <c r="Z100" s="532"/>
      <c r="AA100" s="532"/>
      <c r="AB100" s="532"/>
      <c r="AC100" s="532"/>
      <c r="AD100" s="532"/>
      <c r="AE100" s="532"/>
      <c r="AF100" s="532"/>
      <c r="AG100" s="532"/>
      <c r="AH100" s="532"/>
      <c r="AL100" s="532"/>
      <c r="AM100" s="532"/>
      <c r="AN100" s="532"/>
      <c r="AO100" s="532"/>
      <c r="AP100" s="532"/>
      <c r="AQ100" s="532"/>
      <c r="AR100" s="532"/>
      <c r="AS100" s="532"/>
    </row>
    <row r="101" spans="20:45" x14ac:dyDescent="0.25">
      <c r="T101" s="532"/>
      <c r="U101" s="532"/>
      <c r="V101" s="532"/>
      <c r="W101" s="532"/>
      <c r="X101" s="532"/>
      <c r="Y101" s="532"/>
      <c r="Z101" s="532"/>
      <c r="AA101" s="532"/>
      <c r="AB101" s="532"/>
      <c r="AC101" s="532"/>
      <c r="AD101" s="532"/>
      <c r="AE101" s="532"/>
      <c r="AF101" s="532"/>
      <c r="AG101" s="532"/>
      <c r="AH101" s="532"/>
      <c r="AL101" s="532"/>
      <c r="AM101" s="532"/>
      <c r="AN101" s="532"/>
      <c r="AO101" s="532"/>
      <c r="AP101" s="532"/>
      <c r="AQ101" s="532"/>
      <c r="AR101" s="532"/>
      <c r="AS101" s="532"/>
    </row>
    <row r="102" spans="20:45" x14ac:dyDescent="0.25">
      <c r="T102" s="532"/>
      <c r="U102" s="532"/>
      <c r="V102" s="532"/>
      <c r="W102" s="532"/>
      <c r="X102" s="532"/>
      <c r="Y102" s="532"/>
      <c r="Z102" s="532"/>
      <c r="AA102" s="532"/>
      <c r="AB102" s="532"/>
      <c r="AC102" s="532"/>
      <c r="AD102" s="532"/>
      <c r="AE102" s="532"/>
      <c r="AF102" s="532"/>
      <c r="AG102" s="532"/>
      <c r="AH102" s="532"/>
      <c r="AL102" s="532"/>
      <c r="AM102" s="532"/>
      <c r="AN102" s="532"/>
      <c r="AO102" s="532"/>
      <c r="AP102" s="532"/>
      <c r="AQ102" s="532"/>
      <c r="AR102" s="532"/>
      <c r="AS102" s="532"/>
    </row>
    <row r="103" spans="20:45" x14ac:dyDescent="0.25">
      <c r="T103" s="532"/>
      <c r="U103" s="532"/>
      <c r="V103" s="532"/>
      <c r="W103" s="532"/>
      <c r="X103" s="532"/>
      <c r="Y103" s="532"/>
      <c r="Z103" s="532"/>
      <c r="AA103" s="532"/>
      <c r="AB103" s="532"/>
      <c r="AC103" s="532"/>
      <c r="AD103" s="532"/>
      <c r="AE103" s="532"/>
      <c r="AF103" s="532"/>
      <c r="AG103" s="532"/>
      <c r="AH103" s="532"/>
      <c r="AL103" s="532"/>
      <c r="AM103" s="532"/>
      <c r="AN103" s="532"/>
      <c r="AO103" s="532"/>
      <c r="AP103" s="532"/>
      <c r="AQ103" s="532"/>
      <c r="AR103" s="532"/>
      <c r="AS103" s="532"/>
    </row>
    <row r="104" spans="20:45" x14ac:dyDescent="0.25">
      <c r="T104" s="532"/>
      <c r="U104" s="532"/>
      <c r="V104" s="532"/>
      <c r="W104" s="532"/>
      <c r="X104" s="532"/>
      <c r="Y104" s="532"/>
      <c r="Z104" s="532"/>
      <c r="AA104" s="532"/>
      <c r="AB104" s="532"/>
      <c r="AC104" s="532"/>
      <c r="AD104" s="532"/>
      <c r="AE104" s="532"/>
      <c r="AF104" s="532"/>
      <c r="AG104" s="532"/>
      <c r="AH104" s="532"/>
      <c r="AL104" s="532"/>
      <c r="AM104" s="532"/>
      <c r="AN104" s="532"/>
      <c r="AO104" s="532"/>
      <c r="AP104" s="532"/>
      <c r="AQ104" s="532"/>
      <c r="AR104" s="532"/>
      <c r="AS104" s="532"/>
    </row>
    <row r="105" spans="20:45" x14ac:dyDescent="0.25">
      <c r="T105" s="532"/>
      <c r="U105" s="532"/>
      <c r="V105" s="532"/>
      <c r="W105" s="532"/>
      <c r="X105" s="532"/>
      <c r="Y105" s="532"/>
      <c r="Z105" s="532"/>
      <c r="AA105" s="532"/>
      <c r="AB105" s="532"/>
      <c r="AC105" s="532"/>
      <c r="AD105" s="532"/>
      <c r="AE105" s="532"/>
      <c r="AF105" s="532"/>
      <c r="AG105" s="532"/>
      <c r="AH105" s="532"/>
      <c r="AL105" s="532"/>
      <c r="AM105" s="532"/>
      <c r="AN105" s="532"/>
      <c r="AO105" s="532"/>
      <c r="AP105" s="532"/>
      <c r="AQ105" s="532"/>
      <c r="AR105" s="532"/>
      <c r="AS105" s="532"/>
    </row>
    <row r="106" spans="20:45" x14ac:dyDescent="0.25">
      <c r="T106" s="532"/>
      <c r="U106" s="532"/>
      <c r="V106" s="532"/>
      <c r="W106" s="532"/>
      <c r="X106" s="532"/>
      <c r="Y106" s="532"/>
      <c r="Z106" s="532"/>
      <c r="AA106" s="532"/>
      <c r="AB106" s="532"/>
      <c r="AC106" s="532"/>
      <c r="AD106" s="532"/>
      <c r="AE106" s="532"/>
      <c r="AF106" s="532"/>
      <c r="AG106" s="532"/>
      <c r="AH106" s="532"/>
      <c r="AL106" s="532"/>
      <c r="AM106" s="532"/>
      <c r="AN106" s="532"/>
      <c r="AO106" s="532"/>
      <c r="AP106" s="532"/>
      <c r="AQ106" s="532"/>
      <c r="AR106" s="532"/>
      <c r="AS106" s="532"/>
    </row>
    <row r="107" spans="20:45" x14ac:dyDescent="0.25">
      <c r="T107" s="532"/>
      <c r="U107" s="532"/>
      <c r="V107" s="532"/>
      <c r="W107" s="532"/>
      <c r="X107" s="532"/>
      <c r="Y107" s="532"/>
      <c r="Z107" s="532"/>
      <c r="AA107" s="532"/>
      <c r="AB107" s="532"/>
      <c r="AC107" s="532"/>
      <c r="AD107" s="532"/>
      <c r="AE107" s="532"/>
      <c r="AF107" s="532"/>
      <c r="AG107" s="532"/>
      <c r="AH107" s="532"/>
      <c r="AL107" s="532"/>
      <c r="AM107" s="532"/>
      <c r="AN107" s="532"/>
      <c r="AO107" s="532"/>
      <c r="AP107" s="532"/>
      <c r="AQ107" s="532"/>
      <c r="AR107" s="532"/>
      <c r="AS107" s="532"/>
    </row>
    <row r="108" spans="20:45" x14ac:dyDescent="0.25">
      <c r="T108" s="532"/>
      <c r="U108" s="532"/>
      <c r="V108" s="532"/>
      <c r="W108" s="532"/>
      <c r="X108" s="532"/>
      <c r="Y108" s="532"/>
      <c r="Z108" s="532"/>
      <c r="AA108" s="532"/>
      <c r="AB108" s="532"/>
      <c r="AC108" s="532"/>
      <c r="AD108" s="532"/>
      <c r="AE108" s="532"/>
      <c r="AF108" s="532"/>
      <c r="AG108" s="532"/>
      <c r="AH108" s="532"/>
      <c r="AL108" s="532"/>
      <c r="AM108" s="532"/>
      <c r="AN108" s="532"/>
      <c r="AO108" s="532"/>
      <c r="AP108" s="532"/>
      <c r="AQ108" s="532"/>
      <c r="AR108" s="532"/>
      <c r="AS108" s="532"/>
    </row>
    <row r="109" spans="20:45" x14ac:dyDescent="0.25">
      <c r="T109" s="532"/>
      <c r="U109" s="532"/>
      <c r="V109" s="532"/>
      <c r="W109" s="532"/>
      <c r="X109" s="532"/>
      <c r="Y109" s="532"/>
      <c r="Z109" s="532"/>
      <c r="AA109" s="532"/>
      <c r="AB109" s="532"/>
      <c r="AC109" s="532"/>
      <c r="AD109" s="532"/>
      <c r="AE109" s="532"/>
      <c r="AF109" s="532"/>
      <c r="AG109" s="532"/>
      <c r="AH109" s="532"/>
      <c r="AL109" s="532"/>
      <c r="AM109" s="532"/>
      <c r="AN109" s="532"/>
      <c r="AO109" s="532"/>
      <c r="AP109" s="532"/>
      <c r="AQ109" s="532"/>
      <c r="AR109" s="532"/>
      <c r="AS109" s="532"/>
    </row>
    <row r="110" spans="20:45" x14ac:dyDescent="0.25">
      <c r="T110" s="532"/>
      <c r="U110" s="532"/>
      <c r="V110" s="532"/>
      <c r="W110" s="532"/>
      <c r="X110" s="532"/>
      <c r="Y110" s="532"/>
      <c r="Z110" s="532"/>
      <c r="AA110" s="532"/>
      <c r="AB110" s="532"/>
      <c r="AC110" s="532"/>
      <c r="AD110" s="532"/>
      <c r="AE110" s="532"/>
      <c r="AF110" s="532"/>
      <c r="AG110" s="532"/>
      <c r="AH110" s="532"/>
      <c r="AL110" s="532"/>
      <c r="AM110" s="532"/>
      <c r="AN110" s="532"/>
      <c r="AO110" s="532"/>
      <c r="AP110" s="532"/>
      <c r="AQ110" s="532"/>
      <c r="AR110" s="532"/>
      <c r="AS110" s="532"/>
    </row>
    <row r="111" spans="20:45" x14ac:dyDescent="0.25">
      <c r="T111" s="532"/>
      <c r="U111" s="532"/>
      <c r="V111" s="532"/>
      <c r="W111" s="532"/>
      <c r="X111" s="532"/>
      <c r="Y111" s="532"/>
      <c r="Z111" s="532"/>
      <c r="AA111" s="532"/>
      <c r="AB111" s="532"/>
      <c r="AC111" s="532"/>
      <c r="AD111" s="532"/>
      <c r="AE111" s="532"/>
      <c r="AF111" s="532"/>
      <c r="AG111" s="532"/>
      <c r="AH111" s="532"/>
      <c r="AL111" s="532"/>
      <c r="AM111" s="532"/>
      <c r="AN111" s="532"/>
      <c r="AO111" s="532"/>
      <c r="AP111" s="532"/>
      <c r="AQ111" s="532"/>
      <c r="AR111" s="532"/>
      <c r="AS111" s="532"/>
    </row>
    <row r="112" spans="20:45" x14ac:dyDescent="0.25">
      <c r="T112" s="532"/>
      <c r="U112" s="532"/>
      <c r="V112" s="532"/>
      <c r="W112" s="532"/>
      <c r="X112" s="532"/>
      <c r="Y112" s="532"/>
      <c r="Z112" s="532"/>
      <c r="AA112" s="532"/>
      <c r="AB112" s="532"/>
      <c r="AC112" s="532"/>
      <c r="AD112" s="532"/>
      <c r="AE112" s="532"/>
      <c r="AF112" s="532"/>
      <c r="AG112" s="532"/>
      <c r="AH112" s="532"/>
      <c r="AL112" s="532"/>
      <c r="AM112" s="532"/>
      <c r="AN112" s="532"/>
      <c r="AO112" s="532"/>
      <c r="AP112" s="532"/>
      <c r="AQ112" s="532"/>
      <c r="AR112" s="532"/>
      <c r="AS112" s="532"/>
    </row>
    <row r="113" spans="20:45" x14ac:dyDescent="0.25">
      <c r="T113" s="532"/>
      <c r="U113" s="532"/>
      <c r="V113" s="532"/>
      <c r="W113" s="532"/>
      <c r="X113" s="532"/>
      <c r="Y113" s="532"/>
      <c r="Z113" s="532"/>
      <c r="AA113" s="532"/>
      <c r="AB113" s="532"/>
      <c r="AC113" s="532"/>
      <c r="AD113" s="532"/>
      <c r="AE113" s="532"/>
      <c r="AF113" s="532"/>
      <c r="AG113" s="532"/>
      <c r="AH113" s="532"/>
      <c r="AL113" s="532"/>
      <c r="AM113" s="532"/>
      <c r="AN113" s="532"/>
      <c r="AO113" s="532"/>
      <c r="AP113" s="532"/>
      <c r="AQ113" s="532"/>
      <c r="AR113" s="532"/>
      <c r="AS113" s="532"/>
    </row>
    <row r="114" spans="20:45" x14ac:dyDescent="0.25">
      <c r="T114" s="532"/>
      <c r="U114" s="532"/>
      <c r="V114" s="532"/>
      <c r="W114" s="532"/>
      <c r="X114" s="532"/>
      <c r="Y114" s="532"/>
      <c r="Z114" s="532"/>
      <c r="AA114" s="532"/>
      <c r="AB114" s="532"/>
      <c r="AC114" s="532"/>
      <c r="AD114" s="532"/>
      <c r="AE114" s="532"/>
      <c r="AF114" s="532"/>
      <c r="AG114" s="532"/>
      <c r="AH114" s="532"/>
      <c r="AL114" s="532"/>
      <c r="AM114" s="532"/>
      <c r="AN114" s="532"/>
      <c r="AO114" s="532"/>
      <c r="AP114" s="532"/>
      <c r="AQ114" s="532"/>
      <c r="AR114" s="532"/>
      <c r="AS114" s="532"/>
    </row>
    <row r="115" spans="20:45" x14ac:dyDescent="0.25">
      <c r="T115" s="532"/>
      <c r="U115" s="532"/>
      <c r="V115" s="532"/>
      <c r="W115" s="532"/>
      <c r="X115" s="532"/>
      <c r="Y115" s="532"/>
      <c r="Z115" s="532"/>
      <c r="AA115" s="532"/>
      <c r="AB115" s="532"/>
      <c r="AC115" s="532"/>
      <c r="AD115" s="532"/>
      <c r="AE115" s="532"/>
      <c r="AF115" s="532"/>
      <c r="AG115" s="532"/>
      <c r="AH115" s="532"/>
      <c r="AL115" s="532"/>
      <c r="AM115" s="532"/>
      <c r="AN115" s="532"/>
      <c r="AO115" s="532"/>
      <c r="AP115" s="532"/>
      <c r="AQ115" s="532"/>
      <c r="AR115" s="532"/>
      <c r="AS115" s="532"/>
    </row>
    <row r="116" spans="20:45" x14ac:dyDescent="0.25">
      <c r="T116" s="532"/>
      <c r="U116" s="532"/>
      <c r="V116" s="532"/>
      <c r="W116" s="532"/>
      <c r="X116" s="532"/>
      <c r="Y116" s="532"/>
      <c r="Z116" s="532"/>
      <c r="AA116" s="532"/>
      <c r="AB116" s="532"/>
      <c r="AC116" s="532"/>
      <c r="AD116" s="532"/>
      <c r="AE116" s="532"/>
      <c r="AF116" s="532"/>
      <c r="AG116" s="532"/>
      <c r="AH116" s="532"/>
      <c r="AL116" s="532"/>
      <c r="AM116" s="532"/>
      <c r="AN116" s="532"/>
      <c r="AO116" s="532"/>
      <c r="AP116" s="532"/>
      <c r="AQ116" s="532"/>
      <c r="AR116" s="532"/>
      <c r="AS116" s="532"/>
    </row>
    <row r="117" spans="20:45" x14ac:dyDescent="0.25">
      <c r="T117" s="532"/>
      <c r="U117" s="532"/>
      <c r="V117" s="532"/>
      <c r="W117" s="532"/>
      <c r="X117" s="532"/>
      <c r="Y117" s="532"/>
      <c r="Z117" s="532"/>
      <c r="AA117" s="532"/>
      <c r="AB117" s="532"/>
      <c r="AC117" s="532"/>
      <c r="AD117" s="532"/>
      <c r="AE117" s="532"/>
      <c r="AF117" s="532"/>
      <c r="AG117" s="532"/>
      <c r="AH117" s="532"/>
      <c r="AL117" s="532"/>
      <c r="AM117" s="532"/>
      <c r="AN117" s="532"/>
      <c r="AO117" s="532"/>
      <c r="AP117" s="532"/>
      <c r="AQ117" s="532"/>
      <c r="AR117" s="532"/>
      <c r="AS117" s="532"/>
    </row>
    <row r="118" spans="20:45" x14ac:dyDescent="0.25">
      <c r="T118" s="532"/>
      <c r="U118" s="532"/>
      <c r="V118" s="532"/>
      <c r="W118" s="532"/>
      <c r="X118" s="532"/>
      <c r="Y118" s="532"/>
      <c r="Z118" s="532"/>
      <c r="AA118" s="532"/>
      <c r="AB118" s="532"/>
      <c r="AC118" s="532"/>
      <c r="AD118" s="532"/>
      <c r="AE118" s="532"/>
      <c r="AF118" s="532"/>
      <c r="AG118" s="532"/>
      <c r="AH118" s="532"/>
      <c r="AL118" s="532"/>
      <c r="AM118" s="532"/>
      <c r="AN118" s="532"/>
      <c r="AO118" s="532"/>
      <c r="AP118" s="532"/>
      <c r="AQ118" s="532"/>
      <c r="AR118" s="532"/>
      <c r="AS118" s="532"/>
    </row>
    <row r="119" spans="20:45" x14ac:dyDescent="0.25">
      <c r="T119" s="532"/>
      <c r="U119" s="532"/>
      <c r="V119" s="532"/>
      <c r="W119" s="532"/>
      <c r="X119" s="532"/>
      <c r="Y119" s="532"/>
      <c r="Z119" s="532"/>
      <c r="AA119" s="532"/>
      <c r="AB119" s="532"/>
      <c r="AC119" s="532"/>
      <c r="AD119" s="532"/>
      <c r="AE119" s="532"/>
      <c r="AF119" s="532"/>
      <c r="AG119" s="532"/>
      <c r="AH119" s="532"/>
      <c r="AL119" s="532"/>
      <c r="AM119" s="532"/>
      <c r="AN119" s="532"/>
      <c r="AO119" s="532"/>
      <c r="AP119" s="532"/>
      <c r="AQ119" s="532"/>
      <c r="AR119" s="532"/>
      <c r="AS119" s="532"/>
    </row>
    <row r="120" spans="20:45" x14ac:dyDescent="0.25">
      <c r="T120" s="532"/>
      <c r="U120" s="532"/>
      <c r="V120" s="532"/>
      <c r="W120" s="532"/>
      <c r="X120" s="532"/>
      <c r="Y120" s="532"/>
      <c r="Z120" s="532"/>
      <c r="AA120" s="532"/>
      <c r="AB120" s="532"/>
      <c r="AC120" s="532"/>
      <c r="AD120" s="532"/>
      <c r="AE120" s="532"/>
      <c r="AF120" s="532"/>
      <c r="AG120" s="532"/>
      <c r="AH120" s="532"/>
      <c r="AL120" s="532"/>
      <c r="AM120" s="532"/>
      <c r="AN120" s="532"/>
      <c r="AO120" s="532"/>
      <c r="AP120" s="532"/>
      <c r="AQ120" s="532"/>
      <c r="AR120" s="532"/>
      <c r="AS120" s="532"/>
    </row>
    <row r="121" spans="20:45" x14ac:dyDescent="0.25">
      <c r="T121" s="532"/>
      <c r="U121" s="532"/>
      <c r="V121" s="532"/>
      <c r="W121" s="532"/>
      <c r="X121" s="532"/>
      <c r="Y121" s="532"/>
      <c r="Z121" s="532"/>
      <c r="AA121" s="532"/>
      <c r="AB121" s="532"/>
      <c r="AC121" s="532"/>
      <c r="AD121" s="532"/>
      <c r="AE121" s="532"/>
      <c r="AF121" s="532"/>
      <c r="AG121" s="532"/>
      <c r="AH121" s="532"/>
      <c r="AL121" s="532"/>
      <c r="AM121" s="532"/>
      <c r="AN121" s="532"/>
      <c r="AO121" s="532"/>
      <c r="AP121" s="532"/>
      <c r="AQ121" s="532"/>
      <c r="AR121" s="532"/>
      <c r="AS121" s="532"/>
    </row>
    <row r="122" spans="20:45" x14ac:dyDescent="0.25">
      <c r="T122" s="532"/>
      <c r="U122" s="532"/>
      <c r="V122" s="532"/>
      <c r="W122" s="532"/>
      <c r="X122" s="532"/>
      <c r="Y122" s="532"/>
      <c r="Z122" s="532"/>
      <c r="AA122" s="532"/>
      <c r="AB122" s="532"/>
      <c r="AC122" s="532"/>
      <c r="AD122" s="532"/>
      <c r="AE122" s="532"/>
      <c r="AF122" s="532"/>
      <c r="AG122" s="532"/>
      <c r="AH122" s="532"/>
      <c r="AL122" s="532"/>
      <c r="AM122" s="532"/>
      <c r="AN122" s="532"/>
      <c r="AO122" s="532"/>
      <c r="AP122" s="532"/>
      <c r="AQ122" s="532"/>
      <c r="AR122" s="532"/>
      <c r="AS122" s="532"/>
    </row>
    <row r="123" spans="20:45" x14ac:dyDescent="0.25">
      <c r="T123" s="532"/>
      <c r="U123" s="532"/>
      <c r="V123" s="532"/>
      <c r="W123" s="532"/>
      <c r="X123" s="532"/>
      <c r="Y123" s="532"/>
      <c r="Z123" s="532"/>
      <c r="AA123" s="532"/>
      <c r="AB123" s="532"/>
      <c r="AC123" s="532"/>
      <c r="AD123" s="532"/>
      <c r="AE123" s="532"/>
      <c r="AF123" s="532"/>
      <c r="AG123" s="532"/>
      <c r="AH123" s="532"/>
      <c r="AL123" s="532"/>
      <c r="AM123" s="532"/>
      <c r="AN123" s="532"/>
      <c r="AO123" s="532"/>
      <c r="AP123" s="532"/>
      <c r="AQ123" s="532"/>
      <c r="AR123" s="532"/>
      <c r="AS123" s="532"/>
    </row>
    <row r="124" spans="20:45" x14ac:dyDescent="0.25">
      <c r="T124" s="532"/>
      <c r="U124" s="532"/>
      <c r="V124" s="532"/>
      <c r="W124" s="532"/>
      <c r="X124" s="532"/>
      <c r="Y124" s="532"/>
      <c r="Z124" s="532"/>
      <c r="AA124" s="532"/>
      <c r="AB124" s="532"/>
      <c r="AC124" s="532"/>
      <c r="AD124" s="532"/>
      <c r="AE124" s="532"/>
      <c r="AF124" s="532"/>
      <c r="AG124" s="532"/>
      <c r="AH124" s="532"/>
      <c r="AL124" s="532"/>
      <c r="AM124" s="532"/>
      <c r="AN124" s="532"/>
      <c r="AO124" s="532"/>
      <c r="AP124" s="532"/>
      <c r="AQ124" s="532"/>
      <c r="AR124" s="532"/>
      <c r="AS124" s="532"/>
    </row>
    <row r="125" spans="20:45" x14ac:dyDescent="0.25">
      <c r="T125" s="532"/>
      <c r="U125" s="532"/>
      <c r="V125" s="532"/>
      <c r="W125" s="532"/>
      <c r="X125" s="532"/>
      <c r="Y125" s="532"/>
      <c r="Z125" s="532"/>
      <c r="AA125" s="532"/>
      <c r="AB125" s="532"/>
      <c r="AC125" s="532"/>
      <c r="AD125" s="532"/>
      <c r="AE125" s="532"/>
      <c r="AF125" s="532"/>
      <c r="AG125" s="532"/>
      <c r="AH125" s="532"/>
      <c r="AL125" s="532"/>
      <c r="AM125" s="532"/>
      <c r="AN125" s="532"/>
      <c r="AO125" s="532"/>
      <c r="AP125" s="532"/>
      <c r="AQ125" s="532"/>
      <c r="AR125" s="532"/>
      <c r="AS125" s="532"/>
    </row>
    <row r="126" spans="20:45" x14ac:dyDescent="0.25">
      <c r="T126" s="532"/>
      <c r="U126" s="532"/>
      <c r="V126" s="532"/>
      <c r="W126" s="532"/>
      <c r="X126" s="532"/>
      <c r="Y126" s="532"/>
      <c r="Z126" s="532"/>
      <c r="AA126" s="532"/>
      <c r="AB126" s="532"/>
      <c r="AC126" s="532"/>
      <c r="AD126" s="532"/>
      <c r="AE126" s="532"/>
      <c r="AF126" s="532"/>
      <c r="AG126" s="532"/>
      <c r="AH126" s="532"/>
      <c r="AL126" s="532"/>
      <c r="AM126" s="532"/>
      <c r="AN126" s="532"/>
      <c r="AO126" s="532"/>
      <c r="AP126" s="532"/>
      <c r="AQ126" s="532"/>
      <c r="AR126" s="532"/>
      <c r="AS126" s="532"/>
    </row>
    <row r="127" spans="20:45" x14ac:dyDescent="0.25">
      <c r="T127" s="532"/>
      <c r="U127" s="532"/>
      <c r="V127" s="532"/>
      <c r="W127" s="532"/>
      <c r="X127" s="532"/>
      <c r="Y127" s="532"/>
      <c r="Z127" s="532"/>
      <c r="AA127" s="532"/>
      <c r="AB127" s="532"/>
      <c r="AC127" s="532"/>
      <c r="AD127" s="532"/>
      <c r="AE127" s="532"/>
      <c r="AF127" s="532"/>
      <c r="AG127" s="532"/>
      <c r="AH127" s="532"/>
      <c r="AL127" s="532"/>
      <c r="AM127" s="532"/>
      <c r="AN127" s="532"/>
      <c r="AO127" s="532"/>
      <c r="AP127" s="532"/>
      <c r="AQ127" s="532"/>
      <c r="AR127" s="532"/>
      <c r="AS127" s="532"/>
    </row>
    <row r="128" spans="20:45" x14ac:dyDescent="0.25">
      <c r="T128" s="532"/>
      <c r="U128" s="532"/>
      <c r="V128" s="532"/>
      <c r="W128" s="532"/>
      <c r="X128" s="532"/>
      <c r="Y128" s="532"/>
      <c r="Z128" s="532"/>
      <c r="AA128" s="532"/>
      <c r="AB128" s="532"/>
      <c r="AC128" s="532"/>
      <c r="AD128" s="532"/>
      <c r="AE128" s="532"/>
      <c r="AF128" s="532"/>
      <c r="AG128" s="532"/>
      <c r="AH128" s="532"/>
      <c r="AL128" s="532"/>
      <c r="AM128" s="532"/>
      <c r="AN128" s="532"/>
      <c r="AO128" s="532"/>
      <c r="AP128" s="532"/>
      <c r="AQ128" s="532"/>
      <c r="AR128" s="532"/>
      <c r="AS128" s="532"/>
    </row>
    <row r="129" spans="20:45" x14ac:dyDescent="0.25">
      <c r="T129" s="532"/>
      <c r="U129" s="532"/>
      <c r="V129" s="532"/>
      <c r="W129" s="532"/>
      <c r="X129" s="532"/>
      <c r="Y129" s="532"/>
      <c r="Z129" s="532"/>
      <c r="AA129" s="532"/>
      <c r="AB129" s="532"/>
      <c r="AC129" s="532"/>
      <c r="AD129" s="532"/>
      <c r="AE129" s="532"/>
      <c r="AF129" s="532"/>
      <c r="AG129" s="532"/>
      <c r="AH129" s="532"/>
      <c r="AL129" s="532"/>
      <c r="AM129" s="532"/>
      <c r="AN129" s="532"/>
      <c r="AO129" s="532"/>
      <c r="AP129" s="532"/>
      <c r="AQ129" s="532"/>
      <c r="AR129" s="532"/>
      <c r="AS129" s="532"/>
    </row>
    <row r="130" spans="20:45" x14ac:dyDescent="0.25">
      <c r="T130" s="532"/>
      <c r="U130" s="532"/>
      <c r="V130" s="532"/>
      <c r="W130" s="532"/>
      <c r="X130" s="532"/>
      <c r="Y130" s="532"/>
      <c r="Z130" s="532"/>
      <c r="AA130" s="532"/>
      <c r="AB130" s="532"/>
      <c r="AC130" s="532"/>
      <c r="AD130" s="532"/>
      <c r="AE130" s="532"/>
      <c r="AF130" s="532"/>
      <c r="AG130" s="532"/>
      <c r="AH130" s="532"/>
      <c r="AL130" s="532"/>
      <c r="AM130" s="532"/>
      <c r="AN130" s="532"/>
      <c r="AO130" s="532"/>
      <c r="AP130" s="532"/>
      <c r="AQ130" s="532"/>
      <c r="AR130" s="532"/>
      <c r="AS130" s="532"/>
    </row>
    <row r="131" spans="20:45" x14ac:dyDescent="0.25">
      <c r="T131" s="532"/>
      <c r="U131" s="532"/>
      <c r="V131" s="532"/>
      <c r="W131" s="532"/>
      <c r="X131" s="532"/>
      <c r="Y131" s="532"/>
      <c r="Z131" s="532"/>
      <c r="AA131" s="532"/>
      <c r="AB131" s="532"/>
      <c r="AC131" s="532"/>
      <c r="AD131" s="532"/>
      <c r="AE131" s="532"/>
      <c r="AF131" s="532"/>
      <c r="AG131" s="532"/>
      <c r="AH131" s="532"/>
      <c r="AL131" s="532"/>
      <c r="AM131" s="532"/>
      <c r="AN131" s="532"/>
      <c r="AO131" s="532"/>
      <c r="AP131" s="532"/>
      <c r="AQ131" s="532"/>
      <c r="AR131" s="532"/>
      <c r="AS131" s="532"/>
    </row>
    <row r="132" spans="20:45" x14ac:dyDescent="0.25">
      <c r="T132" s="532"/>
      <c r="U132" s="532"/>
      <c r="V132" s="532"/>
      <c r="W132" s="532"/>
      <c r="X132" s="532"/>
      <c r="Y132" s="532"/>
      <c r="Z132" s="532"/>
      <c r="AA132" s="532"/>
      <c r="AB132" s="532"/>
      <c r="AC132" s="532"/>
      <c r="AD132" s="532"/>
      <c r="AE132" s="532"/>
      <c r="AF132" s="532"/>
      <c r="AG132" s="532"/>
      <c r="AH132" s="532"/>
      <c r="AL132" s="532"/>
      <c r="AM132" s="532"/>
      <c r="AN132" s="532"/>
      <c r="AO132" s="532"/>
      <c r="AP132" s="532"/>
      <c r="AQ132" s="532"/>
      <c r="AR132" s="532"/>
      <c r="AS132" s="532"/>
    </row>
    <row r="133" spans="20:45" x14ac:dyDescent="0.25">
      <c r="T133" s="532"/>
      <c r="U133" s="532"/>
      <c r="V133" s="532"/>
      <c r="W133" s="532"/>
      <c r="X133" s="532"/>
      <c r="Y133" s="532"/>
      <c r="Z133" s="532"/>
      <c r="AA133" s="532"/>
      <c r="AB133" s="532"/>
      <c r="AC133" s="532"/>
      <c r="AD133" s="532"/>
      <c r="AE133" s="532"/>
      <c r="AF133" s="532"/>
      <c r="AG133" s="532"/>
      <c r="AH133" s="532"/>
      <c r="AL133" s="532"/>
      <c r="AM133" s="532"/>
      <c r="AN133" s="532"/>
      <c r="AO133" s="532"/>
      <c r="AP133" s="532"/>
      <c r="AQ133" s="532"/>
      <c r="AR133" s="532"/>
      <c r="AS133" s="532"/>
    </row>
    <row r="134" spans="20:45" x14ac:dyDescent="0.25">
      <c r="T134" s="532"/>
      <c r="U134" s="532"/>
      <c r="V134" s="532"/>
      <c r="W134" s="532"/>
      <c r="X134" s="532"/>
      <c r="Y134" s="532"/>
      <c r="Z134" s="532"/>
      <c r="AA134" s="532"/>
      <c r="AB134" s="532"/>
      <c r="AC134" s="532"/>
      <c r="AD134" s="532"/>
      <c r="AE134" s="532"/>
      <c r="AF134" s="532"/>
      <c r="AG134" s="532"/>
      <c r="AH134" s="532"/>
      <c r="AL134" s="532"/>
      <c r="AM134" s="532"/>
      <c r="AN134" s="532"/>
      <c r="AO134" s="532"/>
      <c r="AP134" s="532"/>
      <c r="AQ134" s="532"/>
      <c r="AR134" s="532"/>
      <c r="AS134" s="532"/>
    </row>
    <row r="135" spans="20:45" x14ac:dyDescent="0.25">
      <c r="T135" s="532"/>
      <c r="U135" s="532"/>
      <c r="V135" s="532"/>
      <c r="W135" s="532"/>
      <c r="X135" s="532"/>
      <c r="Y135" s="532"/>
      <c r="Z135" s="532"/>
      <c r="AA135" s="532"/>
      <c r="AB135" s="532"/>
      <c r="AC135" s="532"/>
      <c r="AD135" s="532"/>
      <c r="AE135" s="532"/>
      <c r="AF135" s="532"/>
      <c r="AG135" s="532"/>
      <c r="AH135" s="532"/>
      <c r="AL135" s="532"/>
      <c r="AM135" s="532"/>
      <c r="AN135" s="532"/>
      <c r="AO135" s="532"/>
      <c r="AP135" s="532"/>
      <c r="AQ135" s="532"/>
      <c r="AR135" s="532"/>
      <c r="AS135" s="532"/>
    </row>
    <row r="136" spans="20:45" x14ac:dyDescent="0.25">
      <c r="T136" s="532"/>
      <c r="U136" s="532"/>
      <c r="V136" s="532"/>
      <c r="W136" s="532"/>
      <c r="X136" s="532"/>
      <c r="Y136" s="532"/>
      <c r="Z136" s="532"/>
      <c r="AA136" s="532"/>
      <c r="AB136" s="532"/>
      <c r="AC136" s="532"/>
      <c r="AD136" s="532"/>
      <c r="AE136" s="532"/>
      <c r="AF136" s="532"/>
      <c r="AG136" s="532"/>
      <c r="AH136" s="532"/>
      <c r="AL136" s="532"/>
      <c r="AM136" s="532"/>
      <c r="AN136" s="532"/>
      <c r="AO136" s="532"/>
      <c r="AP136" s="532"/>
      <c r="AQ136" s="532"/>
      <c r="AR136" s="532"/>
      <c r="AS136" s="532"/>
    </row>
    <row r="137" spans="20:45" x14ac:dyDescent="0.25">
      <c r="T137" s="532"/>
      <c r="U137" s="532"/>
      <c r="V137" s="532"/>
      <c r="W137" s="532"/>
      <c r="X137" s="532"/>
      <c r="Y137" s="532"/>
      <c r="Z137" s="532"/>
      <c r="AA137" s="532"/>
      <c r="AB137" s="532"/>
      <c r="AC137" s="532"/>
      <c r="AD137" s="532"/>
      <c r="AE137" s="532"/>
      <c r="AF137" s="532"/>
      <c r="AG137" s="532"/>
      <c r="AH137" s="532"/>
      <c r="AL137" s="532"/>
      <c r="AM137" s="532"/>
      <c r="AN137" s="532"/>
      <c r="AO137" s="532"/>
      <c r="AP137" s="532"/>
      <c r="AQ137" s="532"/>
      <c r="AR137" s="532"/>
      <c r="AS137" s="532"/>
    </row>
    <row r="138" spans="20:45" x14ac:dyDescent="0.25">
      <c r="T138" s="532"/>
      <c r="U138" s="532"/>
      <c r="V138" s="532"/>
      <c r="W138" s="532"/>
      <c r="X138" s="532"/>
      <c r="Y138" s="532"/>
      <c r="Z138" s="532"/>
      <c r="AA138" s="532"/>
      <c r="AB138" s="532"/>
      <c r="AC138" s="532"/>
      <c r="AD138" s="532"/>
      <c r="AE138" s="532"/>
      <c r="AF138" s="532"/>
      <c r="AG138" s="532"/>
      <c r="AH138" s="532"/>
      <c r="AL138" s="532"/>
      <c r="AM138" s="532"/>
      <c r="AN138" s="532"/>
      <c r="AO138" s="532"/>
      <c r="AP138" s="532"/>
      <c r="AQ138" s="532"/>
      <c r="AR138" s="532"/>
      <c r="AS138" s="532"/>
    </row>
    <row r="139" spans="20:45" x14ac:dyDescent="0.25">
      <c r="T139" s="532"/>
      <c r="U139" s="532"/>
      <c r="V139" s="532"/>
      <c r="W139" s="532"/>
      <c r="X139" s="532"/>
      <c r="Y139" s="532"/>
      <c r="Z139" s="532"/>
      <c r="AA139" s="532"/>
      <c r="AB139" s="532"/>
      <c r="AC139" s="532"/>
      <c r="AD139" s="532"/>
      <c r="AE139" s="532"/>
      <c r="AF139" s="532"/>
      <c r="AG139" s="532"/>
      <c r="AH139" s="532"/>
      <c r="AL139" s="532"/>
      <c r="AM139" s="532"/>
      <c r="AN139" s="532"/>
      <c r="AO139" s="532"/>
      <c r="AP139" s="532"/>
      <c r="AQ139" s="532"/>
      <c r="AR139" s="532"/>
      <c r="AS139" s="532"/>
    </row>
    <row r="140" spans="20:45" x14ac:dyDescent="0.25">
      <c r="T140" s="532"/>
      <c r="U140" s="532"/>
      <c r="V140" s="532"/>
      <c r="W140" s="532"/>
      <c r="X140" s="532"/>
      <c r="Y140" s="532"/>
      <c r="Z140" s="532"/>
      <c r="AA140" s="532"/>
      <c r="AB140" s="532"/>
      <c r="AC140" s="532"/>
      <c r="AD140" s="532"/>
      <c r="AE140" s="532"/>
      <c r="AF140" s="532"/>
      <c r="AG140" s="532"/>
      <c r="AH140" s="532"/>
      <c r="AL140" s="532"/>
      <c r="AM140" s="532"/>
      <c r="AN140" s="532"/>
      <c r="AO140" s="532"/>
      <c r="AP140" s="532"/>
      <c r="AQ140" s="532"/>
      <c r="AR140" s="532"/>
      <c r="AS140" s="532"/>
    </row>
  </sheetData>
  <mergeCells count="1">
    <mergeCell ref="A4:C4"/>
  </mergeCells>
  <conditionalFormatting sqref="B22 B24 B26 B28 B30 B32 B34 B36 B38 B40 B42 B44 B46 B48 B50 B52">
    <cfRule type="cellIs" dxfId="30" priority="13" stopIfTrue="1" operator="equal">
      <formula>"QA"</formula>
    </cfRule>
    <cfRule type="cellIs" dxfId="29" priority="14" stopIfTrue="1" operator="equal">
      <formula>"DA"</formula>
    </cfRule>
  </conditionalFormatting>
  <conditionalFormatting sqref="E7 E21">
    <cfRule type="expression" dxfId="28" priority="16" stopIfTrue="1">
      <formula>$E7&lt;5</formula>
    </cfRule>
  </conditionalFormatting>
  <conditionalFormatting sqref="E22 E24 E26 E28 E30 E32 E34 E36 E38 E40 E42 E44 E46 E48 E50 E52">
    <cfRule type="expression" dxfId="27" priority="8" stopIfTrue="1">
      <formula>AND($E22&lt;9,$C22&gt;0)</formula>
    </cfRule>
  </conditionalFormatting>
  <conditionalFormatting sqref="F7 F9 F11 F13 F15 F17 F19">
    <cfRule type="cellIs" dxfId="26" priority="17" stopIfTrue="1" operator="equal">
      <formula>"Bye"</formula>
    </cfRule>
  </conditionalFormatting>
  <conditionalFormatting sqref="F21:F22 F24 F26 F28 F30 F32 F34 F36 F38 F40 F42 F44 F46 F48 F50">
    <cfRule type="cellIs" dxfId="25" priority="9" stopIfTrue="1" operator="equal">
      <formula>"Bye"</formula>
    </cfRule>
  </conditionalFormatting>
  <conditionalFormatting sqref="F22 F24 F26 F28 F30 F32 F34 F36 F38 F40 F42 F44 F46 F48 F50">
    <cfRule type="expression" dxfId="24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23" priority="4" stopIfTrue="1">
      <formula>AND($E7&lt;9,$C7&gt;0)</formula>
    </cfRule>
  </conditionalFormatting>
  <conditionalFormatting sqref="I8 K10 I12 M14 I16 K18 I20 I23 K25 I27 M29 I31 K33 I35 I39 K41 I43 M45 I47 K49 I51">
    <cfRule type="expression" dxfId="22" priority="5" stopIfTrue="1">
      <formula>AND($O$1="CU",I8="Umpire")</formula>
    </cfRule>
    <cfRule type="expression" dxfId="21" priority="6" stopIfTrue="1">
      <formula>AND($O$1="CU",I8&lt;&gt;"Umpire",J8&lt;&gt;"")</formula>
    </cfRule>
    <cfRule type="expression" dxfId="20" priority="7" stopIfTrue="1">
      <formula>AND($O$1="CU",I8&lt;&gt;"Umpire")</formula>
    </cfRule>
  </conditionalFormatting>
  <conditionalFormatting sqref="J8 L10 J12 N14 J16 L18 J20 R62">
    <cfRule type="expression" dxfId="19" priority="15" stopIfTrue="1">
      <formula>$O$1="CU"</formula>
    </cfRule>
  </conditionalFormatting>
  <conditionalFormatting sqref="K8 M10 K12 O14 K16 M18 K20 K23 M25 K27 O29 K31 M33 K35 K39 M41 K43 O45 K47 M49 K51">
    <cfRule type="expression" dxfId="18" priority="11" stopIfTrue="1">
      <formula>J8="as"</formula>
    </cfRule>
    <cfRule type="expression" dxfId="17" priority="12" stopIfTrue="1">
      <formula>J8="bs"</formula>
    </cfRule>
  </conditionalFormatting>
  <conditionalFormatting sqref="O16">
    <cfRule type="expression" dxfId="16" priority="1" stopIfTrue="1">
      <formula>AND($O$1="CU",O16="Umpire")</formula>
    </cfRule>
    <cfRule type="expression" dxfId="15" priority="2" stopIfTrue="1">
      <formula>AND($O$1="CU",O16&lt;&gt;"Umpire",P16&lt;&gt;"")</formula>
    </cfRule>
    <cfRule type="expression" dxfId="14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29DAB753-26C5-41A5-B070-781AFDF07ECD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083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83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9F257-4748-4D0D-8B52-65FDB4F977A6}">
  <sheetPr>
    <tabColor indexed="11"/>
  </sheetPr>
  <dimension ref="A1:AS140"/>
  <sheetViews>
    <sheetView workbookViewId="0">
      <selection activeCell="B10" sqref="B10:C10"/>
    </sheetView>
  </sheetViews>
  <sheetFormatPr defaultRowHeight="13.2" x14ac:dyDescent="0.25"/>
  <cols>
    <col min="1" max="2" width="3.33203125" style="613" customWidth="1"/>
    <col min="3" max="3" width="4.6640625" style="613" customWidth="1"/>
    <col min="4" max="4" width="7.33203125" style="613" customWidth="1"/>
    <col min="5" max="5" width="4.33203125" style="613" customWidth="1"/>
    <col min="6" max="6" width="12.6640625" style="613" customWidth="1"/>
    <col min="7" max="7" width="2.6640625" style="613" customWidth="1"/>
    <col min="8" max="8" width="7.6640625" style="613" customWidth="1"/>
    <col min="9" max="9" width="5.88671875" style="613" customWidth="1"/>
    <col min="10" max="10" width="1.6640625" style="679" customWidth="1"/>
    <col min="11" max="11" width="10.6640625" style="613" customWidth="1"/>
    <col min="12" max="12" width="1.6640625" style="679" customWidth="1"/>
    <col min="13" max="13" width="10.6640625" style="613" customWidth="1"/>
    <col min="14" max="14" width="1.6640625" style="680" customWidth="1"/>
    <col min="15" max="15" width="10.6640625" style="613" customWidth="1"/>
    <col min="16" max="16" width="1.6640625" style="679" customWidth="1"/>
    <col min="17" max="17" width="10.6640625" style="613" customWidth="1"/>
    <col min="18" max="18" width="1.6640625" style="680" customWidth="1"/>
    <col min="19" max="19" width="9.109375" style="613" hidden="1" customWidth="1"/>
    <col min="20" max="20" width="8.6640625" style="613" customWidth="1"/>
    <col min="21" max="21" width="9.109375" style="613" hidden="1" customWidth="1"/>
    <col min="22" max="24" width="8.88671875" style="613"/>
    <col min="25" max="27" width="0" style="613" hidden="1" customWidth="1"/>
    <col min="28" max="28" width="10.33203125" style="613" hidden="1" customWidth="1"/>
    <col min="29" max="34" width="0" style="613" hidden="1" customWidth="1"/>
    <col min="35" max="37" width="9.109375" style="532" customWidth="1"/>
    <col min="38" max="16384" width="8.88671875" style="613"/>
  </cols>
  <sheetData>
    <row r="1" spans="1:45" s="518" customFormat="1" ht="21.75" customHeight="1" x14ac:dyDescent="0.25">
      <c r="A1" s="511" t="e">
        <f>[1]Altalanos!$A$6</f>
        <v>#REF!</v>
      </c>
      <c r="B1" s="511"/>
      <c r="C1" s="512"/>
      <c r="D1" s="512"/>
      <c r="E1" s="512"/>
      <c r="F1" s="512"/>
      <c r="G1" s="512"/>
      <c r="H1" s="511"/>
      <c r="I1" s="513"/>
      <c r="J1" s="514"/>
      <c r="K1" s="515"/>
      <c r="L1" s="516"/>
      <c r="M1" s="517"/>
      <c r="N1" s="514"/>
      <c r="O1" s="514" t="s">
        <v>14</v>
      </c>
      <c r="P1" s="514"/>
      <c r="Q1" s="512"/>
      <c r="R1" s="514"/>
      <c r="T1" s="519"/>
      <c r="U1" s="519"/>
      <c r="V1" s="519"/>
      <c r="W1" s="519"/>
      <c r="X1" s="519"/>
      <c r="Y1" s="519"/>
      <c r="Z1" s="519"/>
      <c r="AA1" s="519"/>
      <c r="AB1" s="520" t="e">
        <f>IF($Y$5=1,CONCATENATE(VLOOKUP($Y$3,$AA$2:$AH$14,2)),CONCATENATE(VLOOKUP($Y$3,$AA$16:$AH$25,2)))</f>
        <v>#REF!</v>
      </c>
      <c r="AC1" s="520" t="e">
        <f>IF($Y$5=1,CONCATENATE(VLOOKUP($Y$3,$AA$2:$AH$14,3)),CONCATENATE(VLOOKUP($Y$3,$AA$16:$AH$25,3)))</f>
        <v>#REF!</v>
      </c>
      <c r="AD1" s="520" t="e">
        <f>IF($Y$5=1,CONCATENATE(VLOOKUP($Y$3,$AA$2:$AH$14,4)),CONCATENATE(VLOOKUP($Y$3,$AA$16:$AH$25,4)))</f>
        <v>#REF!</v>
      </c>
      <c r="AE1" s="520" t="e">
        <f>IF($Y$5=1,CONCATENATE(VLOOKUP($Y$3,$AA$2:$AH$14,5)),CONCATENATE(VLOOKUP($Y$3,$AA$16:$AH$25,5)))</f>
        <v>#REF!</v>
      </c>
      <c r="AF1" s="520" t="e">
        <f>IF($Y$5=1,CONCATENATE(VLOOKUP($Y$3,$AA$2:$AH$14,6)),CONCATENATE(VLOOKUP($Y$3,$AA$16:$AH$25,6)))</f>
        <v>#REF!</v>
      </c>
      <c r="AG1" s="520" t="e">
        <f>IF($Y$5=1,CONCATENATE(VLOOKUP($Y$3,$AA$2:$AH$14,7)),CONCATENATE(VLOOKUP($Y$3,$AA$16:$AH$25,7)))</f>
        <v>#REF!</v>
      </c>
      <c r="AH1" s="520" t="e">
        <f>IF($Y$5=1,CONCATENATE(VLOOKUP($Y$3,$AA$2:$AH$14,8)),CONCATENATE(VLOOKUP($Y$3,$AA$16:$AH$25,8)))</f>
        <v>#REF!</v>
      </c>
      <c r="AI1" s="521"/>
      <c r="AJ1" s="521"/>
      <c r="AK1" s="521"/>
    </row>
    <row r="2" spans="1:45" s="527" customFormat="1" x14ac:dyDescent="0.25">
      <c r="A2" s="522" t="s">
        <v>51</v>
      </c>
      <c r="B2" s="523"/>
      <c r="C2" s="523"/>
      <c r="D2" s="523"/>
      <c r="E2" s="523" t="e">
        <f>[1]Altalanos!$A$8</f>
        <v>#REF!</v>
      </c>
      <c r="F2" s="523"/>
      <c r="G2" s="524"/>
      <c r="H2" s="525"/>
      <c r="I2" s="525"/>
      <c r="J2" s="526"/>
      <c r="K2" s="516"/>
      <c r="L2" s="516"/>
      <c r="M2" s="516"/>
      <c r="N2" s="526"/>
      <c r="O2" s="525"/>
      <c r="P2" s="526"/>
      <c r="Q2" s="525"/>
      <c r="R2" s="526"/>
      <c r="T2" s="528"/>
      <c r="U2" s="528"/>
      <c r="V2" s="528"/>
      <c r="W2" s="528"/>
      <c r="X2" s="528"/>
      <c r="Y2" s="529"/>
      <c r="Z2" s="530"/>
      <c r="AA2" s="530" t="s">
        <v>64</v>
      </c>
      <c r="AB2" s="531">
        <v>300</v>
      </c>
      <c r="AC2" s="531">
        <v>250</v>
      </c>
      <c r="AD2" s="531">
        <v>200</v>
      </c>
      <c r="AE2" s="531">
        <v>150</v>
      </c>
      <c r="AF2" s="531">
        <v>120</v>
      </c>
      <c r="AG2" s="531">
        <v>90</v>
      </c>
      <c r="AH2" s="531">
        <v>40</v>
      </c>
      <c r="AI2" s="532"/>
      <c r="AJ2" s="532"/>
      <c r="AK2" s="532"/>
      <c r="AL2" s="528"/>
      <c r="AM2" s="528"/>
      <c r="AN2" s="528"/>
      <c r="AO2" s="528"/>
      <c r="AP2" s="528"/>
      <c r="AQ2" s="528"/>
      <c r="AR2" s="528"/>
      <c r="AS2" s="528"/>
    </row>
    <row r="3" spans="1:45" s="536" customFormat="1" ht="11.25" customHeight="1" x14ac:dyDescent="0.25">
      <c r="A3" s="533" t="s">
        <v>25</v>
      </c>
      <c r="B3" s="533"/>
      <c r="C3" s="533"/>
      <c r="D3" s="533"/>
      <c r="E3" s="533"/>
      <c r="F3" s="533"/>
      <c r="G3" s="533" t="s">
        <v>22</v>
      </c>
      <c r="H3" s="533"/>
      <c r="I3" s="533"/>
      <c r="J3" s="534"/>
      <c r="K3" s="533" t="s">
        <v>30</v>
      </c>
      <c r="L3" s="534"/>
      <c r="M3" s="533"/>
      <c r="N3" s="534"/>
      <c r="O3" s="533"/>
      <c r="P3" s="534"/>
      <c r="Q3" s="533"/>
      <c r="R3" s="535" t="s">
        <v>31</v>
      </c>
      <c r="T3" s="537"/>
      <c r="U3" s="537"/>
      <c r="V3" s="537"/>
      <c r="W3" s="537"/>
      <c r="X3" s="537"/>
      <c r="Y3" s="530" t="str">
        <f>IF(K4="OB","A",IF(K4="IX","W",IF(K4="","",K4)))</f>
        <v/>
      </c>
      <c r="Z3" s="530"/>
      <c r="AA3" s="530" t="s">
        <v>65</v>
      </c>
      <c r="AB3" s="531">
        <v>280</v>
      </c>
      <c r="AC3" s="531">
        <v>230</v>
      </c>
      <c r="AD3" s="531">
        <v>180</v>
      </c>
      <c r="AE3" s="531">
        <v>140</v>
      </c>
      <c r="AF3" s="531">
        <v>80</v>
      </c>
      <c r="AG3" s="531">
        <v>0</v>
      </c>
      <c r="AH3" s="531">
        <v>0</v>
      </c>
      <c r="AI3" s="532"/>
      <c r="AJ3" s="532"/>
      <c r="AK3" s="532"/>
      <c r="AL3" s="537"/>
      <c r="AM3" s="537"/>
      <c r="AN3" s="537"/>
      <c r="AO3" s="537"/>
      <c r="AP3" s="537"/>
      <c r="AQ3" s="537"/>
      <c r="AR3" s="537"/>
      <c r="AS3" s="537"/>
    </row>
    <row r="4" spans="1:45" s="546" customFormat="1" ht="11.25" customHeight="1" thickBot="1" x14ac:dyDescent="0.3">
      <c r="A4" s="538" t="e">
        <f>[1]Altalanos!$A$10</f>
        <v>#REF!</v>
      </c>
      <c r="B4" s="538"/>
      <c r="C4" s="538"/>
      <c r="D4" s="539"/>
      <c r="E4" s="540"/>
      <c r="F4" s="540"/>
      <c r="G4" s="540" t="e">
        <f>[1]Altalanos!$C$10</f>
        <v>#REF!</v>
      </c>
      <c r="H4" s="541"/>
      <c r="I4" s="540"/>
      <c r="J4" s="542"/>
      <c r="K4" s="543"/>
      <c r="L4" s="542"/>
      <c r="M4" s="544"/>
      <c r="N4" s="542"/>
      <c r="O4" s="540"/>
      <c r="P4" s="542"/>
      <c r="Q4" s="540"/>
      <c r="R4" s="545" t="e">
        <f>[1]Altalanos!$E$10</f>
        <v>#REF!</v>
      </c>
      <c r="T4" s="547"/>
      <c r="U4" s="547"/>
      <c r="V4" s="547"/>
      <c r="W4" s="547"/>
      <c r="X4" s="547"/>
      <c r="Y4" s="530"/>
      <c r="Z4" s="530"/>
      <c r="AA4" s="530" t="s">
        <v>69</v>
      </c>
      <c r="AB4" s="531">
        <v>250</v>
      </c>
      <c r="AC4" s="531">
        <v>200</v>
      </c>
      <c r="AD4" s="531">
        <v>150</v>
      </c>
      <c r="AE4" s="531">
        <v>120</v>
      </c>
      <c r="AF4" s="531">
        <v>90</v>
      </c>
      <c r="AG4" s="531">
        <v>60</v>
      </c>
      <c r="AH4" s="531">
        <v>25</v>
      </c>
      <c r="AI4" s="532"/>
      <c r="AJ4" s="532"/>
      <c r="AK4" s="532"/>
      <c r="AL4" s="547"/>
      <c r="AM4" s="547"/>
      <c r="AN4" s="547"/>
      <c r="AO4" s="547"/>
      <c r="AP4" s="547"/>
      <c r="AQ4" s="547"/>
      <c r="AR4" s="547"/>
      <c r="AS4" s="547"/>
    </row>
    <row r="5" spans="1:45" s="536" customFormat="1" x14ac:dyDescent="0.25">
      <c r="A5" s="548"/>
      <c r="B5" s="549" t="s">
        <v>4</v>
      </c>
      <c r="C5" s="550" t="s">
        <v>44</v>
      </c>
      <c r="D5" s="549" t="s">
        <v>43</v>
      </c>
      <c r="E5" s="549" t="s">
        <v>41</v>
      </c>
      <c r="F5" s="551" t="s">
        <v>28</v>
      </c>
      <c r="G5" s="551" t="s">
        <v>29</v>
      </c>
      <c r="H5" s="551"/>
      <c r="I5" s="551" t="s">
        <v>32</v>
      </c>
      <c r="J5" s="551"/>
      <c r="K5" s="549" t="s">
        <v>42</v>
      </c>
      <c r="L5" s="552"/>
      <c r="M5" s="549" t="s">
        <v>58</v>
      </c>
      <c r="N5" s="552"/>
      <c r="O5" s="549" t="s">
        <v>57</v>
      </c>
      <c r="P5" s="552"/>
      <c r="Q5" s="549"/>
      <c r="R5" s="553"/>
      <c r="T5" s="537"/>
      <c r="U5" s="537"/>
      <c r="V5" s="537"/>
      <c r="W5" s="537"/>
      <c r="X5" s="537"/>
      <c r="Y5" s="530" t="e">
        <f>IF(OR([1]Altalanos!$A$8="F1",[1]Altalanos!$A$8="F2",[1]Altalanos!$A$8="N1",[1]Altalanos!$A$8="N2"),1,2)</f>
        <v>#REF!</v>
      </c>
      <c r="Z5" s="530"/>
      <c r="AA5" s="530" t="s">
        <v>70</v>
      </c>
      <c r="AB5" s="531">
        <v>200</v>
      </c>
      <c r="AC5" s="531">
        <v>150</v>
      </c>
      <c r="AD5" s="531">
        <v>120</v>
      </c>
      <c r="AE5" s="531">
        <v>90</v>
      </c>
      <c r="AF5" s="531">
        <v>60</v>
      </c>
      <c r="AG5" s="531">
        <v>40</v>
      </c>
      <c r="AH5" s="531">
        <v>15</v>
      </c>
      <c r="AI5" s="532"/>
      <c r="AJ5" s="532"/>
      <c r="AK5" s="532"/>
      <c r="AL5" s="537"/>
      <c r="AM5" s="537"/>
      <c r="AN5" s="537"/>
      <c r="AO5" s="537"/>
      <c r="AP5" s="537"/>
      <c r="AQ5" s="537"/>
      <c r="AR5" s="537"/>
      <c r="AS5" s="537"/>
    </row>
    <row r="6" spans="1:45" s="560" customFormat="1" ht="11.1" customHeight="1" thickBot="1" x14ac:dyDescent="0.3">
      <c r="A6" s="554"/>
      <c r="B6" s="555"/>
      <c r="C6" s="555"/>
      <c r="D6" s="555"/>
      <c r="E6" s="555"/>
      <c r="F6" s="554" t="str">
        <f>IF(Y3="","",CONCATENATE(VLOOKUP(Y3,AB1:AH1,4)," pont"))</f>
        <v/>
      </c>
      <c r="G6" s="556"/>
      <c r="H6" s="557"/>
      <c r="I6" s="556"/>
      <c r="J6" s="558"/>
      <c r="K6" s="555" t="str">
        <f>IF(Y3="","",CONCATENATE(VLOOKUP(Y3,AB1:AH1,3)," pont"))</f>
        <v/>
      </c>
      <c r="L6" s="558"/>
      <c r="M6" s="555" t="str">
        <f>IF(Y3="","",CONCATENATE(VLOOKUP(Y3,AB1:AH1,2)," pont"))</f>
        <v/>
      </c>
      <c r="N6" s="558"/>
      <c r="O6" s="555" t="str">
        <f>IF(Y3="","",CONCATENATE(VLOOKUP(Y3,AB1:AH1,1)," pont"))</f>
        <v/>
      </c>
      <c r="P6" s="558"/>
      <c r="Q6" s="555"/>
      <c r="R6" s="559"/>
      <c r="T6" s="561"/>
      <c r="U6" s="561"/>
      <c r="V6" s="561"/>
      <c r="W6" s="561"/>
      <c r="X6" s="561"/>
      <c r="Y6" s="562"/>
      <c r="Z6" s="562"/>
      <c r="AA6" s="562" t="s">
        <v>71</v>
      </c>
      <c r="AB6" s="563">
        <v>150</v>
      </c>
      <c r="AC6" s="563">
        <v>120</v>
      </c>
      <c r="AD6" s="563">
        <v>90</v>
      </c>
      <c r="AE6" s="563">
        <v>60</v>
      </c>
      <c r="AF6" s="563">
        <v>40</v>
      </c>
      <c r="AG6" s="563">
        <v>25</v>
      </c>
      <c r="AH6" s="563">
        <v>10</v>
      </c>
      <c r="AI6" s="564"/>
      <c r="AJ6" s="564"/>
      <c r="AK6" s="564"/>
      <c r="AL6" s="561"/>
      <c r="AM6" s="561"/>
      <c r="AN6" s="561"/>
      <c r="AO6" s="561"/>
      <c r="AP6" s="561"/>
      <c r="AQ6" s="561"/>
      <c r="AR6" s="561"/>
      <c r="AS6" s="561"/>
    </row>
    <row r="7" spans="1:45" s="578" customFormat="1" ht="12.9" customHeight="1" x14ac:dyDescent="0.25">
      <c r="A7" s="565">
        <v>1</v>
      </c>
      <c r="B7" s="566">
        <f>IF($E7="","",VLOOKUP($E7,[2]L16_lista!$A$7:$O$22,14))</f>
        <v>0</v>
      </c>
      <c r="C7" s="567">
        <f>IF($E7="","",VLOOKUP($E7,[2]L16_lista!$A$7:$O$22,15))</f>
        <v>0</v>
      </c>
      <c r="D7" s="567">
        <f>IF($E7="","",VLOOKUP($E7,[2]L16_lista!$A$7:$O$22,5))</f>
        <v>0</v>
      </c>
      <c r="E7" s="568">
        <v>3</v>
      </c>
      <c r="F7" s="569" t="str">
        <f>UPPER(IF($E7="","",VLOOKUP($E7,[2]L16_lista!$A$7:$O$22,2)))</f>
        <v>SVSE I.</v>
      </c>
      <c r="G7" s="569">
        <f>IF($E7="","",VLOOKUP($E7,[2]L16_lista!$A$7:$O$22,3))</f>
        <v>0</v>
      </c>
      <c r="H7" s="569"/>
      <c r="I7" s="569">
        <f>IF($E7="","",VLOOKUP($E7,[2]L16_lista!$A$7:$O$22,4))</f>
        <v>0</v>
      </c>
      <c r="J7" s="570"/>
      <c r="K7" s="571"/>
      <c r="L7" s="571"/>
      <c r="M7" s="571"/>
      <c r="N7" s="571"/>
      <c r="O7" s="572"/>
      <c r="P7" s="573"/>
      <c r="Q7" s="574"/>
      <c r="R7" s="575"/>
      <c r="S7" s="576"/>
      <c r="T7" s="576"/>
      <c r="U7" s="577" t="e">
        <f>[1]Birók!P21</f>
        <v>#REF!</v>
      </c>
      <c r="V7" s="576"/>
      <c r="W7" s="576"/>
      <c r="X7" s="576"/>
      <c r="Y7" s="530"/>
      <c r="Z7" s="530"/>
      <c r="AA7" s="530" t="s">
        <v>72</v>
      </c>
      <c r="AB7" s="531">
        <v>120</v>
      </c>
      <c r="AC7" s="531">
        <v>90</v>
      </c>
      <c r="AD7" s="531">
        <v>60</v>
      </c>
      <c r="AE7" s="531">
        <v>40</v>
      </c>
      <c r="AF7" s="531">
        <v>25</v>
      </c>
      <c r="AG7" s="531">
        <v>10</v>
      </c>
      <c r="AH7" s="531">
        <v>5</v>
      </c>
      <c r="AI7" s="532"/>
      <c r="AJ7" s="532"/>
      <c r="AK7" s="532"/>
      <c r="AL7" s="576"/>
      <c r="AM7" s="576"/>
      <c r="AN7" s="576"/>
      <c r="AO7" s="576"/>
      <c r="AP7" s="576"/>
      <c r="AQ7" s="576"/>
      <c r="AR7" s="576"/>
      <c r="AS7" s="576"/>
    </row>
    <row r="8" spans="1:45" s="578" customFormat="1" ht="12.9" customHeight="1" x14ac:dyDescent="0.25">
      <c r="A8" s="579"/>
      <c r="B8" s="580"/>
      <c r="C8" s="581"/>
      <c r="D8" s="581"/>
      <c r="E8" s="582"/>
      <c r="F8" s="583"/>
      <c r="G8" s="583"/>
      <c r="H8" s="584"/>
      <c r="I8" s="585" t="s">
        <v>0</v>
      </c>
      <c r="J8" s="586" t="s">
        <v>64</v>
      </c>
      <c r="K8" s="587" t="str">
        <f>UPPER(IF(OR(J8="a",J8="as"),F7,IF(OR(J8="b",J8="bs"),F9,)))</f>
        <v>SVSE I.</v>
      </c>
      <c r="L8" s="587"/>
      <c r="M8" s="571"/>
      <c r="N8" s="571"/>
      <c r="O8" s="572"/>
      <c r="P8" s="573"/>
      <c r="Q8" s="574"/>
      <c r="R8" s="575"/>
      <c r="S8" s="576"/>
      <c r="T8" s="576"/>
      <c r="U8" s="588" t="e">
        <f>[1]Birók!P22</f>
        <v>#REF!</v>
      </c>
      <c r="V8" s="576"/>
      <c r="W8" s="576"/>
      <c r="X8" s="576"/>
      <c r="Y8" s="530"/>
      <c r="Z8" s="530"/>
      <c r="AA8" s="530" t="s">
        <v>73</v>
      </c>
      <c r="AB8" s="531">
        <v>90</v>
      </c>
      <c r="AC8" s="531">
        <v>60</v>
      </c>
      <c r="AD8" s="531">
        <v>40</v>
      </c>
      <c r="AE8" s="531">
        <v>25</v>
      </c>
      <c r="AF8" s="531">
        <v>10</v>
      </c>
      <c r="AG8" s="531">
        <v>5</v>
      </c>
      <c r="AH8" s="531">
        <v>2</v>
      </c>
      <c r="AI8" s="532"/>
      <c r="AJ8" s="532"/>
      <c r="AK8" s="532"/>
      <c r="AL8" s="576"/>
      <c r="AM8" s="576"/>
      <c r="AN8" s="576"/>
      <c r="AO8" s="576"/>
      <c r="AP8" s="576"/>
      <c r="AQ8" s="576"/>
      <c r="AR8" s="576"/>
      <c r="AS8" s="576"/>
    </row>
    <row r="9" spans="1:45" s="578" customFormat="1" ht="12.9" customHeight="1" x14ac:dyDescent="0.25">
      <c r="A9" s="579">
        <v>2</v>
      </c>
      <c r="B9" s="566" t="str">
        <f>IF($E9="","",VLOOKUP($E9,[2]L16_lista!$A$7:$O$22,14))</f>
        <v/>
      </c>
      <c r="C9" s="567" t="str">
        <f>IF($E9="","",VLOOKUP($E9,[2]L16_lista!$A$7:$O$22,15))</f>
        <v/>
      </c>
      <c r="D9" s="567" t="str">
        <f>IF($E9="","",VLOOKUP($E9,[2]L16_lista!$A$7:$O$22,5))</f>
        <v/>
      </c>
      <c r="E9" s="589"/>
      <c r="F9" s="590" t="s">
        <v>77</v>
      </c>
      <c r="G9" s="590" t="str">
        <f>IF($E9="","",VLOOKUP($E9,[2]L16_lista!$A$7:$O$22,3))</f>
        <v/>
      </c>
      <c r="H9" s="590"/>
      <c r="I9" s="590" t="str">
        <f>IF($E9="","",VLOOKUP($E9,[2]L16_lista!$A$7:$O$22,4))</f>
        <v/>
      </c>
      <c r="J9" s="591"/>
      <c r="K9" s="571"/>
      <c r="L9" s="592"/>
      <c r="M9" s="571"/>
      <c r="N9" s="571"/>
      <c r="O9" s="572"/>
      <c r="P9" s="573"/>
      <c r="Q9" s="574"/>
      <c r="R9" s="575"/>
      <c r="S9" s="576"/>
      <c r="T9" s="576"/>
      <c r="U9" s="588" t="e">
        <f>[1]Birók!P23</f>
        <v>#REF!</v>
      </c>
      <c r="V9" s="576"/>
      <c r="W9" s="576"/>
      <c r="X9" s="576"/>
      <c r="Y9" s="530"/>
      <c r="Z9" s="530"/>
      <c r="AA9" s="530" t="s">
        <v>74</v>
      </c>
      <c r="AB9" s="531">
        <v>60</v>
      </c>
      <c r="AC9" s="531">
        <v>40</v>
      </c>
      <c r="AD9" s="531">
        <v>25</v>
      </c>
      <c r="AE9" s="531">
        <v>10</v>
      </c>
      <c r="AF9" s="531">
        <v>5</v>
      </c>
      <c r="AG9" s="531">
        <v>2</v>
      </c>
      <c r="AH9" s="531">
        <v>1</v>
      </c>
      <c r="AI9" s="532"/>
      <c r="AJ9" s="532"/>
      <c r="AK9" s="532"/>
      <c r="AL9" s="576"/>
      <c r="AM9" s="576"/>
      <c r="AN9" s="576"/>
      <c r="AO9" s="576"/>
      <c r="AP9" s="576"/>
      <c r="AQ9" s="576"/>
      <c r="AR9" s="576"/>
      <c r="AS9" s="576"/>
    </row>
    <row r="10" spans="1:45" s="578" customFormat="1" ht="12.9" customHeight="1" x14ac:dyDescent="0.25">
      <c r="A10" s="579"/>
      <c r="B10" s="580"/>
      <c r="C10" s="581"/>
      <c r="D10" s="581"/>
      <c r="E10" s="593"/>
      <c r="F10" s="583"/>
      <c r="G10" s="583"/>
      <c r="H10" s="584"/>
      <c r="I10" s="583"/>
      <c r="J10" s="594"/>
      <c r="K10" s="585" t="s">
        <v>0</v>
      </c>
      <c r="L10" s="595"/>
      <c r="M10" s="587" t="s">
        <v>108</v>
      </c>
      <c r="N10" s="596"/>
      <c r="O10" s="597"/>
      <c r="P10" s="597"/>
      <c r="Q10" s="574"/>
      <c r="R10" s="575"/>
      <c r="S10" s="576"/>
      <c r="T10" s="576"/>
      <c r="U10" s="588" t="e">
        <f>[1]Birók!P24</f>
        <v>#REF!</v>
      </c>
      <c r="V10" s="576"/>
      <c r="W10" s="576"/>
      <c r="X10" s="576"/>
      <c r="Y10" s="530"/>
      <c r="Z10" s="530"/>
      <c r="AA10" s="530" t="s">
        <v>75</v>
      </c>
      <c r="AB10" s="531">
        <v>40</v>
      </c>
      <c r="AC10" s="531">
        <v>25</v>
      </c>
      <c r="AD10" s="531">
        <v>15</v>
      </c>
      <c r="AE10" s="531">
        <v>7</v>
      </c>
      <c r="AF10" s="531">
        <v>4</v>
      </c>
      <c r="AG10" s="531">
        <v>1</v>
      </c>
      <c r="AH10" s="531">
        <v>0</v>
      </c>
      <c r="AI10" s="532"/>
      <c r="AJ10" s="532"/>
      <c r="AK10" s="532"/>
      <c r="AL10" s="576"/>
      <c r="AM10" s="576"/>
      <c r="AN10" s="576"/>
      <c r="AO10" s="576"/>
      <c r="AP10" s="576"/>
      <c r="AQ10" s="576"/>
      <c r="AR10" s="576"/>
      <c r="AS10" s="576"/>
    </row>
    <row r="11" spans="1:45" s="578" customFormat="1" ht="12.9" customHeight="1" x14ac:dyDescent="0.25">
      <c r="A11" s="579">
        <v>3</v>
      </c>
      <c r="B11" s="566">
        <f>IF($E11="","",VLOOKUP($E11,[2]L16_lista!$A$7:$O$22,14))</f>
        <v>0</v>
      </c>
      <c r="C11" s="567">
        <f>IF($E11="","",VLOOKUP($E11,[2]L16_lista!$A$7:$O$22,15))</f>
        <v>0</v>
      </c>
      <c r="D11" s="567">
        <f>IF($E11="","",VLOOKUP($E11,[2]L16_lista!$A$7:$O$22,5))</f>
        <v>0</v>
      </c>
      <c r="E11" s="589">
        <v>2</v>
      </c>
      <c r="F11" s="590" t="str">
        <f>UPPER(IF($E11="","",VLOOKUP($E11,[2]L16_lista!$A$7:$O$22,2)))</f>
        <v>ZTE</v>
      </c>
      <c r="G11" s="590">
        <f>IF($E11="","",VLOOKUP($E11,[2]L16_lista!$A$7:$O$22,3))</f>
        <v>0</v>
      </c>
      <c r="H11" s="590"/>
      <c r="I11" s="590">
        <f>IF($E11="","",VLOOKUP($E11,[2]L16_lista!$A$7:$O$22,4))</f>
        <v>0</v>
      </c>
      <c r="J11" s="570"/>
      <c r="K11" s="571"/>
      <c r="L11" s="598"/>
      <c r="M11" s="597" t="s">
        <v>137</v>
      </c>
      <c r="N11" s="599"/>
      <c r="O11" s="597"/>
      <c r="P11" s="597"/>
      <c r="Q11" s="574"/>
      <c r="R11" s="575"/>
      <c r="S11" s="576"/>
      <c r="T11" s="576"/>
      <c r="U11" s="588" t="e">
        <f>[1]Birók!P25</f>
        <v>#REF!</v>
      </c>
      <c r="V11" s="576"/>
      <c r="W11" s="576"/>
      <c r="X11" s="576"/>
      <c r="Y11" s="530"/>
      <c r="Z11" s="530"/>
      <c r="AA11" s="530" t="s">
        <v>76</v>
      </c>
      <c r="AB11" s="531">
        <v>25</v>
      </c>
      <c r="AC11" s="531">
        <v>15</v>
      </c>
      <c r="AD11" s="531">
        <v>10</v>
      </c>
      <c r="AE11" s="531">
        <v>6</v>
      </c>
      <c r="AF11" s="531">
        <v>3</v>
      </c>
      <c r="AG11" s="531">
        <v>1</v>
      </c>
      <c r="AH11" s="531">
        <v>0</v>
      </c>
      <c r="AI11" s="532"/>
      <c r="AJ11" s="532"/>
      <c r="AK11" s="532"/>
      <c r="AL11" s="576"/>
      <c r="AM11" s="576"/>
      <c r="AN11" s="576"/>
      <c r="AO11" s="576"/>
      <c r="AP11" s="576"/>
      <c r="AQ11" s="576"/>
      <c r="AR11" s="576"/>
      <c r="AS11" s="576"/>
    </row>
    <row r="12" spans="1:45" s="578" customFormat="1" ht="12.9" customHeight="1" x14ac:dyDescent="0.25">
      <c r="A12" s="579"/>
      <c r="B12" s="580"/>
      <c r="C12" s="581"/>
      <c r="D12" s="581"/>
      <c r="E12" s="593"/>
      <c r="F12" s="583"/>
      <c r="G12" s="583"/>
      <c r="H12" s="584"/>
      <c r="I12" s="585" t="s">
        <v>0</v>
      </c>
      <c r="J12" s="586" t="s">
        <v>64</v>
      </c>
      <c r="K12" s="587" t="str">
        <f>UPPER(IF(OR(J12="a",J12="as"),F11,IF(OR(J12="b",J12="bs"),F13,)))</f>
        <v>ZTE</v>
      </c>
      <c r="L12" s="600"/>
      <c r="M12" s="571"/>
      <c r="N12" s="599"/>
      <c r="O12" s="597"/>
      <c r="P12" s="597"/>
      <c r="Q12" s="574"/>
      <c r="R12" s="575"/>
      <c r="S12" s="576"/>
      <c r="T12" s="576"/>
      <c r="U12" s="588" t="e">
        <f>[1]Birók!P26</f>
        <v>#REF!</v>
      </c>
      <c r="V12" s="576"/>
      <c r="W12" s="576"/>
      <c r="X12" s="576"/>
      <c r="Y12" s="530"/>
      <c r="Z12" s="530"/>
      <c r="AA12" s="530" t="s">
        <v>81</v>
      </c>
      <c r="AB12" s="531">
        <v>15</v>
      </c>
      <c r="AC12" s="531">
        <v>10</v>
      </c>
      <c r="AD12" s="531">
        <v>6</v>
      </c>
      <c r="AE12" s="531">
        <v>3</v>
      </c>
      <c r="AF12" s="531">
        <v>1</v>
      </c>
      <c r="AG12" s="531">
        <v>0</v>
      </c>
      <c r="AH12" s="531">
        <v>0</v>
      </c>
      <c r="AI12" s="532"/>
      <c r="AJ12" s="532"/>
      <c r="AK12" s="532"/>
      <c r="AL12" s="576"/>
      <c r="AM12" s="576"/>
      <c r="AN12" s="576"/>
      <c r="AO12" s="576"/>
      <c r="AP12" s="576"/>
      <c r="AQ12" s="576"/>
      <c r="AR12" s="576"/>
      <c r="AS12" s="576"/>
    </row>
    <row r="13" spans="1:45" s="578" customFormat="1" ht="12.9" customHeight="1" x14ac:dyDescent="0.25">
      <c r="A13" s="579">
        <v>4</v>
      </c>
      <c r="B13" s="566">
        <f>IF($E13="","",VLOOKUP($E13,[2]L16_lista!$A$7:$O$22,14))</f>
        <v>0</v>
      </c>
      <c r="C13" s="567">
        <f>IF($E13="","",VLOOKUP($E13,[2]L16_lista!$A$7:$O$22,15))</f>
        <v>0</v>
      </c>
      <c r="D13" s="567">
        <f>IF($E13="","",VLOOKUP($E13,[2]L16_lista!$A$7:$O$22,5))</f>
        <v>0</v>
      </c>
      <c r="E13" s="589">
        <v>5</v>
      </c>
      <c r="F13" s="590" t="str">
        <f>UPPER(IF($E13="","",VLOOKUP($E13,[2]L16_lista!$A$7:$O$22,2)))</f>
        <v>SVSE III.</v>
      </c>
      <c r="G13" s="590">
        <f>IF($E13="","",VLOOKUP($E13,[2]L16_lista!$A$7:$O$22,3))</f>
        <v>0</v>
      </c>
      <c r="H13" s="590"/>
      <c r="I13" s="590">
        <f>IF($E13="","",VLOOKUP($E13,[2]L16_lista!$A$7:$O$22,4))</f>
        <v>0</v>
      </c>
      <c r="J13" s="601"/>
      <c r="K13" s="571"/>
      <c r="L13" s="571"/>
      <c r="M13" s="571"/>
      <c r="N13" s="599"/>
      <c r="O13" s="597"/>
      <c r="P13" s="597"/>
      <c r="Q13" s="574"/>
      <c r="R13" s="575"/>
      <c r="S13" s="576"/>
      <c r="T13" s="576"/>
      <c r="U13" s="588" t="e">
        <f>[1]Birók!P27</f>
        <v>#REF!</v>
      </c>
      <c r="V13" s="576"/>
      <c r="W13" s="576"/>
      <c r="X13" s="576"/>
      <c r="Y13" s="530"/>
      <c r="Z13" s="530"/>
      <c r="AA13" s="530" t="s">
        <v>77</v>
      </c>
      <c r="AB13" s="531">
        <v>10</v>
      </c>
      <c r="AC13" s="531">
        <v>6</v>
      </c>
      <c r="AD13" s="531">
        <v>3</v>
      </c>
      <c r="AE13" s="531">
        <v>1</v>
      </c>
      <c r="AF13" s="531">
        <v>0</v>
      </c>
      <c r="AG13" s="531">
        <v>0</v>
      </c>
      <c r="AH13" s="531">
        <v>0</v>
      </c>
      <c r="AI13" s="532"/>
      <c r="AJ13" s="532"/>
      <c r="AK13" s="532"/>
      <c r="AL13" s="576"/>
      <c r="AM13" s="576"/>
      <c r="AN13" s="576"/>
      <c r="AO13" s="576"/>
      <c r="AP13" s="576"/>
      <c r="AQ13" s="576"/>
      <c r="AR13" s="576"/>
      <c r="AS13" s="576"/>
    </row>
    <row r="14" spans="1:45" s="578" customFormat="1" ht="12.9" customHeight="1" x14ac:dyDescent="0.25">
      <c r="A14" s="579"/>
      <c r="B14" s="580"/>
      <c r="C14" s="581"/>
      <c r="D14" s="581"/>
      <c r="E14" s="593"/>
      <c r="F14" s="583"/>
      <c r="G14" s="583"/>
      <c r="H14" s="584"/>
      <c r="I14" s="583"/>
      <c r="J14" s="594"/>
      <c r="K14" s="571"/>
      <c r="L14" s="571"/>
      <c r="M14" s="585" t="s">
        <v>0</v>
      </c>
      <c r="N14" s="595" t="s">
        <v>64</v>
      </c>
      <c r="O14" s="587" t="str">
        <f>UPPER(IF(OR(N14="a",N14="as"),M10,IF(OR(N14="b",N14="bs"),M18,)))</f>
        <v>SVSE I.</v>
      </c>
      <c r="P14" s="596"/>
      <c r="Q14" s="574"/>
      <c r="R14" s="575"/>
      <c r="S14" s="576"/>
      <c r="T14" s="576"/>
      <c r="U14" s="588" t="e">
        <f>[1]Birók!P28</f>
        <v>#REF!</v>
      </c>
      <c r="V14" s="576"/>
      <c r="W14" s="576"/>
      <c r="X14" s="576"/>
      <c r="Y14" s="530"/>
      <c r="Z14" s="530"/>
      <c r="AA14" s="530" t="s">
        <v>78</v>
      </c>
      <c r="AB14" s="531">
        <v>3</v>
      </c>
      <c r="AC14" s="531">
        <v>2</v>
      </c>
      <c r="AD14" s="531">
        <v>1</v>
      </c>
      <c r="AE14" s="531">
        <v>0</v>
      </c>
      <c r="AF14" s="531">
        <v>0</v>
      </c>
      <c r="AG14" s="531">
        <v>0</v>
      </c>
      <c r="AH14" s="531">
        <v>0</v>
      </c>
      <c r="AI14" s="532"/>
      <c r="AJ14" s="532"/>
      <c r="AK14" s="532"/>
      <c r="AL14" s="576"/>
      <c r="AM14" s="576"/>
      <c r="AN14" s="576"/>
      <c r="AO14" s="576"/>
      <c r="AP14" s="576"/>
      <c r="AQ14" s="576"/>
      <c r="AR14" s="576"/>
      <c r="AS14" s="576"/>
    </row>
    <row r="15" spans="1:45" s="578" customFormat="1" ht="12.9" customHeight="1" x14ac:dyDescent="0.25">
      <c r="A15" s="602">
        <v>5</v>
      </c>
      <c r="B15" s="566">
        <f>IF($E15="","",VLOOKUP($E15,[2]L16_lista!$A$7:$O$22,14))</f>
        <v>0</v>
      </c>
      <c r="C15" s="567">
        <f>IF($E15="","",VLOOKUP($E15,[2]L16_lista!$A$7:$O$22,15))</f>
        <v>0</v>
      </c>
      <c r="D15" s="567">
        <f>IF($E15="","",VLOOKUP($E15,[2]L16_lista!$A$7:$O$22,5))</f>
        <v>0</v>
      </c>
      <c r="E15" s="589">
        <v>1</v>
      </c>
      <c r="F15" s="590" t="str">
        <f>UPPER(IF($E15="","",VLOOKUP($E15,[2]L16_lista!$A$7:$O$22,2)))</f>
        <v>VOLVEX TENNIS</v>
      </c>
      <c r="G15" s="590">
        <f>IF($E15="","",VLOOKUP($E15,[2]L16_lista!$A$7:$O$22,3))</f>
        <v>0</v>
      </c>
      <c r="H15" s="590"/>
      <c r="I15" s="590">
        <f>IF($E15="","",VLOOKUP($E15,[2]L16_lista!$A$7:$O$22,4))</f>
        <v>0</v>
      </c>
      <c r="J15" s="603"/>
      <c r="K15" s="571"/>
      <c r="L15" s="571"/>
      <c r="M15" s="571"/>
      <c r="N15" s="599"/>
      <c r="O15" s="597" t="s">
        <v>137</v>
      </c>
      <c r="P15" s="597"/>
      <c r="Q15" s="574"/>
      <c r="R15" s="575"/>
      <c r="S15" s="576"/>
      <c r="T15" s="576"/>
      <c r="U15" s="588" t="e">
        <f>[1]Birók!P29</f>
        <v>#REF!</v>
      </c>
      <c r="V15" s="576"/>
      <c r="W15" s="576"/>
      <c r="X15" s="576"/>
      <c r="Y15" s="530"/>
      <c r="Z15" s="530"/>
      <c r="AA15" s="530"/>
      <c r="AB15" s="530"/>
      <c r="AC15" s="530"/>
      <c r="AD15" s="530"/>
      <c r="AE15" s="530"/>
      <c r="AF15" s="530"/>
      <c r="AG15" s="530"/>
      <c r="AH15" s="530"/>
      <c r="AI15" s="532"/>
      <c r="AJ15" s="532"/>
      <c r="AK15" s="532"/>
      <c r="AL15" s="576"/>
      <c r="AM15" s="576"/>
      <c r="AN15" s="576"/>
      <c r="AO15" s="576"/>
      <c r="AP15" s="576"/>
      <c r="AQ15" s="576"/>
      <c r="AR15" s="576"/>
      <c r="AS15" s="576"/>
    </row>
    <row r="16" spans="1:45" s="578" customFormat="1" ht="12.9" customHeight="1" thickBot="1" x14ac:dyDescent="0.3">
      <c r="A16" s="579"/>
      <c r="B16" s="580"/>
      <c r="C16" s="581"/>
      <c r="D16" s="581"/>
      <c r="E16" s="593"/>
      <c r="F16" s="583"/>
      <c r="G16" s="583"/>
      <c r="H16" s="584"/>
      <c r="I16" s="585" t="s">
        <v>0</v>
      </c>
      <c r="J16" s="586" t="s">
        <v>64</v>
      </c>
      <c r="K16" s="587" t="str">
        <f>UPPER(IF(OR(J16="a",J16="as"),F15,IF(OR(J16="b",J16="bs"),F17,)))</f>
        <v>VOLVEX TENNIS</v>
      </c>
      <c r="L16" s="587"/>
      <c r="M16" s="571"/>
      <c r="N16" s="599"/>
      <c r="O16" s="585"/>
      <c r="P16" s="597"/>
      <c r="Q16" s="574"/>
      <c r="R16" s="575"/>
      <c r="S16" s="576"/>
      <c r="T16" s="576"/>
      <c r="U16" s="604" t="e">
        <f>[1]Birók!P30</f>
        <v>#REF!</v>
      </c>
      <c r="V16" s="576"/>
      <c r="W16" s="576"/>
      <c r="X16" s="576"/>
      <c r="Y16" s="530"/>
      <c r="Z16" s="530"/>
      <c r="AA16" s="530" t="s">
        <v>64</v>
      </c>
      <c r="AB16" s="531">
        <v>150</v>
      </c>
      <c r="AC16" s="531">
        <v>120</v>
      </c>
      <c r="AD16" s="531">
        <v>90</v>
      </c>
      <c r="AE16" s="531">
        <v>60</v>
      </c>
      <c r="AF16" s="531">
        <v>40</v>
      </c>
      <c r="AG16" s="531">
        <v>25</v>
      </c>
      <c r="AH16" s="531">
        <v>15</v>
      </c>
      <c r="AI16" s="532"/>
      <c r="AJ16" s="532"/>
      <c r="AK16" s="532"/>
      <c r="AL16" s="576"/>
      <c r="AM16" s="576"/>
      <c r="AN16" s="576"/>
      <c r="AO16" s="576"/>
      <c r="AP16" s="576"/>
      <c r="AQ16" s="576"/>
      <c r="AR16" s="576"/>
      <c r="AS16" s="576"/>
    </row>
    <row r="17" spans="1:45" s="578" customFormat="1" ht="12.9" customHeight="1" x14ac:dyDescent="0.25">
      <c r="A17" s="579">
        <v>6</v>
      </c>
      <c r="B17" s="566">
        <f>IF($E17="","",VLOOKUP($E17,[2]L16_lista!$A$7:$O$22,14))</f>
        <v>0</v>
      </c>
      <c r="C17" s="567">
        <f>IF($E17="","",VLOOKUP($E17,[2]L16_lista!$A$7:$O$22,15))</f>
        <v>0</v>
      </c>
      <c r="D17" s="567">
        <f>IF($E17="","",VLOOKUP($E17,[2]L16_lista!$A$7:$O$22,5))</f>
        <v>0</v>
      </c>
      <c r="E17" s="589">
        <v>7</v>
      </c>
      <c r="F17" s="590" t="str">
        <f>UPPER(IF($E17="","",VLOOKUP($E17,[2]L16_lista!$A$7:$O$22,2)))</f>
        <v>FUTURE TENNIS TEAM</v>
      </c>
      <c r="G17" s="590">
        <f>IF($E17="","",VLOOKUP($E17,[2]L16_lista!$A$7:$O$22,3))</f>
        <v>0</v>
      </c>
      <c r="H17" s="590"/>
      <c r="I17" s="590">
        <f>IF($E17="","",VLOOKUP($E17,[2]L16_lista!$A$7:$O$22,4))</f>
        <v>0</v>
      </c>
      <c r="J17" s="591"/>
      <c r="K17" s="571" t="s">
        <v>123</v>
      </c>
      <c r="L17" s="592"/>
      <c r="M17" s="571"/>
      <c r="N17" s="599"/>
      <c r="O17" s="597"/>
      <c r="P17" s="597"/>
      <c r="Q17" s="574"/>
      <c r="R17" s="575"/>
      <c r="S17" s="576"/>
      <c r="T17" s="576"/>
      <c r="U17" s="576"/>
      <c r="V17" s="576"/>
      <c r="W17" s="576"/>
      <c r="X17" s="576"/>
      <c r="Y17" s="530"/>
      <c r="Z17" s="530"/>
      <c r="AA17" s="530" t="s">
        <v>69</v>
      </c>
      <c r="AB17" s="531">
        <v>120</v>
      </c>
      <c r="AC17" s="531">
        <v>90</v>
      </c>
      <c r="AD17" s="531">
        <v>60</v>
      </c>
      <c r="AE17" s="531">
        <v>40</v>
      </c>
      <c r="AF17" s="531">
        <v>25</v>
      </c>
      <c r="AG17" s="531">
        <v>15</v>
      </c>
      <c r="AH17" s="531">
        <v>8</v>
      </c>
      <c r="AI17" s="532"/>
      <c r="AJ17" s="532"/>
      <c r="AK17" s="532"/>
      <c r="AL17" s="576"/>
      <c r="AM17" s="576"/>
      <c r="AN17" s="576"/>
      <c r="AO17" s="576"/>
      <c r="AP17" s="576"/>
      <c r="AQ17" s="576"/>
      <c r="AR17" s="576"/>
      <c r="AS17" s="576"/>
    </row>
    <row r="18" spans="1:45" s="578" customFormat="1" ht="12.9" customHeight="1" x14ac:dyDescent="0.25">
      <c r="A18" s="579"/>
      <c r="B18" s="580"/>
      <c r="C18" s="581"/>
      <c r="D18" s="581"/>
      <c r="E18" s="593"/>
      <c r="F18" s="583"/>
      <c r="G18" s="583"/>
      <c r="H18" s="584"/>
      <c r="I18" s="583"/>
      <c r="J18" s="594"/>
      <c r="K18" s="585" t="s">
        <v>0</v>
      </c>
      <c r="L18" s="595"/>
      <c r="M18" s="587" t="s">
        <v>109</v>
      </c>
      <c r="N18" s="605"/>
      <c r="O18" s="597"/>
      <c r="P18" s="597"/>
      <c r="Q18" s="574"/>
      <c r="R18" s="575"/>
      <c r="S18" s="576"/>
      <c r="T18" s="576"/>
      <c r="U18" s="576"/>
      <c r="V18" s="576"/>
      <c r="W18" s="576"/>
      <c r="X18" s="576"/>
      <c r="Y18" s="530"/>
      <c r="Z18" s="530"/>
      <c r="AA18" s="530" t="s">
        <v>70</v>
      </c>
      <c r="AB18" s="531">
        <v>90</v>
      </c>
      <c r="AC18" s="531">
        <v>60</v>
      </c>
      <c r="AD18" s="531">
        <v>40</v>
      </c>
      <c r="AE18" s="531">
        <v>25</v>
      </c>
      <c r="AF18" s="531">
        <v>15</v>
      </c>
      <c r="AG18" s="531">
        <v>8</v>
      </c>
      <c r="AH18" s="531">
        <v>4</v>
      </c>
      <c r="AI18" s="532"/>
      <c r="AJ18" s="532"/>
      <c r="AK18" s="532"/>
      <c r="AL18" s="576"/>
      <c r="AM18" s="576"/>
      <c r="AN18" s="576"/>
      <c r="AO18" s="576"/>
      <c r="AP18" s="576"/>
      <c r="AQ18" s="576"/>
      <c r="AR18" s="576"/>
      <c r="AS18" s="576"/>
    </row>
    <row r="19" spans="1:45" s="578" customFormat="1" ht="12.9" customHeight="1" x14ac:dyDescent="0.25">
      <c r="A19" s="579">
        <v>7</v>
      </c>
      <c r="B19" s="566">
        <f>IF($E19="","",VLOOKUP($E19,[2]L16_lista!$A$7:$O$22,14))</f>
        <v>0</v>
      </c>
      <c r="C19" s="567">
        <f>IF($E19="","",VLOOKUP($E19,[2]L16_lista!$A$7:$O$22,15))</f>
        <v>0</v>
      </c>
      <c r="D19" s="567">
        <f>IF($E19="","",VLOOKUP($E19,[2]L16_lista!$A$7:$O$22,5))</f>
        <v>0</v>
      </c>
      <c r="E19" s="589">
        <v>6</v>
      </c>
      <c r="F19" s="590" t="str">
        <f>UPPER(IF($E19="","",VLOOKUP($E19,[2]L16_lista!$A$7:$O$22,2)))</f>
        <v xml:space="preserve">BBTC </v>
      </c>
      <c r="G19" s="590">
        <f>IF($E19="","",VLOOKUP($E19,[2]L16_lista!$A$7:$O$22,3))</f>
        <v>0</v>
      </c>
      <c r="H19" s="590"/>
      <c r="I19" s="590">
        <f>IF($E19="","",VLOOKUP($E19,[2]L16_lista!$A$7:$O$22,4))</f>
        <v>0</v>
      </c>
      <c r="J19" s="570"/>
      <c r="K19" s="571"/>
      <c r="L19" s="598"/>
      <c r="M19" s="571" t="s">
        <v>123</v>
      </c>
      <c r="N19" s="597"/>
      <c r="O19" s="597"/>
      <c r="P19" s="597"/>
      <c r="Q19" s="574"/>
      <c r="R19" s="575"/>
      <c r="S19" s="576"/>
      <c r="T19" s="576"/>
      <c r="U19" s="576"/>
      <c r="V19" s="576"/>
      <c r="W19" s="576"/>
      <c r="X19" s="576"/>
      <c r="Y19" s="530"/>
      <c r="Z19" s="530"/>
      <c r="AA19" s="530" t="s">
        <v>71</v>
      </c>
      <c r="AB19" s="531">
        <v>60</v>
      </c>
      <c r="AC19" s="531">
        <v>40</v>
      </c>
      <c r="AD19" s="531">
        <v>25</v>
      </c>
      <c r="AE19" s="531">
        <v>15</v>
      </c>
      <c r="AF19" s="531">
        <v>8</v>
      </c>
      <c r="AG19" s="531">
        <v>4</v>
      </c>
      <c r="AH19" s="531">
        <v>2</v>
      </c>
      <c r="AI19" s="532"/>
      <c r="AJ19" s="532"/>
      <c r="AK19" s="532"/>
      <c r="AL19" s="576"/>
      <c r="AM19" s="576"/>
      <c r="AN19" s="576"/>
      <c r="AO19" s="576"/>
      <c r="AP19" s="576"/>
      <c r="AQ19" s="576"/>
      <c r="AR19" s="576"/>
      <c r="AS19" s="576"/>
    </row>
    <row r="20" spans="1:45" s="578" customFormat="1" ht="12.9" customHeight="1" x14ac:dyDescent="0.25">
      <c r="A20" s="579"/>
      <c r="B20" s="580"/>
      <c r="C20" s="581"/>
      <c r="D20" s="581"/>
      <c r="E20" s="582"/>
      <c r="F20" s="583"/>
      <c r="G20" s="583"/>
      <c r="H20" s="584"/>
      <c r="I20" s="585" t="s">
        <v>0</v>
      </c>
      <c r="J20" s="586" t="s">
        <v>65</v>
      </c>
      <c r="K20" s="587" t="str">
        <f>UPPER(IF(OR(J20="a",J20="as"),F19,IF(OR(J20="b",J20="bs"),F21,)))</f>
        <v>SVSE II.</v>
      </c>
      <c r="L20" s="600"/>
      <c r="M20" s="571"/>
      <c r="N20" s="597"/>
      <c r="O20" s="597"/>
      <c r="P20" s="597"/>
      <c r="Q20" s="574"/>
      <c r="R20" s="575"/>
      <c r="S20" s="576"/>
      <c r="T20" s="576"/>
      <c r="U20" s="576"/>
      <c r="V20" s="576"/>
      <c r="W20" s="576"/>
      <c r="X20" s="576"/>
      <c r="Y20" s="530"/>
      <c r="Z20" s="530"/>
      <c r="AA20" s="530" t="s">
        <v>72</v>
      </c>
      <c r="AB20" s="531">
        <v>40</v>
      </c>
      <c r="AC20" s="531">
        <v>25</v>
      </c>
      <c r="AD20" s="531">
        <v>15</v>
      </c>
      <c r="AE20" s="531">
        <v>8</v>
      </c>
      <c r="AF20" s="531">
        <v>4</v>
      </c>
      <c r="AG20" s="531">
        <v>2</v>
      </c>
      <c r="AH20" s="531">
        <v>1</v>
      </c>
      <c r="AI20" s="532"/>
      <c r="AJ20" s="532"/>
      <c r="AK20" s="532"/>
      <c r="AL20" s="576"/>
      <c r="AM20" s="576"/>
      <c r="AN20" s="576"/>
      <c r="AO20" s="576"/>
      <c r="AP20" s="576"/>
      <c r="AQ20" s="576"/>
      <c r="AR20" s="576"/>
      <c r="AS20" s="576"/>
    </row>
    <row r="21" spans="1:45" s="578" customFormat="1" ht="12.9" customHeight="1" x14ac:dyDescent="0.25">
      <c r="A21" s="606">
        <v>8</v>
      </c>
      <c r="B21" s="566">
        <f>IF($E21="","",VLOOKUP($E21,[2]L16_lista!$A$7:$O$22,14))</f>
        <v>0</v>
      </c>
      <c r="C21" s="567">
        <f>IF($E21="","",VLOOKUP($E21,[2]L16_lista!$A$7:$O$22,15))</f>
        <v>0</v>
      </c>
      <c r="D21" s="567">
        <f>IF($E21="","",VLOOKUP($E21,[2]L16_lista!$A$7:$O$22,5))</f>
        <v>0</v>
      </c>
      <c r="E21" s="568">
        <v>4</v>
      </c>
      <c r="F21" s="607" t="str">
        <f>UPPER(IF($E21="","",VLOOKUP($E21,[2]L16_lista!$A$7:$O$22,2)))</f>
        <v>SVSE II.</v>
      </c>
      <c r="G21" s="607">
        <f>IF($E21="","",VLOOKUP($E21,[2]L16_lista!$A$7:$O$22,3))</f>
        <v>0</v>
      </c>
      <c r="H21" s="607"/>
      <c r="I21" s="607">
        <f>IF($E21="","",VLOOKUP($E21,[2]L16_lista!$A$7:$O$22,4))</f>
        <v>0</v>
      </c>
      <c r="J21" s="601"/>
      <c r="K21" s="597" t="s">
        <v>137</v>
      </c>
      <c r="L21" s="571"/>
      <c r="M21" s="571"/>
      <c r="N21" s="597"/>
      <c r="O21" s="597"/>
      <c r="P21" s="597"/>
      <c r="Q21" s="574"/>
      <c r="R21" s="575"/>
      <c r="S21" s="576"/>
      <c r="T21" s="576"/>
      <c r="U21" s="576"/>
      <c r="V21" s="576"/>
      <c r="W21" s="576"/>
      <c r="X21" s="576"/>
      <c r="Y21" s="530"/>
      <c r="Z21" s="530"/>
      <c r="AA21" s="530" t="s">
        <v>73</v>
      </c>
      <c r="AB21" s="531">
        <v>25</v>
      </c>
      <c r="AC21" s="531">
        <v>15</v>
      </c>
      <c r="AD21" s="531">
        <v>10</v>
      </c>
      <c r="AE21" s="531">
        <v>6</v>
      </c>
      <c r="AF21" s="531">
        <v>3</v>
      </c>
      <c r="AG21" s="531">
        <v>1</v>
      </c>
      <c r="AH21" s="531">
        <v>0</v>
      </c>
      <c r="AI21" s="532"/>
      <c r="AJ21" s="532"/>
      <c r="AK21" s="532"/>
      <c r="AL21" s="576"/>
      <c r="AM21" s="576"/>
      <c r="AN21" s="576"/>
      <c r="AO21" s="576"/>
      <c r="AP21" s="576"/>
      <c r="AQ21" s="576"/>
      <c r="AR21" s="576"/>
      <c r="AS21" s="576"/>
    </row>
    <row r="22" spans="1:45" s="578" customFormat="1" ht="9.6" customHeight="1" x14ac:dyDescent="0.25">
      <c r="A22" s="608"/>
      <c r="B22" s="572"/>
      <c r="C22" s="572"/>
      <c r="D22" s="572"/>
      <c r="E22" s="582"/>
      <c r="F22" s="572"/>
      <c r="G22" s="572"/>
      <c r="H22" s="572"/>
      <c r="I22" s="572"/>
      <c r="J22" s="582"/>
      <c r="K22" s="572"/>
      <c r="L22" s="572"/>
      <c r="M22" s="572"/>
      <c r="N22" s="574"/>
      <c r="O22" s="574"/>
      <c r="P22" s="574"/>
      <c r="Q22" s="574"/>
      <c r="R22" s="575"/>
      <c r="S22" s="576"/>
      <c r="T22" s="576"/>
      <c r="U22" s="576"/>
      <c r="V22" s="576"/>
      <c r="W22" s="576"/>
      <c r="X22" s="576"/>
      <c r="Y22" s="530"/>
      <c r="Z22" s="530"/>
      <c r="AA22" s="530" t="s">
        <v>74</v>
      </c>
      <c r="AB22" s="531">
        <v>15</v>
      </c>
      <c r="AC22" s="531">
        <v>10</v>
      </c>
      <c r="AD22" s="531">
        <v>6</v>
      </c>
      <c r="AE22" s="531">
        <v>3</v>
      </c>
      <c r="AF22" s="531">
        <v>1</v>
      </c>
      <c r="AG22" s="531">
        <v>0</v>
      </c>
      <c r="AH22" s="531">
        <v>0</v>
      </c>
      <c r="AI22" s="532"/>
      <c r="AJ22" s="532"/>
      <c r="AK22" s="532"/>
      <c r="AL22" s="576"/>
      <c r="AM22" s="576"/>
      <c r="AN22" s="576"/>
      <c r="AO22" s="576"/>
      <c r="AP22" s="576"/>
      <c r="AQ22" s="576"/>
      <c r="AR22" s="576"/>
      <c r="AS22" s="576"/>
    </row>
    <row r="23" spans="1:45" s="578" customFormat="1" ht="9.6" customHeight="1" x14ac:dyDescent="0.25">
      <c r="A23" s="609"/>
      <c r="B23" s="582"/>
      <c r="C23" s="582"/>
      <c r="D23" s="582"/>
      <c r="E23" s="582"/>
      <c r="F23" s="572"/>
      <c r="G23" s="572"/>
      <c r="H23" s="576"/>
      <c r="I23" s="610"/>
      <c r="J23" s="582"/>
      <c r="K23" s="572"/>
      <c r="L23" s="572"/>
      <c r="M23" s="572"/>
      <c r="N23" s="574"/>
      <c r="O23" s="574"/>
      <c r="P23" s="574"/>
      <c r="Q23" s="574"/>
      <c r="R23" s="575"/>
      <c r="S23" s="576"/>
      <c r="T23" s="576"/>
      <c r="U23" s="576"/>
      <c r="V23" s="576"/>
      <c r="W23" s="576"/>
      <c r="X23" s="576"/>
      <c r="Y23" s="530"/>
      <c r="Z23" s="530"/>
      <c r="AA23" s="530" t="s">
        <v>75</v>
      </c>
      <c r="AB23" s="531">
        <v>10</v>
      </c>
      <c r="AC23" s="531">
        <v>6</v>
      </c>
      <c r="AD23" s="531">
        <v>3</v>
      </c>
      <c r="AE23" s="531">
        <v>1</v>
      </c>
      <c r="AF23" s="531">
        <v>0</v>
      </c>
      <c r="AG23" s="531">
        <v>0</v>
      </c>
      <c r="AH23" s="531">
        <v>0</v>
      </c>
      <c r="AI23" s="532"/>
      <c r="AJ23" s="532"/>
      <c r="AK23" s="532"/>
      <c r="AL23" s="576"/>
      <c r="AM23" s="576"/>
      <c r="AN23" s="576"/>
      <c r="AO23" s="576"/>
      <c r="AP23" s="576"/>
      <c r="AQ23" s="576"/>
      <c r="AR23" s="576"/>
      <c r="AS23" s="576"/>
    </row>
    <row r="24" spans="1:45" s="578" customFormat="1" ht="9.6" customHeight="1" x14ac:dyDescent="0.25">
      <c r="A24" s="609"/>
      <c r="B24" s="572"/>
      <c r="C24" s="572"/>
      <c r="D24" s="572"/>
      <c r="E24" s="582"/>
      <c r="F24" s="572"/>
      <c r="G24" s="572"/>
      <c r="H24" s="572"/>
      <c r="I24" s="572"/>
      <c r="J24" s="582"/>
      <c r="K24" s="572"/>
      <c r="L24" s="611"/>
      <c r="M24" s="572"/>
      <c r="N24" s="574"/>
      <c r="O24" s="574"/>
      <c r="P24" s="574"/>
      <c r="Q24" s="574"/>
      <c r="R24" s="575"/>
      <c r="S24" s="576"/>
      <c r="T24" s="576"/>
      <c r="U24" s="576"/>
      <c r="V24" s="576"/>
      <c r="W24" s="576"/>
      <c r="X24" s="576"/>
      <c r="Y24" s="530"/>
      <c r="Z24" s="530"/>
      <c r="AA24" s="530" t="s">
        <v>76</v>
      </c>
      <c r="AB24" s="531">
        <v>6</v>
      </c>
      <c r="AC24" s="531">
        <v>3</v>
      </c>
      <c r="AD24" s="531">
        <v>1</v>
      </c>
      <c r="AE24" s="531">
        <v>0</v>
      </c>
      <c r="AF24" s="531">
        <v>0</v>
      </c>
      <c r="AG24" s="531">
        <v>0</v>
      </c>
      <c r="AH24" s="531">
        <v>0</v>
      </c>
      <c r="AI24" s="532"/>
      <c r="AJ24" s="532"/>
      <c r="AK24" s="532"/>
      <c r="AL24" s="576"/>
      <c r="AM24" s="576"/>
      <c r="AN24" s="576"/>
      <c r="AO24" s="576"/>
      <c r="AP24" s="576"/>
      <c r="AQ24" s="576"/>
      <c r="AR24" s="576"/>
      <c r="AS24" s="576"/>
    </row>
    <row r="25" spans="1:45" s="578" customFormat="1" ht="9.6" customHeight="1" x14ac:dyDescent="0.25">
      <c r="A25" s="609"/>
      <c r="B25" s="582"/>
      <c r="C25" s="582"/>
      <c r="D25" s="582"/>
      <c r="E25" s="582"/>
      <c r="F25" s="572"/>
      <c r="G25" s="572"/>
      <c r="H25" s="576"/>
      <c r="I25" s="572"/>
      <c r="J25" s="582"/>
      <c r="K25" s="610"/>
      <c r="L25" s="582"/>
      <c r="M25" s="572"/>
      <c r="N25" s="574"/>
      <c r="O25" s="574"/>
      <c r="P25" s="574"/>
      <c r="Q25" s="574"/>
      <c r="R25" s="575"/>
      <c r="S25" s="576"/>
      <c r="T25" s="576"/>
      <c r="U25" s="576"/>
      <c r="V25" s="576"/>
      <c r="W25" s="576"/>
      <c r="X25" s="576"/>
      <c r="Y25" s="530"/>
      <c r="Z25" s="530"/>
      <c r="AA25" s="530" t="s">
        <v>81</v>
      </c>
      <c r="AB25" s="531">
        <v>3</v>
      </c>
      <c r="AC25" s="531">
        <v>2</v>
      </c>
      <c r="AD25" s="531">
        <v>1</v>
      </c>
      <c r="AE25" s="531">
        <v>0</v>
      </c>
      <c r="AF25" s="531">
        <v>0</v>
      </c>
      <c r="AG25" s="531">
        <v>0</v>
      </c>
      <c r="AH25" s="531">
        <v>0</v>
      </c>
      <c r="AI25" s="532"/>
      <c r="AJ25" s="532"/>
      <c r="AK25" s="532"/>
      <c r="AL25" s="576"/>
      <c r="AM25" s="576"/>
      <c r="AN25" s="576"/>
      <c r="AO25" s="576"/>
      <c r="AP25" s="576"/>
      <c r="AQ25" s="576"/>
      <c r="AR25" s="576"/>
      <c r="AS25" s="576"/>
    </row>
    <row r="26" spans="1:45" s="578" customFormat="1" ht="9.6" customHeight="1" x14ac:dyDescent="0.25">
      <c r="A26" s="609"/>
      <c r="B26" s="572"/>
      <c r="C26" s="572"/>
      <c r="D26" s="572"/>
      <c r="E26" s="582"/>
      <c r="F26" s="572"/>
      <c r="G26" s="572"/>
      <c r="H26" s="572"/>
      <c r="I26" s="572"/>
      <c r="J26" s="582"/>
      <c r="K26" s="572"/>
      <c r="L26" s="572"/>
      <c r="M26" s="572"/>
      <c r="N26" s="574"/>
      <c r="O26" s="574"/>
      <c r="P26" s="574"/>
      <c r="Q26" s="574"/>
      <c r="R26" s="575"/>
      <c r="S26" s="612"/>
      <c r="T26" s="576"/>
      <c r="U26" s="576"/>
      <c r="V26" s="576"/>
      <c r="W26" s="576"/>
      <c r="X26" s="576"/>
      <c r="Y26" s="613"/>
      <c r="Z26" s="613"/>
      <c r="AA26" s="613"/>
      <c r="AB26" s="613"/>
      <c r="AC26" s="613"/>
      <c r="AD26" s="613"/>
      <c r="AE26" s="613"/>
      <c r="AF26" s="613"/>
      <c r="AG26" s="613"/>
      <c r="AH26" s="613"/>
      <c r="AI26" s="532"/>
      <c r="AJ26" s="532"/>
      <c r="AK26" s="532"/>
      <c r="AL26" s="576"/>
      <c r="AM26" s="576"/>
      <c r="AN26" s="576"/>
      <c r="AO26" s="576"/>
      <c r="AP26" s="576"/>
      <c r="AQ26" s="576"/>
      <c r="AR26" s="576"/>
      <c r="AS26" s="576"/>
    </row>
    <row r="27" spans="1:45" s="578" customFormat="1" ht="9.6" customHeight="1" x14ac:dyDescent="0.25">
      <c r="A27" s="609"/>
      <c r="B27" s="582"/>
      <c r="C27" s="582"/>
      <c r="D27" s="582"/>
      <c r="E27" s="582"/>
      <c r="F27" s="572"/>
      <c r="G27" s="572"/>
      <c r="H27" s="576"/>
      <c r="I27" s="610"/>
      <c r="J27" s="582"/>
      <c r="K27" s="572"/>
      <c r="L27" s="572"/>
      <c r="M27" s="572"/>
      <c r="N27" s="574"/>
      <c r="O27" s="574"/>
      <c r="P27" s="574"/>
      <c r="Q27" s="574"/>
      <c r="R27" s="575"/>
      <c r="S27" s="576"/>
      <c r="T27" s="576"/>
      <c r="U27" s="576"/>
      <c r="V27" s="576"/>
      <c r="W27" s="576"/>
      <c r="X27" s="576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532"/>
      <c r="AJ27" s="532"/>
      <c r="AK27" s="532"/>
      <c r="AL27" s="576"/>
      <c r="AM27" s="576"/>
      <c r="AN27" s="576"/>
      <c r="AO27" s="576"/>
      <c r="AP27" s="576"/>
      <c r="AQ27" s="576"/>
      <c r="AR27" s="576"/>
      <c r="AS27" s="576"/>
    </row>
    <row r="28" spans="1:45" s="578" customFormat="1" ht="9.6" customHeight="1" x14ac:dyDescent="0.25">
      <c r="A28" s="609"/>
      <c r="B28" s="572"/>
      <c r="C28" s="572"/>
      <c r="D28" s="572"/>
      <c r="E28" s="582"/>
      <c r="F28" s="572"/>
      <c r="G28" s="572"/>
      <c r="H28" s="572"/>
      <c r="I28" s="572"/>
      <c r="J28" s="582"/>
      <c r="K28" s="572"/>
      <c r="L28" s="572"/>
      <c r="M28" s="572"/>
      <c r="N28" s="574"/>
      <c r="O28" s="574"/>
      <c r="P28" s="574"/>
      <c r="Q28" s="574"/>
      <c r="R28" s="575"/>
      <c r="S28" s="576"/>
      <c r="T28" s="576"/>
      <c r="U28" s="576"/>
      <c r="V28" s="576"/>
      <c r="W28" s="576"/>
      <c r="X28" s="576"/>
      <c r="Y28" s="576"/>
      <c r="Z28" s="576"/>
      <c r="AA28" s="576"/>
      <c r="AB28" s="576"/>
      <c r="AC28" s="576"/>
      <c r="AD28" s="576"/>
      <c r="AE28" s="576"/>
      <c r="AF28" s="576"/>
      <c r="AG28" s="576"/>
      <c r="AH28" s="576"/>
      <c r="AI28" s="614"/>
      <c r="AJ28" s="614"/>
      <c r="AK28" s="614"/>
      <c r="AL28" s="576"/>
      <c r="AM28" s="576"/>
      <c r="AN28" s="576"/>
      <c r="AO28" s="576"/>
      <c r="AP28" s="576"/>
      <c r="AQ28" s="576"/>
      <c r="AR28" s="576"/>
      <c r="AS28" s="576"/>
    </row>
    <row r="29" spans="1:45" s="578" customFormat="1" ht="9.6" customHeight="1" x14ac:dyDescent="0.25">
      <c r="A29" s="609"/>
      <c r="B29" s="582"/>
      <c r="C29" s="582"/>
      <c r="D29" s="582"/>
      <c r="E29" s="582"/>
      <c r="F29" s="572"/>
      <c r="G29" s="572"/>
      <c r="H29" s="576"/>
      <c r="I29" s="572"/>
      <c r="J29" s="582"/>
      <c r="K29" s="572"/>
      <c r="L29" s="572"/>
      <c r="M29" s="610"/>
      <c r="N29" s="582"/>
      <c r="O29" s="572"/>
      <c r="P29" s="574"/>
      <c r="Q29" s="574"/>
      <c r="R29" s="575"/>
      <c r="S29" s="576"/>
      <c r="T29" s="576"/>
      <c r="U29" s="576"/>
      <c r="V29" s="576"/>
      <c r="W29" s="576"/>
      <c r="X29" s="576"/>
      <c r="Y29" s="576"/>
      <c r="Z29" s="576"/>
      <c r="AA29" s="576"/>
      <c r="AB29" s="576"/>
      <c r="AC29" s="576"/>
      <c r="AD29" s="576"/>
      <c r="AE29" s="576"/>
      <c r="AF29" s="576"/>
      <c r="AG29" s="576"/>
      <c r="AH29" s="576"/>
      <c r="AI29" s="614"/>
      <c r="AJ29" s="614"/>
      <c r="AK29" s="614"/>
      <c r="AL29" s="576"/>
      <c r="AM29" s="576"/>
      <c r="AN29" s="576"/>
      <c r="AO29" s="576"/>
      <c r="AP29" s="576"/>
      <c r="AQ29" s="576"/>
      <c r="AR29" s="576"/>
      <c r="AS29" s="576"/>
    </row>
    <row r="30" spans="1:45" s="578" customFormat="1" ht="9.6" customHeight="1" x14ac:dyDescent="0.25">
      <c r="A30" s="609"/>
      <c r="B30" s="572"/>
      <c r="C30" s="572"/>
      <c r="D30" s="572"/>
      <c r="E30" s="582"/>
      <c r="F30" s="572"/>
      <c r="G30" s="572"/>
      <c r="H30" s="572"/>
      <c r="I30" s="572"/>
      <c r="J30" s="582"/>
      <c r="K30" s="572"/>
      <c r="L30" s="572"/>
      <c r="M30" s="572"/>
      <c r="N30" s="574"/>
      <c r="O30" s="572"/>
      <c r="P30" s="574"/>
      <c r="Q30" s="574"/>
      <c r="R30" s="575"/>
      <c r="S30" s="576"/>
      <c r="T30" s="576"/>
      <c r="U30" s="576"/>
      <c r="V30" s="576"/>
      <c r="W30" s="576"/>
      <c r="X30" s="576"/>
      <c r="Y30" s="576"/>
      <c r="Z30" s="576"/>
      <c r="AA30" s="576"/>
      <c r="AB30" s="576"/>
      <c r="AC30" s="576"/>
      <c r="AD30" s="576"/>
      <c r="AE30" s="576"/>
      <c r="AF30" s="576"/>
      <c r="AG30" s="576"/>
      <c r="AH30" s="576"/>
      <c r="AI30" s="614"/>
      <c r="AJ30" s="614"/>
      <c r="AK30" s="614"/>
      <c r="AL30" s="576"/>
      <c r="AM30" s="576"/>
      <c r="AN30" s="576"/>
      <c r="AO30" s="576"/>
      <c r="AP30" s="576"/>
      <c r="AQ30" s="576"/>
      <c r="AR30" s="576"/>
      <c r="AS30" s="576"/>
    </row>
    <row r="31" spans="1:45" s="578" customFormat="1" ht="9.6" customHeight="1" x14ac:dyDescent="0.25">
      <c r="A31" s="609"/>
      <c r="B31" s="582"/>
      <c r="C31" s="582"/>
      <c r="D31" s="582"/>
      <c r="E31" s="582"/>
      <c r="F31" s="572"/>
      <c r="G31" s="572"/>
      <c r="H31" s="576"/>
      <c r="I31" s="610"/>
      <c r="J31" s="582"/>
      <c r="K31" s="572"/>
      <c r="L31" s="572"/>
      <c r="M31" s="572"/>
      <c r="N31" s="574"/>
      <c r="O31" s="574"/>
      <c r="P31" s="574"/>
      <c r="Q31" s="574"/>
      <c r="R31" s="575"/>
      <c r="S31" s="576"/>
      <c r="T31" s="576"/>
      <c r="U31" s="576"/>
      <c r="V31" s="576"/>
      <c r="W31" s="576"/>
      <c r="X31" s="576"/>
      <c r="Y31" s="576"/>
      <c r="Z31" s="576"/>
      <c r="AA31" s="576"/>
      <c r="AB31" s="576"/>
      <c r="AC31" s="576"/>
      <c r="AD31" s="576"/>
      <c r="AE31" s="576"/>
      <c r="AF31" s="576"/>
      <c r="AG31" s="576"/>
      <c r="AH31" s="576"/>
      <c r="AI31" s="614"/>
      <c r="AJ31" s="614"/>
      <c r="AK31" s="614"/>
      <c r="AL31" s="576"/>
      <c r="AM31" s="576"/>
      <c r="AN31" s="576"/>
      <c r="AO31" s="576"/>
      <c r="AP31" s="576"/>
      <c r="AQ31" s="576"/>
      <c r="AR31" s="576"/>
      <c r="AS31" s="576"/>
    </row>
    <row r="32" spans="1:45" s="578" customFormat="1" ht="9.6" customHeight="1" x14ac:dyDescent="0.25">
      <c r="A32" s="609"/>
      <c r="B32" s="572"/>
      <c r="C32" s="572"/>
      <c r="D32" s="572"/>
      <c r="E32" s="582"/>
      <c r="F32" s="572"/>
      <c r="G32" s="572"/>
      <c r="H32" s="572"/>
      <c r="I32" s="572"/>
      <c r="J32" s="582"/>
      <c r="K32" s="572"/>
      <c r="L32" s="611"/>
      <c r="M32" s="572"/>
      <c r="N32" s="574"/>
      <c r="O32" s="574"/>
      <c r="P32" s="574"/>
      <c r="Q32" s="574"/>
      <c r="R32" s="575"/>
      <c r="S32" s="576"/>
      <c r="T32" s="576"/>
      <c r="U32" s="576"/>
      <c r="V32" s="576"/>
      <c r="W32" s="576"/>
      <c r="X32" s="576"/>
      <c r="Y32" s="576"/>
      <c r="Z32" s="576"/>
      <c r="AA32" s="576"/>
      <c r="AB32" s="576"/>
      <c r="AC32" s="576"/>
      <c r="AD32" s="576"/>
      <c r="AE32" s="576"/>
      <c r="AF32" s="576"/>
      <c r="AG32" s="576"/>
      <c r="AH32" s="576"/>
      <c r="AI32" s="614"/>
      <c r="AJ32" s="614"/>
      <c r="AK32" s="614"/>
      <c r="AL32" s="576"/>
      <c r="AM32" s="576"/>
      <c r="AN32" s="576"/>
      <c r="AO32" s="576"/>
      <c r="AP32" s="576"/>
      <c r="AQ32" s="576"/>
      <c r="AR32" s="576"/>
      <c r="AS32" s="576"/>
    </row>
    <row r="33" spans="1:45" s="578" customFormat="1" ht="9.6" customHeight="1" x14ac:dyDescent="0.25">
      <c r="A33" s="609"/>
      <c r="B33" s="582"/>
      <c r="C33" s="582"/>
      <c r="D33" s="582"/>
      <c r="E33" s="582"/>
      <c r="F33" s="572"/>
      <c r="G33" s="572"/>
      <c r="H33" s="576"/>
      <c r="I33" s="572"/>
      <c r="J33" s="582"/>
      <c r="K33" s="610"/>
      <c r="L33" s="582"/>
      <c r="M33" s="572"/>
      <c r="N33" s="574"/>
      <c r="O33" s="574"/>
      <c r="P33" s="574"/>
      <c r="Q33" s="574"/>
      <c r="R33" s="575"/>
      <c r="S33" s="576"/>
      <c r="T33" s="576"/>
      <c r="U33" s="576"/>
      <c r="V33" s="576"/>
      <c r="W33" s="576"/>
      <c r="X33" s="576"/>
      <c r="Y33" s="576"/>
      <c r="Z33" s="576"/>
      <c r="AA33" s="576"/>
      <c r="AB33" s="576"/>
      <c r="AC33" s="576"/>
      <c r="AD33" s="576"/>
      <c r="AE33" s="576"/>
      <c r="AF33" s="576"/>
      <c r="AG33" s="576"/>
      <c r="AH33" s="576"/>
      <c r="AI33" s="614"/>
      <c r="AJ33" s="614"/>
      <c r="AK33" s="614"/>
      <c r="AL33" s="576"/>
      <c r="AM33" s="576"/>
      <c r="AN33" s="576"/>
      <c r="AO33" s="576"/>
      <c r="AP33" s="576"/>
      <c r="AQ33" s="576"/>
      <c r="AR33" s="576"/>
      <c r="AS33" s="576"/>
    </row>
    <row r="34" spans="1:45" s="578" customFormat="1" ht="9.6" customHeight="1" x14ac:dyDescent="0.25">
      <c r="A34" s="609"/>
      <c r="B34" s="572"/>
      <c r="C34" s="572"/>
      <c r="D34" s="572"/>
      <c r="E34" s="582"/>
      <c r="F34" s="572"/>
      <c r="G34" s="572"/>
      <c r="H34" s="572"/>
      <c r="I34" s="572"/>
      <c r="J34" s="582"/>
      <c r="K34" s="572"/>
      <c r="L34" s="572"/>
      <c r="M34" s="572"/>
      <c r="N34" s="574"/>
      <c r="O34" s="574"/>
      <c r="P34" s="574"/>
      <c r="Q34" s="574"/>
      <c r="R34" s="575"/>
      <c r="S34" s="576"/>
      <c r="T34" s="576"/>
      <c r="U34" s="576"/>
      <c r="V34" s="576"/>
      <c r="W34" s="576"/>
      <c r="X34" s="576"/>
      <c r="Y34" s="576"/>
      <c r="Z34" s="576"/>
      <c r="AA34" s="576"/>
      <c r="AB34" s="576"/>
      <c r="AC34" s="576"/>
      <c r="AD34" s="576"/>
      <c r="AE34" s="576"/>
      <c r="AF34" s="576"/>
      <c r="AG34" s="576"/>
      <c r="AH34" s="576"/>
      <c r="AI34" s="614"/>
      <c r="AJ34" s="614"/>
      <c r="AK34" s="614"/>
      <c r="AL34" s="576"/>
      <c r="AM34" s="576"/>
      <c r="AN34" s="576"/>
      <c r="AO34" s="576"/>
      <c r="AP34" s="576"/>
      <c r="AQ34" s="576"/>
      <c r="AR34" s="576"/>
      <c r="AS34" s="576"/>
    </row>
    <row r="35" spans="1:45" s="578" customFormat="1" ht="9.6" customHeight="1" x14ac:dyDescent="0.25">
      <c r="A35" s="609"/>
      <c r="B35" s="582"/>
      <c r="C35" s="582"/>
      <c r="D35" s="582"/>
      <c r="E35" s="582"/>
      <c r="F35" s="572"/>
      <c r="G35" s="572"/>
      <c r="H35" s="576"/>
      <c r="I35" s="610"/>
      <c r="J35" s="582"/>
      <c r="K35" s="572"/>
      <c r="L35" s="572"/>
      <c r="M35" s="572"/>
      <c r="N35" s="574"/>
      <c r="O35" s="574"/>
      <c r="P35" s="574"/>
      <c r="Q35" s="574"/>
      <c r="R35" s="575"/>
      <c r="S35" s="576"/>
      <c r="T35" s="576"/>
      <c r="U35" s="576"/>
      <c r="V35" s="576"/>
      <c r="W35" s="576"/>
      <c r="X35" s="576"/>
      <c r="Y35" s="576"/>
      <c r="Z35" s="576"/>
      <c r="AA35" s="576"/>
      <c r="AB35" s="576"/>
      <c r="AC35" s="576"/>
      <c r="AD35" s="576"/>
      <c r="AE35" s="576"/>
      <c r="AF35" s="576"/>
      <c r="AG35" s="576"/>
      <c r="AH35" s="576"/>
      <c r="AI35" s="614"/>
      <c r="AJ35" s="614"/>
      <c r="AK35" s="614"/>
      <c r="AL35" s="576"/>
      <c r="AM35" s="576"/>
      <c r="AN35" s="576"/>
      <c r="AO35" s="576"/>
      <c r="AP35" s="576"/>
      <c r="AQ35" s="576"/>
      <c r="AR35" s="576"/>
      <c r="AS35" s="576"/>
    </row>
    <row r="36" spans="1:45" s="578" customFormat="1" ht="9.6" customHeight="1" x14ac:dyDescent="0.25">
      <c r="A36" s="608"/>
      <c r="B36" s="572"/>
      <c r="C36" s="572"/>
      <c r="D36" s="572"/>
      <c r="E36" s="582"/>
      <c r="F36" s="572"/>
      <c r="G36" s="572"/>
      <c r="H36" s="572"/>
      <c r="I36" s="572"/>
      <c r="J36" s="582"/>
      <c r="K36" s="572"/>
      <c r="L36" s="572"/>
      <c r="M36" s="572"/>
      <c r="N36" s="572"/>
      <c r="O36" s="572"/>
      <c r="P36" s="572"/>
      <c r="Q36" s="574"/>
      <c r="R36" s="575"/>
      <c r="S36" s="576"/>
      <c r="T36" s="576"/>
      <c r="U36" s="576"/>
      <c r="V36" s="576"/>
      <c r="W36" s="576"/>
      <c r="X36" s="576"/>
      <c r="Y36" s="576"/>
      <c r="Z36" s="576"/>
      <c r="AA36" s="576"/>
      <c r="AB36" s="576"/>
      <c r="AC36" s="576"/>
      <c r="AD36" s="576"/>
      <c r="AE36" s="576"/>
      <c r="AF36" s="576"/>
      <c r="AG36" s="576"/>
      <c r="AH36" s="576"/>
      <c r="AI36" s="614"/>
      <c r="AJ36" s="614"/>
      <c r="AK36" s="614"/>
      <c r="AL36" s="576"/>
      <c r="AM36" s="576"/>
      <c r="AN36" s="576"/>
      <c r="AO36" s="576"/>
      <c r="AP36" s="576"/>
      <c r="AQ36" s="576"/>
      <c r="AR36" s="576"/>
      <c r="AS36" s="576"/>
    </row>
    <row r="37" spans="1:45" s="578" customFormat="1" ht="9.6" customHeight="1" x14ac:dyDescent="0.25">
      <c r="A37" s="609"/>
      <c r="B37" s="582"/>
      <c r="C37" s="582"/>
      <c r="D37" s="582"/>
      <c r="E37" s="582"/>
      <c r="F37" s="615"/>
      <c r="G37" s="615"/>
      <c r="H37" s="616"/>
      <c r="I37" s="571"/>
      <c r="J37" s="594"/>
      <c r="K37" s="571"/>
      <c r="L37" s="571"/>
      <c r="M37" s="571"/>
      <c r="N37" s="597"/>
      <c r="O37" s="597"/>
      <c r="P37" s="597"/>
      <c r="Q37" s="574"/>
      <c r="R37" s="575"/>
      <c r="S37" s="576"/>
      <c r="T37" s="576"/>
      <c r="U37" s="576"/>
      <c r="V37" s="576"/>
      <c r="W37" s="576"/>
      <c r="X37" s="576"/>
      <c r="Y37" s="576"/>
      <c r="Z37" s="576"/>
      <c r="AA37" s="576"/>
      <c r="AB37" s="576"/>
      <c r="AC37" s="576"/>
      <c r="AD37" s="576"/>
      <c r="AE37" s="576"/>
      <c r="AF37" s="576"/>
      <c r="AG37" s="576"/>
      <c r="AH37" s="576"/>
      <c r="AI37" s="614"/>
      <c r="AJ37" s="614"/>
      <c r="AK37" s="614"/>
      <c r="AL37" s="576"/>
      <c r="AM37" s="576"/>
      <c r="AN37" s="576"/>
      <c r="AO37" s="576"/>
      <c r="AP37" s="576"/>
      <c r="AQ37" s="576"/>
      <c r="AR37" s="576"/>
      <c r="AS37" s="576"/>
    </row>
    <row r="38" spans="1:45" s="578" customFormat="1" ht="9.6" customHeight="1" x14ac:dyDescent="0.25">
      <c r="A38" s="608"/>
      <c r="B38" s="572"/>
      <c r="C38" s="572"/>
      <c r="D38" s="572"/>
      <c r="E38" s="582"/>
      <c r="F38" s="572"/>
      <c r="G38" s="572"/>
      <c r="H38" s="572"/>
      <c r="I38" s="572"/>
      <c r="J38" s="582"/>
      <c r="K38" s="572"/>
      <c r="L38" s="572"/>
      <c r="M38" s="572"/>
      <c r="N38" s="574"/>
      <c r="O38" s="574"/>
      <c r="P38" s="574"/>
      <c r="Q38" s="574"/>
      <c r="R38" s="575"/>
      <c r="S38" s="576"/>
      <c r="T38" s="576"/>
      <c r="U38" s="576"/>
      <c r="V38" s="576"/>
      <c r="W38" s="576"/>
      <c r="X38" s="576"/>
      <c r="Y38" s="576"/>
      <c r="Z38" s="576"/>
      <c r="AA38" s="576"/>
      <c r="AB38" s="576"/>
      <c r="AC38" s="576"/>
      <c r="AD38" s="576"/>
      <c r="AE38" s="576"/>
      <c r="AF38" s="576"/>
      <c r="AG38" s="576"/>
      <c r="AH38" s="576"/>
      <c r="AI38" s="614"/>
      <c r="AJ38" s="614"/>
      <c r="AK38" s="614"/>
      <c r="AL38" s="576"/>
      <c r="AM38" s="576"/>
      <c r="AN38" s="576"/>
      <c r="AO38" s="576"/>
      <c r="AP38" s="576"/>
      <c r="AQ38" s="576"/>
      <c r="AR38" s="576"/>
      <c r="AS38" s="576"/>
    </row>
    <row r="39" spans="1:45" s="578" customFormat="1" ht="9.6" customHeight="1" x14ac:dyDescent="0.25">
      <c r="A39" s="609"/>
      <c r="B39" s="582"/>
      <c r="C39" s="582"/>
      <c r="D39" s="582"/>
      <c r="E39" s="582"/>
      <c r="F39" s="572"/>
      <c r="G39" s="572"/>
      <c r="H39" s="576"/>
      <c r="I39" s="610"/>
      <c r="J39" s="582"/>
      <c r="K39" s="572"/>
      <c r="L39" s="572"/>
      <c r="M39" s="572"/>
      <c r="N39" s="574"/>
      <c r="O39" s="574"/>
      <c r="P39" s="574"/>
      <c r="Q39" s="574"/>
      <c r="R39" s="575"/>
      <c r="S39" s="576"/>
      <c r="T39" s="576"/>
      <c r="U39" s="576"/>
      <c r="V39" s="576"/>
      <c r="W39" s="576"/>
      <c r="X39" s="576"/>
      <c r="Y39" s="576"/>
      <c r="Z39" s="576"/>
      <c r="AA39" s="576"/>
      <c r="AB39" s="576"/>
      <c r="AC39" s="576"/>
      <c r="AD39" s="576"/>
      <c r="AE39" s="576"/>
      <c r="AF39" s="576"/>
      <c r="AG39" s="576"/>
      <c r="AH39" s="576"/>
      <c r="AI39" s="614"/>
      <c r="AJ39" s="614"/>
      <c r="AK39" s="614"/>
      <c r="AL39" s="576"/>
      <c r="AM39" s="576"/>
      <c r="AN39" s="576"/>
      <c r="AO39" s="576"/>
      <c r="AP39" s="576"/>
      <c r="AQ39" s="576"/>
      <c r="AR39" s="576"/>
      <c r="AS39" s="576"/>
    </row>
    <row r="40" spans="1:45" s="578" customFormat="1" ht="9.6" customHeight="1" x14ac:dyDescent="0.25">
      <c r="A40" s="609"/>
      <c r="B40" s="572"/>
      <c r="C40" s="572"/>
      <c r="D40" s="572"/>
      <c r="E40" s="582"/>
      <c r="F40" s="572"/>
      <c r="G40" s="572"/>
      <c r="H40" s="572"/>
      <c r="I40" s="572"/>
      <c r="J40" s="582"/>
      <c r="K40" s="572"/>
      <c r="L40" s="611"/>
      <c r="M40" s="572"/>
      <c r="N40" s="574"/>
      <c r="O40" s="574"/>
      <c r="P40" s="574"/>
      <c r="Q40" s="574"/>
      <c r="R40" s="575"/>
      <c r="S40" s="576"/>
      <c r="T40" s="576"/>
      <c r="U40" s="576"/>
      <c r="V40" s="576"/>
      <c r="W40" s="576"/>
      <c r="X40" s="576"/>
      <c r="Y40" s="576"/>
      <c r="Z40" s="576"/>
      <c r="AA40" s="576"/>
      <c r="AB40" s="576"/>
      <c r="AC40" s="576"/>
      <c r="AD40" s="576"/>
      <c r="AE40" s="576"/>
      <c r="AF40" s="576"/>
      <c r="AG40" s="576"/>
      <c r="AH40" s="576"/>
      <c r="AI40" s="614"/>
      <c r="AJ40" s="614"/>
      <c r="AK40" s="614"/>
      <c r="AL40" s="576"/>
      <c r="AM40" s="576"/>
      <c r="AN40" s="576"/>
      <c r="AO40" s="576"/>
      <c r="AP40" s="576"/>
      <c r="AQ40" s="576"/>
      <c r="AR40" s="576"/>
      <c r="AS40" s="576"/>
    </row>
    <row r="41" spans="1:45" s="578" customFormat="1" ht="9.6" customHeight="1" x14ac:dyDescent="0.25">
      <c r="A41" s="609"/>
      <c r="B41" s="582"/>
      <c r="C41" s="582"/>
      <c r="D41" s="582"/>
      <c r="E41" s="582"/>
      <c r="F41" s="572"/>
      <c r="G41" s="572"/>
      <c r="H41" s="576"/>
      <c r="I41" s="572"/>
      <c r="J41" s="582"/>
      <c r="K41" s="610"/>
      <c r="L41" s="582"/>
      <c r="M41" s="572"/>
      <c r="N41" s="574"/>
      <c r="O41" s="574"/>
      <c r="P41" s="574"/>
      <c r="Q41" s="574"/>
      <c r="R41" s="575"/>
      <c r="S41" s="576"/>
      <c r="T41" s="576"/>
      <c r="U41" s="576"/>
      <c r="V41" s="576"/>
      <c r="W41" s="576"/>
      <c r="X41" s="576"/>
      <c r="Y41" s="576"/>
      <c r="Z41" s="576"/>
      <c r="AA41" s="576"/>
      <c r="AB41" s="576"/>
      <c r="AC41" s="576"/>
      <c r="AD41" s="576"/>
      <c r="AE41" s="576"/>
      <c r="AF41" s="576"/>
      <c r="AG41" s="576"/>
      <c r="AH41" s="576"/>
      <c r="AI41" s="614"/>
      <c r="AJ41" s="614"/>
      <c r="AK41" s="614"/>
      <c r="AL41" s="576"/>
      <c r="AM41" s="576"/>
      <c r="AN41" s="576"/>
      <c r="AO41" s="576"/>
      <c r="AP41" s="576"/>
      <c r="AQ41" s="576"/>
      <c r="AR41" s="576"/>
      <c r="AS41" s="576"/>
    </row>
    <row r="42" spans="1:45" s="578" customFormat="1" ht="9.6" customHeight="1" x14ac:dyDescent="0.25">
      <c r="A42" s="609"/>
      <c r="B42" s="572"/>
      <c r="C42" s="572"/>
      <c r="D42" s="572"/>
      <c r="E42" s="582"/>
      <c r="F42" s="572"/>
      <c r="G42" s="572"/>
      <c r="H42" s="572"/>
      <c r="I42" s="572"/>
      <c r="J42" s="582"/>
      <c r="K42" s="572"/>
      <c r="L42" s="572"/>
      <c r="M42" s="572"/>
      <c r="N42" s="574"/>
      <c r="O42" s="574"/>
      <c r="P42" s="574"/>
      <c r="Q42" s="574"/>
      <c r="R42" s="575"/>
      <c r="S42" s="612"/>
      <c r="T42" s="576"/>
      <c r="U42" s="576"/>
      <c r="V42" s="576"/>
      <c r="W42" s="576"/>
      <c r="X42" s="576"/>
      <c r="Y42" s="576"/>
      <c r="Z42" s="576"/>
      <c r="AA42" s="576"/>
      <c r="AB42" s="576"/>
      <c r="AC42" s="576"/>
      <c r="AD42" s="576"/>
      <c r="AE42" s="576"/>
      <c r="AF42" s="576"/>
      <c r="AG42" s="576"/>
      <c r="AH42" s="576"/>
      <c r="AI42" s="614"/>
      <c r="AJ42" s="614"/>
      <c r="AK42" s="614"/>
      <c r="AL42" s="576"/>
      <c r="AM42" s="576"/>
      <c r="AN42" s="576"/>
      <c r="AO42" s="576"/>
      <c r="AP42" s="576"/>
      <c r="AQ42" s="576"/>
      <c r="AR42" s="576"/>
      <c r="AS42" s="576"/>
    </row>
    <row r="43" spans="1:45" s="578" customFormat="1" ht="9.6" customHeight="1" x14ac:dyDescent="0.25">
      <c r="A43" s="609"/>
      <c r="B43" s="582"/>
      <c r="C43" s="582"/>
      <c r="D43" s="582"/>
      <c r="E43" s="582"/>
      <c r="F43" s="572"/>
      <c r="G43" s="572"/>
      <c r="H43" s="576"/>
      <c r="I43" s="610"/>
      <c r="J43" s="582"/>
      <c r="K43" s="572"/>
      <c r="L43" s="572"/>
      <c r="M43" s="572"/>
      <c r="N43" s="574"/>
      <c r="O43" s="574"/>
      <c r="P43" s="574"/>
      <c r="Q43" s="574"/>
      <c r="R43" s="575"/>
      <c r="S43" s="576"/>
      <c r="T43" s="576"/>
      <c r="U43" s="576"/>
      <c r="V43" s="576"/>
      <c r="W43" s="576"/>
      <c r="X43" s="576"/>
      <c r="Y43" s="576"/>
      <c r="Z43" s="576"/>
      <c r="AA43" s="576"/>
      <c r="AB43" s="576"/>
      <c r="AC43" s="576"/>
      <c r="AD43" s="576"/>
      <c r="AE43" s="576"/>
      <c r="AF43" s="576"/>
      <c r="AG43" s="576"/>
      <c r="AH43" s="576"/>
      <c r="AI43" s="614"/>
      <c r="AJ43" s="614"/>
      <c r="AK43" s="614"/>
      <c r="AL43" s="576"/>
      <c r="AM43" s="576"/>
      <c r="AN43" s="576"/>
      <c r="AO43" s="576"/>
      <c r="AP43" s="576"/>
      <c r="AQ43" s="576"/>
      <c r="AR43" s="576"/>
      <c r="AS43" s="576"/>
    </row>
    <row r="44" spans="1:45" s="578" customFormat="1" ht="9.6" customHeight="1" x14ac:dyDescent="0.25">
      <c r="A44" s="609"/>
      <c r="B44" s="572"/>
      <c r="C44" s="572"/>
      <c r="D44" s="572"/>
      <c r="E44" s="582"/>
      <c r="F44" s="572"/>
      <c r="G44" s="572"/>
      <c r="H44" s="572"/>
      <c r="I44" s="572"/>
      <c r="J44" s="582"/>
      <c r="K44" s="572"/>
      <c r="L44" s="572"/>
      <c r="M44" s="572"/>
      <c r="N44" s="574"/>
      <c r="O44" s="574"/>
      <c r="P44" s="574"/>
      <c r="Q44" s="574"/>
      <c r="R44" s="575"/>
      <c r="S44" s="576"/>
      <c r="T44" s="576"/>
      <c r="U44" s="576"/>
      <c r="V44" s="576"/>
      <c r="W44" s="576"/>
      <c r="X44" s="576"/>
      <c r="Y44" s="576"/>
      <c r="Z44" s="576"/>
      <c r="AA44" s="576"/>
      <c r="AB44" s="576"/>
      <c r="AC44" s="576"/>
      <c r="AD44" s="576"/>
      <c r="AE44" s="576"/>
      <c r="AF44" s="576"/>
      <c r="AG44" s="576"/>
      <c r="AH44" s="576"/>
      <c r="AI44" s="614"/>
      <c r="AJ44" s="614"/>
      <c r="AK44" s="614"/>
      <c r="AL44" s="576"/>
      <c r="AM44" s="576"/>
      <c r="AN44" s="576"/>
      <c r="AO44" s="576"/>
      <c r="AP44" s="576"/>
      <c r="AQ44" s="576"/>
      <c r="AR44" s="576"/>
      <c r="AS44" s="576"/>
    </row>
    <row r="45" spans="1:45" s="578" customFormat="1" ht="9.6" customHeight="1" x14ac:dyDescent="0.25">
      <c r="A45" s="609"/>
      <c r="B45" s="582"/>
      <c r="C45" s="582"/>
      <c r="D45" s="582"/>
      <c r="E45" s="582"/>
      <c r="F45" s="572"/>
      <c r="G45" s="572"/>
      <c r="H45" s="576"/>
      <c r="I45" s="572"/>
      <c r="J45" s="582"/>
      <c r="K45" s="572"/>
      <c r="L45" s="572"/>
      <c r="M45" s="610"/>
      <c r="N45" s="582"/>
      <c r="O45" s="572"/>
      <c r="P45" s="574"/>
      <c r="Q45" s="574"/>
      <c r="R45" s="575"/>
      <c r="S45" s="576"/>
      <c r="T45" s="576"/>
      <c r="U45" s="576"/>
      <c r="V45" s="576"/>
      <c r="W45" s="576"/>
      <c r="X45" s="576"/>
      <c r="Y45" s="576"/>
      <c r="Z45" s="576"/>
      <c r="AA45" s="576"/>
      <c r="AB45" s="576"/>
      <c r="AC45" s="576"/>
      <c r="AD45" s="576"/>
      <c r="AE45" s="576"/>
      <c r="AF45" s="576"/>
      <c r="AG45" s="576"/>
      <c r="AH45" s="576"/>
      <c r="AI45" s="614"/>
      <c r="AJ45" s="614"/>
      <c r="AK45" s="614"/>
      <c r="AL45" s="576"/>
      <c r="AM45" s="576"/>
      <c r="AN45" s="576"/>
      <c r="AO45" s="576"/>
      <c r="AP45" s="576"/>
      <c r="AQ45" s="576"/>
      <c r="AR45" s="576"/>
      <c r="AS45" s="576"/>
    </row>
    <row r="46" spans="1:45" s="578" customFormat="1" ht="9.6" customHeight="1" x14ac:dyDescent="0.25">
      <c r="A46" s="609"/>
      <c r="B46" s="572"/>
      <c r="C46" s="572"/>
      <c r="D46" s="572"/>
      <c r="E46" s="582"/>
      <c r="F46" s="572"/>
      <c r="G46" s="572"/>
      <c r="H46" s="572"/>
      <c r="I46" s="572"/>
      <c r="J46" s="582"/>
      <c r="K46" s="572"/>
      <c r="L46" s="572"/>
      <c r="M46" s="572"/>
      <c r="N46" s="574"/>
      <c r="O46" s="572"/>
      <c r="P46" s="574"/>
      <c r="Q46" s="574"/>
      <c r="R46" s="575"/>
      <c r="S46" s="576"/>
      <c r="T46" s="576"/>
      <c r="U46" s="576"/>
      <c r="V46" s="576"/>
      <c r="W46" s="576"/>
      <c r="X46" s="576"/>
      <c r="Y46" s="576"/>
      <c r="Z46" s="576"/>
      <c r="AA46" s="576"/>
      <c r="AB46" s="576"/>
      <c r="AC46" s="576"/>
      <c r="AD46" s="576"/>
      <c r="AE46" s="576"/>
      <c r="AF46" s="576"/>
      <c r="AG46" s="576"/>
      <c r="AH46" s="576"/>
      <c r="AI46" s="614"/>
      <c r="AJ46" s="614"/>
      <c r="AK46" s="614"/>
      <c r="AL46" s="576"/>
      <c r="AM46" s="576"/>
      <c r="AN46" s="576"/>
      <c r="AO46" s="576"/>
      <c r="AP46" s="576"/>
      <c r="AQ46" s="576"/>
      <c r="AR46" s="576"/>
      <c r="AS46" s="576"/>
    </row>
    <row r="47" spans="1:45" s="578" customFormat="1" ht="9.6" customHeight="1" x14ac:dyDescent="0.25">
      <c r="A47" s="609"/>
      <c r="B47" s="582"/>
      <c r="C47" s="582"/>
      <c r="D47" s="582"/>
      <c r="E47" s="582"/>
      <c r="F47" s="572"/>
      <c r="G47" s="572"/>
      <c r="H47" s="576"/>
      <c r="I47" s="610"/>
      <c r="J47" s="582"/>
      <c r="K47" s="572"/>
      <c r="L47" s="572"/>
      <c r="M47" s="572"/>
      <c r="N47" s="574"/>
      <c r="O47" s="574"/>
      <c r="P47" s="574"/>
      <c r="Q47" s="574"/>
      <c r="R47" s="575"/>
      <c r="S47" s="576"/>
      <c r="T47" s="576"/>
      <c r="U47" s="576"/>
      <c r="V47" s="576"/>
      <c r="W47" s="576"/>
      <c r="X47" s="576"/>
      <c r="Y47" s="576"/>
      <c r="Z47" s="576"/>
      <c r="AA47" s="576"/>
      <c r="AB47" s="576"/>
      <c r="AC47" s="576"/>
      <c r="AD47" s="576"/>
      <c r="AE47" s="576"/>
      <c r="AF47" s="576"/>
      <c r="AG47" s="576"/>
      <c r="AH47" s="576"/>
      <c r="AI47" s="614"/>
      <c r="AJ47" s="614"/>
      <c r="AK47" s="614"/>
      <c r="AL47" s="576"/>
      <c r="AM47" s="576"/>
      <c r="AN47" s="576"/>
      <c r="AO47" s="576"/>
      <c r="AP47" s="576"/>
      <c r="AQ47" s="576"/>
      <c r="AR47" s="576"/>
      <c r="AS47" s="576"/>
    </row>
    <row r="48" spans="1:45" s="578" customFormat="1" ht="9.6" customHeight="1" x14ac:dyDescent="0.25">
      <c r="A48" s="609"/>
      <c r="B48" s="572"/>
      <c r="C48" s="572"/>
      <c r="D48" s="572"/>
      <c r="E48" s="582"/>
      <c r="F48" s="572"/>
      <c r="G48" s="572"/>
      <c r="H48" s="572"/>
      <c r="I48" s="572"/>
      <c r="J48" s="582"/>
      <c r="K48" s="572"/>
      <c r="L48" s="611"/>
      <c r="M48" s="572"/>
      <c r="N48" s="574"/>
      <c r="O48" s="574"/>
      <c r="P48" s="574"/>
      <c r="Q48" s="574"/>
      <c r="R48" s="575"/>
      <c r="S48" s="576"/>
      <c r="T48" s="576"/>
      <c r="U48" s="576"/>
      <c r="V48" s="576"/>
      <c r="W48" s="576"/>
      <c r="X48" s="576"/>
      <c r="Y48" s="576"/>
      <c r="Z48" s="576"/>
      <c r="AA48" s="576"/>
      <c r="AB48" s="576"/>
      <c r="AC48" s="576"/>
      <c r="AD48" s="576"/>
      <c r="AE48" s="576"/>
      <c r="AF48" s="576"/>
      <c r="AG48" s="576"/>
      <c r="AH48" s="576"/>
      <c r="AI48" s="614"/>
      <c r="AJ48" s="614"/>
      <c r="AK48" s="614"/>
      <c r="AL48" s="576"/>
      <c r="AM48" s="576"/>
      <c r="AN48" s="576"/>
      <c r="AO48" s="576"/>
      <c r="AP48" s="576"/>
      <c r="AQ48" s="576"/>
      <c r="AR48" s="576"/>
      <c r="AS48" s="576"/>
    </row>
    <row r="49" spans="1:45" s="578" customFormat="1" ht="9.6" customHeight="1" x14ac:dyDescent="0.25">
      <c r="A49" s="609"/>
      <c r="B49" s="582"/>
      <c r="C49" s="582"/>
      <c r="D49" s="582"/>
      <c r="E49" s="582"/>
      <c r="F49" s="572"/>
      <c r="G49" s="572"/>
      <c r="H49" s="576"/>
      <c r="I49" s="572"/>
      <c r="J49" s="582"/>
      <c r="K49" s="610"/>
      <c r="L49" s="582"/>
      <c r="M49" s="572"/>
      <c r="N49" s="574"/>
      <c r="O49" s="574"/>
      <c r="P49" s="574"/>
      <c r="Q49" s="574"/>
      <c r="R49" s="575"/>
      <c r="S49" s="576"/>
      <c r="T49" s="576"/>
      <c r="U49" s="576"/>
      <c r="V49" s="576"/>
      <c r="W49" s="576"/>
      <c r="X49" s="576"/>
      <c r="Y49" s="576"/>
      <c r="Z49" s="576"/>
      <c r="AA49" s="576"/>
      <c r="AB49" s="576"/>
      <c r="AC49" s="576"/>
      <c r="AD49" s="576"/>
      <c r="AE49" s="576"/>
      <c r="AF49" s="576"/>
      <c r="AG49" s="576"/>
      <c r="AH49" s="576"/>
      <c r="AI49" s="614"/>
      <c r="AJ49" s="614"/>
      <c r="AK49" s="614"/>
      <c r="AL49" s="576"/>
      <c r="AM49" s="576"/>
      <c r="AN49" s="576"/>
      <c r="AO49" s="576"/>
      <c r="AP49" s="576"/>
      <c r="AQ49" s="576"/>
      <c r="AR49" s="576"/>
      <c r="AS49" s="576"/>
    </row>
    <row r="50" spans="1:45" s="578" customFormat="1" ht="9.6" customHeight="1" x14ac:dyDescent="0.25">
      <c r="A50" s="609"/>
      <c r="B50" s="572"/>
      <c r="C50" s="572"/>
      <c r="D50" s="572"/>
      <c r="E50" s="582"/>
      <c r="F50" s="572"/>
      <c r="G50" s="572"/>
      <c r="H50" s="572"/>
      <c r="I50" s="572"/>
      <c r="J50" s="582"/>
      <c r="K50" s="572"/>
      <c r="L50" s="572"/>
      <c r="M50" s="572"/>
      <c r="N50" s="574"/>
      <c r="O50" s="574"/>
      <c r="P50" s="574"/>
      <c r="Q50" s="574"/>
      <c r="R50" s="575"/>
      <c r="S50" s="576"/>
      <c r="T50" s="576"/>
      <c r="U50" s="576"/>
      <c r="V50" s="576"/>
      <c r="W50" s="576"/>
      <c r="X50" s="576"/>
      <c r="Y50" s="576"/>
      <c r="Z50" s="576"/>
      <c r="AA50" s="576"/>
      <c r="AB50" s="576"/>
      <c r="AC50" s="576"/>
      <c r="AD50" s="576"/>
      <c r="AE50" s="576"/>
      <c r="AF50" s="576"/>
      <c r="AG50" s="576"/>
      <c r="AH50" s="576"/>
      <c r="AI50" s="614"/>
      <c r="AJ50" s="614"/>
      <c r="AK50" s="614"/>
      <c r="AL50" s="576"/>
      <c r="AM50" s="576"/>
      <c r="AN50" s="576"/>
      <c r="AO50" s="576"/>
      <c r="AP50" s="576"/>
      <c r="AQ50" s="576"/>
      <c r="AR50" s="576"/>
      <c r="AS50" s="576"/>
    </row>
    <row r="51" spans="1:45" s="578" customFormat="1" ht="9.6" customHeight="1" x14ac:dyDescent="0.25">
      <c r="A51" s="609"/>
      <c r="B51" s="582"/>
      <c r="C51" s="582"/>
      <c r="D51" s="582"/>
      <c r="E51" s="582"/>
      <c r="F51" s="572"/>
      <c r="G51" s="572"/>
      <c r="H51" s="576"/>
      <c r="I51" s="610"/>
      <c r="J51" s="582"/>
      <c r="K51" s="572"/>
      <c r="L51" s="572"/>
      <c r="M51" s="572"/>
      <c r="N51" s="574"/>
      <c r="O51" s="574"/>
      <c r="P51" s="574"/>
      <c r="Q51" s="574"/>
      <c r="R51" s="575"/>
      <c r="S51" s="576"/>
      <c r="T51" s="576"/>
      <c r="U51" s="576"/>
      <c r="V51" s="576"/>
      <c r="W51" s="576"/>
      <c r="X51" s="576"/>
      <c r="Y51" s="576"/>
      <c r="Z51" s="576"/>
      <c r="AA51" s="576"/>
      <c r="AB51" s="576"/>
      <c r="AC51" s="576"/>
      <c r="AD51" s="576"/>
      <c r="AE51" s="576"/>
      <c r="AF51" s="576"/>
      <c r="AG51" s="576"/>
      <c r="AH51" s="576"/>
      <c r="AI51" s="614"/>
      <c r="AJ51" s="614"/>
      <c r="AK51" s="614"/>
      <c r="AL51" s="576"/>
      <c r="AM51" s="576"/>
      <c r="AN51" s="576"/>
      <c r="AO51" s="576"/>
      <c r="AP51" s="576"/>
      <c r="AQ51" s="576"/>
      <c r="AR51" s="576"/>
      <c r="AS51" s="576"/>
    </row>
    <row r="52" spans="1:45" s="578" customFormat="1" ht="9.6" customHeight="1" x14ac:dyDescent="0.25">
      <c r="A52" s="608"/>
      <c r="B52" s="572"/>
      <c r="C52" s="572"/>
      <c r="D52" s="572"/>
      <c r="E52" s="582"/>
      <c r="F52" s="617"/>
      <c r="G52" s="617"/>
      <c r="H52" s="617"/>
      <c r="I52" s="617"/>
      <c r="J52" s="582"/>
      <c r="K52" s="572"/>
      <c r="L52" s="572"/>
      <c r="M52" s="572"/>
      <c r="N52" s="572"/>
      <c r="O52" s="572"/>
      <c r="P52" s="572"/>
      <c r="Q52" s="574"/>
      <c r="R52" s="575"/>
      <c r="S52" s="576"/>
      <c r="T52" s="576"/>
      <c r="U52" s="576"/>
      <c r="V52" s="576"/>
      <c r="W52" s="576"/>
      <c r="X52" s="576"/>
      <c r="Y52" s="576"/>
      <c r="Z52" s="576"/>
      <c r="AA52" s="576"/>
      <c r="AB52" s="576"/>
      <c r="AC52" s="576"/>
      <c r="AD52" s="576"/>
      <c r="AE52" s="576"/>
      <c r="AF52" s="576"/>
      <c r="AG52" s="576"/>
      <c r="AH52" s="576"/>
      <c r="AI52" s="614"/>
      <c r="AJ52" s="614"/>
      <c r="AK52" s="614"/>
      <c r="AL52" s="576"/>
      <c r="AM52" s="576"/>
      <c r="AN52" s="576"/>
      <c r="AO52" s="576"/>
      <c r="AP52" s="576"/>
      <c r="AQ52" s="576"/>
      <c r="AR52" s="576"/>
      <c r="AS52" s="576"/>
    </row>
    <row r="53" spans="1:45" s="623" customFormat="1" ht="6.75" customHeight="1" x14ac:dyDescent="0.25">
      <c r="A53" s="618"/>
      <c r="B53" s="618"/>
      <c r="C53" s="618"/>
      <c r="D53" s="618"/>
      <c r="E53" s="618"/>
      <c r="F53" s="619"/>
      <c r="G53" s="619"/>
      <c r="H53" s="619"/>
      <c r="I53" s="619"/>
      <c r="J53" s="620"/>
      <c r="K53" s="621"/>
      <c r="L53" s="622"/>
      <c r="M53" s="621"/>
      <c r="N53" s="622"/>
      <c r="O53" s="621"/>
      <c r="P53" s="622"/>
      <c r="Q53" s="621"/>
      <c r="R53" s="622"/>
      <c r="S53" s="614"/>
      <c r="T53" s="614"/>
      <c r="U53" s="614"/>
      <c r="V53" s="614"/>
      <c r="W53" s="614"/>
      <c r="X53" s="614"/>
      <c r="Y53" s="614"/>
      <c r="Z53" s="614"/>
      <c r="AA53" s="614"/>
      <c r="AB53" s="614"/>
      <c r="AC53" s="614"/>
      <c r="AD53" s="614"/>
      <c r="AE53" s="614"/>
      <c r="AF53" s="614"/>
      <c r="AG53" s="614"/>
      <c r="AH53" s="614"/>
      <c r="AI53" s="614"/>
      <c r="AJ53" s="614"/>
      <c r="AK53" s="614"/>
      <c r="AL53" s="614"/>
      <c r="AM53" s="614"/>
      <c r="AN53" s="614"/>
      <c r="AO53" s="614"/>
      <c r="AP53" s="614"/>
      <c r="AQ53" s="614"/>
      <c r="AR53" s="614"/>
      <c r="AS53" s="614"/>
    </row>
    <row r="54" spans="1:45" s="636" customFormat="1" ht="10.5" customHeight="1" x14ac:dyDescent="0.25">
      <c r="A54" s="624" t="s">
        <v>44</v>
      </c>
      <c r="B54" s="625"/>
      <c r="C54" s="625"/>
      <c r="D54" s="626"/>
      <c r="E54" s="627" t="s">
        <v>5</v>
      </c>
      <c r="F54" s="628" t="s">
        <v>46</v>
      </c>
      <c r="G54" s="627"/>
      <c r="H54" s="629"/>
      <c r="I54" s="630"/>
      <c r="J54" s="627" t="s">
        <v>5</v>
      </c>
      <c r="K54" s="628" t="s">
        <v>54</v>
      </c>
      <c r="L54" s="631"/>
      <c r="M54" s="628" t="s">
        <v>55</v>
      </c>
      <c r="N54" s="632"/>
      <c r="O54" s="633" t="s">
        <v>56</v>
      </c>
      <c r="P54" s="633"/>
      <c r="Q54" s="634"/>
      <c r="R54" s="635"/>
      <c r="T54" s="637"/>
      <c r="U54" s="637"/>
      <c r="V54" s="637"/>
      <c r="W54" s="637"/>
      <c r="X54" s="637"/>
      <c r="Y54" s="637"/>
      <c r="Z54" s="637"/>
      <c r="AA54" s="637"/>
      <c r="AB54" s="637"/>
      <c r="AC54" s="637"/>
      <c r="AD54" s="637"/>
      <c r="AE54" s="637"/>
      <c r="AF54" s="637"/>
      <c r="AG54" s="637"/>
      <c r="AH54" s="637"/>
      <c r="AI54" s="638"/>
      <c r="AJ54" s="638"/>
      <c r="AK54" s="638"/>
      <c r="AL54" s="637"/>
      <c r="AM54" s="637"/>
      <c r="AN54" s="637"/>
      <c r="AO54" s="637"/>
      <c r="AP54" s="637"/>
      <c r="AQ54" s="637"/>
      <c r="AR54" s="637"/>
      <c r="AS54" s="637"/>
    </row>
    <row r="55" spans="1:45" s="636" customFormat="1" ht="9" customHeight="1" x14ac:dyDescent="0.25">
      <c r="A55" s="639" t="s">
        <v>45</v>
      </c>
      <c r="B55" s="640"/>
      <c r="C55" s="641"/>
      <c r="D55" s="642"/>
      <c r="E55" s="643">
        <v>1</v>
      </c>
      <c r="F55" s="637" t="str">
        <f>IF(E55&gt;$R$62,,UPPER(VLOOKUP(E55,[2]L16_lista!$A$7:$Q$134,2)))</f>
        <v>VOLVEX TENNIS</v>
      </c>
      <c r="G55" s="643"/>
      <c r="H55" s="637"/>
      <c r="I55" s="644"/>
      <c r="J55" s="645" t="s">
        <v>6</v>
      </c>
      <c r="K55" s="646"/>
      <c r="L55" s="647"/>
      <c r="M55" s="646"/>
      <c r="N55" s="648"/>
      <c r="O55" s="649" t="s">
        <v>47</v>
      </c>
      <c r="P55" s="650"/>
      <c r="Q55" s="650"/>
      <c r="R55" s="648"/>
      <c r="T55" s="637"/>
      <c r="U55" s="637"/>
      <c r="V55" s="637"/>
      <c r="W55" s="637"/>
      <c r="X55" s="637"/>
      <c r="Y55" s="637"/>
      <c r="Z55" s="637"/>
      <c r="AA55" s="637"/>
      <c r="AB55" s="637"/>
      <c r="AC55" s="637"/>
      <c r="AD55" s="637"/>
      <c r="AE55" s="637"/>
      <c r="AF55" s="637"/>
      <c r="AG55" s="637"/>
      <c r="AH55" s="637"/>
      <c r="AI55" s="638"/>
      <c r="AJ55" s="638"/>
      <c r="AK55" s="638"/>
      <c r="AL55" s="637"/>
      <c r="AM55" s="637"/>
      <c r="AN55" s="637"/>
      <c r="AO55" s="637"/>
      <c r="AP55" s="637"/>
      <c r="AQ55" s="637"/>
      <c r="AR55" s="637"/>
      <c r="AS55" s="637"/>
    </row>
    <row r="56" spans="1:45" s="636" customFormat="1" ht="9" customHeight="1" x14ac:dyDescent="0.25">
      <c r="A56" s="651" t="s">
        <v>53</v>
      </c>
      <c r="B56" s="652"/>
      <c r="C56" s="653"/>
      <c r="D56" s="654"/>
      <c r="E56" s="643">
        <v>2</v>
      </c>
      <c r="F56" s="637" t="str">
        <f>IF(E56&gt;$R$62,,UPPER(VLOOKUP(E56,[2]L16_lista!$A$7:$Q$134,2)))</f>
        <v>ZTE</v>
      </c>
      <c r="G56" s="643"/>
      <c r="H56" s="637"/>
      <c r="I56" s="644"/>
      <c r="J56" s="645" t="s">
        <v>7</v>
      </c>
      <c r="K56" s="646"/>
      <c r="L56" s="647"/>
      <c r="M56" s="646"/>
      <c r="N56" s="648"/>
      <c r="O56" s="655"/>
      <c r="P56" s="656"/>
      <c r="Q56" s="652"/>
      <c r="R56" s="657"/>
      <c r="T56" s="637"/>
      <c r="U56" s="637"/>
      <c r="V56" s="637"/>
      <c r="W56" s="637"/>
      <c r="X56" s="637"/>
      <c r="Y56" s="637"/>
      <c r="Z56" s="637"/>
      <c r="AA56" s="637"/>
      <c r="AB56" s="637"/>
      <c r="AC56" s="637"/>
      <c r="AD56" s="637"/>
      <c r="AE56" s="637"/>
      <c r="AF56" s="637"/>
      <c r="AG56" s="637"/>
      <c r="AH56" s="637"/>
      <c r="AI56" s="638"/>
      <c r="AJ56" s="638"/>
      <c r="AK56" s="638"/>
      <c r="AL56" s="637"/>
      <c r="AM56" s="637"/>
      <c r="AN56" s="637"/>
      <c r="AO56" s="637"/>
      <c r="AP56" s="637"/>
      <c r="AQ56" s="637"/>
      <c r="AR56" s="637"/>
      <c r="AS56" s="637"/>
    </row>
    <row r="57" spans="1:45" s="636" customFormat="1" ht="9" customHeight="1" x14ac:dyDescent="0.25">
      <c r="A57" s="658"/>
      <c r="B57" s="659"/>
      <c r="C57" s="660"/>
      <c r="D57" s="661"/>
      <c r="E57" s="643"/>
      <c r="F57" s="637"/>
      <c r="G57" s="643"/>
      <c r="H57" s="637"/>
      <c r="I57" s="644"/>
      <c r="J57" s="645" t="s">
        <v>8</v>
      </c>
      <c r="K57" s="646"/>
      <c r="L57" s="647"/>
      <c r="M57" s="646"/>
      <c r="N57" s="648"/>
      <c r="O57" s="649" t="s">
        <v>48</v>
      </c>
      <c r="P57" s="650"/>
      <c r="Q57" s="650"/>
      <c r="R57" s="648"/>
      <c r="T57" s="637"/>
      <c r="U57" s="637"/>
      <c r="V57" s="637"/>
      <c r="W57" s="637"/>
      <c r="X57" s="637"/>
      <c r="Y57" s="637"/>
      <c r="Z57" s="637"/>
      <c r="AA57" s="637"/>
      <c r="AB57" s="637"/>
      <c r="AC57" s="637"/>
      <c r="AD57" s="637"/>
      <c r="AE57" s="637"/>
      <c r="AF57" s="637"/>
      <c r="AG57" s="637"/>
      <c r="AH57" s="637"/>
      <c r="AI57" s="638"/>
      <c r="AJ57" s="638"/>
      <c r="AK57" s="638"/>
      <c r="AL57" s="637"/>
      <c r="AM57" s="637"/>
      <c r="AN57" s="637"/>
      <c r="AO57" s="637"/>
      <c r="AP57" s="637"/>
      <c r="AQ57" s="637"/>
      <c r="AR57" s="637"/>
      <c r="AS57" s="637"/>
    </row>
    <row r="58" spans="1:45" s="636" customFormat="1" ht="9" customHeight="1" x14ac:dyDescent="0.25">
      <c r="A58" s="662"/>
      <c r="B58" s="548"/>
      <c r="C58" s="548"/>
      <c r="D58" s="663"/>
      <c r="E58" s="643"/>
      <c r="F58" s="637"/>
      <c r="G58" s="643"/>
      <c r="H58" s="637"/>
      <c r="I58" s="644"/>
      <c r="J58" s="645" t="s">
        <v>9</v>
      </c>
      <c r="K58" s="646"/>
      <c r="L58" s="647"/>
      <c r="M58" s="646"/>
      <c r="N58" s="648"/>
      <c r="O58" s="646"/>
      <c r="P58" s="647"/>
      <c r="Q58" s="646"/>
      <c r="R58" s="648"/>
      <c r="T58" s="637"/>
      <c r="U58" s="637"/>
      <c r="V58" s="637"/>
      <c r="W58" s="637"/>
      <c r="X58" s="637"/>
      <c r="Y58" s="637"/>
      <c r="Z58" s="637"/>
      <c r="AA58" s="637"/>
      <c r="AB58" s="637"/>
      <c r="AC58" s="637"/>
      <c r="AD58" s="637"/>
      <c r="AE58" s="637"/>
      <c r="AF58" s="637"/>
      <c r="AG58" s="637"/>
      <c r="AH58" s="637"/>
      <c r="AI58" s="638"/>
      <c r="AJ58" s="638"/>
      <c r="AK58" s="638"/>
      <c r="AL58" s="637"/>
      <c r="AM58" s="637"/>
      <c r="AN58" s="637"/>
      <c r="AO58" s="637"/>
      <c r="AP58" s="637"/>
      <c r="AQ58" s="637"/>
      <c r="AR58" s="637"/>
      <c r="AS58" s="637"/>
    </row>
    <row r="59" spans="1:45" s="636" customFormat="1" ht="9" customHeight="1" x14ac:dyDescent="0.25">
      <c r="A59" s="664"/>
      <c r="B59" s="665"/>
      <c r="C59" s="665"/>
      <c r="D59" s="666"/>
      <c r="E59" s="643"/>
      <c r="F59" s="637"/>
      <c r="G59" s="643"/>
      <c r="H59" s="637"/>
      <c r="I59" s="644"/>
      <c r="J59" s="645" t="s">
        <v>10</v>
      </c>
      <c r="K59" s="646"/>
      <c r="L59" s="647"/>
      <c r="M59" s="646"/>
      <c r="N59" s="648"/>
      <c r="O59" s="652"/>
      <c r="P59" s="656"/>
      <c r="Q59" s="652"/>
      <c r="R59" s="657"/>
      <c r="T59" s="637"/>
      <c r="U59" s="637"/>
      <c r="V59" s="637"/>
      <c r="W59" s="637"/>
      <c r="X59" s="637"/>
      <c r="Y59" s="637"/>
      <c r="Z59" s="637"/>
      <c r="AA59" s="637"/>
      <c r="AB59" s="637"/>
      <c r="AC59" s="637"/>
      <c r="AD59" s="637"/>
      <c r="AE59" s="637"/>
      <c r="AF59" s="637"/>
      <c r="AG59" s="637"/>
      <c r="AH59" s="637"/>
      <c r="AI59" s="638"/>
      <c r="AJ59" s="638"/>
      <c r="AK59" s="638"/>
      <c r="AL59" s="637"/>
      <c r="AM59" s="637"/>
      <c r="AN59" s="637"/>
      <c r="AO59" s="637"/>
      <c r="AP59" s="637"/>
      <c r="AQ59" s="637"/>
      <c r="AR59" s="637"/>
      <c r="AS59" s="637"/>
    </row>
    <row r="60" spans="1:45" s="636" customFormat="1" ht="9" customHeight="1" x14ac:dyDescent="0.25">
      <c r="A60" s="667"/>
      <c r="B60" s="668"/>
      <c r="C60" s="548"/>
      <c r="D60" s="663"/>
      <c r="E60" s="643"/>
      <c r="F60" s="637"/>
      <c r="G60" s="643"/>
      <c r="H60" s="637"/>
      <c r="I60" s="644"/>
      <c r="J60" s="645" t="s">
        <v>11</v>
      </c>
      <c r="K60" s="646"/>
      <c r="L60" s="647"/>
      <c r="M60" s="646"/>
      <c r="N60" s="648"/>
      <c r="O60" s="649" t="s">
        <v>34</v>
      </c>
      <c r="P60" s="650"/>
      <c r="Q60" s="650"/>
      <c r="R60" s="648"/>
      <c r="T60" s="637"/>
      <c r="U60" s="637"/>
      <c r="V60" s="637"/>
      <c r="W60" s="637"/>
      <c r="X60" s="637"/>
      <c r="Y60" s="637"/>
      <c r="Z60" s="637"/>
      <c r="AA60" s="637"/>
      <c r="AB60" s="637"/>
      <c r="AC60" s="637"/>
      <c r="AD60" s="637"/>
      <c r="AE60" s="637"/>
      <c r="AF60" s="637"/>
      <c r="AG60" s="637"/>
      <c r="AH60" s="637"/>
      <c r="AI60" s="638"/>
      <c r="AJ60" s="638"/>
      <c r="AK60" s="638"/>
      <c r="AL60" s="637"/>
      <c r="AM60" s="637"/>
      <c r="AN60" s="637"/>
      <c r="AO60" s="637"/>
      <c r="AP60" s="637"/>
      <c r="AQ60" s="637"/>
      <c r="AR60" s="637"/>
      <c r="AS60" s="637"/>
    </row>
    <row r="61" spans="1:45" s="636" customFormat="1" ht="9" customHeight="1" x14ac:dyDescent="0.25">
      <c r="A61" s="667"/>
      <c r="B61" s="668"/>
      <c r="C61" s="669"/>
      <c r="D61" s="670"/>
      <c r="E61" s="643"/>
      <c r="F61" s="637"/>
      <c r="G61" s="643"/>
      <c r="H61" s="637"/>
      <c r="I61" s="644"/>
      <c r="J61" s="645" t="s">
        <v>12</v>
      </c>
      <c r="K61" s="646"/>
      <c r="L61" s="647"/>
      <c r="M61" s="646"/>
      <c r="N61" s="648"/>
      <c r="O61" s="646"/>
      <c r="P61" s="647"/>
      <c r="Q61" s="646"/>
      <c r="R61" s="648"/>
      <c r="T61" s="637"/>
      <c r="U61" s="637"/>
      <c r="V61" s="637"/>
      <c r="W61" s="637"/>
      <c r="X61" s="637"/>
      <c r="Y61" s="637"/>
      <c r="Z61" s="637"/>
      <c r="AA61" s="637"/>
      <c r="AB61" s="637"/>
      <c r="AC61" s="637"/>
      <c r="AD61" s="637"/>
      <c r="AE61" s="637"/>
      <c r="AF61" s="637"/>
      <c r="AG61" s="637"/>
      <c r="AH61" s="637"/>
      <c r="AI61" s="638"/>
      <c r="AJ61" s="638"/>
      <c r="AK61" s="638"/>
      <c r="AL61" s="637"/>
      <c r="AM61" s="637"/>
      <c r="AN61" s="637"/>
      <c r="AO61" s="637"/>
      <c r="AP61" s="637"/>
      <c r="AQ61" s="637"/>
      <c r="AR61" s="637"/>
      <c r="AS61" s="637"/>
    </row>
    <row r="62" spans="1:45" s="636" customFormat="1" ht="9" customHeight="1" x14ac:dyDescent="0.25">
      <c r="A62" s="671"/>
      <c r="B62" s="672"/>
      <c r="C62" s="673"/>
      <c r="D62" s="674"/>
      <c r="E62" s="675"/>
      <c r="F62" s="655"/>
      <c r="G62" s="675"/>
      <c r="H62" s="655"/>
      <c r="I62" s="676"/>
      <c r="J62" s="677" t="s">
        <v>13</v>
      </c>
      <c r="K62" s="652"/>
      <c r="L62" s="656"/>
      <c r="M62" s="652"/>
      <c r="N62" s="657"/>
      <c r="O62" s="652" t="e">
        <f>R4</f>
        <v>#REF!</v>
      </c>
      <c r="P62" s="656"/>
      <c r="Q62" s="652"/>
      <c r="R62" s="678">
        <f>MIN(4,[2]L16_lista!Q5)</f>
        <v>4</v>
      </c>
      <c r="T62" s="637"/>
      <c r="U62" s="637"/>
      <c r="V62" s="637"/>
      <c r="W62" s="637"/>
      <c r="X62" s="637"/>
      <c r="Y62" s="637"/>
      <c r="Z62" s="637"/>
      <c r="AA62" s="637"/>
      <c r="AB62" s="637"/>
      <c r="AC62" s="637"/>
      <c r="AD62" s="637"/>
      <c r="AE62" s="637"/>
      <c r="AF62" s="637"/>
      <c r="AG62" s="637"/>
      <c r="AH62" s="637"/>
      <c r="AI62" s="638"/>
      <c r="AJ62" s="638"/>
      <c r="AK62" s="638"/>
      <c r="AL62" s="637"/>
      <c r="AM62" s="637"/>
      <c r="AN62" s="637"/>
      <c r="AO62" s="637"/>
      <c r="AP62" s="637"/>
      <c r="AQ62" s="637"/>
      <c r="AR62" s="637"/>
      <c r="AS62" s="637"/>
    </row>
    <row r="63" spans="1:45" x14ac:dyDescent="0.25">
      <c r="T63" s="532"/>
      <c r="U63" s="532"/>
      <c r="V63" s="532"/>
      <c r="W63" s="532"/>
      <c r="X63" s="532"/>
      <c r="Y63" s="532"/>
      <c r="Z63" s="532"/>
      <c r="AA63" s="532"/>
      <c r="AB63" s="532"/>
      <c r="AC63" s="532"/>
      <c r="AD63" s="532"/>
      <c r="AE63" s="532"/>
      <c r="AF63" s="532"/>
      <c r="AG63" s="532"/>
      <c r="AH63" s="532"/>
      <c r="AL63" s="532"/>
      <c r="AM63" s="532"/>
      <c r="AN63" s="532"/>
      <c r="AO63" s="532"/>
      <c r="AP63" s="532"/>
      <c r="AQ63" s="532"/>
      <c r="AR63" s="532"/>
      <c r="AS63" s="532"/>
    </row>
    <row r="64" spans="1:45" x14ac:dyDescent="0.25">
      <c r="T64" s="532"/>
      <c r="U64" s="532"/>
      <c r="V64" s="532"/>
      <c r="W64" s="532"/>
      <c r="X64" s="532"/>
      <c r="Y64" s="532"/>
      <c r="Z64" s="532"/>
      <c r="AA64" s="532"/>
      <c r="AB64" s="532"/>
      <c r="AC64" s="532"/>
      <c r="AD64" s="532"/>
      <c r="AE64" s="532"/>
      <c r="AF64" s="532"/>
      <c r="AG64" s="532"/>
      <c r="AH64" s="532"/>
      <c r="AL64" s="532"/>
      <c r="AM64" s="532"/>
      <c r="AN64" s="532"/>
      <c r="AO64" s="532"/>
      <c r="AP64" s="532"/>
      <c r="AQ64" s="532"/>
      <c r="AR64" s="532"/>
      <c r="AS64" s="532"/>
    </row>
    <row r="65" spans="20:45" x14ac:dyDescent="0.25">
      <c r="T65" s="532"/>
      <c r="U65" s="532"/>
      <c r="V65" s="532"/>
      <c r="W65" s="532"/>
      <c r="X65" s="532"/>
      <c r="Y65" s="532"/>
      <c r="Z65" s="532"/>
      <c r="AA65" s="532"/>
      <c r="AB65" s="532"/>
      <c r="AC65" s="532"/>
      <c r="AD65" s="532"/>
      <c r="AE65" s="532"/>
      <c r="AF65" s="532"/>
      <c r="AG65" s="532"/>
      <c r="AH65" s="532"/>
      <c r="AL65" s="532"/>
      <c r="AM65" s="532"/>
      <c r="AN65" s="532"/>
      <c r="AO65" s="532"/>
      <c r="AP65" s="532"/>
      <c r="AQ65" s="532"/>
      <c r="AR65" s="532"/>
      <c r="AS65" s="532"/>
    </row>
    <row r="66" spans="20:45" x14ac:dyDescent="0.25">
      <c r="T66" s="532"/>
      <c r="U66" s="532"/>
      <c r="V66" s="532"/>
      <c r="W66" s="532"/>
      <c r="X66" s="532"/>
      <c r="Y66" s="532"/>
      <c r="Z66" s="532"/>
      <c r="AA66" s="532"/>
      <c r="AB66" s="532"/>
      <c r="AC66" s="532"/>
      <c r="AD66" s="532"/>
      <c r="AE66" s="532"/>
      <c r="AF66" s="532"/>
      <c r="AG66" s="532"/>
      <c r="AH66" s="532"/>
      <c r="AL66" s="532"/>
      <c r="AM66" s="532"/>
      <c r="AN66" s="532"/>
      <c r="AO66" s="532"/>
      <c r="AP66" s="532"/>
      <c r="AQ66" s="532"/>
      <c r="AR66" s="532"/>
      <c r="AS66" s="532"/>
    </row>
    <row r="67" spans="20:45" x14ac:dyDescent="0.25">
      <c r="T67" s="532"/>
      <c r="U67" s="532"/>
      <c r="V67" s="532"/>
      <c r="W67" s="532"/>
      <c r="X67" s="532"/>
      <c r="Y67" s="532"/>
      <c r="Z67" s="532"/>
      <c r="AA67" s="532"/>
      <c r="AB67" s="532"/>
      <c r="AC67" s="532"/>
      <c r="AD67" s="532"/>
      <c r="AE67" s="532"/>
      <c r="AF67" s="532"/>
      <c r="AG67" s="532"/>
      <c r="AH67" s="532"/>
      <c r="AL67" s="532"/>
      <c r="AM67" s="532"/>
      <c r="AN67" s="532"/>
      <c r="AO67" s="532"/>
      <c r="AP67" s="532"/>
      <c r="AQ67" s="532"/>
      <c r="AR67" s="532"/>
      <c r="AS67" s="532"/>
    </row>
    <row r="68" spans="20:45" x14ac:dyDescent="0.25">
      <c r="T68" s="532"/>
      <c r="U68" s="532"/>
      <c r="V68" s="532"/>
      <c r="W68" s="532"/>
      <c r="X68" s="532"/>
      <c r="Y68" s="532"/>
      <c r="Z68" s="532"/>
      <c r="AA68" s="532"/>
      <c r="AB68" s="532"/>
      <c r="AC68" s="532"/>
      <c r="AD68" s="532"/>
      <c r="AE68" s="532"/>
      <c r="AF68" s="532"/>
      <c r="AG68" s="532"/>
      <c r="AH68" s="532"/>
      <c r="AL68" s="532"/>
      <c r="AM68" s="532"/>
      <c r="AN68" s="532"/>
      <c r="AO68" s="532"/>
      <c r="AP68" s="532"/>
      <c r="AQ68" s="532"/>
      <c r="AR68" s="532"/>
      <c r="AS68" s="532"/>
    </row>
    <row r="69" spans="20:45" x14ac:dyDescent="0.25">
      <c r="T69" s="532"/>
      <c r="U69" s="532"/>
      <c r="V69" s="532"/>
      <c r="W69" s="532"/>
      <c r="X69" s="532"/>
      <c r="Y69" s="532"/>
      <c r="Z69" s="532"/>
      <c r="AA69" s="532"/>
      <c r="AB69" s="532"/>
      <c r="AC69" s="532"/>
      <c r="AD69" s="532"/>
      <c r="AE69" s="532"/>
      <c r="AF69" s="532"/>
      <c r="AG69" s="532"/>
      <c r="AH69" s="532"/>
      <c r="AL69" s="532"/>
      <c r="AM69" s="532"/>
      <c r="AN69" s="532"/>
      <c r="AO69" s="532"/>
      <c r="AP69" s="532"/>
      <c r="AQ69" s="532"/>
      <c r="AR69" s="532"/>
      <c r="AS69" s="532"/>
    </row>
    <row r="70" spans="20:45" x14ac:dyDescent="0.25">
      <c r="T70" s="532"/>
      <c r="U70" s="532"/>
      <c r="V70" s="532"/>
      <c r="W70" s="532"/>
      <c r="X70" s="532"/>
      <c r="Y70" s="532"/>
      <c r="Z70" s="532"/>
      <c r="AA70" s="532"/>
      <c r="AB70" s="532"/>
      <c r="AC70" s="532"/>
      <c r="AD70" s="532"/>
      <c r="AE70" s="532"/>
      <c r="AF70" s="532"/>
      <c r="AG70" s="532"/>
      <c r="AH70" s="532"/>
      <c r="AL70" s="532"/>
      <c r="AM70" s="532"/>
      <c r="AN70" s="532"/>
      <c r="AO70" s="532"/>
      <c r="AP70" s="532"/>
      <c r="AQ70" s="532"/>
      <c r="AR70" s="532"/>
      <c r="AS70" s="532"/>
    </row>
    <row r="71" spans="20:45" x14ac:dyDescent="0.25">
      <c r="T71" s="532"/>
      <c r="U71" s="532"/>
      <c r="V71" s="532"/>
      <c r="W71" s="532"/>
      <c r="X71" s="532"/>
      <c r="Y71" s="532"/>
      <c r="Z71" s="532"/>
      <c r="AA71" s="532"/>
      <c r="AB71" s="532"/>
      <c r="AC71" s="532"/>
      <c r="AD71" s="532"/>
      <c r="AE71" s="532"/>
      <c r="AF71" s="532"/>
      <c r="AG71" s="532"/>
      <c r="AH71" s="532"/>
      <c r="AL71" s="532"/>
      <c r="AM71" s="532"/>
      <c r="AN71" s="532"/>
      <c r="AO71" s="532"/>
      <c r="AP71" s="532"/>
      <c r="AQ71" s="532"/>
      <c r="AR71" s="532"/>
      <c r="AS71" s="532"/>
    </row>
    <row r="72" spans="20:45" x14ac:dyDescent="0.25">
      <c r="T72" s="532"/>
      <c r="U72" s="532"/>
      <c r="V72" s="532"/>
      <c r="W72" s="532"/>
      <c r="X72" s="532"/>
      <c r="Y72" s="532"/>
      <c r="Z72" s="532"/>
      <c r="AA72" s="532"/>
      <c r="AB72" s="532"/>
      <c r="AC72" s="532"/>
      <c r="AD72" s="532"/>
      <c r="AE72" s="532"/>
      <c r="AF72" s="532"/>
      <c r="AG72" s="532"/>
      <c r="AH72" s="532"/>
      <c r="AL72" s="532"/>
      <c r="AM72" s="532"/>
      <c r="AN72" s="532"/>
      <c r="AO72" s="532"/>
      <c r="AP72" s="532"/>
      <c r="AQ72" s="532"/>
      <c r="AR72" s="532"/>
      <c r="AS72" s="532"/>
    </row>
    <row r="73" spans="20:45" x14ac:dyDescent="0.25">
      <c r="T73" s="532"/>
      <c r="U73" s="532"/>
      <c r="V73" s="532"/>
      <c r="W73" s="532"/>
      <c r="X73" s="532"/>
      <c r="Y73" s="532"/>
      <c r="Z73" s="532"/>
      <c r="AA73" s="532"/>
      <c r="AB73" s="532"/>
      <c r="AC73" s="532"/>
      <c r="AD73" s="532"/>
      <c r="AE73" s="532"/>
      <c r="AF73" s="532"/>
      <c r="AG73" s="532"/>
      <c r="AH73" s="532"/>
      <c r="AL73" s="532"/>
      <c r="AM73" s="532"/>
      <c r="AN73" s="532"/>
      <c r="AO73" s="532"/>
      <c r="AP73" s="532"/>
      <c r="AQ73" s="532"/>
      <c r="AR73" s="532"/>
      <c r="AS73" s="532"/>
    </row>
    <row r="74" spans="20:45" x14ac:dyDescent="0.25">
      <c r="T74" s="532"/>
      <c r="U74" s="532"/>
      <c r="V74" s="532"/>
      <c r="W74" s="532"/>
      <c r="X74" s="532"/>
      <c r="Y74" s="532"/>
      <c r="Z74" s="532"/>
      <c r="AA74" s="532"/>
      <c r="AB74" s="532"/>
      <c r="AC74" s="532"/>
      <c r="AD74" s="532"/>
      <c r="AE74" s="532"/>
      <c r="AF74" s="532"/>
      <c r="AG74" s="532"/>
      <c r="AH74" s="532"/>
      <c r="AL74" s="532"/>
      <c r="AM74" s="532"/>
      <c r="AN74" s="532"/>
      <c r="AO74" s="532"/>
      <c r="AP74" s="532"/>
      <c r="AQ74" s="532"/>
      <c r="AR74" s="532"/>
      <c r="AS74" s="532"/>
    </row>
    <row r="75" spans="20:45" x14ac:dyDescent="0.25">
      <c r="T75" s="532"/>
      <c r="U75" s="532"/>
      <c r="V75" s="532"/>
      <c r="W75" s="532"/>
      <c r="X75" s="532"/>
      <c r="Y75" s="532"/>
      <c r="Z75" s="532"/>
      <c r="AA75" s="532"/>
      <c r="AB75" s="532"/>
      <c r="AC75" s="532"/>
      <c r="AD75" s="532"/>
      <c r="AE75" s="532"/>
      <c r="AF75" s="532"/>
      <c r="AG75" s="532"/>
      <c r="AH75" s="532"/>
      <c r="AL75" s="532"/>
      <c r="AM75" s="532"/>
      <c r="AN75" s="532"/>
      <c r="AO75" s="532"/>
      <c r="AP75" s="532"/>
      <c r="AQ75" s="532"/>
      <c r="AR75" s="532"/>
      <c r="AS75" s="532"/>
    </row>
    <row r="76" spans="20:45" x14ac:dyDescent="0.25">
      <c r="T76" s="532"/>
      <c r="U76" s="532"/>
      <c r="V76" s="532"/>
      <c r="W76" s="532"/>
      <c r="X76" s="532"/>
      <c r="Y76" s="532"/>
      <c r="Z76" s="532"/>
      <c r="AA76" s="532"/>
      <c r="AB76" s="532"/>
      <c r="AC76" s="532"/>
      <c r="AD76" s="532"/>
      <c r="AE76" s="532"/>
      <c r="AF76" s="532"/>
      <c r="AG76" s="532"/>
      <c r="AH76" s="532"/>
      <c r="AL76" s="532"/>
      <c r="AM76" s="532"/>
      <c r="AN76" s="532"/>
      <c r="AO76" s="532"/>
      <c r="AP76" s="532"/>
      <c r="AQ76" s="532"/>
      <c r="AR76" s="532"/>
      <c r="AS76" s="532"/>
    </row>
    <row r="77" spans="20:45" x14ac:dyDescent="0.25">
      <c r="T77" s="532"/>
      <c r="U77" s="532"/>
      <c r="V77" s="532"/>
      <c r="W77" s="532"/>
      <c r="X77" s="532"/>
      <c r="Y77" s="532"/>
      <c r="Z77" s="532"/>
      <c r="AA77" s="532"/>
      <c r="AB77" s="532"/>
      <c r="AC77" s="532"/>
      <c r="AD77" s="532"/>
      <c r="AE77" s="532"/>
      <c r="AF77" s="532"/>
      <c r="AG77" s="532"/>
      <c r="AH77" s="532"/>
      <c r="AL77" s="532"/>
      <c r="AM77" s="532"/>
      <c r="AN77" s="532"/>
      <c r="AO77" s="532"/>
      <c r="AP77" s="532"/>
      <c r="AQ77" s="532"/>
      <c r="AR77" s="532"/>
      <c r="AS77" s="532"/>
    </row>
    <row r="78" spans="20:45" x14ac:dyDescent="0.25">
      <c r="T78" s="532"/>
      <c r="U78" s="532"/>
      <c r="V78" s="532"/>
      <c r="W78" s="532"/>
      <c r="X78" s="532"/>
      <c r="Y78" s="532"/>
      <c r="Z78" s="532"/>
      <c r="AA78" s="532"/>
      <c r="AB78" s="532"/>
      <c r="AC78" s="532"/>
      <c r="AD78" s="532"/>
      <c r="AE78" s="532"/>
      <c r="AF78" s="532"/>
      <c r="AG78" s="532"/>
      <c r="AH78" s="532"/>
      <c r="AL78" s="532"/>
      <c r="AM78" s="532"/>
      <c r="AN78" s="532"/>
      <c r="AO78" s="532"/>
      <c r="AP78" s="532"/>
      <c r="AQ78" s="532"/>
      <c r="AR78" s="532"/>
      <c r="AS78" s="532"/>
    </row>
    <row r="79" spans="20:45" x14ac:dyDescent="0.25">
      <c r="T79" s="532"/>
      <c r="U79" s="532"/>
      <c r="V79" s="532"/>
      <c r="W79" s="532"/>
      <c r="X79" s="532"/>
      <c r="Y79" s="532"/>
      <c r="Z79" s="532"/>
      <c r="AA79" s="532"/>
      <c r="AB79" s="532"/>
      <c r="AC79" s="532"/>
      <c r="AD79" s="532"/>
      <c r="AE79" s="532"/>
      <c r="AF79" s="532"/>
      <c r="AG79" s="532"/>
      <c r="AH79" s="532"/>
      <c r="AL79" s="532"/>
      <c r="AM79" s="532"/>
      <c r="AN79" s="532"/>
      <c r="AO79" s="532"/>
      <c r="AP79" s="532"/>
      <c r="AQ79" s="532"/>
      <c r="AR79" s="532"/>
      <c r="AS79" s="532"/>
    </row>
    <row r="80" spans="20:45" x14ac:dyDescent="0.25">
      <c r="T80" s="532"/>
      <c r="U80" s="532"/>
      <c r="V80" s="532"/>
      <c r="W80" s="532"/>
      <c r="X80" s="532"/>
      <c r="Y80" s="532"/>
      <c r="Z80" s="532"/>
      <c r="AA80" s="532"/>
      <c r="AB80" s="532"/>
      <c r="AC80" s="532"/>
      <c r="AD80" s="532"/>
      <c r="AE80" s="532"/>
      <c r="AF80" s="532"/>
      <c r="AG80" s="532"/>
      <c r="AH80" s="532"/>
      <c r="AL80" s="532"/>
      <c r="AM80" s="532"/>
      <c r="AN80" s="532"/>
      <c r="AO80" s="532"/>
      <c r="AP80" s="532"/>
      <c r="AQ80" s="532"/>
      <c r="AR80" s="532"/>
      <c r="AS80" s="532"/>
    </row>
    <row r="81" spans="20:45" x14ac:dyDescent="0.25">
      <c r="T81" s="532"/>
      <c r="U81" s="532"/>
      <c r="V81" s="532"/>
      <c r="W81" s="532"/>
      <c r="X81" s="532"/>
      <c r="Y81" s="532"/>
      <c r="Z81" s="532"/>
      <c r="AA81" s="532"/>
      <c r="AB81" s="532"/>
      <c r="AC81" s="532"/>
      <c r="AD81" s="532"/>
      <c r="AE81" s="532"/>
      <c r="AF81" s="532"/>
      <c r="AG81" s="532"/>
      <c r="AH81" s="532"/>
      <c r="AL81" s="532"/>
      <c r="AM81" s="532"/>
      <c r="AN81" s="532"/>
      <c r="AO81" s="532"/>
      <c r="AP81" s="532"/>
      <c r="AQ81" s="532"/>
      <c r="AR81" s="532"/>
      <c r="AS81" s="532"/>
    </row>
    <row r="82" spans="20:45" x14ac:dyDescent="0.25">
      <c r="T82" s="532"/>
      <c r="U82" s="532"/>
      <c r="V82" s="532"/>
      <c r="W82" s="532"/>
      <c r="X82" s="532"/>
      <c r="Y82" s="532"/>
      <c r="Z82" s="532"/>
      <c r="AA82" s="532"/>
      <c r="AB82" s="532"/>
      <c r="AC82" s="532"/>
      <c r="AD82" s="532"/>
      <c r="AE82" s="532"/>
      <c r="AF82" s="532"/>
      <c r="AG82" s="532"/>
      <c r="AH82" s="532"/>
      <c r="AL82" s="532"/>
      <c r="AM82" s="532"/>
      <c r="AN82" s="532"/>
      <c r="AO82" s="532"/>
      <c r="AP82" s="532"/>
      <c r="AQ82" s="532"/>
      <c r="AR82" s="532"/>
      <c r="AS82" s="532"/>
    </row>
    <row r="83" spans="20:45" x14ac:dyDescent="0.25">
      <c r="T83" s="532"/>
      <c r="U83" s="532"/>
      <c r="V83" s="532"/>
      <c r="W83" s="532"/>
      <c r="X83" s="532"/>
      <c r="Y83" s="532"/>
      <c r="Z83" s="532"/>
      <c r="AA83" s="532"/>
      <c r="AB83" s="532"/>
      <c r="AC83" s="532"/>
      <c r="AD83" s="532"/>
      <c r="AE83" s="532"/>
      <c r="AF83" s="532"/>
      <c r="AG83" s="532"/>
      <c r="AH83" s="532"/>
      <c r="AL83" s="532"/>
      <c r="AM83" s="532"/>
      <c r="AN83" s="532"/>
      <c r="AO83" s="532"/>
      <c r="AP83" s="532"/>
      <c r="AQ83" s="532"/>
      <c r="AR83" s="532"/>
      <c r="AS83" s="532"/>
    </row>
    <row r="84" spans="20:45" x14ac:dyDescent="0.25">
      <c r="T84" s="532"/>
      <c r="U84" s="532"/>
      <c r="V84" s="532"/>
      <c r="W84" s="532"/>
      <c r="X84" s="532"/>
      <c r="Y84" s="532"/>
      <c r="Z84" s="532"/>
      <c r="AA84" s="532"/>
      <c r="AB84" s="532"/>
      <c r="AC84" s="532"/>
      <c r="AD84" s="532"/>
      <c r="AE84" s="532"/>
      <c r="AF84" s="532"/>
      <c r="AG84" s="532"/>
      <c r="AH84" s="532"/>
      <c r="AL84" s="532"/>
      <c r="AM84" s="532"/>
      <c r="AN84" s="532"/>
      <c r="AO84" s="532"/>
      <c r="AP84" s="532"/>
      <c r="AQ84" s="532"/>
      <c r="AR84" s="532"/>
      <c r="AS84" s="532"/>
    </row>
    <row r="85" spans="20:45" x14ac:dyDescent="0.25">
      <c r="T85" s="532"/>
      <c r="U85" s="532"/>
      <c r="V85" s="532"/>
      <c r="W85" s="532"/>
      <c r="X85" s="532"/>
      <c r="Y85" s="532"/>
      <c r="Z85" s="532"/>
      <c r="AA85" s="532"/>
      <c r="AB85" s="532"/>
      <c r="AC85" s="532"/>
      <c r="AD85" s="532"/>
      <c r="AE85" s="532"/>
      <c r="AF85" s="532"/>
      <c r="AG85" s="532"/>
      <c r="AH85" s="532"/>
      <c r="AL85" s="532"/>
      <c r="AM85" s="532"/>
      <c r="AN85" s="532"/>
      <c r="AO85" s="532"/>
      <c r="AP85" s="532"/>
      <c r="AQ85" s="532"/>
      <c r="AR85" s="532"/>
      <c r="AS85" s="532"/>
    </row>
    <row r="86" spans="20:45" x14ac:dyDescent="0.25">
      <c r="T86" s="532"/>
      <c r="U86" s="532"/>
      <c r="V86" s="532"/>
      <c r="W86" s="532"/>
      <c r="X86" s="532"/>
      <c r="Y86" s="532"/>
      <c r="Z86" s="532"/>
      <c r="AA86" s="532"/>
      <c r="AB86" s="532"/>
      <c r="AC86" s="532"/>
      <c r="AD86" s="532"/>
      <c r="AE86" s="532"/>
      <c r="AF86" s="532"/>
      <c r="AG86" s="532"/>
      <c r="AH86" s="532"/>
      <c r="AL86" s="532"/>
      <c r="AM86" s="532"/>
      <c r="AN86" s="532"/>
      <c r="AO86" s="532"/>
      <c r="AP86" s="532"/>
      <c r="AQ86" s="532"/>
      <c r="AR86" s="532"/>
      <c r="AS86" s="532"/>
    </row>
    <row r="87" spans="20:45" x14ac:dyDescent="0.25">
      <c r="T87" s="532"/>
      <c r="U87" s="532"/>
      <c r="V87" s="532"/>
      <c r="W87" s="532"/>
      <c r="X87" s="532"/>
      <c r="Y87" s="532"/>
      <c r="Z87" s="532"/>
      <c r="AA87" s="532"/>
      <c r="AB87" s="532"/>
      <c r="AC87" s="532"/>
      <c r="AD87" s="532"/>
      <c r="AE87" s="532"/>
      <c r="AF87" s="532"/>
      <c r="AG87" s="532"/>
      <c r="AH87" s="532"/>
      <c r="AL87" s="532"/>
      <c r="AM87" s="532"/>
      <c r="AN87" s="532"/>
      <c r="AO87" s="532"/>
      <c r="AP87" s="532"/>
      <c r="AQ87" s="532"/>
      <c r="AR87" s="532"/>
      <c r="AS87" s="532"/>
    </row>
    <row r="88" spans="20:45" x14ac:dyDescent="0.25">
      <c r="T88" s="532"/>
      <c r="U88" s="532"/>
      <c r="V88" s="532"/>
      <c r="W88" s="532"/>
      <c r="X88" s="532"/>
      <c r="Y88" s="532"/>
      <c r="Z88" s="532"/>
      <c r="AA88" s="532"/>
      <c r="AB88" s="532"/>
      <c r="AC88" s="532"/>
      <c r="AD88" s="532"/>
      <c r="AE88" s="532"/>
      <c r="AF88" s="532"/>
      <c r="AG88" s="532"/>
      <c r="AH88" s="532"/>
      <c r="AL88" s="532"/>
      <c r="AM88" s="532"/>
      <c r="AN88" s="532"/>
      <c r="AO88" s="532"/>
      <c r="AP88" s="532"/>
      <c r="AQ88" s="532"/>
      <c r="AR88" s="532"/>
      <c r="AS88" s="532"/>
    </row>
    <row r="89" spans="20:45" x14ac:dyDescent="0.25">
      <c r="T89" s="532"/>
      <c r="U89" s="532"/>
      <c r="V89" s="532"/>
      <c r="W89" s="532"/>
      <c r="X89" s="532"/>
      <c r="Y89" s="532"/>
      <c r="Z89" s="532"/>
      <c r="AA89" s="532"/>
      <c r="AB89" s="532"/>
      <c r="AC89" s="532"/>
      <c r="AD89" s="532"/>
      <c r="AE89" s="532"/>
      <c r="AF89" s="532"/>
      <c r="AG89" s="532"/>
      <c r="AH89" s="532"/>
      <c r="AL89" s="532"/>
      <c r="AM89" s="532"/>
      <c r="AN89" s="532"/>
      <c r="AO89" s="532"/>
      <c r="AP89" s="532"/>
      <c r="AQ89" s="532"/>
      <c r="AR89" s="532"/>
      <c r="AS89" s="532"/>
    </row>
    <row r="90" spans="20:45" x14ac:dyDescent="0.25">
      <c r="T90" s="532"/>
      <c r="U90" s="532"/>
      <c r="V90" s="532"/>
      <c r="W90" s="532"/>
      <c r="X90" s="532"/>
      <c r="Y90" s="532"/>
      <c r="Z90" s="532"/>
      <c r="AA90" s="532"/>
      <c r="AB90" s="532"/>
      <c r="AC90" s="532"/>
      <c r="AD90" s="532"/>
      <c r="AE90" s="532"/>
      <c r="AF90" s="532"/>
      <c r="AG90" s="532"/>
      <c r="AH90" s="532"/>
      <c r="AL90" s="532"/>
      <c r="AM90" s="532"/>
      <c r="AN90" s="532"/>
      <c r="AO90" s="532"/>
      <c r="AP90" s="532"/>
      <c r="AQ90" s="532"/>
      <c r="AR90" s="532"/>
      <c r="AS90" s="532"/>
    </row>
    <row r="91" spans="20:45" x14ac:dyDescent="0.25">
      <c r="T91" s="532"/>
      <c r="U91" s="532"/>
      <c r="V91" s="532"/>
      <c r="W91" s="532"/>
      <c r="X91" s="532"/>
      <c r="Y91" s="532"/>
      <c r="Z91" s="532"/>
      <c r="AA91" s="532"/>
      <c r="AB91" s="532"/>
      <c r="AC91" s="532"/>
      <c r="AD91" s="532"/>
      <c r="AE91" s="532"/>
      <c r="AF91" s="532"/>
      <c r="AG91" s="532"/>
      <c r="AH91" s="532"/>
      <c r="AL91" s="532"/>
      <c r="AM91" s="532"/>
      <c r="AN91" s="532"/>
      <c r="AO91" s="532"/>
      <c r="AP91" s="532"/>
      <c r="AQ91" s="532"/>
      <c r="AR91" s="532"/>
      <c r="AS91" s="532"/>
    </row>
    <row r="92" spans="20:45" x14ac:dyDescent="0.25">
      <c r="T92" s="532"/>
      <c r="U92" s="532"/>
      <c r="V92" s="532"/>
      <c r="W92" s="532"/>
      <c r="X92" s="532"/>
      <c r="Y92" s="532"/>
      <c r="Z92" s="532"/>
      <c r="AA92" s="532"/>
      <c r="AB92" s="532"/>
      <c r="AC92" s="532"/>
      <c r="AD92" s="532"/>
      <c r="AE92" s="532"/>
      <c r="AF92" s="532"/>
      <c r="AG92" s="532"/>
      <c r="AH92" s="532"/>
      <c r="AL92" s="532"/>
      <c r="AM92" s="532"/>
      <c r="AN92" s="532"/>
      <c r="AO92" s="532"/>
      <c r="AP92" s="532"/>
      <c r="AQ92" s="532"/>
      <c r="AR92" s="532"/>
      <c r="AS92" s="532"/>
    </row>
    <row r="93" spans="20:45" x14ac:dyDescent="0.25">
      <c r="T93" s="532"/>
      <c r="U93" s="532"/>
      <c r="V93" s="532"/>
      <c r="W93" s="532"/>
      <c r="X93" s="532"/>
      <c r="Y93" s="532"/>
      <c r="Z93" s="532"/>
      <c r="AA93" s="532"/>
      <c r="AB93" s="532"/>
      <c r="AC93" s="532"/>
      <c r="AD93" s="532"/>
      <c r="AE93" s="532"/>
      <c r="AF93" s="532"/>
      <c r="AG93" s="532"/>
      <c r="AH93" s="532"/>
      <c r="AL93" s="532"/>
      <c r="AM93" s="532"/>
      <c r="AN93" s="532"/>
      <c r="AO93" s="532"/>
      <c r="AP93" s="532"/>
      <c r="AQ93" s="532"/>
      <c r="AR93" s="532"/>
      <c r="AS93" s="532"/>
    </row>
    <row r="94" spans="20:45" x14ac:dyDescent="0.25">
      <c r="T94" s="532"/>
      <c r="U94" s="532"/>
      <c r="V94" s="532"/>
      <c r="W94" s="532"/>
      <c r="X94" s="532"/>
      <c r="Y94" s="532"/>
      <c r="Z94" s="532"/>
      <c r="AA94" s="532"/>
      <c r="AB94" s="532"/>
      <c r="AC94" s="532"/>
      <c r="AD94" s="532"/>
      <c r="AE94" s="532"/>
      <c r="AF94" s="532"/>
      <c r="AG94" s="532"/>
      <c r="AH94" s="532"/>
      <c r="AL94" s="532"/>
      <c r="AM94" s="532"/>
      <c r="AN94" s="532"/>
      <c r="AO94" s="532"/>
      <c r="AP94" s="532"/>
      <c r="AQ94" s="532"/>
      <c r="AR94" s="532"/>
      <c r="AS94" s="532"/>
    </row>
    <row r="95" spans="20:45" x14ac:dyDescent="0.25">
      <c r="T95" s="532"/>
      <c r="U95" s="532"/>
      <c r="V95" s="532"/>
      <c r="W95" s="532"/>
      <c r="X95" s="532"/>
      <c r="Y95" s="532"/>
      <c r="Z95" s="532"/>
      <c r="AA95" s="532"/>
      <c r="AB95" s="532"/>
      <c r="AC95" s="532"/>
      <c r="AD95" s="532"/>
      <c r="AE95" s="532"/>
      <c r="AF95" s="532"/>
      <c r="AG95" s="532"/>
      <c r="AH95" s="532"/>
      <c r="AL95" s="532"/>
      <c r="AM95" s="532"/>
      <c r="AN95" s="532"/>
      <c r="AO95" s="532"/>
      <c r="AP95" s="532"/>
      <c r="AQ95" s="532"/>
      <c r="AR95" s="532"/>
      <c r="AS95" s="532"/>
    </row>
    <row r="96" spans="20:45" x14ac:dyDescent="0.25">
      <c r="T96" s="532"/>
      <c r="U96" s="532"/>
      <c r="V96" s="532"/>
      <c r="W96" s="532"/>
      <c r="X96" s="532"/>
      <c r="Y96" s="532"/>
      <c r="Z96" s="532"/>
      <c r="AA96" s="532"/>
      <c r="AB96" s="532"/>
      <c r="AC96" s="532"/>
      <c r="AD96" s="532"/>
      <c r="AE96" s="532"/>
      <c r="AF96" s="532"/>
      <c r="AG96" s="532"/>
      <c r="AH96" s="532"/>
      <c r="AL96" s="532"/>
      <c r="AM96" s="532"/>
      <c r="AN96" s="532"/>
      <c r="AO96" s="532"/>
      <c r="AP96" s="532"/>
      <c r="AQ96" s="532"/>
      <c r="AR96" s="532"/>
      <c r="AS96" s="532"/>
    </row>
    <row r="97" spans="20:45" x14ac:dyDescent="0.25">
      <c r="T97" s="532"/>
      <c r="U97" s="532"/>
      <c r="V97" s="532"/>
      <c r="W97" s="532"/>
      <c r="X97" s="532"/>
      <c r="Y97" s="532"/>
      <c r="Z97" s="532"/>
      <c r="AA97" s="532"/>
      <c r="AB97" s="532"/>
      <c r="AC97" s="532"/>
      <c r="AD97" s="532"/>
      <c r="AE97" s="532"/>
      <c r="AF97" s="532"/>
      <c r="AG97" s="532"/>
      <c r="AH97" s="532"/>
      <c r="AL97" s="532"/>
      <c r="AM97" s="532"/>
      <c r="AN97" s="532"/>
      <c r="AO97" s="532"/>
      <c r="AP97" s="532"/>
      <c r="AQ97" s="532"/>
      <c r="AR97" s="532"/>
      <c r="AS97" s="532"/>
    </row>
    <row r="98" spans="20:45" x14ac:dyDescent="0.25">
      <c r="T98" s="532"/>
      <c r="U98" s="532"/>
      <c r="V98" s="532"/>
      <c r="W98" s="532"/>
      <c r="X98" s="532"/>
      <c r="Y98" s="532"/>
      <c r="Z98" s="532"/>
      <c r="AA98" s="532"/>
      <c r="AB98" s="532"/>
      <c r="AC98" s="532"/>
      <c r="AD98" s="532"/>
      <c r="AE98" s="532"/>
      <c r="AF98" s="532"/>
      <c r="AG98" s="532"/>
      <c r="AH98" s="532"/>
      <c r="AL98" s="532"/>
      <c r="AM98" s="532"/>
      <c r="AN98" s="532"/>
      <c r="AO98" s="532"/>
      <c r="AP98" s="532"/>
      <c r="AQ98" s="532"/>
      <c r="AR98" s="532"/>
      <c r="AS98" s="532"/>
    </row>
    <row r="99" spans="20:45" x14ac:dyDescent="0.25">
      <c r="T99" s="532"/>
      <c r="U99" s="532"/>
      <c r="V99" s="532"/>
      <c r="W99" s="532"/>
      <c r="X99" s="532"/>
      <c r="Y99" s="532"/>
      <c r="Z99" s="532"/>
      <c r="AA99" s="532"/>
      <c r="AB99" s="532"/>
      <c r="AC99" s="532"/>
      <c r="AD99" s="532"/>
      <c r="AE99" s="532"/>
      <c r="AF99" s="532"/>
      <c r="AG99" s="532"/>
      <c r="AH99" s="532"/>
      <c r="AL99" s="532"/>
      <c r="AM99" s="532"/>
      <c r="AN99" s="532"/>
      <c r="AO99" s="532"/>
      <c r="AP99" s="532"/>
      <c r="AQ99" s="532"/>
      <c r="AR99" s="532"/>
      <c r="AS99" s="532"/>
    </row>
    <row r="100" spans="20:45" x14ac:dyDescent="0.25">
      <c r="T100" s="532"/>
      <c r="U100" s="532"/>
      <c r="V100" s="532"/>
      <c r="W100" s="532"/>
      <c r="X100" s="532"/>
      <c r="Y100" s="532"/>
      <c r="Z100" s="532"/>
      <c r="AA100" s="532"/>
      <c r="AB100" s="532"/>
      <c r="AC100" s="532"/>
      <c r="AD100" s="532"/>
      <c r="AE100" s="532"/>
      <c r="AF100" s="532"/>
      <c r="AG100" s="532"/>
      <c r="AH100" s="532"/>
      <c r="AL100" s="532"/>
      <c r="AM100" s="532"/>
      <c r="AN100" s="532"/>
      <c r="AO100" s="532"/>
      <c r="AP100" s="532"/>
      <c r="AQ100" s="532"/>
      <c r="AR100" s="532"/>
      <c r="AS100" s="532"/>
    </row>
    <row r="101" spans="20:45" x14ac:dyDescent="0.25">
      <c r="T101" s="532"/>
      <c r="U101" s="532"/>
      <c r="V101" s="532"/>
      <c r="W101" s="532"/>
      <c r="X101" s="532"/>
      <c r="Y101" s="532"/>
      <c r="Z101" s="532"/>
      <c r="AA101" s="532"/>
      <c r="AB101" s="532"/>
      <c r="AC101" s="532"/>
      <c r="AD101" s="532"/>
      <c r="AE101" s="532"/>
      <c r="AF101" s="532"/>
      <c r="AG101" s="532"/>
      <c r="AH101" s="532"/>
      <c r="AL101" s="532"/>
      <c r="AM101" s="532"/>
      <c r="AN101" s="532"/>
      <c r="AO101" s="532"/>
      <c r="AP101" s="532"/>
      <c r="AQ101" s="532"/>
      <c r="AR101" s="532"/>
      <c r="AS101" s="532"/>
    </row>
    <row r="102" spans="20:45" x14ac:dyDescent="0.25">
      <c r="T102" s="532"/>
      <c r="U102" s="532"/>
      <c r="V102" s="532"/>
      <c r="W102" s="532"/>
      <c r="X102" s="532"/>
      <c r="Y102" s="532"/>
      <c r="Z102" s="532"/>
      <c r="AA102" s="532"/>
      <c r="AB102" s="532"/>
      <c r="AC102" s="532"/>
      <c r="AD102" s="532"/>
      <c r="AE102" s="532"/>
      <c r="AF102" s="532"/>
      <c r="AG102" s="532"/>
      <c r="AH102" s="532"/>
      <c r="AL102" s="532"/>
      <c r="AM102" s="532"/>
      <c r="AN102" s="532"/>
      <c r="AO102" s="532"/>
      <c r="AP102" s="532"/>
      <c r="AQ102" s="532"/>
      <c r="AR102" s="532"/>
      <c r="AS102" s="532"/>
    </row>
    <row r="103" spans="20:45" x14ac:dyDescent="0.25">
      <c r="T103" s="532"/>
      <c r="U103" s="532"/>
      <c r="V103" s="532"/>
      <c r="W103" s="532"/>
      <c r="X103" s="532"/>
      <c r="Y103" s="532"/>
      <c r="Z103" s="532"/>
      <c r="AA103" s="532"/>
      <c r="AB103" s="532"/>
      <c r="AC103" s="532"/>
      <c r="AD103" s="532"/>
      <c r="AE103" s="532"/>
      <c r="AF103" s="532"/>
      <c r="AG103" s="532"/>
      <c r="AH103" s="532"/>
      <c r="AL103" s="532"/>
      <c r="AM103" s="532"/>
      <c r="AN103" s="532"/>
      <c r="AO103" s="532"/>
      <c r="AP103" s="532"/>
      <c r="AQ103" s="532"/>
      <c r="AR103" s="532"/>
      <c r="AS103" s="532"/>
    </row>
    <row r="104" spans="20:45" x14ac:dyDescent="0.25">
      <c r="T104" s="532"/>
      <c r="U104" s="532"/>
      <c r="V104" s="532"/>
      <c r="W104" s="532"/>
      <c r="X104" s="532"/>
      <c r="Y104" s="532"/>
      <c r="Z104" s="532"/>
      <c r="AA104" s="532"/>
      <c r="AB104" s="532"/>
      <c r="AC104" s="532"/>
      <c r="AD104" s="532"/>
      <c r="AE104" s="532"/>
      <c r="AF104" s="532"/>
      <c r="AG104" s="532"/>
      <c r="AH104" s="532"/>
      <c r="AL104" s="532"/>
      <c r="AM104" s="532"/>
      <c r="AN104" s="532"/>
      <c r="AO104" s="532"/>
      <c r="AP104" s="532"/>
      <c r="AQ104" s="532"/>
      <c r="AR104" s="532"/>
      <c r="AS104" s="532"/>
    </row>
    <row r="105" spans="20:45" x14ac:dyDescent="0.25">
      <c r="T105" s="532"/>
      <c r="U105" s="532"/>
      <c r="V105" s="532"/>
      <c r="W105" s="532"/>
      <c r="X105" s="532"/>
      <c r="Y105" s="532"/>
      <c r="Z105" s="532"/>
      <c r="AA105" s="532"/>
      <c r="AB105" s="532"/>
      <c r="AC105" s="532"/>
      <c r="AD105" s="532"/>
      <c r="AE105" s="532"/>
      <c r="AF105" s="532"/>
      <c r="AG105" s="532"/>
      <c r="AH105" s="532"/>
      <c r="AL105" s="532"/>
      <c r="AM105" s="532"/>
      <c r="AN105" s="532"/>
      <c r="AO105" s="532"/>
      <c r="AP105" s="532"/>
      <c r="AQ105" s="532"/>
      <c r="AR105" s="532"/>
      <c r="AS105" s="532"/>
    </row>
    <row r="106" spans="20:45" x14ac:dyDescent="0.25">
      <c r="T106" s="532"/>
      <c r="U106" s="532"/>
      <c r="V106" s="532"/>
      <c r="W106" s="532"/>
      <c r="X106" s="532"/>
      <c r="Y106" s="532"/>
      <c r="Z106" s="532"/>
      <c r="AA106" s="532"/>
      <c r="AB106" s="532"/>
      <c r="AC106" s="532"/>
      <c r="AD106" s="532"/>
      <c r="AE106" s="532"/>
      <c r="AF106" s="532"/>
      <c r="AG106" s="532"/>
      <c r="AH106" s="532"/>
      <c r="AL106" s="532"/>
      <c r="AM106" s="532"/>
      <c r="AN106" s="532"/>
      <c r="AO106" s="532"/>
      <c r="AP106" s="532"/>
      <c r="AQ106" s="532"/>
      <c r="AR106" s="532"/>
      <c r="AS106" s="532"/>
    </row>
    <row r="107" spans="20:45" x14ac:dyDescent="0.25">
      <c r="T107" s="532"/>
      <c r="U107" s="532"/>
      <c r="V107" s="532"/>
      <c r="W107" s="532"/>
      <c r="X107" s="532"/>
      <c r="Y107" s="532"/>
      <c r="Z107" s="532"/>
      <c r="AA107" s="532"/>
      <c r="AB107" s="532"/>
      <c r="AC107" s="532"/>
      <c r="AD107" s="532"/>
      <c r="AE107" s="532"/>
      <c r="AF107" s="532"/>
      <c r="AG107" s="532"/>
      <c r="AH107" s="532"/>
      <c r="AL107" s="532"/>
      <c r="AM107" s="532"/>
      <c r="AN107" s="532"/>
      <c r="AO107" s="532"/>
      <c r="AP107" s="532"/>
      <c r="AQ107" s="532"/>
      <c r="AR107" s="532"/>
      <c r="AS107" s="532"/>
    </row>
    <row r="108" spans="20:45" x14ac:dyDescent="0.25">
      <c r="T108" s="532"/>
      <c r="U108" s="532"/>
      <c r="V108" s="532"/>
      <c r="W108" s="532"/>
      <c r="X108" s="532"/>
      <c r="Y108" s="532"/>
      <c r="Z108" s="532"/>
      <c r="AA108" s="532"/>
      <c r="AB108" s="532"/>
      <c r="AC108" s="532"/>
      <c r="AD108" s="532"/>
      <c r="AE108" s="532"/>
      <c r="AF108" s="532"/>
      <c r="AG108" s="532"/>
      <c r="AH108" s="532"/>
      <c r="AL108" s="532"/>
      <c r="AM108" s="532"/>
      <c r="AN108" s="532"/>
      <c r="AO108" s="532"/>
      <c r="AP108" s="532"/>
      <c r="AQ108" s="532"/>
      <c r="AR108" s="532"/>
      <c r="AS108" s="532"/>
    </row>
    <row r="109" spans="20:45" x14ac:dyDescent="0.25">
      <c r="T109" s="532"/>
      <c r="U109" s="532"/>
      <c r="V109" s="532"/>
      <c r="W109" s="532"/>
      <c r="X109" s="532"/>
      <c r="Y109" s="532"/>
      <c r="Z109" s="532"/>
      <c r="AA109" s="532"/>
      <c r="AB109" s="532"/>
      <c r="AC109" s="532"/>
      <c r="AD109" s="532"/>
      <c r="AE109" s="532"/>
      <c r="AF109" s="532"/>
      <c r="AG109" s="532"/>
      <c r="AH109" s="532"/>
      <c r="AL109" s="532"/>
      <c r="AM109" s="532"/>
      <c r="AN109" s="532"/>
      <c r="AO109" s="532"/>
      <c r="AP109" s="532"/>
      <c r="AQ109" s="532"/>
      <c r="AR109" s="532"/>
      <c r="AS109" s="532"/>
    </row>
    <row r="110" spans="20:45" x14ac:dyDescent="0.25">
      <c r="T110" s="532"/>
      <c r="U110" s="532"/>
      <c r="V110" s="532"/>
      <c r="W110" s="532"/>
      <c r="X110" s="532"/>
      <c r="Y110" s="532"/>
      <c r="Z110" s="532"/>
      <c r="AA110" s="532"/>
      <c r="AB110" s="532"/>
      <c r="AC110" s="532"/>
      <c r="AD110" s="532"/>
      <c r="AE110" s="532"/>
      <c r="AF110" s="532"/>
      <c r="AG110" s="532"/>
      <c r="AH110" s="532"/>
      <c r="AL110" s="532"/>
      <c r="AM110" s="532"/>
      <c r="AN110" s="532"/>
      <c r="AO110" s="532"/>
      <c r="AP110" s="532"/>
      <c r="AQ110" s="532"/>
      <c r="AR110" s="532"/>
      <c r="AS110" s="532"/>
    </row>
    <row r="111" spans="20:45" x14ac:dyDescent="0.25">
      <c r="T111" s="532"/>
      <c r="U111" s="532"/>
      <c r="V111" s="532"/>
      <c r="W111" s="532"/>
      <c r="X111" s="532"/>
      <c r="Y111" s="532"/>
      <c r="Z111" s="532"/>
      <c r="AA111" s="532"/>
      <c r="AB111" s="532"/>
      <c r="AC111" s="532"/>
      <c r="AD111" s="532"/>
      <c r="AE111" s="532"/>
      <c r="AF111" s="532"/>
      <c r="AG111" s="532"/>
      <c r="AH111" s="532"/>
      <c r="AL111" s="532"/>
      <c r="AM111" s="532"/>
      <c r="AN111" s="532"/>
      <c r="AO111" s="532"/>
      <c r="AP111" s="532"/>
      <c r="AQ111" s="532"/>
      <c r="AR111" s="532"/>
      <c r="AS111" s="532"/>
    </row>
    <row r="112" spans="20:45" x14ac:dyDescent="0.25">
      <c r="T112" s="532"/>
      <c r="U112" s="532"/>
      <c r="V112" s="532"/>
      <c r="W112" s="532"/>
      <c r="X112" s="532"/>
      <c r="Y112" s="532"/>
      <c r="Z112" s="532"/>
      <c r="AA112" s="532"/>
      <c r="AB112" s="532"/>
      <c r="AC112" s="532"/>
      <c r="AD112" s="532"/>
      <c r="AE112" s="532"/>
      <c r="AF112" s="532"/>
      <c r="AG112" s="532"/>
      <c r="AH112" s="532"/>
      <c r="AL112" s="532"/>
      <c r="AM112" s="532"/>
      <c r="AN112" s="532"/>
      <c r="AO112" s="532"/>
      <c r="AP112" s="532"/>
      <c r="AQ112" s="532"/>
      <c r="AR112" s="532"/>
      <c r="AS112" s="532"/>
    </row>
    <row r="113" spans="20:45" x14ac:dyDescent="0.25">
      <c r="T113" s="532"/>
      <c r="U113" s="532"/>
      <c r="V113" s="532"/>
      <c r="W113" s="532"/>
      <c r="X113" s="532"/>
      <c r="Y113" s="532"/>
      <c r="Z113" s="532"/>
      <c r="AA113" s="532"/>
      <c r="AB113" s="532"/>
      <c r="AC113" s="532"/>
      <c r="AD113" s="532"/>
      <c r="AE113" s="532"/>
      <c r="AF113" s="532"/>
      <c r="AG113" s="532"/>
      <c r="AH113" s="532"/>
      <c r="AL113" s="532"/>
      <c r="AM113" s="532"/>
      <c r="AN113" s="532"/>
      <c r="AO113" s="532"/>
      <c r="AP113" s="532"/>
      <c r="AQ113" s="532"/>
      <c r="AR113" s="532"/>
      <c r="AS113" s="532"/>
    </row>
    <row r="114" spans="20:45" x14ac:dyDescent="0.25">
      <c r="T114" s="532"/>
      <c r="U114" s="532"/>
      <c r="V114" s="532"/>
      <c r="W114" s="532"/>
      <c r="X114" s="532"/>
      <c r="Y114" s="532"/>
      <c r="Z114" s="532"/>
      <c r="AA114" s="532"/>
      <c r="AB114" s="532"/>
      <c r="AC114" s="532"/>
      <c r="AD114" s="532"/>
      <c r="AE114" s="532"/>
      <c r="AF114" s="532"/>
      <c r="AG114" s="532"/>
      <c r="AH114" s="532"/>
      <c r="AL114" s="532"/>
      <c r="AM114" s="532"/>
      <c r="AN114" s="532"/>
      <c r="AO114" s="532"/>
      <c r="AP114" s="532"/>
      <c r="AQ114" s="532"/>
      <c r="AR114" s="532"/>
      <c r="AS114" s="532"/>
    </row>
    <row r="115" spans="20:45" x14ac:dyDescent="0.25">
      <c r="T115" s="532"/>
      <c r="U115" s="532"/>
      <c r="V115" s="532"/>
      <c r="W115" s="532"/>
      <c r="X115" s="532"/>
      <c r="Y115" s="532"/>
      <c r="Z115" s="532"/>
      <c r="AA115" s="532"/>
      <c r="AB115" s="532"/>
      <c r="AC115" s="532"/>
      <c r="AD115" s="532"/>
      <c r="AE115" s="532"/>
      <c r="AF115" s="532"/>
      <c r="AG115" s="532"/>
      <c r="AH115" s="532"/>
      <c r="AL115" s="532"/>
      <c r="AM115" s="532"/>
      <c r="AN115" s="532"/>
      <c r="AO115" s="532"/>
      <c r="AP115" s="532"/>
      <c r="AQ115" s="532"/>
      <c r="AR115" s="532"/>
      <c r="AS115" s="532"/>
    </row>
    <row r="116" spans="20:45" x14ac:dyDescent="0.25">
      <c r="T116" s="532"/>
      <c r="U116" s="532"/>
      <c r="V116" s="532"/>
      <c r="W116" s="532"/>
      <c r="X116" s="532"/>
      <c r="Y116" s="532"/>
      <c r="Z116" s="532"/>
      <c r="AA116" s="532"/>
      <c r="AB116" s="532"/>
      <c r="AC116" s="532"/>
      <c r="AD116" s="532"/>
      <c r="AE116" s="532"/>
      <c r="AF116" s="532"/>
      <c r="AG116" s="532"/>
      <c r="AH116" s="532"/>
      <c r="AL116" s="532"/>
      <c r="AM116" s="532"/>
      <c r="AN116" s="532"/>
      <c r="AO116" s="532"/>
      <c r="AP116" s="532"/>
      <c r="AQ116" s="532"/>
      <c r="AR116" s="532"/>
      <c r="AS116" s="532"/>
    </row>
    <row r="117" spans="20:45" x14ac:dyDescent="0.25">
      <c r="T117" s="532"/>
      <c r="U117" s="532"/>
      <c r="V117" s="532"/>
      <c r="W117" s="532"/>
      <c r="X117" s="532"/>
      <c r="Y117" s="532"/>
      <c r="Z117" s="532"/>
      <c r="AA117" s="532"/>
      <c r="AB117" s="532"/>
      <c r="AC117" s="532"/>
      <c r="AD117" s="532"/>
      <c r="AE117" s="532"/>
      <c r="AF117" s="532"/>
      <c r="AG117" s="532"/>
      <c r="AH117" s="532"/>
      <c r="AL117" s="532"/>
      <c r="AM117" s="532"/>
      <c r="AN117" s="532"/>
      <c r="AO117" s="532"/>
      <c r="AP117" s="532"/>
      <c r="AQ117" s="532"/>
      <c r="AR117" s="532"/>
      <c r="AS117" s="532"/>
    </row>
    <row r="118" spans="20:45" x14ac:dyDescent="0.25">
      <c r="T118" s="532"/>
      <c r="U118" s="532"/>
      <c r="V118" s="532"/>
      <c r="W118" s="532"/>
      <c r="X118" s="532"/>
      <c r="Y118" s="532"/>
      <c r="Z118" s="532"/>
      <c r="AA118" s="532"/>
      <c r="AB118" s="532"/>
      <c r="AC118" s="532"/>
      <c r="AD118" s="532"/>
      <c r="AE118" s="532"/>
      <c r="AF118" s="532"/>
      <c r="AG118" s="532"/>
      <c r="AH118" s="532"/>
      <c r="AL118" s="532"/>
      <c r="AM118" s="532"/>
      <c r="AN118" s="532"/>
      <c r="AO118" s="532"/>
      <c r="AP118" s="532"/>
      <c r="AQ118" s="532"/>
      <c r="AR118" s="532"/>
      <c r="AS118" s="532"/>
    </row>
    <row r="119" spans="20:45" x14ac:dyDescent="0.25">
      <c r="T119" s="532"/>
      <c r="U119" s="532"/>
      <c r="V119" s="532"/>
      <c r="W119" s="532"/>
      <c r="X119" s="532"/>
      <c r="Y119" s="532"/>
      <c r="Z119" s="532"/>
      <c r="AA119" s="532"/>
      <c r="AB119" s="532"/>
      <c r="AC119" s="532"/>
      <c r="AD119" s="532"/>
      <c r="AE119" s="532"/>
      <c r="AF119" s="532"/>
      <c r="AG119" s="532"/>
      <c r="AH119" s="532"/>
      <c r="AL119" s="532"/>
      <c r="AM119" s="532"/>
      <c r="AN119" s="532"/>
      <c r="AO119" s="532"/>
      <c r="AP119" s="532"/>
      <c r="AQ119" s="532"/>
      <c r="AR119" s="532"/>
      <c r="AS119" s="532"/>
    </row>
    <row r="120" spans="20:45" x14ac:dyDescent="0.25">
      <c r="T120" s="532"/>
      <c r="U120" s="532"/>
      <c r="V120" s="532"/>
      <c r="W120" s="532"/>
      <c r="X120" s="532"/>
      <c r="Y120" s="532"/>
      <c r="Z120" s="532"/>
      <c r="AA120" s="532"/>
      <c r="AB120" s="532"/>
      <c r="AC120" s="532"/>
      <c r="AD120" s="532"/>
      <c r="AE120" s="532"/>
      <c r="AF120" s="532"/>
      <c r="AG120" s="532"/>
      <c r="AH120" s="532"/>
      <c r="AL120" s="532"/>
      <c r="AM120" s="532"/>
      <c r="AN120" s="532"/>
      <c r="AO120" s="532"/>
      <c r="AP120" s="532"/>
      <c r="AQ120" s="532"/>
      <c r="AR120" s="532"/>
      <c r="AS120" s="532"/>
    </row>
    <row r="121" spans="20:45" x14ac:dyDescent="0.25">
      <c r="T121" s="532"/>
      <c r="U121" s="532"/>
      <c r="V121" s="532"/>
      <c r="W121" s="532"/>
      <c r="X121" s="532"/>
      <c r="Y121" s="532"/>
      <c r="Z121" s="532"/>
      <c r="AA121" s="532"/>
      <c r="AB121" s="532"/>
      <c r="AC121" s="532"/>
      <c r="AD121" s="532"/>
      <c r="AE121" s="532"/>
      <c r="AF121" s="532"/>
      <c r="AG121" s="532"/>
      <c r="AH121" s="532"/>
      <c r="AL121" s="532"/>
      <c r="AM121" s="532"/>
      <c r="AN121" s="532"/>
      <c r="AO121" s="532"/>
      <c r="AP121" s="532"/>
      <c r="AQ121" s="532"/>
      <c r="AR121" s="532"/>
      <c r="AS121" s="532"/>
    </row>
    <row r="122" spans="20:45" x14ac:dyDescent="0.25">
      <c r="T122" s="532"/>
      <c r="U122" s="532"/>
      <c r="V122" s="532"/>
      <c r="W122" s="532"/>
      <c r="X122" s="532"/>
      <c r="Y122" s="532"/>
      <c r="Z122" s="532"/>
      <c r="AA122" s="532"/>
      <c r="AB122" s="532"/>
      <c r="AC122" s="532"/>
      <c r="AD122" s="532"/>
      <c r="AE122" s="532"/>
      <c r="AF122" s="532"/>
      <c r="AG122" s="532"/>
      <c r="AH122" s="532"/>
      <c r="AL122" s="532"/>
      <c r="AM122" s="532"/>
      <c r="AN122" s="532"/>
      <c r="AO122" s="532"/>
      <c r="AP122" s="532"/>
      <c r="AQ122" s="532"/>
      <c r="AR122" s="532"/>
      <c r="AS122" s="532"/>
    </row>
    <row r="123" spans="20:45" x14ac:dyDescent="0.25">
      <c r="T123" s="532"/>
      <c r="U123" s="532"/>
      <c r="V123" s="532"/>
      <c r="W123" s="532"/>
      <c r="X123" s="532"/>
      <c r="Y123" s="532"/>
      <c r="Z123" s="532"/>
      <c r="AA123" s="532"/>
      <c r="AB123" s="532"/>
      <c r="AC123" s="532"/>
      <c r="AD123" s="532"/>
      <c r="AE123" s="532"/>
      <c r="AF123" s="532"/>
      <c r="AG123" s="532"/>
      <c r="AH123" s="532"/>
      <c r="AL123" s="532"/>
      <c r="AM123" s="532"/>
      <c r="AN123" s="532"/>
      <c r="AO123" s="532"/>
      <c r="AP123" s="532"/>
      <c r="AQ123" s="532"/>
      <c r="AR123" s="532"/>
      <c r="AS123" s="532"/>
    </row>
    <row r="124" spans="20:45" x14ac:dyDescent="0.25">
      <c r="T124" s="532"/>
      <c r="U124" s="532"/>
      <c r="V124" s="532"/>
      <c r="W124" s="532"/>
      <c r="X124" s="532"/>
      <c r="Y124" s="532"/>
      <c r="Z124" s="532"/>
      <c r="AA124" s="532"/>
      <c r="AB124" s="532"/>
      <c r="AC124" s="532"/>
      <c r="AD124" s="532"/>
      <c r="AE124" s="532"/>
      <c r="AF124" s="532"/>
      <c r="AG124" s="532"/>
      <c r="AH124" s="532"/>
      <c r="AL124" s="532"/>
      <c r="AM124" s="532"/>
      <c r="AN124" s="532"/>
      <c r="AO124" s="532"/>
      <c r="AP124" s="532"/>
      <c r="AQ124" s="532"/>
      <c r="AR124" s="532"/>
      <c r="AS124" s="532"/>
    </row>
    <row r="125" spans="20:45" x14ac:dyDescent="0.25">
      <c r="T125" s="532"/>
      <c r="U125" s="532"/>
      <c r="V125" s="532"/>
      <c r="W125" s="532"/>
      <c r="X125" s="532"/>
      <c r="Y125" s="532"/>
      <c r="Z125" s="532"/>
      <c r="AA125" s="532"/>
      <c r="AB125" s="532"/>
      <c r="AC125" s="532"/>
      <c r="AD125" s="532"/>
      <c r="AE125" s="532"/>
      <c r="AF125" s="532"/>
      <c r="AG125" s="532"/>
      <c r="AH125" s="532"/>
      <c r="AL125" s="532"/>
      <c r="AM125" s="532"/>
      <c r="AN125" s="532"/>
      <c r="AO125" s="532"/>
      <c r="AP125" s="532"/>
      <c r="AQ125" s="532"/>
      <c r="AR125" s="532"/>
      <c r="AS125" s="532"/>
    </row>
    <row r="126" spans="20:45" x14ac:dyDescent="0.25">
      <c r="T126" s="532"/>
      <c r="U126" s="532"/>
      <c r="V126" s="532"/>
      <c r="W126" s="532"/>
      <c r="X126" s="532"/>
      <c r="Y126" s="532"/>
      <c r="Z126" s="532"/>
      <c r="AA126" s="532"/>
      <c r="AB126" s="532"/>
      <c r="AC126" s="532"/>
      <c r="AD126" s="532"/>
      <c r="AE126" s="532"/>
      <c r="AF126" s="532"/>
      <c r="AG126" s="532"/>
      <c r="AH126" s="532"/>
      <c r="AL126" s="532"/>
      <c r="AM126" s="532"/>
      <c r="AN126" s="532"/>
      <c r="AO126" s="532"/>
      <c r="AP126" s="532"/>
      <c r="AQ126" s="532"/>
      <c r="AR126" s="532"/>
      <c r="AS126" s="532"/>
    </row>
    <row r="127" spans="20:45" x14ac:dyDescent="0.25">
      <c r="T127" s="532"/>
      <c r="U127" s="532"/>
      <c r="V127" s="532"/>
      <c r="W127" s="532"/>
      <c r="X127" s="532"/>
      <c r="Y127" s="532"/>
      <c r="Z127" s="532"/>
      <c r="AA127" s="532"/>
      <c r="AB127" s="532"/>
      <c r="AC127" s="532"/>
      <c r="AD127" s="532"/>
      <c r="AE127" s="532"/>
      <c r="AF127" s="532"/>
      <c r="AG127" s="532"/>
      <c r="AH127" s="532"/>
      <c r="AL127" s="532"/>
      <c r="AM127" s="532"/>
      <c r="AN127" s="532"/>
      <c r="AO127" s="532"/>
      <c r="AP127" s="532"/>
      <c r="AQ127" s="532"/>
      <c r="AR127" s="532"/>
      <c r="AS127" s="532"/>
    </row>
    <row r="128" spans="20:45" x14ac:dyDescent="0.25">
      <c r="T128" s="532"/>
      <c r="U128" s="532"/>
      <c r="V128" s="532"/>
      <c r="W128" s="532"/>
      <c r="X128" s="532"/>
      <c r="Y128" s="532"/>
      <c r="Z128" s="532"/>
      <c r="AA128" s="532"/>
      <c r="AB128" s="532"/>
      <c r="AC128" s="532"/>
      <c r="AD128" s="532"/>
      <c r="AE128" s="532"/>
      <c r="AF128" s="532"/>
      <c r="AG128" s="532"/>
      <c r="AH128" s="532"/>
      <c r="AL128" s="532"/>
      <c r="AM128" s="532"/>
      <c r="AN128" s="532"/>
      <c r="AO128" s="532"/>
      <c r="AP128" s="532"/>
      <c r="AQ128" s="532"/>
      <c r="AR128" s="532"/>
      <c r="AS128" s="532"/>
    </row>
    <row r="129" spans="20:45" x14ac:dyDescent="0.25">
      <c r="T129" s="532"/>
      <c r="U129" s="532"/>
      <c r="V129" s="532"/>
      <c r="W129" s="532"/>
      <c r="X129" s="532"/>
      <c r="Y129" s="532"/>
      <c r="Z129" s="532"/>
      <c r="AA129" s="532"/>
      <c r="AB129" s="532"/>
      <c r="AC129" s="532"/>
      <c r="AD129" s="532"/>
      <c r="AE129" s="532"/>
      <c r="AF129" s="532"/>
      <c r="AG129" s="532"/>
      <c r="AH129" s="532"/>
      <c r="AL129" s="532"/>
      <c r="AM129" s="532"/>
      <c r="AN129" s="532"/>
      <c r="AO129" s="532"/>
      <c r="AP129" s="532"/>
      <c r="AQ129" s="532"/>
      <c r="AR129" s="532"/>
      <c r="AS129" s="532"/>
    </row>
    <row r="130" spans="20:45" x14ac:dyDescent="0.25">
      <c r="T130" s="532"/>
      <c r="U130" s="532"/>
      <c r="V130" s="532"/>
      <c r="W130" s="532"/>
      <c r="X130" s="532"/>
      <c r="Y130" s="532"/>
      <c r="Z130" s="532"/>
      <c r="AA130" s="532"/>
      <c r="AB130" s="532"/>
      <c r="AC130" s="532"/>
      <c r="AD130" s="532"/>
      <c r="AE130" s="532"/>
      <c r="AF130" s="532"/>
      <c r="AG130" s="532"/>
      <c r="AH130" s="532"/>
      <c r="AL130" s="532"/>
      <c r="AM130" s="532"/>
      <c r="AN130" s="532"/>
      <c r="AO130" s="532"/>
      <c r="AP130" s="532"/>
      <c r="AQ130" s="532"/>
      <c r="AR130" s="532"/>
      <c r="AS130" s="532"/>
    </row>
    <row r="131" spans="20:45" x14ac:dyDescent="0.25">
      <c r="T131" s="532"/>
      <c r="U131" s="532"/>
      <c r="V131" s="532"/>
      <c r="W131" s="532"/>
      <c r="X131" s="532"/>
      <c r="Y131" s="532"/>
      <c r="Z131" s="532"/>
      <c r="AA131" s="532"/>
      <c r="AB131" s="532"/>
      <c r="AC131" s="532"/>
      <c r="AD131" s="532"/>
      <c r="AE131" s="532"/>
      <c r="AF131" s="532"/>
      <c r="AG131" s="532"/>
      <c r="AH131" s="532"/>
      <c r="AL131" s="532"/>
      <c r="AM131" s="532"/>
      <c r="AN131" s="532"/>
      <c r="AO131" s="532"/>
      <c r="AP131" s="532"/>
      <c r="AQ131" s="532"/>
      <c r="AR131" s="532"/>
      <c r="AS131" s="532"/>
    </row>
    <row r="132" spans="20:45" x14ac:dyDescent="0.25">
      <c r="T132" s="532"/>
      <c r="U132" s="532"/>
      <c r="V132" s="532"/>
      <c r="W132" s="532"/>
      <c r="X132" s="532"/>
      <c r="Y132" s="532"/>
      <c r="Z132" s="532"/>
      <c r="AA132" s="532"/>
      <c r="AB132" s="532"/>
      <c r="AC132" s="532"/>
      <c r="AD132" s="532"/>
      <c r="AE132" s="532"/>
      <c r="AF132" s="532"/>
      <c r="AG132" s="532"/>
      <c r="AH132" s="532"/>
      <c r="AL132" s="532"/>
      <c r="AM132" s="532"/>
      <c r="AN132" s="532"/>
      <c r="AO132" s="532"/>
      <c r="AP132" s="532"/>
      <c r="AQ132" s="532"/>
      <c r="AR132" s="532"/>
      <c r="AS132" s="532"/>
    </row>
    <row r="133" spans="20:45" x14ac:dyDescent="0.25">
      <c r="T133" s="532"/>
      <c r="U133" s="532"/>
      <c r="V133" s="532"/>
      <c r="W133" s="532"/>
      <c r="X133" s="532"/>
      <c r="Y133" s="532"/>
      <c r="Z133" s="532"/>
      <c r="AA133" s="532"/>
      <c r="AB133" s="532"/>
      <c r="AC133" s="532"/>
      <c r="AD133" s="532"/>
      <c r="AE133" s="532"/>
      <c r="AF133" s="532"/>
      <c r="AG133" s="532"/>
      <c r="AH133" s="532"/>
      <c r="AL133" s="532"/>
      <c r="AM133" s="532"/>
      <c r="AN133" s="532"/>
      <c r="AO133" s="532"/>
      <c r="AP133" s="532"/>
      <c r="AQ133" s="532"/>
      <c r="AR133" s="532"/>
      <c r="AS133" s="532"/>
    </row>
    <row r="134" spans="20:45" x14ac:dyDescent="0.25">
      <c r="T134" s="532"/>
      <c r="U134" s="532"/>
      <c r="V134" s="532"/>
      <c r="W134" s="532"/>
      <c r="X134" s="532"/>
      <c r="Y134" s="532"/>
      <c r="Z134" s="532"/>
      <c r="AA134" s="532"/>
      <c r="AB134" s="532"/>
      <c r="AC134" s="532"/>
      <c r="AD134" s="532"/>
      <c r="AE134" s="532"/>
      <c r="AF134" s="532"/>
      <c r="AG134" s="532"/>
      <c r="AH134" s="532"/>
      <c r="AL134" s="532"/>
      <c r="AM134" s="532"/>
      <c r="AN134" s="532"/>
      <c r="AO134" s="532"/>
      <c r="AP134" s="532"/>
      <c r="AQ134" s="532"/>
      <c r="AR134" s="532"/>
      <c r="AS134" s="532"/>
    </row>
    <row r="135" spans="20:45" x14ac:dyDescent="0.25">
      <c r="T135" s="532"/>
      <c r="U135" s="532"/>
      <c r="V135" s="532"/>
      <c r="W135" s="532"/>
      <c r="X135" s="532"/>
      <c r="Y135" s="532"/>
      <c r="Z135" s="532"/>
      <c r="AA135" s="532"/>
      <c r="AB135" s="532"/>
      <c r="AC135" s="532"/>
      <c r="AD135" s="532"/>
      <c r="AE135" s="532"/>
      <c r="AF135" s="532"/>
      <c r="AG135" s="532"/>
      <c r="AH135" s="532"/>
      <c r="AL135" s="532"/>
      <c r="AM135" s="532"/>
      <c r="AN135" s="532"/>
      <c r="AO135" s="532"/>
      <c r="AP135" s="532"/>
      <c r="AQ135" s="532"/>
      <c r="AR135" s="532"/>
      <c r="AS135" s="532"/>
    </row>
    <row r="136" spans="20:45" x14ac:dyDescent="0.25">
      <c r="T136" s="532"/>
      <c r="U136" s="532"/>
      <c r="V136" s="532"/>
      <c r="W136" s="532"/>
      <c r="X136" s="532"/>
      <c r="Y136" s="532"/>
      <c r="Z136" s="532"/>
      <c r="AA136" s="532"/>
      <c r="AB136" s="532"/>
      <c r="AC136" s="532"/>
      <c r="AD136" s="532"/>
      <c r="AE136" s="532"/>
      <c r="AF136" s="532"/>
      <c r="AG136" s="532"/>
      <c r="AH136" s="532"/>
      <c r="AL136" s="532"/>
      <c r="AM136" s="532"/>
      <c r="AN136" s="532"/>
      <c r="AO136" s="532"/>
      <c r="AP136" s="532"/>
      <c r="AQ136" s="532"/>
      <c r="AR136" s="532"/>
      <c r="AS136" s="532"/>
    </row>
    <row r="137" spans="20:45" x14ac:dyDescent="0.25">
      <c r="T137" s="532"/>
      <c r="U137" s="532"/>
      <c r="V137" s="532"/>
      <c r="W137" s="532"/>
      <c r="X137" s="532"/>
      <c r="Y137" s="532"/>
      <c r="Z137" s="532"/>
      <c r="AA137" s="532"/>
      <c r="AB137" s="532"/>
      <c r="AC137" s="532"/>
      <c r="AD137" s="532"/>
      <c r="AE137" s="532"/>
      <c r="AF137" s="532"/>
      <c r="AG137" s="532"/>
      <c r="AH137" s="532"/>
      <c r="AL137" s="532"/>
      <c r="AM137" s="532"/>
      <c r="AN137" s="532"/>
      <c r="AO137" s="532"/>
      <c r="AP137" s="532"/>
      <c r="AQ137" s="532"/>
      <c r="AR137" s="532"/>
      <c r="AS137" s="532"/>
    </row>
    <row r="138" spans="20:45" x14ac:dyDescent="0.25">
      <c r="T138" s="532"/>
      <c r="U138" s="532"/>
      <c r="V138" s="532"/>
      <c r="W138" s="532"/>
      <c r="X138" s="532"/>
      <c r="Y138" s="532"/>
      <c r="Z138" s="532"/>
      <c r="AA138" s="532"/>
      <c r="AB138" s="532"/>
      <c r="AC138" s="532"/>
      <c r="AD138" s="532"/>
      <c r="AE138" s="532"/>
      <c r="AF138" s="532"/>
      <c r="AG138" s="532"/>
      <c r="AH138" s="532"/>
      <c r="AL138" s="532"/>
      <c r="AM138" s="532"/>
      <c r="AN138" s="532"/>
      <c r="AO138" s="532"/>
      <c r="AP138" s="532"/>
      <c r="AQ138" s="532"/>
      <c r="AR138" s="532"/>
      <c r="AS138" s="532"/>
    </row>
    <row r="139" spans="20:45" x14ac:dyDescent="0.25">
      <c r="T139" s="532"/>
      <c r="U139" s="532"/>
      <c r="V139" s="532"/>
      <c r="W139" s="532"/>
      <c r="X139" s="532"/>
      <c r="Y139" s="532"/>
      <c r="Z139" s="532"/>
      <c r="AA139" s="532"/>
      <c r="AB139" s="532"/>
      <c r="AC139" s="532"/>
      <c r="AD139" s="532"/>
      <c r="AE139" s="532"/>
      <c r="AF139" s="532"/>
      <c r="AG139" s="532"/>
      <c r="AH139" s="532"/>
      <c r="AL139" s="532"/>
      <c r="AM139" s="532"/>
      <c r="AN139" s="532"/>
      <c r="AO139" s="532"/>
      <c r="AP139" s="532"/>
      <c r="AQ139" s="532"/>
      <c r="AR139" s="532"/>
      <c r="AS139" s="532"/>
    </row>
    <row r="140" spans="20:45" x14ac:dyDescent="0.25">
      <c r="T140" s="532"/>
      <c r="U140" s="532"/>
      <c r="V140" s="532"/>
      <c r="W140" s="532"/>
      <c r="X140" s="532"/>
      <c r="Y140" s="532"/>
      <c r="Z140" s="532"/>
      <c r="AA140" s="532"/>
      <c r="AB140" s="532"/>
      <c r="AC140" s="532"/>
      <c r="AD140" s="532"/>
      <c r="AE140" s="532"/>
      <c r="AF140" s="532"/>
      <c r="AG140" s="532"/>
      <c r="AH140" s="532"/>
      <c r="AL140" s="532"/>
      <c r="AM140" s="532"/>
      <c r="AN140" s="532"/>
      <c r="AO140" s="532"/>
      <c r="AP140" s="532"/>
      <c r="AQ140" s="532"/>
      <c r="AR140" s="532"/>
      <c r="AS140" s="532"/>
    </row>
  </sheetData>
  <mergeCells count="1">
    <mergeCell ref="A4:C4"/>
  </mergeCells>
  <conditionalFormatting sqref="B22 B24 B26 B28 B30 B32 B34 B36 B38 B40 B42 B44 B46 B48 B50 B52">
    <cfRule type="cellIs" dxfId="61" priority="13" stopIfTrue="1" operator="equal">
      <formula>"QA"</formula>
    </cfRule>
    <cfRule type="cellIs" dxfId="60" priority="14" stopIfTrue="1" operator="equal">
      <formula>"DA"</formula>
    </cfRule>
  </conditionalFormatting>
  <conditionalFormatting sqref="E7 E21">
    <cfRule type="expression" dxfId="59" priority="16" stopIfTrue="1">
      <formula>$E7&lt;5</formula>
    </cfRule>
  </conditionalFormatting>
  <conditionalFormatting sqref="E22 E24 E26 E28 E30 E32 E34 E36 E38 E40 E42 E44 E46 E48 E50 E52">
    <cfRule type="expression" dxfId="58" priority="8" stopIfTrue="1">
      <formula>AND($E22&lt;9,$C22&gt;0)</formula>
    </cfRule>
  </conditionalFormatting>
  <conditionalFormatting sqref="F7 F9 F11 F13 F15 F17 F19">
    <cfRule type="cellIs" dxfId="57" priority="17" stopIfTrue="1" operator="equal">
      <formula>"Bye"</formula>
    </cfRule>
  </conditionalFormatting>
  <conditionalFormatting sqref="F21:F22 F24 F26 F28 F30 F32 F34 F36 F38 F40 F42 F44 F46 F48 F50">
    <cfRule type="cellIs" dxfId="56" priority="9" stopIfTrue="1" operator="equal">
      <formula>"Bye"</formula>
    </cfRule>
  </conditionalFormatting>
  <conditionalFormatting sqref="F22 F24 F26 F28 F30 F32 F34 F36 F38 F40 F42 F44 F46 F48 F50">
    <cfRule type="expression" dxfId="55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54" priority="4" stopIfTrue="1">
      <formula>AND($E7&lt;9,$C7&gt;0)</formula>
    </cfRule>
  </conditionalFormatting>
  <conditionalFormatting sqref="I8 K10 I12 M14 I16 K18 I20 I23 K25 I27 M29 I31 K33 I35 I39 K41 I43 M45 I47 K49 I51">
    <cfRule type="expression" dxfId="53" priority="5" stopIfTrue="1">
      <formula>AND($O$1="CU",I8="Umpire")</formula>
    </cfRule>
    <cfRule type="expression" dxfId="52" priority="6" stopIfTrue="1">
      <formula>AND($O$1="CU",I8&lt;&gt;"Umpire",J8&lt;&gt;"")</formula>
    </cfRule>
    <cfRule type="expression" dxfId="51" priority="7" stopIfTrue="1">
      <formula>AND($O$1="CU",I8&lt;&gt;"Umpire")</formula>
    </cfRule>
  </conditionalFormatting>
  <conditionalFormatting sqref="J8 L10 J12 N14 J16 L18 J20 R62">
    <cfRule type="expression" dxfId="50" priority="15" stopIfTrue="1">
      <formula>$O$1="CU"</formula>
    </cfRule>
  </conditionalFormatting>
  <conditionalFormatting sqref="K8 M10 K12 O14 K16 M18 K20 K23 M25 K27 O29 K31 M33 K35 K39 M41 K43 O45 K47 M49 K51">
    <cfRule type="expression" dxfId="49" priority="11" stopIfTrue="1">
      <formula>J8="as"</formula>
    </cfRule>
    <cfRule type="expression" dxfId="48" priority="12" stopIfTrue="1">
      <formula>J8="bs"</formula>
    </cfRule>
  </conditionalFormatting>
  <conditionalFormatting sqref="O16">
    <cfRule type="expression" dxfId="47" priority="1" stopIfTrue="1">
      <formula>AND($O$1="CU",O16="Umpire")</formula>
    </cfRule>
    <cfRule type="expression" dxfId="46" priority="2" stopIfTrue="1">
      <formula>AND($O$1="CU",O16&lt;&gt;"Umpire",P16&lt;&gt;"")</formula>
    </cfRule>
    <cfRule type="expression" dxfId="45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4618C526-5D4C-4AF3-8EA9-5C04690A27E0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878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78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9823E-E949-46E6-A177-9ED8BE02553B}">
  <sheetPr codeName="Munka24">
    <tabColor indexed="11"/>
  </sheetPr>
  <dimension ref="A1:AK38"/>
  <sheetViews>
    <sheetView workbookViewId="0">
      <selection activeCell="B2" sqref="B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08" t="str">
        <f>Altalanos!$A$6</f>
        <v>Windoor Korosztályos Vidék Csapatbajnokság 2025</v>
      </c>
      <c r="B1" s="508"/>
      <c r="C1" s="508"/>
      <c r="D1" s="508"/>
      <c r="E1" s="508"/>
      <c r="F1" s="508"/>
      <c r="G1" s="289"/>
      <c r="H1" s="292" t="s">
        <v>52</v>
      </c>
      <c r="I1" s="290"/>
      <c r="J1" s="291"/>
      <c r="L1" s="293"/>
      <c r="M1" s="294"/>
      <c r="N1" s="119"/>
      <c r="O1" s="119" t="s">
        <v>14</v>
      </c>
      <c r="P1" s="119"/>
      <c r="Q1" s="118"/>
      <c r="R1" s="119"/>
      <c r="AB1" s="401" t="e">
        <f>IF(#REF!=1,CONCATENATE(VLOOKUP(#REF!,AA13:AH24,2)),CONCATENATE(VLOOKUP(#REF!,AA2:AK10,2)))</f>
        <v>#REF!</v>
      </c>
      <c r="AC1" s="401" t="e">
        <f>IF(#REF!=1,CONCATENATE(VLOOKUP(#REF!,AA13:AK24,3)),CONCATENATE(VLOOKUP(#REF!,AA2:AK10,3)))</f>
        <v>#REF!</v>
      </c>
      <c r="AD1" s="401" t="e">
        <f>IF(#REF!=1,CONCATENATE(VLOOKUP(#REF!,AA13:AK24,4)),CONCATENATE(VLOOKUP(#REF!,AA2:AK10,4)))</f>
        <v>#REF!</v>
      </c>
      <c r="AE1" s="401" t="e">
        <f>IF(#REF!=1,CONCATENATE(VLOOKUP(#REF!,AA13:AK24,5)),CONCATENATE(VLOOKUP(#REF!,AA2:AK10,5)))</f>
        <v>#REF!</v>
      </c>
      <c r="AF1" s="401" t="e">
        <f>IF(#REF!=1,CONCATENATE(VLOOKUP(#REF!,AA13:AK24,6)),CONCATENATE(VLOOKUP(#REF!,AA2:AK10,6)))</f>
        <v>#REF!</v>
      </c>
      <c r="AG1" s="401" t="e">
        <f>IF(#REF!=1,CONCATENATE(VLOOKUP(#REF!,AA13:AK24,7)),CONCATENATE(VLOOKUP(#REF!,AA2:AK10,7)))</f>
        <v>#REF!</v>
      </c>
      <c r="AH1" s="401" t="e">
        <f>IF(#REF!=1,CONCATENATE(VLOOKUP(#REF!,AA13:AK24,8)),CONCATENATE(VLOOKUP(#REF!,AA2:AK10,8)))</f>
        <v>#REF!</v>
      </c>
      <c r="AI1" s="401" t="e">
        <f>IF(#REF!=1,CONCATENATE(VLOOKUP(#REF!,AA13:AK24,9)),CONCATENATE(VLOOKUP(#REF!,AA2:AK10,9)))</f>
        <v>#REF!</v>
      </c>
      <c r="AJ1" s="401" t="e">
        <f>IF(#REF!=1,CONCATENATE(VLOOKUP(#REF!,AA13:AK24,10)),CONCATENATE(VLOOKUP(#REF!,AA2:AK10,10)))</f>
        <v>#REF!</v>
      </c>
      <c r="AK1" s="401" t="e">
        <f>IF(#REF!=1,CONCATENATE(VLOOKUP(#REF!,AA13:AK24,11)),CONCATENATE(VLOOKUP(#REF!,AA2:AK10,11)))</f>
        <v>#REF!</v>
      </c>
    </row>
    <row r="2" spans="1:37" x14ac:dyDescent="0.25">
      <c r="A2" s="295" t="s">
        <v>51</v>
      </c>
      <c r="B2" s="296"/>
      <c r="C2" s="296"/>
      <c r="D2" s="296"/>
      <c r="E2" s="443" t="str">
        <f>Altalanos!$C$8</f>
        <v>L18</v>
      </c>
      <c r="F2" s="296"/>
      <c r="G2" s="297"/>
      <c r="H2" s="298"/>
      <c r="I2" s="298"/>
      <c r="J2" s="299"/>
      <c r="K2" s="293"/>
      <c r="L2" s="293"/>
      <c r="M2" s="293"/>
      <c r="N2" s="121"/>
      <c r="O2" s="99"/>
      <c r="P2" s="121"/>
      <c r="Q2" s="99"/>
      <c r="R2" s="121"/>
      <c r="Y2" s="396"/>
      <c r="Z2" s="395"/>
      <c r="AA2" s="395" t="s">
        <v>64</v>
      </c>
      <c r="AB2" s="399">
        <v>150</v>
      </c>
      <c r="AC2" s="399">
        <v>120</v>
      </c>
      <c r="AD2" s="399">
        <v>100</v>
      </c>
      <c r="AE2" s="399">
        <v>80</v>
      </c>
      <c r="AF2" s="399">
        <v>70</v>
      </c>
      <c r="AG2" s="399">
        <v>60</v>
      </c>
      <c r="AH2" s="399">
        <v>55</v>
      </c>
      <c r="AI2" s="399">
        <v>50</v>
      </c>
      <c r="AJ2" s="399">
        <v>45</v>
      </c>
      <c r="AK2" s="399">
        <v>40</v>
      </c>
    </row>
    <row r="3" spans="1:37" x14ac:dyDescent="0.25">
      <c r="A3" s="340"/>
      <c r="B3" s="340"/>
      <c r="C3" s="387"/>
      <c r="D3" s="340"/>
      <c r="E3" s="340"/>
      <c r="F3" s="340"/>
      <c r="G3" s="340"/>
      <c r="H3" s="340"/>
      <c r="I3" s="340"/>
      <c r="J3" s="340"/>
      <c r="K3" s="340"/>
      <c r="L3" s="340"/>
      <c r="M3" s="340"/>
      <c r="Y3" s="395"/>
      <c r="Z3" s="395"/>
      <c r="AA3" s="395" t="s">
        <v>72</v>
      </c>
      <c r="AB3" s="399">
        <v>40</v>
      </c>
      <c r="AC3" s="399">
        <v>25</v>
      </c>
      <c r="AD3" s="399">
        <v>18</v>
      </c>
      <c r="AE3" s="399">
        <v>13</v>
      </c>
      <c r="AF3" s="399">
        <v>10</v>
      </c>
      <c r="AG3" s="399">
        <v>8</v>
      </c>
      <c r="AH3" s="399">
        <v>6</v>
      </c>
      <c r="AI3" s="399">
        <v>5</v>
      </c>
      <c r="AJ3" s="399">
        <v>4</v>
      </c>
      <c r="AK3" s="399">
        <v>3</v>
      </c>
    </row>
    <row r="4" spans="1:37" x14ac:dyDescent="0.25">
      <c r="A4" s="365" t="s">
        <v>64</v>
      </c>
      <c r="B4" s="388">
        <v>1</v>
      </c>
      <c r="C4" s="390">
        <f>IF($B4="","",VLOOKUP($B4,L18_Csapat!$A$7:$O$22,5))</f>
        <v>0</v>
      </c>
      <c r="D4" s="390">
        <f>IF($B4="","",VLOOKUP($B4,L18_Csapat!$A$7:$O$22,15))</f>
        <v>0</v>
      </c>
      <c r="E4" s="506" t="str">
        <f>UPPER(IF($B4="","",VLOOKUP($B4,L18_Csapat!$A$7:$O$22,2)))</f>
        <v>FEHÉRVÁR KISKÚT TK 1.</v>
      </c>
      <c r="F4" s="506"/>
      <c r="G4" s="506">
        <f>IF($B4="","",VLOOKUP($B4,L18_Csapat!$A$7:$O$22,3))</f>
        <v>0</v>
      </c>
      <c r="H4" s="506"/>
      <c r="I4" s="391">
        <f>IF($B4="","",VLOOKUP($B4,L18_Csapat!$A$7:$O$22,4))</f>
        <v>0</v>
      </c>
      <c r="J4" s="340"/>
      <c r="K4" s="481" t="s">
        <v>140</v>
      </c>
      <c r="L4" s="397"/>
      <c r="M4" s="402"/>
      <c r="Y4" s="395"/>
      <c r="Z4" s="395"/>
      <c r="AA4" s="395" t="s">
        <v>73</v>
      </c>
      <c r="AB4" s="399">
        <v>25</v>
      </c>
      <c r="AC4" s="399">
        <v>15</v>
      </c>
      <c r="AD4" s="399">
        <v>13</v>
      </c>
      <c r="AE4" s="399">
        <v>8</v>
      </c>
      <c r="AF4" s="399">
        <v>6</v>
      </c>
      <c r="AG4" s="399">
        <v>4</v>
      </c>
      <c r="AH4" s="399">
        <v>3</v>
      </c>
      <c r="AI4" s="399">
        <v>2</v>
      </c>
      <c r="AJ4" s="399">
        <v>1</v>
      </c>
      <c r="AK4" s="399">
        <v>0</v>
      </c>
    </row>
    <row r="5" spans="1:37" x14ac:dyDescent="0.25">
      <c r="A5" s="365"/>
      <c r="B5" s="389"/>
      <c r="C5" s="392"/>
      <c r="D5" s="392"/>
      <c r="E5" s="392"/>
      <c r="F5" s="392"/>
      <c r="G5" s="392"/>
      <c r="H5" s="392"/>
      <c r="I5" s="392"/>
      <c r="J5" s="340"/>
      <c r="K5" s="365"/>
      <c r="L5" s="365"/>
      <c r="M5" s="403"/>
      <c r="Y5" s="395"/>
      <c r="Z5" s="395"/>
      <c r="AA5" s="395" t="s">
        <v>74</v>
      </c>
      <c r="AB5" s="399">
        <v>15</v>
      </c>
      <c r="AC5" s="399">
        <v>10</v>
      </c>
      <c r="AD5" s="399">
        <v>7</v>
      </c>
      <c r="AE5" s="399">
        <v>5</v>
      </c>
      <c r="AF5" s="399">
        <v>4</v>
      </c>
      <c r="AG5" s="399">
        <v>3</v>
      </c>
      <c r="AH5" s="399">
        <v>2</v>
      </c>
      <c r="AI5" s="399">
        <v>1</v>
      </c>
      <c r="AJ5" s="399">
        <v>0</v>
      </c>
      <c r="AK5" s="399">
        <v>0</v>
      </c>
    </row>
    <row r="6" spans="1:37" x14ac:dyDescent="0.25">
      <c r="A6" s="365" t="s">
        <v>65</v>
      </c>
      <c r="B6" s="388">
        <v>3</v>
      </c>
      <c r="C6" s="390">
        <f>IF($B6="","",VLOOKUP($B6,L18_Csapat!$A$7:$O$22,5))</f>
        <v>0</v>
      </c>
      <c r="D6" s="390">
        <f>IF($B6="","",VLOOKUP($B6,L18_Csapat!$A$7:$O$22,15))</f>
        <v>0</v>
      </c>
      <c r="E6" s="506" t="str">
        <f>UPPER(IF($B6="","",VLOOKUP($B6,L18_Csapat!$A$7:$O$22,2)))</f>
        <v>GYAC</v>
      </c>
      <c r="F6" s="506"/>
      <c r="G6" s="506">
        <f>IF($B6="","",VLOOKUP($B6,L18_Csapat!$A$7:$O$22,3))</f>
        <v>0</v>
      </c>
      <c r="H6" s="506"/>
      <c r="I6" s="391">
        <f>IF($B6="","",VLOOKUP($B6,L18_Csapat!$A$7:$O$22,4))</f>
        <v>0</v>
      </c>
      <c r="J6" s="340"/>
      <c r="K6" s="775" t="s">
        <v>150</v>
      </c>
      <c r="L6" s="397"/>
      <c r="M6" s="402"/>
      <c r="Y6" s="395"/>
      <c r="Z6" s="395"/>
      <c r="AA6" s="395" t="s">
        <v>75</v>
      </c>
      <c r="AB6" s="399">
        <v>10</v>
      </c>
      <c r="AC6" s="399">
        <v>6</v>
      </c>
      <c r="AD6" s="399">
        <v>4</v>
      </c>
      <c r="AE6" s="399">
        <v>2</v>
      </c>
      <c r="AF6" s="399">
        <v>1</v>
      </c>
      <c r="AG6" s="399">
        <v>0</v>
      </c>
      <c r="AH6" s="399">
        <v>0</v>
      </c>
      <c r="AI6" s="399">
        <v>0</v>
      </c>
      <c r="AJ6" s="399">
        <v>0</v>
      </c>
      <c r="AK6" s="399">
        <v>0</v>
      </c>
    </row>
    <row r="7" spans="1:37" x14ac:dyDescent="0.25">
      <c r="A7" s="365"/>
      <c r="B7" s="389"/>
      <c r="C7" s="392"/>
      <c r="D7" s="392"/>
      <c r="E7" s="392"/>
      <c r="F7" s="392"/>
      <c r="G7" s="392"/>
      <c r="H7" s="392"/>
      <c r="I7" s="392"/>
      <c r="J7" s="340"/>
      <c r="K7" s="365"/>
      <c r="L7" s="365"/>
      <c r="M7" s="403"/>
      <c r="Y7" s="395"/>
      <c r="Z7" s="395"/>
      <c r="AA7" s="395" t="s">
        <v>76</v>
      </c>
      <c r="AB7" s="399">
        <v>6</v>
      </c>
      <c r="AC7" s="399">
        <v>3</v>
      </c>
      <c r="AD7" s="399">
        <v>2</v>
      </c>
      <c r="AE7" s="399">
        <v>1</v>
      </c>
      <c r="AF7" s="399">
        <v>0</v>
      </c>
      <c r="AG7" s="399">
        <v>0</v>
      </c>
      <c r="AH7" s="399">
        <v>0</v>
      </c>
      <c r="AI7" s="399">
        <v>0</v>
      </c>
      <c r="AJ7" s="399">
        <v>0</v>
      </c>
      <c r="AK7" s="399">
        <v>0</v>
      </c>
    </row>
    <row r="8" spans="1:37" x14ac:dyDescent="0.25">
      <c r="A8" s="365" t="s">
        <v>66</v>
      </c>
      <c r="B8" s="388">
        <v>4</v>
      </c>
      <c r="C8" s="390">
        <f>IF($B8="","",VLOOKUP($B8,L18_Csapat!$A$7:$O$22,5))</f>
        <v>0</v>
      </c>
      <c r="D8" s="390">
        <f>IF($B8="","",VLOOKUP($B8,L18_Csapat!$A$7:$O$22,15))</f>
        <v>0</v>
      </c>
      <c r="E8" s="506" t="str">
        <f>UPPER(IF($B8="","",VLOOKUP($B8,L18_Csapat!$A$7:$O$22,2)))</f>
        <v>GELLÉRT SE</v>
      </c>
      <c r="F8" s="506"/>
      <c r="G8" s="506">
        <f>IF($B8="","",VLOOKUP($B8,L18_Csapat!$A$7:$O$22,3))</f>
        <v>0</v>
      </c>
      <c r="H8" s="506"/>
      <c r="I8" s="391">
        <f>IF($B8="","",VLOOKUP($B8,L18_Csapat!$A$7:$O$22,4))</f>
        <v>0</v>
      </c>
      <c r="J8" s="340"/>
      <c r="K8" s="481" t="s">
        <v>142</v>
      </c>
      <c r="L8" s="397"/>
      <c r="M8" s="402"/>
      <c r="Y8" s="395"/>
      <c r="Z8" s="395"/>
      <c r="AA8" s="395" t="s">
        <v>81</v>
      </c>
      <c r="AB8" s="399">
        <v>3</v>
      </c>
      <c r="AC8" s="399">
        <v>2</v>
      </c>
      <c r="AD8" s="399">
        <v>1</v>
      </c>
      <c r="AE8" s="399">
        <v>0</v>
      </c>
      <c r="AF8" s="399">
        <v>0</v>
      </c>
      <c r="AG8" s="399">
        <v>0</v>
      </c>
      <c r="AH8" s="399">
        <v>0</v>
      </c>
      <c r="AI8" s="399">
        <v>0</v>
      </c>
      <c r="AJ8" s="399">
        <v>0</v>
      </c>
      <c r="AK8" s="399">
        <v>0</v>
      </c>
    </row>
    <row r="9" spans="1:37" x14ac:dyDescent="0.25">
      <c r="A9" s="365"/>
      <c r="B9" s="389"/>
      <c r="C9" s="392"/>
      <c r="D9" s="392"/>
      <c r="E9" s="392"/>
      <c r="F9" s="392"/>
      <c r="G9" s="392"/>
      <c r="H9" s="392"/>
      <c r="I9" s="392"/>
      <c r="J9" s="340"/>
      <c r="K9" s="387"/>
      <c r="L9" s="387"/>
      <c r="M9" s="403"/>
      <c r="Y9" s="395"/>
      <c r="Z9" s="395"/>
      <c r="AA9" s="395" t="s">
        <v>77</v>
      </c>
      <c r="AB9" s="400">
        <v>0</v>
      </c>
      <c r="AC9" s="400">
        <v>0</v>
      </c>
      <c r="AD9" s="400">
        <v>0</v>
      </c>
      <c r="AE9" s="400">
        <v>0</v>
      </c>
      <c r="AF9" s="400">
        <v>0</v>
      </c>
      <c r="AG9" s="400">
        <v>0</v>
      </c>
      <c r="AH9" s="400">
        <v>0</v>
      </c>
      <c r="AI9" s="400">
        <v>0</v>
      </c>
      <c r="AJ9" s="400">
        <v>0</v>
      </c>
      <c r="AK9" s="400">
        <v>0</v>
      </c>
    </row>
    <row r="10" spans="1:37" x14ac:dyDescent="0.25">
      <c r="A10" s="365" t="s">
        <v>67</v>
      </c>
      <c r="B10" s="388">
        <v>2</v>
      </c>
      <c r="C10" s="390">
        <f>IF($B10="","",VLOOKUP($B10,L18_Csapat!$A$7:$O$22,5))</f>
        <v>0</v>
      </c>
      <c r="D10" s="390">
        <f>IF($B10="","",VLOOKUP($B10,L18_Csapat!$A$7:$O$22,15))</f>
        <v>0</v>
      </c>
      <c r="E10" s="506" t="str">
        <f>UPPER(IF($B10="","",VLOOKUP($B10,L18_Csapat!$A$7:$O$22,2)))</f>
        <v>FEHÉRVÁR KISKÚT TK 2.</v>
      </c>
      <c r="F10" s="506"/>
      <c r="G10" s="506">
        <f>IF($B10="","",VLOOKUP($B10,L18_Csapat!$A$7:$O$22,3))</f>
        <v>0</v>
      </c>
      <c r="H10" s="506"/>
      <c r="I10" s="391">
        <f>IF($B10="","",VLOOKUP($B10,L18_Csapat!$A$7:$O$22,4))</f>
        <v>0</v>
      </c>
      <c r="J10" s="340"/>
      <c r="K10" s="481" t="s">
        <v>143</v>
      </c>
      <c r="L10" s="397"/>
      <c r="M10" s="402"/>
      <c r="Y10" s="395"/>
      <c r="Z10" s="395"/>
      <c r="AA10" s="395" t="s">
        <v>78</v>
      </c>
      <c r="AB10" s="400">
        <v>0</v>
      </c>
      <c r="AC10" s="400">
        <v>0</v>
      </c>
      <c r="AD10" s="400">
        <v>0</v>
      </c>
      <c r="AE10" s="400">
        <v>0</v>
      </c>
      <c r="AF10" s="400">
        <v>0</v>
      </c>
      <c r="AG10" s="400">
        <v>0</v>
      </c>
      <c r="AH10" s="400">
        <v>0</v>
      </c>
      <c r="AI10" s="400">
        <v>0</v>
      </c>
      <c r="AJ10" s="400">
        <v>0</v>
      </c>
      <c r="AK10" s="400">
        <v>0</v>
      </c>
    </row>
    <row r="11" spans="1:37" x14ac:dyDescent="0.25">
      <c r="A11" s="340"/>
      <c r="B11" s="340"/>
      <c r="C11" s="340"/>
      <c r="D11" s="340"/>
      <c r="E11" s="340"/>
      <c r="F11" s="340"/>
      <c r="G11" s="340"/>
      <c r="H11" s="340"/>
      <c r="I11" s="340"/>
      <c r="J11" s="340"/>
      <c r="K11" s="340"/>
      <c r="L11" s="340"/>
      <c r="M11" s="340"/>
      <c r="Y11" s="395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5"/>
    </row>
    <row r="12" spans="1:37" x14ac:dyDescent="0.25">
      <c r="A12" s="340"/>
      <c r="B12" s="340"/>
      <c r="C12" s="340"/>
      <c r="D12" s="340"/>
      <c r="E12" s="340"/>
      <c r="F12" s="340"/>
      <c r="G12" s="340"/>
      <c r="H12" s="340"/>
      <c r="I12" s="340"/>
      <c r="J12" s="340"/>
      <c r="K12" s="340"/>
      <c r="L12" s="340"/>
      <c r="M12" s="340"/>
      <c r="Y12" s="395"/>
      <c r="Z12" s="395"/>
      <c r="AA12" s="395"/>
      <c r="AB12" s="395"/>
      <c r="AC12" s="395"/>
      <c r="AD12" s="395"/>
      <c r="AE12" s="395"/>
      <c r="AF12" s="395"/>
      <c r="AG12" s="395"/>
      <c r="AH12" s="395"/>
      <c r="AI12" s="395"/>
      <c r="AJ12" s="395"/>
      <c r="AK12" s="395"/>
    </row>
    <row r="13" spans="1:37" x14ac:dyDescent="0.25">
      <c r="A13" s="340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Y13" s="395"/>
      <c r="Z13" s="395"/>
      <c r="AA13" s="395" t="s">
        <v>64</v>
      </c>
      <c r="AB13" s="395">
        <v>300</v>
      </c>
      <c r="AC13" s="395">
        <v>250</v>
      </c>
      <c r="AD13" s="395">
        <v>220</v>
      </c>
      <c r="AE13" s="395">
        <v>180</v>
      </c>
      <c r="AF13" s="395">
        <v>160</v>
      </c>
      <c r="AG13" s="395">
        <v>150</v>
      </c>
      <c r="AH13" s="395">
        <v>140</v>
      </c>
      <c r="AI13" s="395">
        <v>130</v>
      </c>
      <c r="AJ13" s="395">
        <v>120</v>
      </c>
      <c r="AK13" s="395">
        <v>110</v>
      </c>
    </row>
    <row r="14" spans="1:37" x14ac:dyDescent="0.25">
      <c r="A14" s="340"/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Y14" s="395"/>
      <c r="Z14" s="395"/>
      <c r="AA14" s="395" t="s">
        <v>69</v>
      </c>
      <c r="AB14" s="395">
        <v>250</v>
      </c>
      <c r="AC14" s="395">
        <v>200</v>
      </c>
      <c r="AD14" s="395">
        <v>160</v>
      </c>
      <c r="AE14" s="395">
        <v>140</v>
      </c>
      <c r="AF14" s="395">
        <v>120</v>
      </c>
      <c r="AG14" s="395">
        <v>110</v>
      </c>
      <c r="AH14" s="395">
        <v>100</v>
      </c>
      <c r="AI14" s="395">
        <v>90</v>
      </c>
      <c r="AJ14" s="395">
        <v>80</v>
      </c>
      <c r="AK14" s="395">
        <v>70</v>
      </c>
    </row>
    <row r="15" spans="1:37" ht="18.75" customHeight="1" x14ac:dyDescent="0.25">
      <c r="A15" s="340"/>
      <c r="B15" s="507"/>
      <c r="C15" s="507"/>
      <c r="D15" s="505" t="str">
        <f>E4</f>
        <v>FEHÉRVÁR KISKÚT TK 1.</v>
      </c>
      <c r="E15" s="505"/>
      <c r="F15" s="505" t="str">
        <f>E6</f>
        <v>GYAC</v>
      </c>
      <c r="G15" s="505"/>
      <c r="H15" s="505" t="str">
        <f>E8</f>
        <v>GELLÉRT SE</v>
      </c>
      <c r="I15" s="505"/>
      <c r="J15" s="505" t="str">
        <f>E10</f>
        <v>FEHÉRVÁR KISKÚT TK 2.</v>
      </c>
      <c r="K15" s="505"/>
      <c r="L15" s="340"/>
      <c r="M15" s="340"/>
      <c r="Y15" s="395"/>
      <c r="Z15" s="395"/>
      <c r="AA15" s="395" t="s">
        <v>70</v>
      </c>
      <c r="AB15" s="395">
        <v>200</v>
      </c>
      <c r="AC15" s="395">
        <v>150</v>
      </c>
      <c r="AD15" s="395">
        <v>130</v>
      </c>
      <c r="AE15" s="395">
        <v>110</v>
      </c>
      <c r="AF15" s="395">
        <v>95</v>
      </c>
      <c r="AG15" s="395">
        <v>80</v>
      </c>
      <c r="AH15" s="395">
        <v>70</v>
      </c>
      <c r="AI15" s="395">
        <v>60</v>
      </c>
      <c r="AJ15" s="395">
        <v>55</v>
      </c>
      <c r="AK15" s="395">
        <v>50</v>
      </c>
    </row>
    <row r="16" spans="1:37" ht="18.75" customHeight="1" x14ac:dyDescent="0.25">
      <c r="A16" s="393" t="s">
        <v>64</v>
      </c>
      <c r="B16" s="498" t="str">
        <f>E4</f>
        <v>FEHÉRVÁR KISKÚT TK 1.</v>
      </c>
      <c r="C16" s="498"/>
      <c r="D16" s="503"/>
      <c r="E16" s="503"/>
      <c r="F16" s="499" t="s">
        <v>123</v>
      </c>
      <c r="G16" s="500"/>
      <c r="H16" s="499" t="s">
        <v>123</v>
      </c>
      <c r="I16" s="500"/>
      <c r="J16" s="501" t="s">
        <v>123</v>
      </c>
      <c r="K16" s="502"/>
      <c r="L16" s="340"/>
      <c r="M16" s="340"/>
      <c r="Y16" s="395"/>
      <c r="Z16" s="395"/>
      <c r="AA16" s="395" t="s">
        <v>71</v>
      </c>
      <c r="AB16" s="395">
        <v>150</v>
      </c>
      <c r="AC16" s="395">
        <v>120</v>
      </c>
      <c r="AD16" s="395">
        <v>100</v>
      </c>
      <c r="AE16" s="395">
        <v>80</v>
      </c>
      <c r="AF16" s="395">
        <v>70</v>
      </c>
      <c r="AG16" s="395">
        <v>60</v>
      </c>
      <c r="AH16" s="395">
        <v>55</v>
      </c>
      <c r="AI16" s="395">
        <v>50</v>
      </c>
      <c r="AJ16" s="395">
        <v>45</v>
      </c>
      <c r="AK16" s="395">
        <v>40</v>
      </c>
    </row>
    <row r="17" spans="1:37" ht="18.75" customHeight="1" x14ac:dyDescent="0.25">
      <c r="A17" s="393" t="s">
        <v>65</v>
      </c>
      <c r="B17" s="498" t="str">
        <f>E6</f>
        <v>GYAC</v>
      </c>
      <c r="C17" s="498"/>
      <c r="D17" s="499" t="s">
        <v>124</v>
      </c>
      <c r="E17" s="500"/>
      <c r="F17" s="503"/>
      <c r="G17" s="503"/>
      <c r="H17" s="500" t="s">
        <v>138</v>
      </c>
      <c r="I17" s="500"/>
      <c r="J17" s="499" t="s">
        <v>124</v>
      </c>
      <c r="K17" s="500"/>
      <c r="L17" s="340"/>
      <c r="M17" s="340"/>
      <c r="Y17" s="395"/>
      <c r="Z17" s="395"/>
      <c r="AA17" s="395" t="s">
        <v>72</v>
      </c>
      <c r="AB17" s="395">
        <v>120</v>
      </c>
      <c r="AC17" s="395">
        <v>90</v>
      </c>
      <c r="AD17" s="395">
        <v>65</v>
      </c>
      <c r="AE17" s="395">
        <v>55</v>
      </c>
      <c r="AF17" s="395">
        <v>50</v>
      </c>
      <c r="AG17" s="395">
        <v>45</v>
      </c>
      <c r="AH17" s="395">
        <v>40</v>
      </c>
      <c r="AI17" s="395">
        <v>35</v>
      </c>
      <c r="AJ17" s="395">
        <v>25</v>
      </c>
      <c r="AK17" s="395">
        <v>20</v>
      </c>
    </row>
    <row r="18" spans="1:37" ht="18.75" customHeight="1" x14ac:dyDescent="0.25">
      <c r="A18" s="393" t="s">
        <v>66</v>
      </c>
      <c r="B18" s="498" t="str">
        <f>E8</f>
        <v>GELLÉRT SE</v>
      </c>
      <c r="C18" s="498"/>
      <c r="D18" s="499" t="s">
        <v>124</v>
      </c>
      <c r="E18" s="500"/>
      <c r="F18" s="500" t="s">
        <v>137</v>
      </c>
      <c r="G18" s="500"/>
      <c r="H18" s="503"/>
      <c r="I18" s="503"/>
      <c r="J18" s="499" t="s">
        <v>138</v>
      </c>
      <c r="K18" s="500"/>
      <c r="L18" s="340"/>
      <c r="M18" s="340"/>
      <c r="Y18" s="395"/>
      <c r="Z18" s="395"/>
      <c r="AA18" s="395" t="s">
        <v>73</v>
      </c>
      <c r="AB18" s="395">
        <v>90</v>
      </c>
      <c r="AC18" s="395">
        <v>60</v>
      </c>
      <c r="AD18" s="395">
        <v>45</v>
      </c>
      <c r="AE18" s="395">
        <v>34</v>
      </c>
      <c r="AF18" s="395">
        <v>27</v>
      </c>
      <c r="AG18" s="395">
        <v>22</v>
      </c>
      <c r="AH18" s="395">
        <v>18</v>
      </c>
      <c r="AI18" s="395">
        <v>15</v>
      </c>
      <c r="AJ18" s="395">
        <v>12</v>
      </c>
      <c r="AK18" s="395">
        <v>9</v>
      </c>
    </row>
    <row r="19" spans="1:37" ht="18.75" customHeight="1" x14ac:dyDescent="0.25">
      <c r="A19" s="393" t="s">
        <v>67</v>
      </c>
      <c r="B19" s="498" t="str">
        <f>E10</f>
        <v>FEHÉRVÁR KISKÚT TK 2.</v>
      </c>
      <c r="C19" s="498"/>
      <c r="D19" s="499" t="s">
        <v>124</v>
      </c>
      <c r="E19" s="500"/>
      <c r="F19" s="499" t="s">
        <v>123</v>
      </c>
      <c r="G19" s="500"/>
      <c r="H19" s="501" t="s">
        <v>137</v>
      </c>
      <c r="I19" s="502"/>
      <c r="J19" s="503"/>
      <c r="K19" s="503"/>
      <c r="L19" s="340"/>
      <c r="M19" s="340"/>
      <c r="Y19" s="395"/>
      <c r="Z19" s="395"/>
      <c r="AA19" s="395" t="s">
        <v>74</v>
      </c>
      <c r="AB19" s="395">
        <v>60</v>
      </c>
      <c r="AC19" s="395">
        <v>40</v>
      </c>
      <c r="AD19" s="395">
        <v>30</v>
      </c>
      <c r="AE19" s="395">
        <v>20</v>
      </c>
      <c r="AF19" s="395">
        <v>18</v>
      </c>
      <c r="AG19" s="395">
        <v>15</v>
      </c>
      <c r="AH19" s="395">
        <v>12</v>
      </c>
      <c r="AI19" s="395">
        <v>10</v>
      </c>
      <c r="AJ19" s="395">
        <v>8</v>
      </c>
      <c r="AK19" s="395">
        <v>6</v>
      </c>
    </row>
    <row r="20" spans="1:37" x14ac:dyDescent="0.25">
      <c r="A20" s="340"/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Y20" s="395"/>
      <c r="Z20" s="395"/>
      <c r="AA20" s="395" t="s">
        <v>75</v>
      </c>
      <c r="AB20" s="395">
        <v>40</v>
      </c>
      <c r="AC20" s="395">
        <v>25</v>
      </c>
      <c r="AD20" s="395">
        <v>18</v>
      </c>
      <c r="AE20" s="395">
        <v>13</v>
      </c>
      <c r="AF20" s="395">
        <v>8</v>
      </c>
      <c r="AG20" s="395">
        <v>7</v>
      </c>
      <c r="AH20" s="395">
        <v>6</v>
      </c>
      <c r="AI20" s="395">
        <v>5</v>
      </c>
      <c r="AJ20" s="395">
        <v>4</v>
      </c>
      <c r="AK20" s="395">
        <v>3</v>
      </c>
    </row>
    <row r="21" spans="1:37" x14ac:dyDescent="0.25">
      <c r="A21" s="340"/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Y21" s="395"/>
      <c r="Z21" s="395"/>
      <c r="AA21" s="395" t="s">
        <v>76</v>
      </c>
      <c r="AB21" s="395">
        <v>25</v>
      </c>
      <c r="AC21" s="395">
        <v>15</v>
      </c>
      <c r="AD21" s="395">
        <v>13</v>
      </c>
      <c r="AE21" s="395">
        <v>7</v>
      </c>
      <c r="AF21" s="395">
        <v>6</v>
      </c>
      <c r="AG21" s="395">
        <v>5</v>
      </c>
      <c r="AH21" s="395">
        <v>4</v>
      </c>
      <c r="AI21" s="395">
        <v>3</v>
      </c>
      <c r="AJ21" s="395">
        <v>2</v>
      </c>
      <c r="AK21" s="395">
        <v>1</v>
      </c>
    </row>
    <row r="22" spans="1:37" x14ac:dyDescent="0.25">
      <c r="A22" s="340"/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Y22" s="395"/>
      <c r="Z22" s="395"/>
      <c r="AA22" s="395" t="s">
        <v>81</v>
      </c>
      <c r="AB22" s="395">
        <v>15</v>
      </c>
      <c r="AC22" s="395">
        <v>10</v>
      </c>
      <c r="AD22" s="395">
        <v>8</v>
      </c>
      <c r="AE22" s="395">
        <v>4</v>
      </c>
      <c r="AF22" s="395">
        <v>3</v>
      </c>
      <c r="AG22" s="395">
        <v>2</v>
      </c>
      <c r="AH22" s="395">
        <v>1</v>
      </c>
      <c r="AI22" s="395">
        <v>0</v>
      </c>
      <c r="AJ22" s="395">
        <v>0</v>
      </c>
      <c r="AK22" s="395">
        <v>0</v>
      </c>
    </row>
    <row r="23" spans="1:37" x14ac:dyDescent="0.25">
      <c r="A23" s="340"/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Y23" s="395"/>
      <c r="Z23" s="395"/>
      <c r="AA23" s="395" t="s">
        <v>77</v>
      </c>
      <c r="AB23" s="395">
        <v>10</v>
      </c>
      <c r="AC23" s="395">
        <v>6</v>
      </c>
      <c r="AD23" s="395">
        <v>4</v>
      </c>
      <c r="AE23" s="395">
        <v>2</v>
      </c>
      <c r="AF23" s="395">
        <v>1</v>
      </c>
      <c r="AG23" s="395">
        <v>0</v>
      </c>
      <c r="AH23" s="395">
        <v>0</v>
      </c>
      <c r="AI23" s="395">
        <v>0</v>
      </c>
      <c r="AJ23" s="395">
        <v>0</v>
      </c>
      <c r="AK23" s="395">
        <v>0</v>
      </c>
    </row>
    <row r="24" spans="1:37" x14ac:dyDescent="0.25">
      <c r="A24" s="340"/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Y24" s="395"/>
      <c r="Z24" s="395"/>
      <c r="AA24" s="395" t="s">
        <v>78</v>
      </c>
      <c r="AB24" s="395">
        <v>3</v>
      </c>
      <c r="AC24" s="395">
        <v>2</v>
      </c>
      <c r="AD24" s="395">
        <v>1</v>
      </c>
      <c r="AE24" s="395">
        <v>0</v>
      </c>
      <c r="AF24" s="395">
        <v>0</v>
      </c>
      <c r="AG24" s="395">
        <v>0</v>
      </c>
      <c r="AH24" s="395">
        <v>0</v>
      </c>
      <c r="AI24" s="395">
        <v>0</v>
      </c>
      <c r="AJ24" s="395">
        <v>0</v>
      </c>
      <c r="AK24" s="395">
        <v>0</v>
      </c>
    </row>
    <row r="25" spans="1:37" x14ac:dyDescent="0.25">
      <c r="A25" s="340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</row>
    <row r="26" spans="1:37" x14ac:dyDescent="0.2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</row>
    <row r="27" spans="1:37" x14ac:dyDescent="0.25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</row>
    <row r="28" spans="1:37" x14ac:dyDescent="0.25">
      <c r="A28" s="340"/>
      <c r="B28" s="340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</row>
    <row r="29" spans="1:37" x14ac:dyDescent="0.25">
      <c r="A29" s="340"/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18"/>
      <c r="M29" s="340"/>
    </row>
    <row r="30" spans="1:37" x14ac:dyDescent="0.25">
      <c r="A30" s="181" t="s">
        <v>44</v>
      </c>
      <c r="B30" s="182"/>
      <c r="C30" s="267"/>
      <c r="D30" s="370" t="s">
        <v>5</v>
      </c>
      <c r="E30" s="371" t="s">
        <v>46</v>
      </c>
      <c r="F30" s="385"/>
      <c r="G30" s="370" t="s">
        <v>5</v>
      </c>
      <c r="H30" s="371" t="s">
        <v>54</v>
      </c>
      <c r="I30" s="219"/>
      <c r="J30" s="371" t="s">
        <v>55</v>
      </c>
      <c r="K30" s="218" t="s">
        <v>56</v>
      </c>
      <c r="L30" s="33"/>
      <c r="M30" s="385"/>
      <c r="P30" s="366"/>
      <c r="Q30" s="366"/>
      <c r="R30" s="367"/>
    </row>
    <row r="31" spans="1:37" x14ac:dyDescent="0.25">
      <c r="A31" s="351" t="s">
        <v>45</v>
      </c>
      <c r="B31" s="352"/>
      <c r="C31" s="354"/>
      <c r="D31" s="372"/>
      <c r="E31" s="504"/>
      <c r="F31" s="504"/>
      <c r="G31" s="379" t="s">
        <v>6</v>
      </c>
      <c r="H31" s="352"/>
      <c r="I31" s="373"/>
      <c r="J31" s="380"/>
      <c r="K31" s="346" t="s">
        <v>47</v>
      </c>
      <c r="L31" s="386"/>
      <c r="M31" s="374"/>
      <c r="P31" s="368"/>
      <c r="Q31" s="368"/>
      <c r="R31" s="196"/>
    </row>
    <row r="32" spans="1:37" x14ac:dyDescent="0.25">
      <c r="A32" s="355" t="s">
        <v>53</v>
      </c>
      <c r="B32" s="217"/>
      <c r="C32" s="357"/>
      <c r="D32" s="375"/>
      <c r="E32" s="497"/>
      <c r="F32" s="497"/>
      <c r="G32" s="381" t="s">
        <v>7</v>
      </c>
      <c r="H32" s="84"/>
      <c r="I32" s="344"/>
      <c r="J32" s="85"/>
      <c r="K32" s="383"/>
      <c r="L32" s="318"/>
      <c r="M32" s="378"/>
      <c r="P32" s="196"/>
      <c r="Q32" s="192"/>
      <c r="R32" s="196"/>
    </row>
    <row r="33" spans="1:18" x14ac:dyDescent="0.25">
      <c r="A33" s="233"/>
      <c r="B33" s="234"/>
      <c r="C33" s="235"/>
      <c r="D33" s="375"/>
      <c r="E33" s="86"/>
      <c r="F33" s="340"/>
      <c r="G33" s="381" t="s">
        <v>8</v>
      </c>
      <c r="H33" s="84"/>
      <c r="I33" s="344"/>
      <c r="J33" s="85"/>
      <c r="K33" s="346" t="s">
        <v>48</v>
      </c>
      <c r="L33" s="386"/>
      <c r="M33" s="374"/>
      <c r="P33" s="368"/>
      <c r="Q33" s="368"/>
      <c r="R33" s="196"/>
    </row>
    <row r="34" spans="1:18" x14ac:dyDescent="0.25">
      <c r="A34" s="206"/>
      <c r="B34" s="126"/>
      <c r="C34" s="207"/>
      <c r="D34" s="375"/>
      <c r="E34" s="86"/>
      <c r="F34" s="340"/>
      <c r="G34" s="381" t="s">
        <v>9</v>
      </c>
      <c r="H34" s="84"/>
      <c r="I34" s="344"/>
      <c r="J34" s="85"/>
      <c r="K34" s="384"/>
      <c r="L34" s="340"/>
      <c r="M34" s="376"/>
      <c r="P34" s="196"/>
      <c r="Q34" s="192"/>
      <c r="R34" s="196"/>
    </row>
    <row r="35" spans="1:18" x14ac:dyDescent="0.25">
      <c r="A35" s="221"/>
      <c r="B35" s="236"/>
      <c r="C35" s="266"/>
      <c r="D35" s="375"/>
      <c r="E35" s="86"/>
      <c r="F35" s="340"/>
      <c r="G35" s="381" t="s">
        <v>10</v>
      </c>
      <c r="H35" s="84"/>
      <c r="I35" s="344"/>
      <c r="J35" s="85"/>
      <c r="K35" s="355"/>
      <c r="L35" s="318"/>
      <c r="M35" s="378"/>
      <c r="P35" s="196"/>
      <c r="Q35" s="192"/>
      <c r="R35" s="196"/>
    </row>
    <row r="36" spans="1:18" x14ac:dyDescent="0.25">
      <c r="A36" s="222"/>
      <c r="B36" s="22"/>
      <c r="C36" s="207"/>
      <c r="D36" s="375"/>
      <c r="E36" s="86"/>
      <c r="F36" s="340"/>
      <c r="G36" s="381" t="s">
        <v>11</v>
      </c>
      <c r="H36" s="84"/>
      <c r="I36" s="344"/>
      <c r="J36" s="85"/>
      <c r="K36" s="346" t="s">
        <v>34</v>
      </c>
      <c r="L36" s="386"/>
      <c r="M36" s="374"/>
      <c r="P36" s="368"/>
      <c r="Q36" s="368"/>
      <c r="R36" s="196"/>
    </row>
    <row r="37" spans="1:18" x14ac:dyDescent="0.25">
      <c r="A37" s="222"/>
      <c r="B37" s="22"/>
      <c r="C37" s="231"/>
      <c r="D37" s="375"/>
      <c r="E37" s="86"/>
      <c r="F37" s="340"/>
      <c r="G37" s="381" t="s">
        <v>12</v>
      </c>
      <c r="H37" s="84"/>
      <c r="I37" s="344"/>
      <c r="J37" s="85"/>
      <c r="K37" s="384"/>
      <c r="L37" s="340"/>
      <c r="M37" s="376"/>
      <c r="P37" s="196"/>
      <c r="Q37" s="192"/>
      <c r="R37" s="196"/>
    </row>
    <row r="38" spans="1:18" x14ac:dyDescent="0.25">
      <c r="A38" s="223"/>
      <c r="B38" s="220"/>
      <c r="C38" s="232"/>
      <c r="D38" s="377"/>
      <c r="E38" s="209"/>
      <c r="F38" s="318"/>
      <c r="G38" s="382" t="s">
        <v>13</v>
      </c>
      <c r="H38" s="217"/>
      <c r="I38" s="348"/>
      <c r="J38" s="211"/>
      <c r="K38" s="355" t="e">
        <f>#REF!</f>
        <v>#REF!</v>
      </c>
      <c r="L38" s="318"/>
      <c r="M38" s="378"/>
      <c r="P38" s="196"/>
      <c r="Q38" s="192"/>
      <c r="R38" s="369"/>
    </row>
  </sheetData>
  <mergeCells count="36">
    <mergeCell ref="E8:F8"/>
    <mergeCell ref="G8:H8"/>
    <mergeCell ref="A1:F1"/>
    <mergeCell ref="E4:F4"/>
    <mergeCell ref="G4:H4"/>
    <mergeCell ref="E6:F6"/>
    <mergeCell ref="G6:H6"/>
    <mergeCell ref="E10:F10"/>
    <mergeCell ref="G10:H10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J19:K19"/>
    <mergeCell ref="E31:F31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E32:F32"/>
    <mergeCell ref="B19:C19"/>
    <mergeCell ref="D19:E19"/>
    <mergeCell ref="F19:G19"/>
    <mergeCell ref="H19:I19"/>
  </mergeCells>
  <conditionalFormatting sqref="E4 E6 E8 E10">
    <cfRule type="cellIs" dxfId="129" priority="2" stopIfTrue="1" operator="equal">
      <formula>"Bye"</formula>
    </cfRule>
  </conditionalFormatting>
  <conditionalFormatting sqref="R38">
    <cfRule type="expression" dxfId="12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FA2E4-789B-4A33-9DD8-30FDAE6DEE1F}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10.109375" style="40" customWidth="1"/>
    <col min="5" max="5" width="12.109375" style="430" customWidth="1"/>
    <col min="6" max="6" width="6.109375" style="93" hidden="1" customWidth="1"/>
    <col min="7" max="7" width="31.4414062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476" t="str">
        <f>Altalanos!$A$6</f>
        <v>Windoor Korosztályos Vidék Csapatbajnokság 2025</v>
      </c>
      <c r="B1" s="87"/>
      <c r="C1" s="87"/>
      <c r="D1" s="237"/>
      <c r="E1" s="257" t="s">
        <v>52</v>
      </c>
      <c r="F1" s="106"/>
      <c r="G1" s="248"/>
      <c r="H1" s="88"/>
      <c r="I1" s="88"/>
      <c r="J1" s="249"/>
      <c r="K1" s="249"/>
      <c r="L1" s="249"/>
      <c r="M1" s="249"/>
      <c r="N1" s="249"/>
      <c r="O1" s="249"/>
      <c r="P1" s="249"/>
      <c r="Q1" s="250"/>
    </row>
    <row r="2" spans="1:17" ht="13.8" thickBot="1" x14ac:dyDescent="0.3">
      <c r="B2" s="89" t="s">
        <v>51</v>
      </c>
      <c r="C2" s="442" t="str">
        <f>Altalanos!$D$8</f>
        <v>F18</v>
      </c>
      <c r="D2" s="106"/>
      <c r="E2" s="257" t="s">
        <v>35</v>
      </c>
      <c r="F2" s="94"/>
      <c r="G2" s="94"/>
      <c r="H2" s="418"/>
      <c r="I2" s="41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412" t="s">
        <v>50</v>
      </c>
      <c r="B3" s="416"/>
      <c r="C3" s="416"/>
      <c r="D3" s="416"/>
      <c r="E3" s="416"/>
      <c r="F3" s="416"/>
      <c r="G3" s="416"/>
      <c r="H3" s="416"/>
      <c r="I3" s="417"/>
      <c r="J3" s="101"/>
      <c r="K3" s="107"/>
      <c r="L3" s="107"/>
      <c r="M3" s="107"/>
      <c r="N3" s="287" t="s">
        <v>34</v>
      </c>
      <c r="O3" s="102"/>
      <c r="P3" s="108"/>
      <c r="Q3" s="258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32" t="s">
        <v>31</v>
      </c>
      <c r="I4" s="422"/>
      <c r="J4" s="110"/>
      <c r="K4" s="111"/>
      <c r="L4" s="111"/>
      <c r="M4" s="111"/>
      <c r="N4" s="110"/>
      <c r="O4" s="259"/>
      <c r="P4" s="259"/>
      <c r="Q4" s="112"/>
    </row>
    <row r="5" spans="1:17" s="2" customFormat="1" ht="13.8" thickBot="1" x14ac:dyDescent="0.3">
      <c r="A5" s="251" t="str">
        <f>Altalanos!$A$10</f>
        <v>2025.06.19-20.</v>
      </c>
      <c r="B5" s="251"/>
      <c r="C5" s="90" t="str">
        <f>Altalanos!$C$10</f>
        <v>Zalaegerszeg</v>
      </c>
      <c r="D5" s="91" t="str">
        <f>Altalanos!$D$10</f>
        <v xml:space="preserve">  </v>
      </c>
      <c r="E5" s="91"/>
      <c r="F5" s="91"/>
      <c r="G5" s="91"/>
      <c r="H5" s="283" t="str">
        <f>Altalanos!$E$10</f>
        <v>Kovács Annamária</v>
      </c>
      <c r="I5" s="433"/>
      <c r="J5" s="113"/>
      <c r="K5" s="83"/>
      <c r="L5" s="83"/>
      <c r="M5" s="83"/>
      <c r="N5" s="113"/>
      <c r="O5" s="91"/>
      <c r="P5" s="91"/>
      <c r="Q5" s="436"/>
    </row>
    <row r="6" spans="1:17" ht="30" customHeight="1" thickBot="1" x14ac:dyDescent="0.3">
      <c r="A6" s="240" t="s">
        <v>36</v>
      </c>
      <c r="B6" s="494" t="s">
        <v>100</v>
      </c>
      <c r="C6" s="495"/>
      <c r="D6" s="103" t="s">
        <v>32</v>
      </c>
      <c r="E6" s="104" t="s">
        <v>33</v>
      </c>
      <c r="F6" s="104" t="s">
        <v>37</v>
      </c>
      <c r="G6" s="104" t="s">
        <v>88</v>
      </c>
      <c r="H6" s="419" t="s">
        <v>38</v>
      </c>
      <c r="I6" s="420"/>
      <c r="J6" s="243" t="s">
        <v>17</v>
      </c>
      <c r="K6" s="105" t="s">
        <v>15</v>
      </c>
      <c r="L6" s="245" t="s">
        <v>1</v>
      </c>
      <c r="M6" s="214" t="s">
        <v>16</v>
      </c>
      <c r="N6" s="273" t="s">
        <v>49</v>
      </c>
      <c r="O6" s="255" t="s">
        <v>39</v>
      </c>
      <c r="P6" s="256" t="s">
        <v>2</v>
      </c>
      <c r="Q6" s="104" t="s">
        <v>40</v>
      </c>
    </row>
    <row r="7" spans="1:17" s="11" customFormat="1" ht="18.899999999999999" customHeight="1" x14ac:dyDescent="0.25">
      <c r="A7" s="247">
        <v>1</v>
      </c>
      <c r="B7" s="485" t="s">
        <v>116</v>
      </c>
      <c r="C7" s="486"/>
      <c r="D7" s="96"/>
      <c r="E7" s="260"/>
      <c r="F7" s="413"/>
      <c r="G7" s="414"/>
      <c r="H7" s="96">
        <v>99</v>
      </c>
      <c r="I7" s="96"/>
      <c r="J7" s="244"/>
      <c r="K7" s="242"/>
      <c r="L7" s="246"/>
      <c r="M7" s="242"/>
      <c r="N7" s="238"/>
      <c r="O7" s="96"/>
      <c r="P7" s="114"/>
      <c r="Q7" s="97"/>
    </row>
    <row r="8" spans="1:17" s="11" customFormat="1" ht="18.899999999999999" customHeight="1" x14ac:dyDescent="0.25">
      <c r="A8" s="247">
        <v>2</v>
      </c>
      <c r="B8" s="485" t="s">
        <v>117</v>
      </c>
      <c r="C8" s="486"/>
      <c r="D8" s="96"/>
      <c r="E8" s="260"/>
      <c r="F8" s="415"/>
      <c r="G8" s="281"/>
      <c r="H8" s="96">
        <v>2000</v>
      </c>
      <c r="I8" s="96"/>
      <c r="J8" s="244"/>
      <c r="K8" s="242"/>
      <c r="L8" s="246"/>
      <c r="M8" s="242"/>
      <c r="N8" s="238"/>
      <c r="O8" s="96"/>
      <c r="P8" s="114"/>
      <c r="Q8" s="97"/>
    </row>
    <row r="9" spans="1:17" s="11" customFormat="1" ht="18.899999999999999" customHeight="1" x14ac:dyDescent="0.25">
      <c r="A9" s="247">
        <v>3</v>
      </c>
      <c r="B9" s="485" t="s">
        <v>107</v>
      </c>
      <c r="C9" s="486"/>
      <c r="D9" s="96"/>
      <c r="E9" s="260"/>
      <c r="F9" s="415"/>
      <c r="G9" s="281"/>
      <c r="H9" s="96">
        <v>33</v>
      </c>
      <c r="I9" s="96"/>
      <c r="J9" s="244"/>
      <c r="K9" s="242"/>
      <c r="L9" s="246"/>
      <c r="M9" s="242"/>
      <c r="N9" s="238"/>
      <c r="O9" s="96"/>
      <c r="P9" s="424"/>
      <c r="Q9" s="274">
        <v>1</v>
      </c>
    </row>
    <row r="10" spans="1:17" s="11" customFormat="1" ht="18.899999999999999" customHeight="1" x14ac:dyDescent="0.25">
      <c r="A10" s="247">
        <v>4</v>
      </c>
      <c r="B10" s="485" t="s">
        <v>118</v>
      </c>
      <c r="C10" s="486"/>
      <c r="D10" s="96"/>
      <c r="E10" s="260"/>
      <c r="F10" s="415"/>
      <c r="G10" s="281"/>
      <c r="H10" s="96">
        <v>125</v>
      </c>
      <c r="I10" s="96"/>
      <c r="J10" s="244"/>
      <c r="K10" s="242"/>
      <c r="L10" s="246"/>
      <c r="M10" s="242"/>
      <c r="N10" s="238"/>
      <c r="O10" s="96"/>
      <c r="P10" s="423"/>
      <c r="Q10" s="421"/>
    </row>
    <row r="11" spans="1:17" s="11" customFormat="1" ht="18.899999999999999" customHeight="1" x14ac:dyDescent="0.25">
      <c r="A11" s="247">
        <v>5</v>
      </c>
      <c r="B11" s="485" t="s">
        <v>103</v>
      </c>
      <c r="C11" s="486"/>
      <c r="D11" s="96"/>
      <c r="E11" s="260"/>
      <c r="F11" s="415"/>
      <c r="G11" s="281"/>
      <c r="H11" s="96">
        <v>138</v>
      </c>
      <c r="I11" s="96"/>
      <c r="J11" s="244"/>
      <c r="K11" s="242"/>
      <c r="L11" s="246"/>
      <c r="M11" s="242"/>
      <c r="N11" s="238"/>
      <c r="O11" s="96"/>
      <c r="P11" s="423"/>
      <c r="Q11" s="421"/>
    </row>
    <row r="12" spans="1:17" s="11" customFormat="1" ht="18.899999999999999" customHeight="1" x14ac:dyDescent="0.25">
      <c r="A12" s="247">
        <v>6</v>
      </c>
      <c r="B12" s="485"/>
      <c r="C12" s="486"/>
      <c r="D12" s="96"/>
      <c r="E12" s="260"/>
      <c r="F12" s="415"/>
      <c r="G12" s="281"/>
      <c r="H12" s="96"/>
      <c r="I12" s="96"/>
      <c r="J12" s="244"/>
      <c r="K12" s="242"/>
      <c r="L12" s="246"/>
      <c r="M12" s="242"/>
      <c r="N12" s="238"/>
      <c r="O12" s="96"/>
      <c r="P12" s="423"/>
      <c r="Q12" s="421"/>
    </row>
    <row r="13" spans="1:17" s="11" customFormat="1" ht="18.899999999999999" customHeight="1" x14ac:dyDescent="0.25">
      <c r="A13" s="247">
        <v>7</v>
      </c>
      <c r="B13" s="95"/>
      <c r="C13" s="95"/>
      <c r="D13" s="96"/>
      <c r="E13" s="260"/>
      <c r="F13" s="415"/>
      <c r="G13" s="281"/>
      <c r="H13" s="96"/>
      <c r="I13" s="96"/>
      <c r="J13" s="244"/>
      <c r="K13" s="242"/>
      <c r="L13" s="246"/>
      <c r="M13" s="242"/>
      <c r="N13" s="238"/>
      <c r="O13" s="96"/>
      <c r="P13" s="423"/>
      <c r="Q13" s="421"/>
    </row>
    <row r="14" spans="1:17" s="11" customFormat="1" ht="18.899999999999999" customHeight="1" x14ac:dyDescent="0.25">
      <c r="A14" s="247">
        <v>8</v>
      </c>
      <c r="B14" s="95"/>
      <c r="C14" s="95"/>
      <c r="D14" s="96"/>
      <c r="E14" s="260"/>
      <c r="F14" s="415"/>
      <c r="G14" s="281"/>
      <c r="H14" s="96"/>
      <c r="I14" s="96"/>
      <c r="J14" s="244"/>
      <c r="K14" s="242"/>
      <c r="L14" s="246"/>
      <c r="M14" s="242"/>
      <c r="N14" s="238"/>
      <c r="O14" s="96"/>
      <c r="P14" s="423"/>
      <c r="Q14" s="421"/>
    </row>
    <row r="15" spans="1:17" s="11" customFormat="1" ht="18.899999999999999" customHeight="1" x14ac:dyDescent="0.25">
      <c r="A15" s="247">
        <v>9</v>
      </c>
      <c r="B15" s="95"/>
      <c r="C15" s="95"/>
      <c r="D15" s="96"/>
      <c r="E15" s="260"/>
      <c r="F15" s="97"/>
      <c r="G15" s="97"/>
      <c r="H15" s="96"/>
      <c r="I15" s="96"/>
      <c r="J15" s="244"/>
      <c r="K15" s="242"/>
      <c r="L15" s="246"/>
      <c r="M15" s="280"/>
      <c r="N15" s="238"/>
      <c r="O15" s="96"/>
      <c r="P15" s="97"/>
      <c r="Q15" s="97"/>
    </row>
    <row r="16" spans="1:17" s="11" customFormat="1" ht="18.899999999999999" customHeight="1" x14ac:dyDescent="0.25">
      <c r="A16" s="247">
        <v>10</v>
      </c>
      <c r="B16" s="439"/>
      <c r="C16" s="95"/>
      <c r="D16" s="96"/>
      <c r="E16" s="260"/>
      <c r="F16" s="97"/>
      <c r="G16" s="97"/>
      <c r="H16" s="96"/>
      <c r="I16" s="96"/>
      <c r="J16" s="244"/>
      <c r="K16" s="242"/>
      <c r="L16" s="246"/>
      <c r="M16" s="280"/>
      <c r="N16" s="238"/>
      <c r="O16" s="96"/>
      <c r="P16" s="114"/>
      <c r="Q16" s="97"/>
    </row>
    <row r="17" spans="1:17" s="11" customFormat="1" ht="18.899999999999999" customHeight="1" x14ac:dyDescent="0.25">
      <c r="A17" s="247">
        <v>11</v>
      </c>
      <c r="B17" s="95"/>
      <c r="C17" s="95"/>
      <c r="D17" s="96"/>
      <c r="E17" s="260"/>
      <c r="F17" s="97"/>
      <c r="G17" s="97"/>
      <c r="H17" s="96"/>
      <c r="I17" s="96"/>
      <c r="J17" s="244"/>
      <c r="K17" s="242"/>
      <c r="L17" s="246"/>
      <c r="M17" s="280"/>
      <c r="N17" s="238"/>
      <c r="O17" s="96"/>
      <c r="P17" s="114"/>
      <c r="Q17" s="97"/>
    </row>
    <row r="18" spans="1:17" s="11" customFormat="1" ht="18.899999999999999" customHeight="1" x14ac:dyDescent="0.25">
      <c r="A18" s="247">
        <v>12</v>
      </c>
      <c r="B18" s="95"/>
      <c r="C18" s="95"/>
      <c r="D18" s="96"/>
      <c r="E18" s="260"/>
      <c r="F18" s="97"/>
      <c r="G18" s="97"/>
      <c r="H18" s="96"/>
      <c r="I18" s="96"/>
      <c r="J18" s="244"/>
      <c r="K18" s="242"/>
      <c r="L18" s="246"/>
      <c r="M18" s="280"/>
      <c r="N18" s="238"/>
      <c r="O18" s="96"/>
      <c r="P18" s="114"/>
      <c r="Q18" s="97"/>
    </row>
    <row r="19" spans="1:17" s="11" customFormat="1" ht="18.899999999999999" customHeight="1" x14ac:dyDescent="0.25">
      <c r="A19" s="247">
        <v>13</v>
      </c>
      <c r="B19" s="95"/>
      <c r="C19" s="95"/>
      <c r="D19" s="96"/>
      <c r="E19" s="260"/>
      <c r="F19" s="97"/>
      <c r="G19" s="97"/>
      <c r="H19" s="96"/>
      <c r="I19" s="96"/>
      <c r="J19" s="244"/>
      <c r="K19" s="242"/>
      <c r="L19" s="246"/>
      <c r="M19" s="280"/>
      <c r="N19" s="238"/>
      <c r="O19" s="96"/>
      <c r="P19" s="114"/>
      <c r="Q19" s="97"/>
    </row>
    <row r="20" spans="1:17" s="11" customFormat="1" ht="18.899999999999999" customHeight="1" x14ac:dyDescent="0.25">
      <c r="A20" s="247">
        <v>14</v>
      </c>
      <c r="B20" s="95"/>
      <c r="C20" s="95"/>
      <c r="D20" s="96"/>
      <c r="E20" s="260"/>
      <c r="F20" s="97"/>
      <c r="G20" s="97"/>
      <c r="H20" s="96"/>
      <c r="I20" s="96"/>
      <c r="J20" s="244"/>
      <c r="K20" s="242"/>
      <c r="L20" s="246"/>
      <c r="M20" s="280"/>
      <c r="N20" s="238"/>
      <c r="O20" s="96"/>
      <c r="P20" s="114"/>
      <c r="Q20" s="97"/>
    </row>
    <row r="21" spans="1:17" s="11" customFormat="1" ht="18.899999999999999" customHeight="1" x14ac:dyDescent="0.25">
      <c r="A21" s="247">
        <v>15</v>
      </c>
      <c r="B21" s="95"/>
      <c r="C21" s="95"/>
      <c r="D21" s="96"/>
      <c r="E21" s="260"/>
      <c r="F21" s="97"/>
      <c r="G21" s="97"/>
      <c r="H21" s="96"/>
      <c r="I21" s="96"/>
      <c r="J21" s="244"/>
      <c r="K21" s="242"/>
      <c r="L21" s="246"/>
      <c r="M21" s="280"/>
      <c r="N21" s="238"/>
      <c r="O21" s="96"/>
      <c r="P21" s="114"/>
      <c r="Q21" s="97"/>
    </row>
    <row r="22" spans="1:17" s="11" customFormat="1" ht="18.899999999999999" customHeight="1" x14ac:dyDescent="0.25">
      <c r="A22" s="247">
        <v>16</v>
      </c>
      <c r="B22" s="95"/>
      <c r="C22" s="95"/>
      <c r="D22" s="96"/>
      <c r="E22" s="260"/>
      <c r="F22" s="97"/>
      <c r="G22" s="97"/>
      <c r="H22" s="96"/>
      <c r="I22" s="96"/>
      <c r="J22" s="244"/>
      <c r="K22" s="242"/>
      <c r="L22" s="246"/>
      <c r="M22" s="280"/>
      <c r="N22" s="238"/>
      <c r="O22" s="96"/>
      <c r="P22" s="114"/>
      <c r="Q22" s="97"/>
    </row>
    <row r="23" spans="1:17" s="11" customFormat="1" ht="18.899999999999999" customHeight="1" x14ac:dyDescent="0.25">
      <c r="A23" s="247">
        <v>17</v>
      </c>
      <c r="B23" s="95"/>
      <c r="C23" s="95"/>
      <c r="D23" s="96"/>
      <c r="E23" s="260"/>
      <c r="F23" s="97"/>
      <c r="G23" s="97"/>
      <c r="H23" s="96"/>
      <c r="I23" s="96"/>
      <c r="J23" s="244"/>
      <c r="K23" s="242"/>
      <c r="L23" s="246"/>
      <c r="M23" s="280"/>
      <c r="N23" s="238"/>
      <c r="O23" s="96"/>
      <c r="P23" s="114"/>
      <c r="Q23" s="97"/>
    </row>
    <row r="24" spans="1:17" s="11" customFormat="1" ht="18.899999999999999" customHeight="1" x14ac:dyDescent="0.25">
      <c r="A24" s="247">
        <v>18</v>
      </c>
      <c r="B24" s="95"/>
      <c r="C24" s="95"/>
      <c r="D24" s="96"/>
      <c r="E24" s="260"/>
      <c r="F24" s="97"/>
      <c r="G24" s="97"/>
      <c r="H24" s="96"/>
      <c r="I24" s="96"/>
      <c r="J24" s="244"/>
      <c r="K24" s="242"/>
      <c r="L24" s="246"/>
      <c r="M24" s="280"/>
      <c r="N24" s="238"/>
      <c r="O24" s="96"/>
      <c r="P24" s="114"/>
      <c r="Q24" s="97"/>
    </row>
    <row r="25" spans="1:17" s="11" customFormat="1" ht="18.899999999999999" customHeight="1" x14ac:dyDescent="0.25">
      <c r="A25" s="247">
        <v>19</v>
      </c>
      <c r="B25" s="95"/>
      <c r="C25" s="95"/>
      <c r="D25" s="96"/>
      <c r="E25" s="260"/>
      <c r="F25" s="97"/>
      <c r="G25" s="97"/>
      <c r="H25" s="96"/>
      <c r="I25" s="96"/>
      <c r="J25" s="244"/>
      <c r="K25" s="242"/>
      <c r="L25" s="246"/>
      <c r="M25" s="280"/>
      <c r="N25" s="238"/>
      <c r="O25" s="96"/>
      <c r="P25" s="114"/>
      <c r="Q25" s="97"/>
    </row>
    <row r="26" spans="1:17" s="11" customFormat="1" ht="18.899999999999999" customHeight="1" x14ac:dyDescent="0.25">
      <c r="A26" s="247">
        <v>20</v>
      </c>
      <c r="B26" s="95"/>
      <c r="C26" s="95"/>
      <c r="D26" s="96"/>
      <c r="E26" s="260"/>
      <c r="F26" s="97"/>
      <c r="G26" s="97"/>
      <c r="H26" s="96"/>
      <c r="I26" s="96"/>
      <c r="J26" s="244"/>
      <c r="K26" s="242"/>
      <c r="L26" s="246"/>
      <c r="M26" s="280"/>
      <c r="N26" s="238"/>
      <c r="O26" s="96"/>
      <c r="P26" s="114"/>
      <c r="Q26" s="97"/>
    </row>
    <row r="27" spans="1:17" s="11" customFormat="1" ht="18.899999999999999" customHeight="1" x14ac:dyDescent="0.25">
      <c r="A27" s="247">
        <v>21</v>
      </c>
      <c r="B27" s="95"/>
      <c r="C27" s="95"/>
      <c r="D27" s="96"/>
      <c r="E27" s="260"/>
      <c r="F27" s="97"/>
      <c r="G27" s="97"/>
      <c r="H27" s="96"/>
      <c r="I27" s="96"/>
      <c r="J27" s="244"/>
      <c r="K27" s="242"/>
      <c r="L27" s="246"/>
      <c r="M27" s="280"/>
      <c r="N27" s="238"/>
      <c r="O27" s="96"/>
      <c r="P27" s="114"/>
      <c r="Q27" s="97"/>
    </row>
    <row r="28" spans="1:17" s="11" customFormat="1" ht="18.899999999999999" customHeight="1" x14ac:dyDescent="0.25">
      <c r="A28" s="247">
        <v>22</v>
      </c>
      <c r="B28" s="95"/>
      <c r="C28" s="95"/>
      <c r="D28" s="96"/>
      <c r="E28" s="440"/>
      <c r="F28" s="434"/>
      <c r="G28" s="274"/>
      <c r="H28" s="96"/>
      <c r="I28" s="96"/>
      <c r="J28" s="244"/>
      <c r="K28" s="242"/>
      <c r="L28" s="246"/>
      <c r="M28" s="280"/>
      <c r="N28" s="238"/>
      <c r="O28" s="96"/>
      <c r="P28" s="114"/>
      <c r="Q28" s="97"/>
    </row>
    <row r="29" spans="1:17" s="11" customFormat="1" ht="18.899999999999999" customHeight="1" x14ac:dyDescent="0.25">
      <c r="A29" s="247">
        <v>23</v>
      </c>
      <c r="B29" s="95"/>
      <c r="C29" s="95"/>
      <c r="D29" s="96"/>
      <c r="E29" s="441"/>
      <c r="F29" s="97"/>
      <c r="G29" s="97"/>
      <c r="H29" s="96"/>
      <c r="I29" s="96"/>
      <c r="J29" s="244"/>
      <c r="K29" s="242"/>
      <c r="L29" s="246"/>
      <c r="M29" s="280"/>
      <c r="N29" s="238"/>
      <c r="O29" s="96"/>
      <c r="P29" s="114"/>
      <c r="Q29" s="97"/>
    </row>
    <row r="30" spans="1:17" s="11" customFormat="1" ht="18.899999999999999" customHeight="1" x14ac:dyDescent="0.25">
      <c r="A30" s="247">
        <v>24</v>
      </c>
      <c r="B30" s="95"/>
      <c r="C30" s="95"/>
      <c r="D30" s="96"/>
      <c r="E30" s="260"/>
      <c r="F30" s="97"/>
      <c r="G30" s="97"/>
      <c r="H30" s="96"/>
      <c r="I30" s="96"/>
      <c r="J30" s="244"/>
      <c r="K30" s="242"/>
      <c r="L30" s="246"/>
      <c r="M30" s="280"/>
      <c r="N30" s="238"/>
      <c r="O30" s="96"/>
      <c r="P30" s="114"/>
      <c r="Q30" s="97"/>
    </row>
    <row r="31" spans="1:17" s="11" customFormat="1" ht="18.899999999999999" customHeight="1" x14ac:dyDescent="0.25">
      <c r="A31" s="247">
        <v>25</v>
      </c>
      <c r="B31" s="95"/>
      <c r="C31" s="95"/>
      <c r="D31" s="96"/>
      <c r="E31" s="260"/>
      <c r="F31" s="97"/>
      <c r="G31" s="97"/>
      <c r="H31" s="96"/>
      <c r="I31" s="96"/>
      <c r="J31" s="244"/>
      <c r="K31" s="242"/>
      <c r="L31" s="246"/>
      <c r="M31" s="280"/>
      <c r="N31" s="238"/>
      <c r="O31" s="96"/>
      <c r="P31" s="114"/>
      <c r="Q31" s="97"/>
    </row>
    <row r="32" spans="1:17" s="11" customFormat="1" ht="18.899999999999999" customHeight="1" x14ac:dyDescent="0.25">
      <c r="A32" s="247">
        <v>26</v>
      </c>
      <c r="B32" s="95"/>
      <c r="C32" s="95"/>
      <c r="D32" s="96"/>
      <c r="E32" s="431"/>
      <c r="F32" s="97"/>
      <c r="G32" s="97"/>
      <c r="H32" s="96"/>
      <c r="I32" s="96"/>
      <c r="J32" s="244"/>
      <c r="K32" s="242"/>
      <c r="L32" s="246"/>
      <c r="M32" s="280"/>
      <c r="N32" s="238"/>
      <c r="O32" s="96"/>
      <c r="P32" s="114"/>
      <c r="Q32" s="97"/>
    </row>
    <row r="33" spans="1:17" s="11" customFormat="1" ht="18.899999999999999" customHeight="1" x14ac:dyDescent="0.25">
      <c r="A33" s="247">
        <v>27</v>
      </c>
      <c r="B33" s="95"/>
      <c r="C33" s="95"/>
      <c r="D33" s="96"/>
      <c r="E33" s="260"/>
      <c r="F33" s="97"/>
      <c r="G33" s="97"/>
      <c r="H33" s="96"/>
      <c r="I33" s="96"/>
      <c r="J33" s="244"/>
      <c r="K33" s="242"/>
      <c r="L33" s="246"/>
      <c r="M33" s="280"/>
      <c r="N33" s="238"/>
      <c r="O33" s="96"/>
      <c r="P33" s="114"/>
      <c r="Q33" s="97"/>
    </row>
    <row r="34" spans="1:17" s="11" customFormat="1" ht="18.899999999999999" customHeight="1" x14ac:dyDescent="0.25">
      <c r="A34" s="247">
        <v>28</v>
      </c>
      <c r="B34" s="95"/>
      <c r="C34" s="95"/>
      <c r="D34" s="96"/>
      <c r="E34" s="260"/>
      <c r="F34" s="97"/>
      <c r="G34" s="97"/>
      <c r="H34" s="96"/>
      <c r="I34" s="96"/>
      <c r="J34" s="244"/>
      <c r="K34" s="242"/>
      <c r="L34" s="246"/>
      <c r="M34" s="280"/>
      <c r="N34" s="238"/>
      <c r="O34" s="96"/>
      <c r="P34" s="114"/>
      <c r="Q34" s="97"/>
    </row>
    <row r="35" spans="1:17" s="11" customFormat="1" ht="18.899999999999999" customHeight="1" x14ac:dyDescent="0.25">
      <c r="A35" s="247">
        <v>29</v>
      </c>
      <c r="B35" s="95"/>
      <c r="C35" s="95"/>
      <c r="D35" s="96"/>
      <c r="E35" s="260"/>
      <c r="F35" s="97"/>
      <c r="G35" s="97"/>
      <c r="H35" s="96"/>
      <c r="I35" s="96"/>
      <c r="J35" s="244"/>
      <c r="K35" s="242"/>
      <c r="L35" s="246"/>
      <c r="M35" s="280"/>
      <c r="N35" s="238"/>
      <c r="O35" s="96"/>
      <c r="P35" s="114"/>
      <c r="Q35" s="97"/>
    </row>
    <row r="36" spans="1:17" s="11" customFormat="1" ht="18.899999999999999" customHeight="1" x14ac:dyDescent="0.25">
      <c r="A36" s="247">
        <v>30</v>
      </c>
      <c r="B36" s="95"/>
      <c r="C36" s="95"/>
      <c r="D36" s="96"/>
      <c r="E36" s="260"/>
      <c r="F36" s="97"/>
      <c r="G36" s="97"/>
      <c r="H36" s="96"/>
      <c r="I36" s="96"/>
      <c r="J36" s="244"/>
      <c r="K36" s="242"/>
      <c r="L36" s="246"/>
      <c r="M36" s="280"/>
      <c r="N36" s="238"/>
      <c r="O36" s="96"/>
      <c r="P36" s="114"/>
      <c r="Q36" s="97"/>
    </row>
    <row r="37" spans="1:17" s="11" customFormat="1" ht="18.899999999999999" customHeight="1" x14ac:dyDescent="0.25">
      <c r="A37" s="247">
        <v>31</v>
      </c>
      <c r="B37" s="95"/>
      <c r="C37" s="95"/>
      <c r="D37" s="96"/>
      <c r="E37" s="260"/>
      <c r="F37" s="97"/>
      <c r="G37" s="97"/>
      <c r="H37" s="96"/>
      <c r="I37" s="96"/>
      <c r="J37" s="244"/>
      <c r="K37" s="242"/>
      <c r="L37" s="246"/>
      <c r="M37" s="280"/>
      <c r="N37" s="238"/>
      <c r="O37" s="96"/>
      <c r="P37" s="114"/>
      <c r="Q37" s="97"/>
    </row>
    <row r="38" spans="1:17" s="11" customFormat="1" ht="18.899999999999999" customHeight="1" x14ac:dyDescent="0.25">
      <c r="A38" s="247">
        <v>32</v>
      </c>
      <c r="B38" s="95"/>
      <c r="C38" s="95"/>
      <c r="D38" s="96"/>
      <c r="E38" s="260"/>
      <c r="F38" s="97"/>
      <c r="G38" s="97"/>
      <c r="H38" s="415"/>
      <c r="I38" s="281"/>
      <c r="J38" s="244"/>
      <c r="K38" s="242"/>
      <c r="L38" s="246"/>
      <c r="M38" s="280"/>
      <c r="N38" s="238"/>
      <c r="O38" s="97"/>
      <c r="P38" s="114"/>
      <c r="Q38" s="97"/>
    </row>
    <row r="39" spans="1:17" s="11" customFormat="1" ht="18.899999999999999" customHeight="1" x14ac:dyDescent="0.25">
      <c r="A39" s="247">
        <v>33</v>
      </c>
      <c r="B39" s="95"/>
      <c r="C39" s="95"/>
      <c r="D39" s="96"/>
      <c r="E39" s="260"/>
      <c r="F39" s="97"/>
      <c r="G39" s="97"/>
      <c r="H39" s="415"/>
      <c r="I39" s="281"/>
      <c r="J39" s="244"/>
      <c r="K39" s="242"/>
      <c r="L39" s="246"/>
      <c r="M39" s="280"/>
      <c r="N39" s="274"/>
      <c r="O39" s="97"/>
      <c r="P39" s="114"/>
      <c r="Q39" s="97"/>
    </row>
    <row r="40" spans="1:17" s="11" customFormat="1" ht="18.899999999999999" customHeight="1" x14ac:dyDescent="0.25">
      <c r="A40" s="247">
        <v>34</v>
      </c>
      <c r="B40" s="95"/>
      <c r="C40" s="95"/>
      <c r="D40" s="96"/>
      <c r="E40" s="260"/>
      <c r="F40" s="97"/>
      <c r="G40" s="97"/>
      <c r="H40" s="415"/>
      <c r="I40" s="281"/>
      <c r="J40" s="244" t="e">
        <f>IF(AND(Q40="",#REF!&gt;0,#REF!&lt;5),K40,)</f>
        <v>#REF!</v>
      </c>
      <c r="K40" s="242" t="str">
        <f>IF(D40="","ZZZ9",IF(AND(#REF!&gt;0,#REF!&lt;5),D40&amp;#REF!,D40&amp;"9"))</f>
        <v>ZZZ9</v>
      </c>
      <c r="L40" s="246">
        <f t="shared" ref="L40:L103" si="0">IF(Q40="",999,Q40)</f>
        <v>999</v>
      </c>
      <c r="M40" s="280">
        <f t="shared" ref="M40:M103" si="1">IF(P40=999,999,1)</f>
        <v>999</v>
      </c>
      <c r="N40" s="274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7">
        <v>35</v>
      </c>
      <c r="B41" s="95"/>
      <c r="C41" s="95"/>
      <c r="D41" s="96"/>
      <c r="E41" s="260"/>
      <c r="F41" s="97"/>
      <c r="G41" s="97"/>
      <c r="H41" s="415"/>
      <c r="I41" s="281"/>
      <c r="J41" s="244" t="e">
        <f>IF(AND(Q41="",#REF!&gt;0,#REF!&lt;5),K41,)</f>
        <v>#REF!</v>
      </c>
      <c r="K41" s="242" t="str">
        <f>IF(D41="","ZZZ9",IF(AND(#REF!&gt;0,#REF!&lt;5),D41&amp;#REF!,D41&amp;"9"))</f>
        <v>ZZZ9</v>
      </c>
      <c r="L41" s="246">
        <f t="shared" si="0"/>
        <v>999</v>
      </c>
      <c r="M41" s="280">
        <f t="shared" si="1"/>
        <v>999</v>
      </c>
      <c r="N41" s="274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7">
        <v>36</v>
      </c>
      <c r="B42" s="95"/>
      <c r="C42" s="95"/>
      <c r="D42" s="96"/>
      <c r="E42" s="260"/>
      <c r="F42" s="97"/>
      <c r="G42" s="97"/>
      <c r="H42" s="415"/>
      <c r="I42" s="281"/>
      <c r="J42" s="244" t="e">
        <f>IF(AND(Q42="",#REF!&gt;0,#REF!&lt;5),K42,)</f>
        <v>#REF!</v>
      </c>
      <c r="K42" s="242" t="str">
        <f>IF(D42="","ZZZ9",IF(AND(#REF!&gt;0,#REF!&lt;5),D42&amp;#REF!,D42&amp;"9"))</f>
        <v>ZZZ9</v>
      </c>
      <c r="L42" s="246">
        <f t="shared" si="0"/>
        <v>999</v>
      </c>
      <c r="M42" s="280">
        <f t="shared" si="1"/>
        <v>999</v>
      </c>
      <c r="N42" s="274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7">
        <v>37</v>
      </c>
      <c r="B43" s="95"/>
      <c r="C43" s="95"/>
      <c r="D43" s="96"/>
      <c r="E43" s="260"/>
      <c r="F43" s="97"/>
      <c r="G43" s="97"/>
      <c r="H43" s="415"/>
      <c r="I43" s="281"/>
      <c r="J43" s="244" t="e">
        <f>IF(AND(Q43="",#REF!&gt;0,#REF!&lt;5),K43,)</f>
        <v>#REF!</v>
      </c>
      <c r="K43" s="242" t="str">
        <f>IF(D43="","ZZZ9",IF(AND(#REF!&gt;0,#REF!&lt;5),D43&amp;#REF!,D43&amp;"9"))</f>
        <v>ZZZ9</v>
      </c>
      <c r="L43" s="246">
        <f t="shared" si="0"/>
        <v>999</v>
      </c>
      <c r="M43" s="280">
        <f t="shared" si="1"/>
        <v>999</v>
      </c>
      <c r="N43" s="274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7">
        <v>38</v>
      </c>
      <c r="B44" s="95"/>
      <c r="C44" s="95"/>
      <c r="D44" s="96"/>
      <c r="E44" s="260"/>
      <c r="F44" s="97"/>
      <c r="G44" s="97"/>
      <c r="H44" s="415"/>
      <c r="I44" s="281"/>
      <c r="J44" s="244" t="e">
        <f>IF(AND(Q44="",#REF!&gt;0,#REF!&lt;5),K44,)</f>
        <v>#REF!</v>
      </c>
      <c r="K44" s="242" t="str">
        <f>IF(D44="","ZZZ9",IF(AND(#REF!&gt;0,#REF!&lt;5),D44&amp;#REF!,D44&amp;"9"))</f>
        <v>ZZZ9</v>
      </c>
      <c r="L44" s="246">
        <f t="shared" si="0"/>
        <v>999</v>
      </c>
      <c r="M44" s="280">
        <f t="shared" si="1"/>
        <v>999</v>
      </c>
      <c r="N44" s="274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7">
        <v>39</v>
      </c>
      <c r="B45" s="95"/>
      <c r="C45" s="95"/>
      <c r="D45" s="96"/>
      <c r="E45" s="260"/>
      <c r="F45" s="97"/>
      <c r="G45" s="97"/>
      <c r="H45" s="415"/>
      <c r="I45" s="281"/>
      <c r="J45" s="244" t="e">
        <f>IF(AND(Q45="",#REF!&gt;0,#REF!&lt;5),K45,)</f>
        <v>#REF!</v>
      </c>
      <c r="K45" s="242" t="str">
        <f>IF(D45="","ZZZ9",IF(AND(#REF!&gt;0,#REF!&lt;5),D45&amp;#REF!,D45&amp;"9"))</f>
        <v>ZZZ9</v>
      </c>
      <c r="L45" s="246">
        <f t="shared" si="0"/>
        <v>999</v>
      </c>
      <c r="M45" s="280">
        <f t="shared" si="1"/>
        <v>999</v>
      </c>
      <c r="N45" s="274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7">
        <v>40</v>
      </c>
      <c r="B46" s="95"/>
      <c r="C46" s="95"/>
      <c r="D46" s="96"/>
      <c r="E46" s="260"/>
      <c r="F46" s="97"/>
      <c r="G46" s="97"/>
      <c r="H46" s="415"/>
      <c r="I46" s="281"/>
      <c r="J46" s="244" t="e">
        <f>IF(AND(Q46="",#REF!&gt;0,#REF!&lt;5),K46,)</f>
        <v>#REF!</v>
      </c>
      <c r="K46" s="242" t="str">
        <f>IF(D46="","ZZZ9",IF(AND(#REF!&gt;0,#REF!&lt;5),D46&amp;#REF!,D46&amp;"9"))</f>
        <v>ZZZ9</v>
      </c>
      <c r="L46" s="246">
        <f t="shared" si="0"/>
        <v>999</v>
      </c>
      <c r="M46" s="280">
        <f t="shared" si="1"/>
        <v>999</v>
      </c>
      <c r="N46" s="274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7">
        <v>41</v>
      </c>
      <c r="B47" s="95"/>
      <c r="C47" s="95"/>
      <c r="D47" s="96"/>
      <c r="E47" s="260"/>
      <c r="F47" s="97"/>
      <c r="G47" s="97"/>
      <c r="H47" s="415"/>
      <c r="I47" s="281"/>
      <c r="J47" s="244" t="e">
        <f>IF(AND(Q47="",#REF!&gt;0,#REF!&lt;5),K47,)</f>
        <v>#REF!</v>
      </c>
      <c r="K47" s="242" t="str">
        <f>IF(D47="","ZZZ9",IF(AND(#REF!&gt;0,#REF!&lt;5),D47&amp;#REF!,D47&amp;"9"))</f>
        <v>ZZZ9</v>
      </c>
      <c r="L47" s="246">
        <f t="shared" si="0"/>
        <v>999</v>
      </c>
      <c r="M47" s="280">
        <f t="shared" si="1"/>
        <v>999</v>
      </c>
      <c r="N47" s="274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7">
        <v>42</v>
      </c>
      <c r="B48" s="95"/>
      <c r="C48" s="95"/>
      <c r="D48" s="96"/>
      <c r="E48" s="260"/>
      <c r="F48" s="97"/>
      <c r="G48" s="97"/>
      <c r="H48" s="415"/>
      <c r="I48" s="281"/>
      <c r="J48" s="244" t="e">
        <f>IF(AND(Q48="",#REF!&gt;0,#REF!&lt;5),K48,)</f>
        <v>#REF!</v>
      </c>
      <c r="K48" s="242" t="str">
        <f>IF(D48="","ZZZ9",IF(AND(#REF!&gt;0,#REF!&lt;5),D48&amp;#REF!,D48&amp;"9"))</f>
        <v>ZZZ9</v>
      </c>
      <c r="L48" s="246">
        <f t="shared" si="0"/>
        <v>999</v>
      </c>
      <c r="M48" s="280">
        <f t="shared" si="1"/>
        <v>999</v>
      </c>
      <c r="N48" s="274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7">
        <v>43</v>
      </c>
      <c r="B49" s="95"/>
      <c r="C49" s="95"/>
      <c r="D49" s="96"/>
      <c r="E49" s="260"/>
      <c r="F49" s="97"/>
      <c r="G49" s="97"/>
      <c r="H49" s="415"/>
      <c r="I49" s="281"/>
      <c r="J49" s="244" t="e">
        <f>IF(AND(Q49="",#REF!&gt;0,#REF!&lt;5),K49,)</f>
        <v>#REF!</v>
      </c>
      <c r="K49" s="242" t="str">
        <f>IF(D49="","ZZZ9",IF(AND(#REF!&gt;0,#REF!&lt;5),D49&amp;#REF!,D49&amp;"9"))</f>
        <v>ZZZ9</v>
      </c>
      <c r="L49" s="246">
        <f t="shared" si="0"/>
        <v>999</v>
      </c>
      <c r="M49" s="280">
        <f t="shared" si="1"/>
        <v>999</v>
      </c>
      <c r="N49" s="274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7">
        <v>44</v>
      </c>
      <c r="B50" s="95"/>
      <c r="C50" s="95"/>
      <c r="D50" s="96"/>
      <c r="E50" s="260"/>
      <c r="F50" s="97"/>
      <c r="G50" s="97"/>
      <c r="H50" s="415"/>
      <c r="I50" s="281"/>
      <c r="J50" s="244" t="e">
        <f>IF(AND(Q50="",#REF!&gt;0,#REF!&lt;5),K50,)</f>
        <v>#REF!</v>
      </c>
      <c r="K50" s="242" t="str">
        <f>IF(D50="","ZZZ9",IF(AND(#REF!&gt;0,#REF!&lt;5),D50&amp;#REF!,D50&amp;"9"))</f>
        <v>ZZZ9</v>
      </c>
      <c r="L50" s="246">
        <f t="shared" si="0"/>
        <v>999</v>
      </c>
      <c r="M50" s="280">
        <f t="shared" si="1"/>
        <v>999</v>
      </c>
      <c r="N50" s="274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7">
        <v>45</v>
      </c>
      <c r="B51" s="95"/>
      <c r="C51" s="95"/>
      <c r="D51" s="96"/>
      <c r="E51" s="260"/>
      <c r="F51" s="97"/>
      <c r="G51" s="97"/>
      <c r="H51" s="415"/>
      <c r="I51" s="281"/>
      <c r="J51" s="244" t="e">
        <f>IF(AND(Q51="",#REF!&gt;0,#REF!&lt;5),K51,)</f>
        <v>#REF!</v>
      </c>
      <c r="K51" s="242" t="str">
        <f>IF(D51="","ZZZ9",IF(AND(#REF!&gt;0,#REF!&lt;5),D51&amp;#REF!,D51&amp;"9"))</f>
        <v>ZZZ9</v>
      </c>
      <c r="L51" s="246">
        <f t="shared" si="0"/>
        <v>999</v>
      </c>
      <c r="M51" s="280">
        <f t="shared" si="1"/>
        <v>999</v>
      </c>
      <c r="N51" s="274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7">
        <v>46</v>
      </c>
      <c r="B52" s="95"/>
      <c r="C52" s="95"/>
      <c r="D52" s="96"/>
      <c r="E52" s="260"/>
      <c r="F52" s="97"/>
      <c r="G52" s="97"/>
      <c r="H52" s="415"/>
      <c r="I52" s="281"/>
      <c r="J52" s="244" t="e">
        <f>IF(AND(Q52="",#REF!&gt;0,#REF!&lt;5),K52,)</f>
        <v>#REF!</v>
      </c>
      <c r="K52" s="242" t="str">
        <f>IF(D52="","ZZZ9",IF(AND(#REF!&gt;0,#REF!&lt;5),D52&amp;#REF!,D52&amp;"9"))</f>
        <v>ZZZ9</v>
      </c>
      <c r="L52" s="246">
        <f t="shared" si="0"/>
        <v>999</v>
      </c>
      <c r="M52" s="280">
        <f t="shared" si="1"/>
        <v>999</v>
      </c>
      <c r="N52" s="274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7">
        <v>47</v>
      </c>
      <c r="B53" s="95"/>
      <c r="C53" s="95"/>
      <c r="D53" s="96"/>
      <c r="E53" s="260"/>
      <c r="F53" s="97"/>
      <c r="G53" s="97"/>
      <c r="H53" s="415"/>
      <c r="I53" s="281"/>
      <c r="J53" s="244" t="e">
        <f>IF(AND(Q53="",#REF!&gt;0,#REF!&lt;5),K53,)</f>
        <v>#REF!</v>
      </c>
      <c r="K53" s="242" t="str">
        <f>IF(D53="","ZZZ9",IF(AND(#REF!&gt;0,#REF!&lt;5),D53&amp;#REF!,D53&amp;"9"))</f>
        <v>ZZZ9</v>
      </c>
      <c r="L53" s="246">
        <f t="shared" si="0"/>
        <v>999</v>
      </c>
      <c r="M53" s="280">
        <f t="shared" si="1"/>
        <v>999</v>
      </c>
      <c r="N53" s="274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7">
        <v>48</v>
      </c>
      <c r="B54" s="95"/>
      <c r="C54" s="95"/>
      <c r="D54" s="96"/>
      <c r="E54" s="260"/>
      <c r="F54" s="97"/>
      <c r="G54" s="97"/>
      <c r="H54" s="415"/>
      <c r="I54" s="281"/>
      <c r="J54" s="244" t="e">
        <f>IF(AND(Q54="",#REF!&gt;0,#REF!&lt;5),K54,)</f>
        <v>#REF!</v>
      </c>
      <c r="K54" s="242" t="str">
        <f>IF(D54="","ZZZ9",IF(AND(#REF!&gt;0,#REF!&lt;5),D54&amp;#REF!,D54&amp;"9"))</f>
        <v>ZZZ9</v>
      </c>
      <c r="L54" s="246">
        <f t="shared" si="0"/>
        <v>999</v>
      </c>
      <c r="M54" s="280">
        <f t="shared" si="1"/>
        <v>999</v>
      </c>
      <c r="N54" s="274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7">
        <v>49</v>
      </c>
      <c r="B55" s="95"/>
      <c r="C55" s="95"/>
      <c r="D55" s="96"/>
      <c r="E55" s="260"/>
      <c r="F55" s="97"/>
      <c r="G55" s="97"/>
      <c r="H55" s="415"/>
      <c r="I55" s="281"/>
      <c r="J55" s="244" t="e">
        <f>IF(AND(Q55="",#REF!&gt;0,#REF!&lt;5),K55,)</f>
        <v>#REF!</v>
      </c>
      <c r="K55" s="242" t="str">
        <f>IF(D55="","ZZZ9",IF(AND(#REF!&gt;0,#REF!&lt;5),D55&amp;#REF!,D55&amp;"9"))</f>
        <v>ZZZ9</v>
      </c>
      <c r="L55" s="246">
        <f t="shared" si="0"/>
        <v>999</v>
      </c>
      <c r="M55" s="280">
        <f t="shared" si="1"/>
        <v>999</v>
      </c>
      <c r="N55" s="274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7">
        <v>50</v>
      </c>
      <c r="B56" s="95"/>
      <c r="C56" s="95"/>
      <c r="D56" s="96"/>
      <c r="E56" s="260"/>
      <c r="F56" s="97"/>
      <c r="G56" s="97"/>
      <c r="H56" s="415"/>
      <c r="I56" s="281"/>
      <c r="J56" s="244" t="e">
        <f>IF(AND(Q56="",#REF!&gt;0,#REF!&lt;5),K56,)</f>
        <v>#REF!</v>
      </c>
      <c r="K56" s="242" t="str">
        <f>IF(D56="","ZZZ9",IF(AND(#REF!&gt;0,#REF!&lt;5),D56&amp;#REF!,D56&amp;"9"))</f>
        <v>ZZZ9</v>
      </c>
      <c r="L56" s="246">
        <f t="shared" si="0"/>
        <v>999</v>
      </c>
      <c r="M56" s="280">
        <f t="shared" si="1"/>
        <v>999</v>
      </c>
      <c r="N56" s="274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7">
        <v>51</v>
      </c>
      <c r="B57" s="95"/>
      <c r="C57" s="95"/>
      <c r="D57" s="96"/>
      <c r="E57" s="260"/>
      <c r="F57" s="97"/>
      <c r="G57" s="97"/>
      <c r="H57" s="415"/>
      <c r="I57" s="281"/>
      <c r="J57" s="244" t="e">
        <f>IF(AND(Q57="",#REF!&gt;0,#REF!&lt;5),K57,)</f>
        <v>#REF!</v>
      </c>
      <c r="K57" s="242" t="str">
        <f>IF(D57="","ZZZ9",IF(AND(#REF!&gt;0,#REF!&lt;5),D57&amp;#REF!,D57&amp;"9"))</f>
        <v>ZZZ9</v>
      </c>
      <c r="L57" s="246">
        <f t="shared" si="0"/>
        <v>999</v>
      </c>
      <c r="M57" s="280">
        <f t="shared" si="1"/>
        <v>999</v>
      </c>
      <c r="N57" s="274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7">
        <v>52</v>
      </c>
      <c r="B58" s="95"/>
      <c r="C58" s="95"/>
      <c r="D58" s="96"/>
      <c r="E58" s="260"/>
      <c r="F58" s="97"/>
      <c r="G58" s="97"/>
      <c r="H58" s="415"/>
      <c r="I58" s="281"/>
      <c r="J58" s="244" t="e">
        <f>IF(AND(Q58="",#REF!&gt;0,#REF!&lt;5),K58,)</f>
        <v>#REF!</v>
      </c>
      <c r="K58" s="242" t="str">
        <f>IF(D58="","ZZZ9",IF(AND(#REF!&gt;0,#REF!&lt;5),D58&amp;#REF!,D58&amp;"9"))</f>
        <v>ZZZ9</v>
      </c>
      <c r="L58" s="246">
        <f t="shared" si="0"/>
        <v>999</v>
      </c>
      <c r="M58" s="280">
        <f t="shared" si="1"/>
        <v>999</v>
      </c>
      <c r="N58" s="274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7">
        <v>53</v>
      </c>
      <c r="B59" s="95"/>
      <c r="C59" s="95"/>
      <c r="D59" s="96"/>
      <c r="E59" s="260"/>
      <c r="F59" s="97"/>
      <c r="G59" s="97"/>
      <c r="H59" s="415"/>
      <c r="I59" s="281"/>
      <c r="J59" s="244" t="e">
        <f>IF(AND(Q59="",#REF!&gt;0,#REF!&lt;5),K59,)</f>
        <v>#REF!</v>
      </c>
      <c r="K59" s="242" t="str">
        <f>IF(D59="","ZZZ9",IF(AND(#REF!&gt;0,#REF!&lt;5),D59&amp;#REF!,D59&amp;"9"))</f>
        <v>ZZZ9</v>
      </c>
      <c r="L59" s="246">
        <f t="shared" si="0"/>
        <v>999</v>
      </c>
      <c r="M59" s="280">
        <f t="shared" si="1"/>
        <v>999</v>
      </c>
      <c r="N59" s="274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7">
        <v>54</v>
      </c>
      <c r="B60" s="95"/>
      <c r="C60" s="95"/>
      <c r="D60" s="96"/>
      <c r="E60" s="260"/>
      <c r="F60" s="97"/>
      <c r="G60" s="97"/>
      <c r="H60" s="415"/>
      <c r="I60" s="281"/>
      <c r="J60" s="244" t="e">
        <f>IF(AND(Q60="",#REF!&gt;0,#REF!&lt;5),K60,)</f>
        <v>#REF!</v>
      </c>
      <c r="K60" s="242" t="str">
        <f>IF(D60="","ZZZ9",IF(AND(#REF!&gt;0,#REF!&lt;5),D60&amp;#REF!,D60&amp;"9"))</f>
        <v>ZZZ9</v>
      </c>
      <c r="L60" s="246">
        <f t="shared" si="0"/>
        <v>999</v>
      </c>
      <c r="M60" s="280">
        <f t="shared" si="1"/>
        <v>999</v>
      </c>
      <c r="N60" s="274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7">
        <v>55</v>
      </c>
      <c r="B61" s="95"/>
      <c r="C61" s="95"/>
      <c r="D61" s="96"/>
      <c r="E61" s="260"/>
      <c r="F61" s="97"/>
      <c r="G61" s="97"/>
      <c r="H61" s="415"/>
      <c r="I61" s="281"/>
      <c r="J61" s="244" t="e">
        <f>IF(AND(Q61="",#REF!&gt;0,#REF!&lt;5),K61,)</f>
        <v>#REF!</v>
      </c>
      <c r="K61" s="242" t="str">
        <f>IF(D61="","ZZZ9",IF(AND(#REF!&gt;0,#REF!&lt;5),D61&amp;#REF!,D61&amp;"9"))</f>
        <v>ZZZ9</v>
      </c>
      <c r="L61" s="246">
        <f t="shared" si="0"/>
        <v>999</v>
      </c>
      <c r="M61" s="280">
        <f t="shared" si="1"/>
        <v>999</v>
      </c>
      <c r="N61" s="274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7">
        <v>56</v>
      </c>
      <c r="B62" s="95"/>
      <c r="C62" s="95"/>
      <c r="D62" s="96"/>
      <c r="E62" s="260"/>
      <c r="F62" s="97"/>
      <c r="G62" s="97"/>
      <c r="H62" s="415"/>
      <c r="I62" s="281"/>
      <c r="J62" s="244" t="e">
        <f>IF(AND(Q62="",#REF!&gt;0,#REF!&lt;5),K62,)</f>
        <v>#REF!</v>
      </c>
      <c r="K62" s="242" t="str">
        <f>IF(D62="","ZZZ9",IF(AND(#REF!&gt;0,#REF!&lt;5),D62&amp;#REF!,D62&amp;"9"))</f>
        <v>ZZZ9</v>
      </c>
      <c r="L62" s="246">
        <f t="shared" si="0"/>
        <v>999</v>
      </c>
      <c r="M62" s="280">
        <f t="shared" si="1"/>
        <v>999</v>
      </c>
      <c r="N62" s="274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7">
        <v>57</v>
      </c>
      <c r="B63" s="95"/>
      <c r="C63" s="95"/>
      <c r="D63" s="96"/>
      <c r="E63" s="260"/>
      <c r="F63" s="97"/>
      <c r="G63" s="97"/>
      <c r="H63" s="415"/>
      <c r="I63" s="281"/>
      <c r="J63" s="244" t="e">
        <f>IF(AND(Q63="",#REF!&gt;0,#REF!&lt;5),K63,)</f>
        <v>#REF!</v>
      </c>
      <c r="K63" s="242" t="str">
        <f>IF(D63="","ZZZ9",IF(AND(#REF!&gt;0,#REF!&lt;5),D63&amp;#REF!,D63&amp;"9"))</f>
        <v>ZZZ9</v>
      </c>
      <c r="L63" s="246">
        <f t="shared" si="0"/>
        <v>999</v>
      </c>
      <c r="M63" s="280">
        <f t="shared" si="1"/>
        <v>999</v>
      </c>
      <c r="N63" s="274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7">
        <v>58</v>
      </c>
      <c r="B64" s="95"/>
      <c r="C64" s="95"/>
      <c r="D64" s="96"/>
      <c r="E64" s="260"/>
      <c r="F64" s="97"/>
      <c r="G64" s="97"/>
      <c r="H64" s="415"/>
      <c r="I64" s="281"/>
      <c r="J64" s="244" t="e">
        <f>IF(AND(Q64="",#REF!&gt;0,#REF!&lt;5),K64,)</f>
        <v>#REF!</v>
      </c>
      <c r="K64" s="242" t="str">
        <f>IF(D64="","ZZZ9",IF(AND(#REF!&gt;0,#REF!&lt;5),D64&amp;#REF!,D64&amp;"9"))</f>
        <v>ZZZ9</v>
      </c>
      <c r="L64" s="246">
        <f t="shared" si="0"/>
        <v>999</v>
      </c>
      <c r="M64" s="280">
        <f t="shared" si="1"/>
        <v>999</v>
      </c>
      <c r="N64" s="274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7">
        <v>59</v>
      </c>
      <c r="B65" s="95"/>
      <c r="C65" s="95"/>
      <c r="D65" s="96"/>
      <c r="E65" s="260"/>
      <c r="F65" s="97"/>
      <c r="G65" s="97"/>
      <c r="H65" s="415"/>
      <c r="I65" s="281"/>
      <c r="J65" s="244" t="e">
        <f>IF(AND(Q65="",#REF!&gt;0,#REF!&lt;5),K65,)</f>
        <v>#REF!</v>
      </c>
      <c r="K65" s="242" t="str">
        <f>IF(D65="","ZZZ9",IF(AND(#REF!&gt;0,#REF!&lt;5),D65&amp;#REF!,D65&amp;"9"))</f>
        <v>ZZZ9</v>
      </c>
      <c r="L65" s="246">
        <f t="shared" si="0"/>
        <v>999</v>
      </c>
      <c r="M65" s="280">
        <f t="shared" si="1"/>
        <v>999</v>
      </c>
      <c r="N65" s="274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7">
        <v>60</v>
      </c>
      <c r="B66" s="95"/>
      <c r="C66" s="95"/>
      <c r="D66" s="96"/>
      <c r="E66" s="260"/>
      <c r="F66" s="97"/>
      <c r="G66" s="97"/>
      <c r="H66" s="415"/>
      <c r="I66" s="281"/>
      <c r="J66" s="244" t="e">
        <f>IF(AND(Q66="",#REF!&gt;0,#REF!&lt;5),K66,)</f>
        <v>#REF!</v>
      </c>
      <c r="K66" s="242" t="str">
        <f>IF(D66="","ZZZ9",IF(AND(#REF!&gt;0,#REF!&lt;5),D66&amp;#REF!,D66&amp;"9"))</f>
        <v>ZZZ9</v>
      </c>
      <c r="L66" s="246">
        <f t="shared" si="0"/>
        <v>999</v>
      </c>
      <c r="M66" s="280">
        <f t="shared" si="1"/>
        <v>999</v>
      </c>
      <c r="N66" s="274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7">
        <v>61</v>
      </c>
      <c r="B67" s="95"/>
      <c r="C67" s="95"/>
      <c r="D67" s="96"/>
      <c r="E67" s="260"/>
      <c r="F67" s="97"/>
      <c r="G67" s="97"/>
      <c r="H67" s="415"/>
      <c r="I67" s="281"/>
      <c r="J67" s="244" t="e">
        <f>IF(AND(Q67="",#REF!&gt;0,#REF!&lt;5),K67,)</f>
        <v>#REF!</v>
      </c>
      <c r="K67" s="242" t="str">
        <f>IF(D67="","ZZZ9",IF(AND(#REF!&gt;0,#REF!&lt;5),D67&amp;#REF!,D67&amp;"9"))</f>
        <v>ZZZ9</v>
      </c>
      <c r="L67" s="246">
        <f t="shared" si="0"/>
        <v>999</v>
      </c>
      <c r="M67" s="280">
        <f t="shared" si="1"/>
        <v>999</v>
      </c>
      <c r="N67" s="274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7">
        <v>62</v>
      </c>
      <c r="B68" s="95"/>
      <c r="C68" s="95"/>
      <c r="D68" s="96"/>
      <c r="E68" s="260"/>
      <c r="F68" s="97"/>
      <c r="G68" s="97"/>
      <c r="H68" s="415"/>
      <c r="I68" s="281"/>
      <c r="J68" s="244" t="e">
        <f>IF(AND(Q68="",#REF!&gt;0,#REF!&lt;5),K68,)</f>
        <v>#REF!</v>
      </c>
      <c r="K68" s="242" t="str">
        <f>IF(D68="","ZZZ9",IF(AND(#REF!&gt;0,#REF!&lt;5),D68&amp;#REF!,D68&amp;"9"))</f>
        <v>ZZZ9</v>
      </c>
      <c r="L68" s="246">
        <f t="shared" si="0"/>
        <v>999</v>
      </c>
      <c r="M68" s="280">
        <f t="shared" si="1"/>
        <v>999</v>
      </c>
      <c r="N68" s="274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7">
        <v>63</v>
      </c>
      <c r="B69" s="95"/>
      <c r="C69" s="95"/>
      <c r="D69" s="96"/>
      <c r="E69" s="260"/>
      <c r="F69" s="97"/>
      <c r="G69" s="97"/>
      <c r="H69" s="415"/>
      <c r="I69" s="281"/>
      <c r="J69" s="244" t="e">
        <f>IF(AND(Q69="",#REF!&gt;0,#REF!&lt;5),K69,)</f>
        <v>#REF!</v>
      </c>
      <c r="K69" s="242" t="str">
        <f>IF(D69="","ZZZ9",IF(AND(#REF!&gt;0,#REF!&lt;5),D69&amp;#REF!,D69&amp;"9"))</f>
        <v>ZZZ9</v>
      </c>
      <c r="L69" s="246">
        <f t="shared" si="0"/>
        <v>999</v>
      </c>
      <c r="M69" s="280">
        <f t="shared" si="1"/>
        <v>999</v>
      </c>
      <c r="N69" s="274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7">
        <v>64</v>
      </c>
      <c r="B70" s="95"/>
      <c r="C70" s="95"/>
      <c r="D70" s="96"/>
      <c r="E70" s="260"/>
      <c r="F70" s="97"/>
      <c r="G70" s="97"/>
      <c r="H70" s="415"/>
      <c r="I70" s="281"/>
      <c r="J70" s="244" t="e">
        <f>IF(AND(Q70="",#REF!&gt;0,#REF!&lt;5),K70,)</f>
        <v>#REF!</v>
      </c>
      <c r="K70" s="242" t="str">
        <f>IF(D70="","ZZZ9",IF(AND(#REF!&gt;0,#REF!&lt;5),D70&amp;#REF!,D70&amp;"9"))</f>
        <v>ZZZ9</v>
      </c>
      <c r="L70" s="246">
        <f t="shared" si="0"/>
        <v>999</v>
      </c>
      <c r="M70" s="280">
        <f t="shared" si="1"/>
        <v>999</v>
      </c>
      <c r="N70" s="274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7">
        <v>65</v>
      </c>
      <c r="B71" s="95"/>
      <c r="C71" s="95"/>
      <c r="D71" s="96"/>
      <c r="E71" s="260"/>
      <c r="F71" s="97"/>
      <c r="G71" s="97"/>
      <c r="H71" s="415"/>
      <c r="I71" s="281"/>
      <c r="J71" s="244" t="e">
        <f>IF(AND(Q71="",#REF!&gt;0,#REF!&lt;5),K71,)</f>
        <v>#REF!</v>
      </c>
      <c r="K71" s="242" t="str">
        <f>IF(D71="","ZZZ9",IF(AND(#REF!&gt;0,#REF!&lt;5),D71&amp;#REF!,D71&amp;"9"))</f>
        <v>ZZZ9</v>
      </c>
      <c r="L71" s="246">
        <f t="shared" si="0"/>
        <v>999</v>
      </c>
      <c r="M71" s="280">
        <f t="shared" si="1"/>
        <v>999</v>
      </c>
      <c r="N71" s="274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7">
        <v>66</v>
      </c>
      <c r="B72" s="95"/>
      <c r="C72" s="95"/>
      <c r="D72" s="96"/>
      <c r="E72" s="260"/>
      <c r="F72" s="97"/>
      <c r="G72" s="97"/>
      <c r="H72" s="415"/>
      <c r="I72" s="281"/>
      <c r="J72" s="244" t="e">
        <f>IF(AND(Q72="",#REF!&gt;0,#REF!&lt;5),K72,)</f>
        <v>#REF!</v>
      </c>
      <c r="K72" s="242" t="str">
        <f>IF(D72="","ZZZ9",IF(AND(#REF!&gt;0,#REF!&lt;5),D72&amp;#REF!,D72&amp;"9"))</f>
        <v>ZZZ9</v>
      </c>
      <c r="L72" s="246">
        <f t="shared" si="0"/>
        <v>999</v>
      </c>
      <c r="M72" s="280">
        <f t="shared" si="1"/>
        <v>999</v>
      </c>
      <c r="N72" s="274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7">
        <v>67</v>
      </c>
      <c r="B73" s="95"/>
      <c r="C73" s="95"/>
      <c r="D73" s="96"/>
      <c r="E73" s="260"/>
      <c r="F73" s="97"/>
      <c r="G73" s="97"/>
      <c r="H73" s="415"/>
      <c r="I73" s="281"/>
      <c r="J73" s="244" t="e">
        <f>IF(AND(Q73="",#REF!&gt;0,#REF!&lt;5),K73,)</f>
        <v>#REF!</v>
      </c>
      <c r="K73" s="242" t="str">
        <f>IF(D73="","ZZZ9",IF(AND(#REF!&gt;0,#REF!&lt;5),D73&amp;#REF!,D73&amp;"9"))</f>
        <v>ZZZ9</v>
      </c>
      <c r="L73" s="246">
        <f t="shared" si="0"/>
        <v>999</v>
      </c>
      <c r="M73" s="280">
        <f t="shared" si="1"/>
        <v>999</v>
      </c>
      <c r="N73" s="274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7">
        <v>68</v>
      </c>
      <c r="B74" s="95"/>
      <c r="C74" s="95"/>
      <c r="D74" s="96"/>
      <c r="E74" s="260"/>
      <c r="F74" s="97"/>
      <c r="G74" s="97"/>
      <c r="H74" s="415"/>
      <c r="I74" s="281"/>
      <c r="J74" s="244" t="e">
        <f>IF(AND(Q74="",#REF!&gt;0,#REF!&lt;5),K74,)</f>
        <v>#REF!</v>
      </c>
      <c r="K74" s="242" t="str">
        <f>IF(D74="","ZZZ9",IF(AND(#REF!&gt;0,#REF!&lt;5),D74&amp;#REF!,D74&amp;"9"))</f>
        <v>ZZZ9</v>
      </c>
      <c r="L74" s="246">
        <f t="shared" si="0"/>
        <v>999</v>
      </c>
      <c r="M74" s="280">
        <f t="shared" si="1"/>
        <v>999</v>
      </c>
      <c r="N74" s="274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7">
        <v>69</v>
      </c>
      <c r="B75" s="95"/>
      <c r="C75" s="95"/>
      <c r="D75" s="96"/>
      <c r="E75" s="260"/>
      <c r="F75" s="97"/>
      <c r="G75" s="97"/>
      <c r="H75" s="415"/>
      <c r="I75" s="281"/>
      <c r="J75" s="244" t="e">
        <f>IF(AND(Q75="",#REF!&gt;0,#REF!&lt;5),K75,)</f>
        <v>#REF!</v>
      </c>
      <c r="K75" s="242" t="str">
        <f>IF(D75="","ZZZ9",IF(AND(#REF!&gt;0,#REF!&lt;5),D75&amp;#REF!,D75&amp;"9"))</f>
        <v>ZZZ9</v>
      </c>
      <c r="L75" s="246">
        <f t="shared" si="0"/>
        <v>999</v>
      </c>
      <c r="M75" s="280">
        <f t="shared" si="1"/>
        <v>999</v>
      </c>
      <c r="N75" s="274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7">
        <v>70</v>
      </c>
      <c r="B76" s="95"/>
      <c r="C76" s="95"/>
      <c r="D76" s="96"/>
      <c r="E76" s="260"/>
      <c r="F76" s="97"/>
      <c r="G76" s="97"/>
      <c r="H76" s="415"/>
      <c r="I76" s="281"/>
      <c r="J76" s="244" t="e">
        <f>IF(AND(Q76="",#REF!&gt;0,#REF!&lt;5),K76,)</f>
        <v>#REF!</v>
      </c>
      <c r="K76" s="242" t="str">
        <f>IF(D76="","ZZZ9",IF(AND(#REF!&gt;0,#REF!&lt;5),D76&amp;#REF!,D76&amp;"9"))</f>
        <v>ZZZ9</v>
      </c>
      <c r="L76" s="246">
        <f t="shared" si="0"/>
        <v>999</v>
      </c>
      <c r="M76" s="280">
        <f t="shared" si="1"/>
        <v>999</v>
      </c>
      <c r="N76" s="274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7">
        <v>71</v>
      </c>
      <c r="B77" s="95"/>
      <c r="C77" s="95"/>
      <c r="D77" s="96"/>
      <c r="E77" s="260"/>
      <c r="F77" s="97"/>
      <c r="G77" s="97"/>
      <c r="H77" s="415"/>
      <c r="I77" s="281"/>
      <c r="J77" s="244" t="e">
        <f>IF(AND(Q77="",#REF!&gt;0,#REF!&lt;5),K77,)</f>
        <v>#REF!</v>
      </c>
      <c r="K77" s="242" t="str">
        <f>IF(D77="","ZZZ9",IF(AND(#REF!&gt;0,#REF!&lt;5),D77&amp;#REF!,D77&amp;"9"))</f>
        <v>ZZZ9</v>
      </c>
      <c r="L77" s="246">
        <f t="shared" si="0"/>
        <v>999</v>
      </c>
      <c r="M77" s="280">
        <f t="shared" si="1"/>
        <v>999</v>
      </c>
      <c r="N77" s="274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7">
        <v>72</v>
      </c>
      <c r="B78" s="95"/>
      <c r="C78" s="95"/>
      <c r="D78" s="96"/>
      <c r="E78" s="260"/>
      <c r="F78" s="97"/>
      <c r="G78" s="97"/>
      <c r="H78" s="415"/>
      <c r="I78" s="281"/>
      <c r="J78" s="244" t="e">
        <f>IF(AND(Q78="",#REF!&gt;0,#REF!&lt;5),K78,)</f>
        <v>#REF!</v>
      </c>
      <c r="K78" s="242" t="str">
        <f>IF(D78="","ZZZ9",IF(AND(#REF!&gt;0,#REF!&lt;5),D78&amp;#REF!,D78&amp;"9"))</f>
        <v>ZZZ9</v>
      </c>
      <c r="L78" s="246">
        <f t="shared" si="0"/>
        <v>999</v>
      </c>
      <c r="M78" s="280">
        <f t="shared" si="1"/>
        <v>999</v>
      </c>
      <c r="N78" s="274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7">
        <v>73</v>
      </c>
      <c r="B79" s="95"/>
      <c r="C79" s="95"/>
      <c r="D79" s="96"/>
      <c r="E79" s="260"/>
      <c r="F79" s="97"/>
      <c r="G79" s="97"/>
      <c r="H79" s="415"/>
      <c r="I79" s="281"/>
      <c r="J79" s="244" t="e">
        <f>IF(AND(Q79="",#REF!&gt;0,#REF!&lt;5),K79,)</f>
        <v>#REF!</v>
      </c>
      <c r="K79" s="242" t="str">
        <f>IF(D79="","ZZZ9",IF(AND(#REF!&gt;0,#REF!&lt;5),D79&amp;#REF!,D79&amp;"9"))</f>
        <v>ZZZ9</v>
      </c>
      <c r="L79" s="246">
        <f t="shared" si="0"/>
        <v>999</v>
      </c>
      <c r="M79" s="280">
        <f t="shared" si="1"/>
        <v>999</v>
      </c>
      <c r="N79" s="274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7">
        <v>74</v>
      </c>
      <c r="B80" s="95"/>
      <c r="C80" s="95"/>
      <c r="D80" s="96"/>
      <c r="E80" s="260"/>
      <c r="F80" s="97"/>
      <c r="G80" s="97"/>
      <c r="H80" s="415"/>
      <c r="I80" s="281"/>
      <c r="J80" s="244" t="e">
        <f>IF(AND(Q80="",#REF!&gt;0,#REF!&lt;5),K80,)</f>
        <v>#REF!</v>
      </c>
      <c r="K80" s="242" t="str">
        <f>IF(D80="","ZZZ9",IF(AND(#REF!&gt;0,#REF!&lt;5),D80&amp;#REF!,D80&amp;"9"))</f>
        <v>ZZZ9</v>
      </c>
      <c r="L80" s="246">
        <f t="shared" si="0"/>
        <v>999</v>
      </c>
      <c r="M80" s="280">
        <f t="shared" si="1"/>
        <v>999</v>
      </c>
      <c r="N80" s="274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7">
        <v>75</v>
      </c>
      <c r="B81" s="95"/>
      <c r="C81" s="95"/>
      <c r="D81" s="96"/>
      <c r="E81" s="260"/>
      <c r="F81" s="97"/>
      <c r="G81" s="97"/>
      <c r="H81" s="415"/>
      <c r="I81" s="281"/>
      <c r="J81" s="244" t="e">
        <f>IF(AND(Q81="",#REF!&gt;0,#REF!&lt;5),K81,)</f>
        <v>#REF!</v>
      </c>
      <c r="K81" s="242" t="str">
        <f>IF(D81="","ZZZ9",IF(AND(#REF!&gt;0,#REF!&lt;5),D81&amp;#REF!,D81&amp;"9"))</f>
        <v>ZZZ9</v>
      </c>
      <c r="L81" s="246">
        <f t="shared" si="0"/>
        <v>999</v>
      </c>
      <c r="M81" s="280">
        <f t="shared" si="1"/>
        <v>999</v>
      </c>
      <c r="N81" s="274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7">
        <v>76</v>
      </c>
      <c r="B82" s="95"/>
      <c r="C82" s="95"/>
      <c r="D82" s="96"/>
      <c r="E82" s="260"/>
      <c r="F82" s="97"/>
      <c r="G82" s="97"/>
      <c r="H82" s="415"/>
      <c r="I82" s="281"/>
      <c r="J82" s="244" t="e">
        <f>IF(AND(Q82="",#REF!&gt;0,#REF!&lt;5),K82,)</f>
        <v>#REF!</v>
      </c>
      <c r="K82" s="242" t="str">
        <f>IF(D82="","ZZZ9",IF(AND(#REF!&gt;0,#REF!&lt;5),D82&amp;#REF!,D82&amp;"9"))</f>
        <v>ZZZ9</v>
      </c>
      <c r="L82" s="246">
        <f t="shared" si="0"/>
        <v>999</v>
      </c>
      <c r="M82" s="280">
        <f t="shared" si="1"/>
        <v>999</v>
      </c>
      <c r="N82" s="274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7">
        <v>77</v>
      </c>
      <c r="B83" s="95"/>
      <c r="C83" s="95"/>
      <c r="D83" s="96"/>
      <c r="E83" s="260"/>
      <c r="F83" s="97"/>
      <c r="G83" s="97"/>
      <c r="H83" s="415"/>
      <c r="I83" s="281"/>
      <c r="J83" s="244" t="e">
        <f>IF(AND(Q83="",#REF!&gt;0,#REF!&lt;5),K83,)</f>
        <v>#REF!</v>
      </c>
      <c r="K83" s="242" t="str">
        <f>IF(D83="","ZZZ9",IF(AND(#REF!&gt;0,#REF!&lt;5),D83&amp;#REF!,D83&amp;"9"))</f>
        <v>ZZZ9</v>
      </c>
      <c r="L83" s="246">
        <f t="shared" si="0"/>
        <v>999</v>
      </c>
      <c r="M83" s="280">
        <f t="shared" si="1"/>
        <v>999</v>
      </c>
      <c r="N83" s="274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7">
        <v>78</v>
      </c>
      <c r="B84" s="95"/>
      <c r="C84" s="95"/>
      <c r="D84" s="96"/>
      <c r="E84" s="260"/>
      <c r="F84" s="97"/>
      <c r="G84" s="97"/>
      <c r="H84" s="415"/>
      <c r="I84" s="281"/>
      <c r="J84" s="244" t="e">
        <f>IF(AND(Q84="",#REF!&gt;0,#REF!&lt;5),K84,)</f>
        <v>#REF!</v>
      </c>
      <c r="K84" s="242" t="str">
        <f>IF(D84="","ZZZ9",IF(AND(#REF!&gt;0,#REF!&lt;5),D84&amp;#REF!,D84&amp;"9"))</f>
        <v>ZZZ9</v>
      </c>
      <c r="L84" s="246">
        <f t="shared" si="0"/>
        <v>999</v>
      </c>
      <c r="M84" s="280">
        <f t="shared" si="1"/>
        <v>999</v>
      </c>
      <c r="N84" s="274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7">
        <v>79</v>
      </c>
      <c r="B85" s="95"/>
      <c r="C85" s="95"/>
      <c r="D85" s="96"/>
      <c r="E85" s="260"/>
      <c r="F85" s="97"/>
      <c r="G85" s="97"/>
      <c r="H85" s="415"/>
      <c r="I85" s="281"/>
      <c r="J85" s="244" t="e">
        <f>IF(AND(Q85="",#REF!&gt;0,#REF!&lt;5),K85,)</f>
        <v>#REF!</v>
      </c>
      <c r="K85" s="242" t="str">
        <f>IF(D85="","ZZZ9",IF(AND(#REF!&gt;0,#REF!&lt;5),D85&amp;#REF!,D85&amp;"9"))</f>
        <v>ZZZ9</v>
      </c>
      <c r="L85" s="246">
        <f t="shared" si="0"/>
        <v>999</v>
      </c>
      <c r="M85" s="280">
        <f t="shared" si="1"/>
        <v>999</v>
      </c>
      <c r="N85" s="274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7">
        <v>80</v>
      </c>
      <c r="B86" s="95"/>
      <c r="C86" s="95"/>
      <c r="D86" s="96"/>
      <c r="E86" s="260"/>
      <c r="F86" s="97"/>
      <c r="G86" s="97"/>
      <c r="H86" s="415"/>
      <c r="I86" s="281"/>
      <c r="J86" s="244" t="e">
        <f>IF(AND(Q86="",#REF!&gt;0,#REF!&lt;5),K86,)</f>
        <v>#REF!</v>
      </c>
      <c r="K86" s="242" t="str">
        <f>IF(D86="","ZZZ9",IF(AND(#REF!&gt;0,#REF!&lt;5),D86&amp;#REF!,D86&amp;"9"))</f>
        <v>ZZZ9</v>
      </c>
      <c r="L86" s="246">
        <f t="shared" si="0"/>
        <v>999</v>
      </c>
      <c r="M86" s="280">
        <f t="shared" si="1"/>
        <v>999</v>
      </c>
      <c r="N86" s="274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7">
        <v>81</v>
      </c>
      <c r="B87" s="95"/>
      <c r="C87" s="95"/>
      <c r="D87" s="96"/>
      <c r="E87" s="260"/>
      <c r="F87" s="97"/>
      <c r="G87" s="97"/>
      <c r="H87" s="415"/>
      <c r="I87" s="281"/>
      <c r="J87" s="244" t="e">
        <f>IF(AND(Q87="",#REF!&gt;0,#REF!&lt;5),K87,)</f>
        <v>#REF!</v>
      </c>
      <c r="K87" s="242" t="str">
        <f>IF(D87="","ZZZ9",IF(AND(#REF!&gt;0,#REF!&lt;5),D87&amp;#REF!,D87&amp;"9"))</f>
        <v>ZZZ9</v>
      </c>
      <c r="L87" s="246">
        <f t="shared" si="0"/>
        <v>999</v>
      </c>
      <c r="M87" s="280">
        <f t="shared" si="1"/>
        <v>999</v>
      </c>
      <c r="N87" s="274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7">
        <v>82</v>
      </c>
      <c r="B88" s="95"/>
      <c r="C88" s="95"/>
      <c r="D88" s="96"/>
      <c r="E88" s="260"/>
      <c r="F88" s="97"/>
      <c r="G88" s="97"/>
      <c r="H88" s="415"/>
      <c r="I88" s="281"/>
      <c r="J88" s="244" t="e">
        <f>IF(AND(Q88="",#REF!&gt;0,#REF!&lt;5),K88,)</f>
        <v>#REF!</v>
      </c>
      <c r="K88" s="242" t="str">
        <f>IF(D88="","ZZZ9",IF(AND(#REF!&gt;0,#REF!&lt;5),D88&amp;#REF!,D88&amp;"9"))</f>
        <v>ZZZ9</v>
      </c>
      <c r="L88" s="246">
        <f t="shared" si="0"/>
        <v>999</v>
      </c>
      <c r="M88" s="280">
        <f t="shared" si="1"/>
        <v>999</v>
      </c>
      <c r="N88" s="274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7">
        <v>83</v>
      </c>
      <c r="B89" s="95"/>
      <c r="C89" s="95"/>
      <c r="D89" s="96"/>
      <c r="E89" s="260"/>
      <c r="F89" s="97"/>
      <c r="G89" s="97"/>
      <c r="H89" s="415"/>
      <c r="I89" s="281"/>
      <c r="J89" s="244" t="e">
        <f>IF(AND(Q89="",#REF!&gt;0,#REF!&lt;5),K89,)</f>
        <v>#REF!</v>
      </c>
      <c r="K89" s="242" t="str">
        <f>IF(D89="","ZZZ9",IF(AND(#REF!&gt;0,#REF!&lt;5),D89&amp;#REF!,D89&amp;"9"))</f>
        <v>ZZZ9</v>
      </c>
      <c r="L89" s="246">
        <f t="shared" si="0"/>
        <v>999</v>
      </c>
      <c r="M89" s="280">
        <f t="shared" si="1"/>
        <v>999</v>
      </c>
      <c r="N89" s="274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7">
        <v>84</v>
      </c>
      <c r="B90" s="95"/>
      <c r="C90" s="95"/>
      <c r="D90" s="96"/>
      <c r="E90" s="260"/>
      <c r="F90" s="97"/>
      <c r="G90" s="97"/>
      <c r="H90" s="415"/>
      <c r="I90" s="281"/>
      <c r="J90" s="244" t="e">
        <f>IF(AND(Q90="",#REF!&gt;0,#REF!&lt;5),K90,)</f>
        <v>#REF!</v>
      </c>
      <c r="K90" s="242" t="str">
        <f>IF(D90="","ZZZ9",IF(AND(#REF!&gt;0,#REF!&lt;5),D90&amp;#REF!,D90&amp;"9"))</f>
        <v>ZZZ9</v>
      </c>
      <c r="L90" s="246">
        <f t="shared" si="0"/>
        <v>999</v>
      </c>
      <c r="M90" s="280">
        <f t="shared" si="1"/>
        <v>999</v>
      </c>
      <c r="N90" s="274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7">
        <v>85</v>
      </c>
      <c r="B91" s="95"/>
      <c r="C91" s="95"/>
      <c r="D91" s="96"/>
      <c r="E91" s="260"/>
      <c r="F91" s="97"/>
      <c r="G91" s="97"/>
      <c r="H91" s="415"/>
      <c r="I91" s="281"/>
      <c r="J91" s="244" t="e">
        <f>IF(AND(Q91="",#REF!&gt;0,#REF!&lt;5),K91,)</f>
        <v>#REF!</v>
      </c>
      <c r="K91" s="242" t="str">
        <f>IF(D91="","ZZZ9",IF(AND(#REF!&gt;0,#REF!&lt;5),D91&amp;#REF!,D91&amp;"9"))</f>
        <v>ZZZ9</v>
      </c>
      <c r="L91" s="246">
        <f t="shared" si="0"/>
        <v>999</v>
      </c>
      <c r="M91" s="280">
        <f t="shared" si="1"/>
        <v>999</v>
      </c>
      <c r="N91" s="274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7">
        <v>86</v>
      </c>
      <c r="B92" s="95"/>
      <c r="C92" s="95"/>
      <c r="D92" s="96"/>
      <c r="E92" s="260"/>
      <c r="F92" s="97"/>
      <c r="G92" s="97"/>
      <c r="H92" s="415"/>
      <c r="I92" s="281"/>
      <c r="J92" s="244" t="e">
        <f>IF(AND(Q92="",#REF!&gt;0,#REF!&lt;5),K92,)</f>
        <v>#REF!</v>
      </c>
      <c r="K92" s="242" t="str">
        <f>IF(D92="","ZZZ9",IF(AND(#REF!&gt;0,#REF!&lt;5),D92&amp;#REF!,D92&amp;"9"))</f>
        <v>ZZZ9</v>
      </c>
      <c r="L92" s="246">
        <f t="shared" si="0"/>
        <v>999</v>
      </c>
      <c r="M92" s="280">
        <f t="shared" si="1"/>
        <v>999</v>
      </c>
      <c r="N92" s="274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7">
        <v>87</v>
      </c>
      <c r="B93" s="95"/>
      <c r="C93" s="95"/>
      <c r="D93" s="96"/>
      <c r="E93" s="260"/>
      <c r="F93" s="97"/>
      <c r="G93" s="97"/>
      <c r="H93" s="415"/>
      <c r="I93" s="281"/>
      <c r="J93" s="244" t="e">
        <f>IF(AND(Q93="",#REF!&gt;0,#REF!&lt;5),K93,)</f>
        <v>#REF!</v>
      </c>
      <c r="K93" s="242" t="str">
        <f>IF(D93="","ZZZ9",IF(AND(#REF!&gt;0,#REF!&lt;5),D93&amp;#REF!,D93&amp;"9"))</f>
        <v>ZZZ9</v>
      </c>
      <c r="L93" s="246">
        <f t="shared" si="0"/>
        <v>999</v>
      </c>
      <c r="M93" s="280">
        <f t="shared" si="1"/>
        <v>999</v>
      </c>
      <c r="N93" s="274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7">
        <v>88</v>
      </c>
      <c r="B94" s="95"/>
      <c r="C94" s="95"/>
      <c r="D94" s="96"/>
      <c r="E94" s="260"/>
      <c r="F94" s="97"/>
      <c r="G94" s="97"/>
      <c r="H94" s="415"/>
      <c r="I94" s="281"/>
      <c r="J94" s="244" t="e">
        <f>IF(AND(Q94="",#REF!&gt;0,#REF!&lt;5),K94,)</f>
        <v>#REF!</v>
      </c>
      <c r="K94" s="242" t="str">
        <f>IF(D94="","ZZZ9",IF(AND(#REF!&gt;0,#REF!&lt;5),D94&amp;#REF!,D94&amp;"9"))</f>
        <v>ZZZ9</v>
      </c>
      <c r="L94" s="246">
        <f t="shared" si="0"/>
        <v>999</v>
      </c>
      <c r="M94" s="280">
        <f t="shared" si="1"/>
        <v>999</v>
      </c>
      <c r="N94" s="274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7">
        <v>89</v>
      </c>
      <c r="B95" s="95"/>
      <c r="C95" s="95"/>
      <c r="D95" s="96"/>
      <c r="E95" s="260"/>
      <c r="F95" s="97"/>
      <c r="G95" s="97"/>
      <c r="H95" s="415"/>
      <c r="I95" s="281"/>
      <c r="J95" s="244" t="e">
        <f>IF(AND(Q95="",#REF!&gt;0,#REF!&lt;5),K95,)</f>
        <v>#REF!</v>
      </c>
      <c r="K95" s="242" t="str">
        <f>IF(D95="","ZZZ9",IF(AND(#REF!&gt;0,#REF!&lt;5),D95&amp;#REF!,D95&amp;"9"))</f>
        <v>ZZZ9</v>
      </c>
      <c r="L95" s="246">
        <f t="shared" si="0"/>
        <v>999</v>
      </c>
      <c r="M95" s="280">
        <f t="shared" si="1"/>
        <v>999</v>
      </c>
      <c r="N95" s="274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7">
        <v>90</v>
      </c>
      <c r="B96" s="95"/>
      <c r="C96" s="95"/>
      <c r="D96" s="96"/>
      <c r="E96" s="260"/>
      <c r="F96" s="97"/>
      <c r="G96" s="97"/>
      <c r="H96" s="415"/>
      <c r="I96" s="281"/>
      <c r="J96" s="244" t="e">
        <f>IF(AND(Q96="",#REF!&gt;0,#REF!&lt;5),K96,)</f>
        <v>#REF!</v>
      </c>
      <c r="K96" s="242" t="str">
        <f>IF(D96="","ZZZ9",IF(AND(#REF!&gt;0,#REF!&lt;5),D96&amp;#REF!,D96&amp;"9"))</f>
        <v>ZZZ9</v>
      </c>
      <c r="L96" s="246">
        <f t="shared" si="0"/>
        <v>999</v>
      </c>
      <c r="M96" s="280">
        <f t="shared" si="1"/>
        <v>999</v>
      </c>
      <c r="N96" s="274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7">
        <v>91</v>
      </c>
      <c r="B97" s="95"/>
      <c r="C97" s="95"/>
      <c r="D97" s="96"/>
      <c r="E97" s="260"/>
      <c r="F97" s="97"/>
      <c r="G97" s="97"/>
      <c r="H97" s="415"/>
      <c r="I97" s="281"/>
      <c r="J97" s="244" t="e">
        <f>IF(AND(Q97="",#REF!&gt;0,#REF!&lt;5),K97,)</f>
        <v>#REF!</v>
      </c>
      <c r="K97" s="242" t="str">
        <f>IF(D97="","ZZZ9",IF(AND(#REF!&gt;0,#REF!&lt;5),D97&amp;#REF!,D97&amp;"9"))</f>
        <v>ZZZ9</v>
      </c>
      <c r="L97" s="246">
        <f t="shared" si="0"/>
        <v>999</v>
      </c>
      <c r="M97" s="280">
        <f t="shared" si="1"/>
        <v>999</v>
      </c>
      <c r="N97" s="274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7">
        <v>92</v>
      </c>
      <c r="B98" s="95"/>
      <c r="C98" s="95"/>
      <c r="D98" s="96"/>
      <c r="E98" s="260"/>
      <c r="F98" s="97"/>
      <c r="G98" s="97"/>
      <c r="H98" s="415"/>
      <c r="I98" s="281"/>
      <c r="J98" s="244" t="e">
        <f>IF(AND(Q98="",#REF!&gt;0,#REF!&lt;5),K98,)</f>
        <v>#REF!</v>
      </c>
      <c r="K98" s="242" t="str">
        <f>IF(D98="","ZZZ9",IF(AND(#REF!&gt;0,#REF!&lt;5),D98&amp;#REF!,D98&amp;"9"))</f>
        <v>ZZZ9</v>
      </c>
      <c r="L98" s="246">
        <f t="shared" si="0"/>
        <v>999</v>
      </c>
      <c r="M98" s="280">
        <f t="shared" si="1"/>
        <v>999</v>
      </c>
      <c r="N98" s="274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7">
        <v>93</v>
      </c>
      <c r="B99" s="95"/>
      <c r="C99" s="95"/>
      <c r="D99" s="96"/>
      <c r="E99" s="260"/>
      <c r="F99" s="97"/>
      <c r="G99" s="97"/>
      <c r="H99" s="415"/>
      <c r="I99" s="281"/>
      <c r="J99" s="244" t="e">
        <f>IF(AND(Q99="",#REF!&gt;0,#REF!&lt;5),K99,)</f>
        <v>#REF!</v>
      </c>
      <c r="K99" s="242" t="str">
        <f>IF(D99="","ZZZ9",IF(AND(#REF!&gt;0,#REF!&lt;5),D99&amp;#REF!,D99&amp;"9"))</f>
        <v>ZZZ9</v>
      </c>
      <c r="L99" s="246">
        <f t="shared" si="0"/>
        <v>999</v>
      </c>
      <c r="M99" s="280">
        <f t="shared" si="1"/>
        <v>999</v>
      </c>
      <c r="N99" s="274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7">
        <v>94</v>
      </c>
      <c r="B100" s="95"/>
      <c r="C100" s="95"/>
      <c r="D100" s="96"/>
      <c r="E100" s="260"/>
      <c r="F100" s="97"/>
      <c r="G100" s="97"/>
      <c r="H100" s="415"/>
      <c r="I100" s="281"/>
      <c r="J100" s="244" t="e">
        <f>IF(AND(Q100="",#REF!&gt;0,#REF!&lt;5),K100,)</f>
        <v>#REF!</v>
      </c>
      <c r="K100" s="242" t="str">
        <f>IF(D100="","ZZZ9",IF(AND(#REF!&gt;0,#REF!&lt;5),D100&amp;#REF!,D100&amp;"9"))</f>
        <v>ZZZ9</v>
      </c>
      <c r="L100" s="246">
        <f t="shared" si="0"/>
        <v>999</v>
      </c>
      <c r="M100" s="280">
        <f t="shared" si="1"/>
        <v>999</v>
      </c>
      <c r="N100" s="274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7">
        <v>95</v>
      </c>
      <c r="B101" s="95"/>
      <c r="C101" s="95"/>
      <c r="D101" s="96"/>
      <c r="E101" s="260"/>
      <c r="F101" s="97"/>
      <c r="G101" s="97"/>
      <c r="H101" s="415"/>
      <c r="I101" s="281"/>
      <c r="J101" s="244" t="e">
        <f>IF(AND(Q101="",#REF!&gt;0,#REF!&lt;5),K101,)</f>
        <v>#REF!</v>
      </c>
      <c r="K101" s="242" t="str">
        <f>IF(D101="","ZZZ9",IF(AND(#REF!&gt;0,#REF!&lt;5),D101&amp;#REF!,D101&amp;"9"))</f>
        <v>ZZZ9</v>
      </c>
      <c r="L101" s="246">
        <f t="shared" si="0"/>
        <v>999</v>
      </c>
      <c r="M101" s="280">
        <f t="shared" si="1"/>
        <v>999</v>
      </c>
      <c r="N101" s="274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7">
        <v>96</v>
      </c>
      <c r="B102" s="95"/>
      <c r="C102" s="95"/>
      <c r="D102" s="96"/>
      <c r="E102" s="260"/>
      <c r="F102" s="97"/>
      <c r="G102" s="97"/>
      <c r="H102" s="415"/>
      <c r="I102" s="281"/>
      <c r="J102" s="244" t="e">
        <f>IF(AND(Q102="",#REF!&gt;0,#REF!&lt;5),K102,)</f>
        <v>#REF!</v>
      </c>
      <c r="K102" s="242" t="str">
        <f>IF(D102="","ZZZ9",IF(AND(#REF!&gt;0,#REF!&lt;5),D102&amp;#REF!,D102&amp;"9"))</f>
        <v>ZZZ9</v>
      </c>
      <c r="L102" s="246">
        <f t="shared" si="0"/>
        <v>999</v>
      </c>
      <c r="M102" s="280">
        <f t="shared" si="1"/>
        <v>999</v>
      </c>
      <c r="N102" s="274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7">
        <v>97</v>
      </c>
      <c r="B103" s="95"/>
      <c r="C103" s="95"/>
      <c r="D103" s="96"/>
      <c r="E103" s="260"/>
      <c r="F103" s="97"/>
      <c r="G103" s="97"/>
      <c r="H103" s="415"/>
      <c r="I103" s="281"/>
      <c r="J103" s="244" t="e">
        <f>IF(AND(Q103="",#REF!&gt;0,#REF!&lt;5),K103,)</f>
        <v>#REF!</v>
      </c>
      <c r="K103" s="242" t="str">
        <f>IF(D103="","ZZZ9",IF(AND(#REF!&gt;0,#REF!&lt;5),D103&amp;#REF!,D103&amp;"9"))</f>
        <v>ZZZ9</v>
      </c>
      <c r="L103" s="246">
        <f t="shared" si="0"/>
        <v>999</v>
      </c>
      <c r="M103" s="280">
        <f t="shared" si="1"/>
        <v>999</v>
      </c>
      <c r="N103" s="274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7">
        <v>98</v>
      </c>
      <c r="B104" s="95"/>
      <c r="C104" s="95"/>
      <c r="D104" s="96"/>
      <c r="E104" s="260"/>
      <c r="F104" s="97"/>
      <c r="G104" s="97"/>
      <c r="H104" s="415"/>
      <c r="I104" s="281"/>
      <c r="J104" s="244" t="e">
        <f>IF(AND(Q104="",#REF!&gt;0,#REF!&lt;5),K104,)</f>
        <v>#REF!</v>
      </c>
      <c r="K104" s="242" t="str">
        <f>IF(D104="","ZZZ9",IF(AND(#REF!&gt;0,#REF!&lt;5),D104&amp;#REF!,D104&amp;"9"))</f>
        <v>ZZZ9</v>
      </c>
      <c r="L104" s="246">
        <f t="shared" ref="L104:L156" si="3">IF(Q104="",999,Q104)</f>
        <v>999</v>
      </c>
      <c r="M104" s="280">
        <f t="shared" ref="M104:M156" si="4">IF(P104=999,999,1)</f>
        <v>999</v>
      </c>
      <c r="N104" s="274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7">
        <v>99</v>
      </c>
      <c r="B105" s="95"/>
      <c r="C105" s="95"/>
      <c r="D105" s="96"/>
      <c r="E105" s="260"/>
      <c r="F105" s="97"/>
      <c r="G105" s="97"/>
      <c r="H105" s="415"/>
      <c r="I105" s="281"/>
      <c r="J105" s="244" t="e">
        <f>IF(AND(Q105="",#REF!&gt;0,#REF!&lt;5),K105,)</f>
        <v>#REF!</v>
      </c>
      <c r="K105" s="242" t="str">
        <f>IF(D105="","ZZZ9",IF(AND(#REF!&gt;0,#REF!&lt;5),D105&amp;#REF!,D105&amp;"9"))</f>
        <v>ZZZ9</v>
      </c>
      <c r="L105" s="246">
        <f t="shared" si="3"/>
        <v>999</v>
      </c>
      <c r="M105" s="280">
        <f t="shared" si="4"/>
        <v>999</v>
      </c>
      <c r="N105" s="274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7">
        <v>100</v>
      </c>
      <c r="B106" s="95"/>
      <c r="C106" s="95"/>
      <c r="D106" s="96"/>
      <c r="E106" s="260"/>
      <c r="F106" s="97"/>
      <c r="G106" s="97"/>
      <c r="H106" s="415"/>
      <c r="I106" s="281"/>
      <c r="J106" s="244" t="e">
        <f>IF(AND(Q106="",#REF!&gt;0,#REF!&lt;5),K106,)</f>
        <v>#REF!</v>
      </c>
      <c r="K106" s="242" t="str">
        <f>IF(D106="","ZZZ9",IF(AND(#REF!&gt;0,#REF!&lt;5),D106&amp;#REF!,D106&amp;"9"))</f>
        <v>ZZZ9</v>
      </c>
      <c r="L106" s="246">
        <f t="shared" si="3"/>
        <v>999</v>
      </c>
      <c r="M106" s="280">
        <f t="shared" si="4"/>
        <v>999</v>
      </c>
      <c r="N106" s="274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7">
        <v>101</v>
      </c>
      <c r="B107" s="95"/>
      <c r="C107" s="95"/>
      <c r="D107" s="96"/>
      <c r="E107" s="260"/>
      <c r="F107" s="97"/>
      <c r="G107" s="97"/>
      <c r="H107" s="415"/>
      <c r="I107" s="281"/>
      <c r="J107" s="244" t="e">
        <f>IF(AND(Q107="",#REF!&gt;0,#REF!&lt;5),K107,)</f>
        <v>#REF!</v>
      </c>
      <c r="K107" s="242" t="str">
        <f>IF(D107="","ZZZ9",IF(AND(#REF!&gt;0,#REF!&lt;5),D107&amp;#REF!,D107&amp;"9"))</f>
        <v>ZZZ9</v>
      </c>
      <c r="L107" s="246">
        <f t="shared" si="3"/>
        <v>999</v>
      </c>
      <c r="M107" s="280">
        <f t="shared" si="4"/>
        <v>999</v>
      </c>
      <c r="N107" s="274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7">
        <v>102</v>
      </c>
      <c r="B108" s="95"/>
      <c r="C108" s="95"/>
      <c r="D108" s="96"/>
      <c r="E108" s="260"/>
      <c r="F108" s="97"/>
      <c r="G108" s="97"/>
      <c r="H108" s="415"/>
      <c r="I108" s="281"/>
      <c r="J108" s="244" t="e">
        <f>IF(AND(Q108="",#REF!&gt;0,#REF!&lt;5),K108,)</f>
        <v>#REF!</v>
      </c>
      <c r="K108" s="242" t="str">
        <f>IF(D108="","ZZZ9",IF(AND(#REF!&gt;0,#REF!&lt;5),D108&amp;#REF!,D108&amp;"9"))</f>
        <v>ZZZ9</v>
      </c>
      <c r="L108" s="246">
        <f t="shared" si="3"/>
        <v>999</v>
      </c>
      <c r="M108" s="280">
        <f t="shared" si="4"/>
        <v>999</v>
      </c>
      <c r="N108" s="274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7">
        <v>103</v>
      </c>
      <c r="B109" s="95"/>
      <c r="C109" s="95"/>
      <c r="D109" s="96"/>
      <c r="E109" s="260"/>
      <c r="F109" s="97"/>
      <c r="G109" s="97"/>
      <c r="H109" s="415"/>
      <c r="I109" s="281"/>
      <c r="J109" s="244" t="e">
        <f>IF(AND(Q109="",#REF!&gt;0,#REF!&lt;5),K109,)</f>
        <v>#REF!</v>
      </c>
      <c r="K109" s="242" t="str">
        <f>IF(D109="","ZZZ9",IF(AND(#REF!&gt;0,#REF!&lt;5),D109&amp;#REF!,D109&amp;"9"))</f>
        <v>ZZZ9</v>
      </c>
      <c r="L109" s="246">
        <f t="shared" si="3"/>
        <v>999</v>
      </c>
      <c r="M109" s="280">
        <f t="shared" si="4"/>
        <v>999</v>
      </c>
      <c r="N109" s="274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7">
        <v>104</v>
      </c>
      <c r="B110" s="95"/>
      <c r="C110" s="95"/>
      <c r="D110" s="96"/>
      <c r="E110" s="260"/>
      <c r="F110" s="97"/>
      <c r="G110" s="97"/>
      <c r="H110" s="415"/>
      <c r="I110" s="281"/>
      <c r="J110" s="244" t="e">
        <f>IF(AND(Q110="",#REF!&gt;0,#REF!&lt;5),K110,)</f>
        <v>#REF!</v>
      </c>
      <c r="K110" s="242" t="str">
        <f>IF(D110="","ZZZ9",IF(AND(#REF!&gt;0,#REF!&lt;5),D110&amp;#REF!,D110&amp;"9"))</f>
        <v>ZZZ9</v>
      </c>
      <c r="L110" s="246">
        <f t="shared" si="3"/>
        <v>999</v>
      </c>
      <c r="M110" s="280">
        <f t="shared" si="4"/>
        <v>999</v>
      </c>
      <c r="N110" s="274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7">
        <v>105</v>
      </c>
      <c r="B111" s="95"/>
      <c r="C111" s="95"/>
      <c r="D111" s="96"/>
      <c r="E111" s="260"/>
      <c r="F111" s="97"/>
      <c r="G111" s="97"/>
      <c r="H111" s="415"/>
      <c r="I111" s="281"/>
      <c r="J111" s="244" t="e">
        <f>IF(AND(Q111="",#REF!&gt;0,#REF!&lt;5),K111,)</f>
        <v>#REF!</v>
      </c>
      <c r="K111" s="242" t="str">
        <f>IF(D111="","ZZZ9",IF(AND(#REF!&gt;0,#REF!&lt;5),D111&amp;#REF!,D111&amp;"9"))</f>
        <v>ZZZ9</v>
      </c>
      <c r="L111" s="246">
        <f t="shared" si="3"/>
        <v>999</v>
      </c>
      <c r="M111" s="280">
        <f t="shared" si="4"/>
        <v>999</v>
      </c>
      <c r="N111" s="274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7">
        <v>106</v>
      </c>
      <c r="B112" s="95"/>
      <c r="C112" s="95"/>
      <c r="D112" s="96"/>
      <c r="E112" s="260"/>
      <c r="F112" s="97"/>
      <c r="G112" s="97"/>
      <c r="H112" s="415"/>
      <c r="I112" s="281"/>
      <c r="J112" s="244" t="e">
        <f>IF(AND(Q112="",#REF!&gt;0,#REF!&lt;5),K112,)</f>
        <v>#REF!</v>
      </c>
      <c r="K112" s="242" t="str">
        <f>IF(D112="","ZZZ9",IF(AND(#REF!&gt;0,#REF!&lt;5),D112&amp;#REF!,D112&amp;"9"))</f>
        <v>ZZZ9</v>
      </c>
      <c r="L112" s="246">
        <f t="shared" si="3"/>
        <v>999</v>
      </c>
      <c r="M112" s="280">
        <f t="shared" si="4"/>
        <v>999</v>
      </c>
      <c r="N112" s="274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7">
        <v>107</v>
      </c>
      <c r="B113" s="95"/>
      <c r="C113" s="95"/>
      <c r="D113" s="96"/>
      <c r="E113" s="260"/>
      <c r="F113" s="97"/>
      <c r="G113" s="97"/>
      <c r="H113" s="415"/>
      <c r="I113" s="281"/>
      <c r="J113" s="244" t="e">
        <f>IF(AND(Q113="",#REF!&gt;0,#REF!&lt;5),K113,)</f>
        <v>#REF!</v>
      </c>
      <c r="K113" s="242" t="str">
        <f>IF(D113="","ZZZ9",IF(AND(#REF!&gt;0,#REF!&lt;5),D113&amp;#REF!,D113&amp;"9"))</f>
        <v>ZZZ9</v>
      </c>
      <c r="L113" s="246">
        <f t="shared" si="3"/>
        <v>999</v>
      </c>
      <c r="M113" s="280">
        <f t="shared" si="4"/>
        <v>999</v>
      </c>
      <c r="N113" s="274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7">
        <v>108</v>
      </c>
      <c r="B114" s="95"/>
      <c r="C114" s="95"/>
      <c r="D114" s="96"/>
      <c r="E114" s="260"/>
      <c r="F114" s="97"/>
      <c r="G114" s="97"/>
      <c r="H114" s="415"/>
      <c r="I114" s="281"/>
      <c r="J114" s="244" t="e">
        <f>IF(AND(Q114="",#REF!&gt;0,#REF!&lt;5),K114,)</f>
        <v>#REF!</v>
      </c>
      <c r="K114" s="242" t="str">
        <f>IF(D114="","ZZZ9",IF(AND(#REF!&gt;0,#REF!&lt;5),D114&amp;#REF!,D114&amp;"9"))</f>
        <v>ZZZ9</v>
      </c>
      <c r="L114" s="246">
        <f t="shared" si="3"/>
        <v>999</v>
      </c>
      <c r="M114" s="280">
        <f t="shared" si="4"/>
        <v>999</v>
      </c>
      <c r="N114" s="274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7">
        <v>109</v>
      </c>
      <c r="B115" s="95"/>
      <c r="C115" s="95"/>
      <c r="D115" s="96"/>
      <c r="E115" s="260"/>
      <c r="F115" s="97"/>
      <c r="G115" s="97"/>
      <c r="H115" s="415"/>
      <c r="I115" s="281"/>
      <c r="J115" s="244" t="e">
        <f>IF(AND(Q115="",#REF!&gt;0,#REF!&lt;5),K115,)</f>
        <v>#REF!</v>
      </c>
      <c r="K115" s="242" t="str">
        <f>IF(D115="","ZZZ9",IF(AND(#REF!&gt;0,#REF!&lt;5),D115&amp;#REF!,D115&amp;"9"))</f>
        <v>ZZZ9</v>
      </c>
      <c r="L115" s="246">
        <f t="shared" si="3"/>
        <v>999</v>
      </c>
      <c r="M115" s="280">
        <f t="shared" si="4"/>
        <v>999</v>
      </c>
      <c r="N115" s="274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7">
        <v>110</v>
      </c>
      <c r="B116" s="95"/>
      <c r="C116" s="95"/>
      <c r="D116" s="96"/>
      <c r="E116" s="260"/>
      <c r="F116" s="97"/>
      <c r="G116" s="97"/>
      <c r="H116" s="415"/>
      <c r="I116" s="281"/>
      <c r="J116" s="244" t="e">
        <f>IF(AND(Q116="",#REF!&gt;0,#REF!&lt;5),K116,)</f>
        <v>#REF!</v>
      </c>
      <c r="K116" s="242" t="str">
        <f>IF(D116="","ZZZ9",IF(AND(#REF!&gt;0,#REF!&lt;5),D116&amp;#REF!,D116&amp;"9"))</f>
        <v>ZZZ9</v>
      </c>
      <c r="L116" s="246">
        <f t="shared" si="3"/>
        <v>999</v>
      </c>
      <c r="M116" s="280">
        <f t="shared" si="4"/>
        <v>999</v>
      </c>
      <c r="N116" s="274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7">
        <v>111</v>
      </c>
      <c r="B117" s="95"/>
      <c r="C117" s="95"/>
      <c r="D117" s="96"/>
      <c r="E117" s="260"/>
      <c r="F117" s="97"/>
      <c r="G117" s="97"/>
      <c r="H117" s="415"/>
      <c r="I117" s="281"/>
      <c r="J117" s="244" t="e">
        <f>IF(AND(Q117="",#REF!&gt;0,#REF!&lt;5),K117,)</f>
        <v>#REF!</v>
      </c>
      <c r="K117" s="242" t="str">
        <f>IF(D117="","ZZZ9",IF(AND(#REF!&gt;0,#REF!&lt;5),D117&amp;#REF!,D117&amp;"9"))</f>
        <v>ZZZ9</v>
      </c>
      <c r="L117" s="246">
        <f t="shared" si="3"/>
        <v>999</v>
      </c>
      <c r="M117" s="280">
        <f t="shared" si="4"/>
        <v>999</v>
      </c>
      <c r="N117" s="274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7">
        <v>112</v>
      </c>
      <c r="B118" s="95"/>
      <c r="C118" s="95"/>
      <c r="D118" s="96"/>
      <c r="E118" s="260"/>
      <c r="F118" s="97"/>
      <c r="G118" s="97"/>
      <c r="H118" s="415"/>
      <c r="I118" s="281"/>
      <c r="J118" s="244" t="e">
        <f>IF(AND(Q118="",#REF!&gt;0,#REF!&lt;5),K118,)</f>
        <v>#REF!</v>
      </c>
      <c r="K118" s="242" t="str">
        <f>IF(D118="","ZZZ9",IF(AND(#REF!&gt;0,#REF!&lt;5),D118&amp;#REF!,D118&amp;"9"))</f>
        <v>ZZZ9</v>
      </c>
      <c r="L118" s="246">
        <f t="shared" si="3"/>
        <v>999</v>
      </c>
      <c r="M118" s="280">
        <f t="shared" si="4"/>
        <v>999</v>
      </c>
      <c r="N118" s="274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7">
        <v>113</v>
      </c>
      <c r="B119" s="95"/>
      <c r="C119" s="95"/>
      <c r="D119" s="96"/>
      <c r="E119" s="260"/>
      <c r="F119" s="97"/>
      <c r="G119" s="97"/>
      <c r="H119" s="415"/>
      <c r="I119" s="281"/>
      <c r="J119" s="244" t="e">
        <f>IF(AND(Q119="",#REF!&gt;0,#REF!&lt;5),K119,)</f>
        <v>#REF!</v>
      </c>
      <c r="K119" s="242" t="str">
        <f>IF(D119="","ZZZ9",IF(AND(#REF!&gt;0,#REF!&lt;5),D119&amp;#REF!,D119&amp;"9"))</f>
        <v>ZZZ9</v>
      </c>
      <c r="L119" s="246">
        <f t="shared" si="3"/>
        <v>999</v>
      </c>
      <c r="M119" s="280">
        <f t="shared" si="4"/>
        <v>999</v>
      </c>
      <c r="N119" s="274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7">
        <v>114</v>
      </c>
      <c r="B120" s="95"/>
      <c r="C120" s="95"/>
      <c r="D120" s="96"/>
      <c r="E120" s="260"/>
      <c r="F120" s="97"/>
      <c r="G120" s="97"/>
      <c r="H120" s="415"/>
      <c r="I120" s="281"/>
      <c r="J120" s="244" t="e">
        <f>IF(AND(Q120="",#REF!&gt;0,#REF!&lt;5),K120,)</f>
        <v>#REF!</v>
      </c>
      <c r="K120" s="242" t="str">
        <f>IF(D120="","ZZZ9",IF(AND(#REF!&gt;0,#REF!&lt;5),D120&amp;#REF!,D120&amp;"9"))</f>
        <v>ZZZ9</v>
      </c>
      <c r="L120" s="246">
        <f t="shared" si="3"/>
        <v>999</v>
      </c>
      <c r="M120" s="280">
        <f t="shared" si="4"/>
        <v>999</v>
      </c>
      <c r="N120" s="274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7">
        <v>115</v>
      </c>
      <c r="B121" s="95"/>
      <c r="C121" s="95"/>
      <c r="D121" s="96"/>
      <c r="E121" s="260"/>
      <c r="F121" s="97"/>
      <c r="G121" s="97"/>
      <c r="H121" s="415"/>
      <c r="I121" s="281"/>
      <c r="J121" s="244" t="e">
        <f>IF(AND(Q121="",#REF!&gt;0,#REF!&lt;5),K121,)</f>
        <v>#REF!</v>
      </c>
      <c r="K121" s="242" t="str">
        <f>IF(D121="","ZZZ9",IF(AND(#REF!&gt;0,#REF!&lt;5),D121&amp;#REF!,D121&amp;"9"))</f>
        <v>ZZZ9</v>
      </c>
      <c r="L121" s="246">
        <f t="shared" si="3"/>
        <v>999</v>
      </c>
      <c r="M121" s="280">
        <f t="shared" si="4"/>
        <v>999</v>
      </c>
      <c r="N121" s="274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7">
        <v>116</v>
      </c>
      <c r="B122" s="95"/>
      <c r="C122" s="95"/>
      <c r="D122" s="96"/>
      <c r="E122" s="260"/>
      <c r="F122" s="97"/>
      <c r="G122" s="97"/>
      <c r="H122" s="415"/>
      <c r="I122" s="281"/>
      <c r="J122" s="244" t="e">
        <f>IF(AND(Q122="",#REF!&gt;0,#REF!&lt;5),K122,)</f>
        <v>#REF!</v>
      </c>
      <c r="K122" s="242" t="str">
        <f>IF(D122="","ZZZ9",IF(AND(#REF!&gt;0,#REF!&lt;5),D122&amp;#REF!,D122&amp;"9"))</f>
        <v>ZZZ9</v>
      </c>
      <c r="L122" s="246">
        <f t="shared" si="3"/>
        <v>999</v>
      </c>
      <c r="M122" s="280">
        <f t="shared" si="4"/>
        <v>999</v>
      </c>
      <c r="N122" s="274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7">
        <v>117</v>
      </c>
      <c r="B123" s="95"/>
      <c r="C123" s="95"/>
      <c r="D123" s="96"/>
      <c r="E123" s="260"/>
      <c r="F123" s="97"/>
      <c r="G123" s="97"/>
      <c r="H123" s="415"/>
      <c r="I123" s="281"/>
      <c r="J123" s="244" t="e">
        <f>IF(AND(Q123="",#REF!&gt;0,#REF!&lt;5),K123,)</f>
        <v>#REF!</v>
      </c>
      <c r="K123" s="242" t="str">
        <f>IF(D123="","ZZZ9",IF(AND(#REF!&gt;0,#REF!&lt;5),D123&amp;#REF!,D123&amp;"9"))</f>
        <v>ZZZ9</v>
      </c>
      <c r="L123" s="246">
        <f t="shared" si="3"/>
        <v>999</v>
      </c>
      <c r="M123" s="280">
        <f t="shared" si="4"/>
        <v>999</v>
      </c>
      <c r="N123" s="274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7">
        <v>118</v>
      </c>
      <c r="B124" s="95"/>
      <c r="C124" s="95"/>
      <c r="D124" s="96"/>
      <c r="E124" s="260"/>
      <c r="F124" s="97"/>
      <c r="G124" s="97"/>
      <c r="H124" s="415"/>
      <c r="I124" s="281"/>
      <c r="J124" s="244" t="e">
        <f>IF(AND(Q124="",#REF!&gt;0,#REF!&lt;5),K124,)</f>
        <v>#REF!</v>
      </c>
      <c r="K124" s="242" t="str">
        <f>IF(D124="","ZZZ9",IF(AND(#REF!&gt;0,#REF!&lt;5),D124&amp;#REF!,D124&amp;"9"))</f>
        <v>ZZZ9</v>
      </c>
      <c r="L124" s="246">
        <f t="shared" si="3"/>
        <v>999</v>
      </c>
      <c r="M124" s="280">
        <f t="shared" si="4"/>
        <v>999</v>
      </c>
      <c r="N124" s="274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7">
        <v>119</v>
      </c>
      <c r="B125" s="95"/>
      <c r="C125" s="95"/>
      <c r="D125" s="96"/>
      <c r="E125" s="260"/>
      <c r="F125" s="97"/>
      <c r="G125" s="97"/>
      <c r="H125" s="415"/>
      <c r="I125" s="281"/>
      <c r="J125" s="244" t="e">
        <f>IF(AND(Q125="",#REF!&gt;0,#REF!&lt;5),K125,)</f>
        <v>#REF!</v>
      </c>
      <c r="K125" s="242" t="str">
        <f>IF(D125="","ZZZ9",IF(AND(#REF!&gt;0,#REF!&lt;5),D125&amp;#REF!,D125&amp;"9"))</f>
        <v>ZZZ9</v>
      </c>
      <c r="L125" s="246">
        <f t="shared" si="3"/>
        <v>999</v>
      </c>
      <c r="M125" s="280">
        <f t="shared" si="4"/>
        <v>999</v>
      </c>
      <c r="N125" s="274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7">
        <v>120</v>
      </c>
      <c r="B126" s="95"/>
      <c r="C126" s="95"/>
      <c r="D126" s="96"/>
      <c r="E126" s="260"/>
      <c r="F126" s="97"/>
      <c r="G126" s="97"/>
      <c r="H126" s="415"/>
      <c r="I126" s="281"/>
      <c r="J126" s="244" t="e">
        <f>IF(AND(Q126="",#REF!&gt;0,#REF!&lt;5),K126,)</f>
        <v>#REF!</v>
      </c>
      <c r="K126" s="242" t="str">
        <f>IF(D126="","ZZZ9",IF(AND(#REF!&gt;0,#REF!&lt;5),D126&amp;#REF!,D126&amp;"9"))</f>
        <v>ZZZ9</v>
      </c>
      <c r="L126" s="246">
        <f t="shared" si="3"/>
        <v>999</v>
      </c>
      <c r="M126" s="280">
        <f t="shared" si="4"/>
        <v>999</v>
      </c>
      <c r="N126" s="274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7">
        <v>121</v>
      </c>
      <c r="B127" s="95"/>
      <c r="C127" s="95"/>
      <c r="D127" s="96"/>
      <c r="E127" s="260"/>
      <c r="F127" s="97"/>
      <c r="G127" s="97"/>
      <c r="H127" s="415"/>
      <c r="I127" s="281"/>
      <c r="J127" s="244" t="e">
        <f>IF(AND(Q127="",#REF!&gt;0,#REF!&lt;5),K127,)</f>
        <v>#REF!</v>
      </c>
      <c r="K127" s="242" t="str">
        <f>IF(D127="","ZZZ9",IF(AND(#REF!&gt;0,#REF!&lt;5),D127&amp;#REF!,D127&amp;"9"))</f>
        <v>ZZZ9</v>
      </c>
      <c r="L127" s="246">
        <f t="shared" si="3"/>
        <v>999</v>
      </c>
      <c r="M127" s="280">
        <f t="shared" si="4"/>
        <v>999</v>
      </c>
      <c r="N127" s="274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7">
        <v>122</v>
      </c>
      <c r="B128" s="95"/>
      <c r="C128" s="95"/>
      <c r="D128" s="96"/>
      <c r="E128" s="260"/>
      <c r="F128" s="97"/>
      <c r="G128" s="97"/>
      <c r="H128" s="415"/>
      <c r="I128" s="281"/>
      <c r="J128" s="244" t="e">
        <f>IF(AND(Q128="",#REF!&gt;0,#REF!&lt;5),K128,)</f>
        <v>#REF!</v>
      </c>
      <c r="K128" s="242" t="str">
        <f>IF(D128="","ZZZ9",IF(AND(#REF!&gt;0,#REF!&lt;5),D128&amp;#REF!,D128&amp;"9"))</f>
        <v>ZZZ9</v>
      </c>
      <c r="L128" s="246">
        <f t="shared" si="3"/>
        <v>999</v>
      </c>
      <c r="M128" s="280">
        <f t="shared" si="4"/>
        <v>999</v>
      </c>
      <c r="N128" s="274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7">
        <v>123</v>
      </c>
      <c r="B129" s="95"/>
      <c r="C129" s="95"/>
      <c r="D129" s="96"/>
      <c r="E129" s="260"/>
      <c r="F129" s="97"/>
      <c r="G129" s="97"/>
      <c r="H129" s="415"/>
      <c r="I129" s="281"/>
      <c r="J129" s="244" t="e">
        <f>IF(AND(Q129="",#REF!&gt;0,#REF!&lt;5),K129,)</f>
        <v>#REF!</v>
      </c>
      <c r="K129" s="242" t="str">
        <f>IF(D129="","ZZZ9",IF(AND(#REF!&gt;0,#REF!&lt;5),D129&amp;#REF!,D129&amp;"9"))</f>
        <v>ZZZ9</v>
      </c>
      <c r="L129" s="246">
        <f t="shared" si="3"/>
        <v>999</v>
      </c>
      <c r="M129" s="280">
        <f t="shared" si="4"/>
        <v>999</v>
      </c>
      <c r="N129" s="274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7">
        <v>124</v>
      </c>
      <c r="B130" s="95"/>
      <c r="C130" s="95"/>
      <c r="D130" s="96"/>
      <c r="E130" s="260"/>
      <c r="F130" s="97"/>
      <c r="G130" s="97"/>
      <c r="H130" s="415"/>
      <c r="I130" s="281"/>
      <c r="J130" s="244" t="e">
        <f>IF(AND(Q130="",#REF!&gt;0,#REF!&lt;5),K130,)</f>
        <v>#REF!</v>
      </c>
      <c r="K130" s="242" t="str">
        <f>IF(D130="","ZZZ9",IF(AND(#REF!&gt;0,#REF!&lt;5),D130&amp;#REF!,D130&amp;"9"))</f>
        <v>ZZZ9</v>
      </c>
      <c r="L130" s="246">
        <f t="shared" si="3"/>
        <v>999</v>
      </c>
      <c r="M130" s="280">
        <f t="shared" si="4"/>
        <v>999</v>
      </c>
      <c r="N130" s="274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7">
        <v>125</v>
      </c>
      <c r="B131" s="95"/>
      <c r="C131" s="95"/>
      <c r="D131" s="96"/>
      <c r="E131" s="260"/>
      <c r="F131" s="97"/>
      <c r="G131" s="97"/>
      <c r="H131" s="415"/>
      <c r="I131" s="281"/>
      <c r="J131" s="244" t="e">
        <f>IF(AND(Q131="",#REF!&gt;0,#REF!&lt;5),K131,)</f>
        <v>#REF!</v>
      </c>
      <c r="K131" s="242" t="str">
        <f>IF(D131="","ZZZ9",IF(AND(#REF!&gt;0,#REF!&lt;5),D131&amp;#REF!,D131&amp;"9"))</f>
        <v>ZZZ9</v>
      </c>
      <c r="L131" s="246">
        <f t="shared" si="3"/>
        <v>999</v>
      </c>
      <c r="M131" s="280">
        <f t="shared" si="4"/>
        <v>999</v>
      </c>
      <c r="N131" s="274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7">
        <v>126</v>
      </c>
      <c r="B132" s="95"/>
      <c r="C132" s="95"/>
      <c r="D132" s="96"/>
      <c r="E132" s="260"/>
      <c r="F132" s="97"/>
      <c r="G132" s="97"/>
      <c r="H132" s="415"/>
      <c r="I132" s="281"/>
      <c r="J132" s="244" t="e">
        <f>IF(AND(Q132="",#REF!&gt;0,#REF!&lt;5),K132,)</f>
        <v>#REF!</v>
      </c>
      <c r="K132" s="242" t="str">
        <f>IF(D132="","ZZZ9",IF(AND(#REF!&gt;0,#REF!&lt;5),D132&amp;#REF!,D132&amp;"9"))</f>
        <v>ZZZ9</v>
      </c>
      <c r="L132" s="246">
        <f t="shared" si="3"/>
        <v>999</v>
      </c>
      <c r="M132" s="280">
        <f t="shared" si="4"/>
        <v>999</v>
      </c>
      <c r="N132" s="274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7">
        <v>127</v>
      </c>
      <c r="B133" s="95"/>
      <c r="C133" s="95"/>
      <c r="D133" s="96"/>
      <c r="E133" s="260"/>
      <c r="F133" s="97"/>
      <c r="G133" s="97"/>
      <c r="H133" s="415"/>
      <c r="I133" s="281"/>
      <c r="J133" s="244" t="e">
        <f>IF(AND(Q133="",#REF!&gt;0,#REF!&lt;5),K133,)</f>
        <v>#REF!</v>
      </c>
      <c r="K133" s="242" t="str">
        <f>IF(D133="","ZZZ9",IF(AND(#REF!&gt;0,#REF!&lt;5),D133&amp;#REF!,D133&amp;"9"))</f>
        <v>ZZZ9</v>
      </c>
      <c r="L133" s="246">
        <f t="shared" si="3"/>
        <v>999</v>
      </c>
      <c r="M133" s="280">
        <f t="shared" si="4"/>
        <v>999</v>
      </c>
      <c r="N133" s="274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7">
        <v>128</v>
      </c>
      <c r="B134" s="95"/>
      <c r="C134" s="95"/>
      <c r="D134" s="96"/>
      <c r="E134" s="260"/>
      <c r="F134" s="97"/>
      <c r="G134" s="97"/>
      <c r="H134" s="415"/>
      <c r="I134" s="281"/>
      <c r="J134" s="244" t="e">
        <f>IF(AND(Q134="",#REF!&gt;0,#REF!&lt;5),K134,)</f>
        <v>#REF!</v>
      </c>
      <c r="K134" s="242" t="str">
        <f>IF(D134="","ZZZ9",IF(AND(#REF!&gt;0,#REF!&lt;5),D134&amp;#REF!,D134&amp;"9"))</f>
        <v>ZZZ9</v>
      </c>
      <c r="L134" s="246">
        <f t="shared" si="3"/>
        <v>999</v>
      </c>
      <c r="M134" s="280">
        <f t="shared" si="4"/>
        <v>999</v>
      </c>
      <c r="N134" s="274"/>
      <c r="O134" s="281"/>
      <c r="P134" s="282">
        <f t="shared" si="5"/>
        <v>999</v>
      </c>
      <c r="Q134" s="281"/>
    </row>
    <row r="135" spans="1:17" x14ac:dyDescent="0.25">
      <c r="A135" s="247">
        <v>129</v>
      </c>
      <c r="B135" s="95"/>
      <c r="C135" s="95"/>
      <c r="D135" s="96"/>
      <c r="E135" s="260"/>
      <c r="F135" s="97"/>
      <c r="G135" s="97"/>
      <c r="H135" s="415"/>
      <c r="I135" s="281"/>
      <c r="J135" s="244" t="e">
        <f>IF(AND(Q135="",#REF!&gt;0,#REF!&lt;5),K135,)</f>
        <v>#REF!</v>
      </c>
      <c r="K135" s="242" t="str">
        <f>IF(D135="","ZZZ9",IF(AND(#REF!&gt;0,#REF!&lt;5),D135&amp;#REF!,D135&amp;"9"))</f>
        <v>ZZZ9</v>
      </c>
      <c r="L135" s="246">
        <f t="shared" si="3"/>
        <v>999</v>
      </c>
      <c r="M135" s="280">
        <f t="shared" si="4"/>
        <v>999</v>
      </c>
      <c r="N135" s="274"/>
      <c r="O135" s="97"/>
      <c r="P135" s="114">
        <f t="shared" si="5"/>
        <v>999</v>
      </c>
      <c r="Q135" s="97"/>
    </row>
    <row r="136" spans="1:17" x14ac:dyDescent="0.25">
      <c r="A136" s="247">
        <v>130</v>
      </c>
      <c r="B136" s="95"/>
      <c r="C136" s="95"/>
      <c r="D136" s="96"/>
      <c r="E136" s="260"/>
      <c r="F136" s="97"/>
      <c r="G136" s="97"/>
      <c r="H136" s="415"/>
      <c r="I136" s="281"/>
      <c r="J136" s="244" t="e">
        <f>IF(AND(Q136="",#REF!&gt;0,#REF!&lt;5),K136,)</f>
        <v>#REF!</v>
      </c>
      <c r="K136" s="242" t="str">
        <f>IF(D136="","ZZZ9",IF(AND(#REF!&gt;0,#REF!&lt;5),D136&amp;#REF!,D136&amp;"9"))</f>
        <v>ZZZ9</v>
      </c>
      <c r="L136" s="246">
        <f t="shared" si="3"/>
        <v>999</v>
      </c>
      <c r="M136" s="280">
        <f t="shared" si="4"/>
        <v>999</v>
      </c>
      <c r="N136" s="274"/>
      <c r="O136" s="97"/>
      <c r="P136" s="114">
        <f t="shared" si="5"/>
        <v>999</v>
      </c>
      <c r="Q136" s="97"/>
    </row>
    <row r="137" spans="1:17" x14ac:dyDescent="0.25">
      <c r="A137" s="247">
        <v>131</v>
      </c>
      <c r="B137" s="95"/>
      <c r="C137" s="95"/>
      <c r="D137" s="96"/>
      <c r="E137" s="260"/>
      <c r="F137" s="97"/>
      <c r="G137" s="97"/>
      <c r="H137" s="415"/>
      <c r="I137" s="281"/>
      <c r="J137" s="244" t="e">
        <f>IF(AND(Q137="",#REF!&gt;0,#REF!&lt;5),K137,)</f>
        <v>#REF!</v>
      </c>
      <c r="K137" s="242" t="str">
        <f>IF(D137="","ZZZ9",IF(AND(#REF!&gt;0,#REF!&lt;5),D137&amp;#REF!,D137&amp;"9"))</f>
        <v>ZZZ9</v>
      </c>
      <c r="L137" s="246">
        <f t="shared" si="3"/>
        <v>999</v>
      </c>
      <c r="M137" s="280">
        <f t="shared" si="4"/>
        <v>999</v>
      </c>
      <c r="N137" s="274"/>
      <c r="O137" s="97"/>
      <c r="P137" s="114">
        <f t="shared" si="5"/>
        <v>999</v>
      </c>
      <c r="Q137" s="97"/>
    </row>
    <row r="138" spans="1:17" x14ac:dyDescent="0.25">
      <c r="A138" s="247">
        <v>132</v>
      </c>
      <c r="B138" s="95"/>
      <c r="C138" s="95"/>
      <c r="D138" s="96"/>
      <c r="E138" s="260"/>
      <c r="F138" s="97"/>
      <c r="G138" s="97"/>
      <c r="H138" s="415"/>
      <c r="I138" s="281"/>
      <c r="J138" s="244" t="e">
        <f>IF(AND(Q138="",#REF!&gt;0,#REF!&lt;5),K138,)</f>
        <v>#REF!</v>
      </c>
      <c r="K138" s="242" t="str">
        <f>IF(D138="","ZZZ9",IF(AND(#REF!&gt;0,#REF!&lt;5),D138&amp;#REF!,D138&amp;"9"))</f>
        <v>ZZZ9</v>
      </c>
      <c r="L138" s="246">
        <f t="shared" si="3"/>
        <v>999</v>
      </c>
      <c r="M138" s="280">
        <f t="shared" si="4"/>
        <v>999</v>
      </c>
      <c r="N138" s="274"/>
      <c r="O138" s="97"/>
      <c r="P138" s="114">
        <f t="shared" si="5"/>
        <v>999</v>
      </c>
      <c r="Q138" s="97"/>
    </row>
    <row r="139" spans="1:17" x14ac:dyDescent="0.25">
      <c r="A139" s="247">
        <v>133</v>
      </c>
      <c r="B139" s="95"/>
      <c r="C139" s="95"/>
      <c r="D139" s="96"/>
      <c r="E139" s="260"/>
      <c r="F139" s="97"/>
      <c r="G139" s="97"/>
      <c r="H139" s="415"/>
      <c r="I139" s="281"/>
      <c r="J139" s="244" t="e">
        <f>IF(AND(Q139="",#REF!&gt;0,#REF!&lt;5),K139,)</f>
        <v>#REF!</v>
      </c>
      <c r="K139" s="242" t="str">
        <f>IF(D139="","ZZZ9",IF(AND(#REF!&gt;0,#REF!&lt;5),D139&amp;#REF!,D139&amp;"9"))</f>
        <v>ZZZ9</v>
      </c>
      <c r="L139" s="246">
        <f t="shared" si="3"/>
        <v>999</v>
      </c>
      <c r="M139" s="280">
        <f t="shared" si="4"/>
        <v>999</v>
      </c>
      <c r="N139" s="274"/>
      <c r="O139" s="97"/>
      <c r="P139" s="114">
        <f t="shared" si="5"/>
        <v>999</v>
      </c>
      <c r="Q139" s="97"/>
    </row>
    <row r="140" spans="1:17" x14ac:dyDescent="0.25">
      <c r="A140" s="247">
        <v>134</v>
      </c>
      <c r="B140" s="95"/>
      <c r="C140" s="95"/>
      <c r="D140" s="96"/>
      <c r="E140" s="260"/>
      <c r="F140" s="97"/>
      <c r="G140" s="97"/>
      <c r="H140" s="415"/>
      <c r="I140" s="281"/>
      <c r="J140" s="244" t="e">
        <f>IF(AND(Q140="",#REF!&gt;0,#REF!&lt;5),K140,)</f>
        <v>#REF!</v>
      </c>
      <c r="K140" s="242" t="str">
        <f>IF(D140="","ZZZ9",IF(AND(#REF!&gt;0,#REF!&lt;5),D140&amp;#REF!,D140&amp;"9"))</f>
        <v>ZZZ9</v>
      </c>
      <c r="L140" s="246">
        <f t="shared" si="3"/>
        <v>999</v>
      </c>
      <c r="M140" s="280">
        <f t="shared" si="4"/>
        <v>999</v>
      </c>
      <c r="N140" s="274"/>
      <c r="O140" s="97"/>
      <c r="P140" s="114">
        <f t="shared" si="5"/>
        <v>999</v>
      </c>
      <c r="Q140" s="97"/>
    </row>
    <row r="141" spans="1:17" x14ac:dyDescent="0.25">
      <c r="A141" s="247">
        <v>135</v>
      </c>
      <c r="B141" s="95"/>
      <c r="C141" s="95"/>
      <c r="D141" s="96"/>
      <c r="E141" s="260"/>
      <c r="F141" s="97"/>
      <c r="G141" s="97"/>
      <c r="H141" s="415"/>
      <c r="I141" s="281"/>
      <c r="J141" s="244" t="e">
        <f>IF(AND(Q141="",#REF!&gt;0,#REF!&lt;5),K141,)</f>
        <v>#REF!</v>
      </c>
      <c r="K141" s="242" t="str">
        <f>IF(D141="","ZZZ9",IF(AND(#REF!&gt;0,#REF!&lt;5),D141&amp;#REF!,D141&amp;"9"))</f>
        <v>ZZZ9</v>
      </c>
      <c r="L141" s="246">
        <f t="shared" si="3"/>
        <v>999</v>
      </c>
      <c r="M141" s="280">
        <f t="shared" si="4"/>
        <v>999</v>
      </c>
      <c r="N141" s="274"/>
      <c r="O141" s="281"/>
      <c r="P141" s="282">
        <f t="shared" si="5"/>
        <v>999</v>
      </c>
      <c r="Q141" s="281"/>
    </row>
    <row r="142" spans="1:17" x14ac:dyDescent="0.25">
      <c r="A142" s="247">
        <v>136</v>
      </c>
      <c r="B142" s="95"/>
      <c r="C142" s="95"/>
      <c r="D142" s="96"/>
      <c r="E142" s="260"/>
      <c r="F142" s="97"/>
      <c r="G142" s="97"/>
      <c r="H142" s="415"/>
      <c r="I142" s="281"/>
      <c r="J142" s="244" t="e">
        <f>IF(AND(Q142="",#REF!&gt;0,#REF!&lt;5),K142,)</f>
        <v>#REF!</v>
      </c>
      <c r="K142" s="242" t="str">
        <f>IF(D142="","ZZZ9",IF(AND(#REF!&gt;0,#REF!&lt;5),D142&amp;#REF!,D142&amp;"9"))</f>
        <v>ZZZ9</v>
      </c>
      <c r="L142" s="246">
        <f t="shared" si="3"/>
        <v>999</v>
      </c>
      <c r="M142" s="280">
        <f t="shared" si="4"/>
        <v>999</v>
      </c>
      <c r="N142" s="274"/>
      <c r="O142" s="97"/>
      <c r="P142" s="114">
        <f t="shared" si="5"/>
        <v>999</v>
      </c>
      <c r="Q142" s="97"/>
    </row>
    <row r="143" spans="1:17" x14ac:dyDescent="0.25">
      <c r="A143" s="247">
        <v>137</v>
      </c>
      <c r="B143" s="95"/>
      <c r="C143" s="95"/>
      <c r="D143" s="96"/>
      <c r="E143" s="260"/>
      <c r="F143" s="97"/>
      <c r="G143" s="97"/>
      <c r="H143" s="415"/>
      <c r="I143" s="281"/>
      <c r="J143" s="244" t="e">
        <f>IF(AND(Q143="",#REF!&gt;0,#REF!&lt;5),K143,)</f>
        <v>#REF!</v>
      </c>
      <c r="K143" s="242" t="str">
        <f>IF(D143="","ZZZ9",IF(AND(#REF!&gt;0,#REF!&lt;5),D143&amp;#REF!,D143&amp;"9"))</f>
        <v>ZZZ9</v>
      </c>
      <c r="L143" s="246">
        <f t="shared" si="3"/>
        <v>999</v>
      </c>
      <c r="M143" s="280">
        <f t="shared" si="4"/>
        <v>999</v>
      </c>
      <c r="N143" s="274"/>
      <c r="O143" s="97"/>
      <c r="P143" s="114">
        <f t="shared" si="5"/>
        <v>999</v>
      </c>
      <c r="Q143" s="97"/>
    </row>
    <row r="144" spans="1:17" x14ac:dyDescent="0.25">
      <c r="A144" s="247">
        <v>138</v>
      </c>
      <c r="B144" s="95"/>
      <c r="C144" s="95"/>
      <c r="D144" s="96"/>
      <c r="E144" s="260"/>
      <c r="F144" s="97"/>
      <c r="G144" s="97"/>
      <c r="H144" s="415"/>
      <c r="I144" s="281"/>
      <c r="J144" s="244" t="e">
        <f>IF(AND(Q144="",#REF!&gt;0,#REF!&lt;5),K144,)</f>
        <v>#REF!</v>
      </c>
      <c r="K144" s="242" t="str">
        <f>IF(D144="","ZZZ9",IF(AND(#REF!&gt;0,#REF!&lt;5),D144&amp;#REF!,D144&amp;"9"))</f>
        <v>ZZZ9</v>
      </c>
      <c r="L144" s="246">
        <f t="shared" si="3"/>
        <v>999</v>
      </c>
      <c r="M144" s="280">
        <f t="shared" si="4"/>
        <v>999</v>
      </c>
      <c r="N144" s="274"/>
      <c r="O144" s="97"/>
      <c r="P144" s="114">
        <f t="shared" si="5"/>
        <v>999</v>
      </c>
      <c r="Q144" s="97"/>
    </row>
    <row r="145" spans="1:17" x14ac:dyDescent="0.25">
      <c r="A145" s="247">
        <v>139</v>
      </c>
      <c r="B145" s="95"/>
      <c r="C145" s="95"/>
      <c r="D145" s="96"/>
      <c r="E145" s="260"/>
      <c r="F145" s="97"/>
      <c r="G145" s="97"/>
      <c r="H145" s="415"/>
      <c r="I145" s="281"/>
      <c r="J145" s="244" t="e">
        <f>IF(AND(Q145="",#REF!&gt;0,#REF!&lt;5),K145,)</f>
        <v>#REF!</v>
      </c>
      <c r="K145" s="242" t="str">
        <f>IF(D145="","ZZZ9",IF(AND(#REF!&gt;0,#REF!&lt;5),D145&amp;#REF!,D145&amp;"9"))</f>
        <v>ZZZ9</v>
      </c>
      <c r="L145" s="246">
        <f t="shared" si="3"/>
        <v>999</v>
      </c>
      <c r="M145" s="280">
        <f t="shared" si="4"/>
        <v>999</v>
      </c>
      <c r="N145" s="274"/>
      <c r="O145" s="97"/>
      <c r="P145" s="114">
        <f t="shared" si="5"/>
        <v>999</v>
      </c>
      <c r="Q145" s="97"/>
    </row>
    <row r="146" spans="1:17" x14ac:dyDescent="0.25">
      <c r="A146" s="247">
        <v>140</v>
      </c>
      <c r="B146" s="95"/>
      <c r="C146" s="95"/>
      <c r="D146" s="96"/>
      <c r="E146" s="260"/>
      <c r="F146" s="97"/>
      <c r="G146" s="97"/>
      <c r="H146" s="415"/>
      <c r="I146" s="281"/>
      <c r="J146" s="244" t="e">
        <f>IF(AND(Q146="",#REF!&gt;0,#REF!&lt;5),K146,)</f>
        <v>#REF!</v>
      </c>
      <c r="K146" s="242" t="str">
        <f>IF(D146="","ZZZ9",IF(AND(#REF!&gt;0,#REF!&lt;5),D146&amp;#REF!,D146&amp;"9"))</f>
        <v>ZZZ9</v>
      </c>
      <c r="L146" s="246">
        <f t="shared" si="3"/>
        <v>999</v>
      </c>
      <c r="M146" s="280">
        <f t="shared" si="4"/>
        <v>999</v>
      </c>
      <c r="N146" s="274"/>
      <c r="O146" s="97"/>
      <c r="P146" s="114">
        <f t="shared" si="5"/>
        <v>999</v>
      </c>
      <c r="Q146" s="97"/>
    </row>
    <row r="147" spans="1:17" x14ac:dyDescent="0.25">
      <c r="A147" s="247">
        <v>141</v>
      </c>
      <c r="B147" s="95"/>
      <c r="C147" s="95"/>
      <c r="D147" s="96"/>
      <c r="E147" s="260"/>
      <c r="F147" s="97"/>
      <c r="G147" s="97"/>
      <c r="H147" s="415"/>
      <c r="I147" s="281"/>
      <c r="J147" s="244" t="e">
        <f>IF(AND(Q147="",#REF!&gt;0,#REF!&lt;5),K147,)</f>
        <v>#REF!</v>
      </c>
      <c r="K147" s="242" t="str">
        <f>IF(D147="","ZZZ9",IF(AND(#REF!&gt;0,#REF!&lt;5),D147&amp;#REF!,D147&amp;"9"))</f>
        <v>ZZZ9</v>
      </c>
      <c r="L147" s="246">
        <f t="shared" si="3"/>
        <v>999</v>
      </c>
      <c r="M147" s="280">
        <f t="shared" si="4"/>
        <v>999</v>
      </c>
      <c r="N147" s="274"/>
      <c r="O147" s="97"/>
      <c r="P147" s="114">
        <f t="shared" si="5"/>
        <v>999</v>
      </c>
      <c r="Q147" s="97"/>
    </row>
    <row r="148" spans="1:17" x14ac:dyDescent="0.25">
      <c r="A148" s="247">
        <v>142</v>
      </c>
      <c r="B148" s="95"/>
      <c r="C148" s="95"/>
      <c r="D148" s="96"/>
      <c r="E148" s="260"/>
      <c r="F148" s="97"/>
      <c r="G148" s="97"/>
      <c r="H148" s="415"/>
      <c r="I148" s="281"/>
      <c r="J148" s="244" t="e">
        <f>IF(AND(Q148="",#REF!&gt;0,#REF!&lt;5),K148,)</f>
        <v>#REF!</v>
      </c>
      <c r="K148" s="242" t="str">
        <f>IF(D148="","ZZZ9",IF(AND(#REF!&gt;0,#REF!&lt;5),D148&amp;#REF!,D148&amp;"9"))</f>
        <v>ZZZ9</v>
      </c>
      <c r="L148" s="246">
        <f t="shared" si="3"/>
        <v>999</v>
      </c>
      <c r="M148" s="280">
        <f t="shared" si="4"/>
        <v>999</v>
      </c>
      <c r="N148" s="274"/>
      <c r="O148" s="281"/>
      <c r="P148" s="282">
        <f t="shared" si="5"/>
        <v>999</v>
      </c>
      <c r="Q148" s="281"/>
    </row>
    <row r="149" spans="1:17" x14ac:dyDescent="0.25">
      <c r="A149" s="247">
        <v>143</v>
      </c>
      <c r="B149" s="95"/>
      <c r="C149" s="95"/>
      <c r="D149" s="96"/>
      <c r="E149" s="260"/>
      <c r="F149" s="97"/>
      <c r="G149" s="97"/>
      <c r="H149" s="415"/>
      <c r="I149" s="281"/>
      <c r="J149" s="244" t="e">
        <f>IF(AND(Q149="",#REF!&gt;0,#REF!&lt;5),K149,)</f>
        <v>#REF!</v>
      </c>
      <c r="K149" s="242" t="str">
        <f>IF(D149="","ZZZ9",IF(AND(#REF!&gt;0,#REF!&lt;5),D149&amp;#REF!,D149&amp;"9"))</f>
        <v>ZZZ9</v>
      </c>
      <c r="L149" s="246">
        <f t="shared" si="3"/>
        <v>999</v>
      </c>
      <c r="M149" s="280">
        <f t="shared" si="4"/>
        <v>999</v>
      </c>
      <c r="N149" s="274"/>
      <c r="O149" s="97"/>
      <c r="P149" s="114">
        <f t="shared" si="5"/>
        <v>999</v>
      </c>
      <c r="Q149" s="97"/>
    </row>
    <row r="150" spans="1:17" x14ac:dyDescent="0.25">
      <c r="A150" s="247">
        <v>144</v>
      </c>
      <c r="B150" s="95"/>
      <c r="C150" s="95"/>
      <c r="D150" s="96"/>
      <c r="E150" s="260"/>
      <c r="F150" s="97"/>
      <c r="G150" s="97"/>
      <c r="H150" s="415"/>
      <c r="I150" s="281"/>
      <c r="J150" s="244" t="e">
        <f>IF(AND(Q150="",#REF!&gt;0,#REF!&lt;5),K150,)</f>
        <v>#REF!</v>
      </c>
      <c r="K150" s="242" t="str">
        <f>IF(D150="","ZZZ9",IF(AND(#REF!&gt;0,#REF!&lt;5),D150&amp;#REF!,D150&amp;"9"))</f>
        <v>ZZZ9</v>
      </c>
      <c r="L150" s="246">
        <f t="shared" si="3"/>
        <v>999</v>
      </c>
      <c r="M150" s="280">
        <f t="shared" si="4"/>
        <v>999</v>
      </c>
      <c r="N150" s="274"/>
      <c r="O150" s="97"/>
      <c r="P150" s="114">
        <f t="shared" si="5"/>
        <v>999</v>
      </c>
      <c r="Q150" s="97"/>
    </row>
    <row r="151" spans="1:17" x14ac:dyDescent="0.25">
      <c r="A151" s="247">
        <v>145</v>
      </c>
      <c r="B151" s="95"/>
      <c r="C151" s="95"/>
      <c r="D151" s="96"/>
      <c r="E151" s="260"/>
      <c r="F151" s="97"/>
      <c r="G151" s="97"/>
      <c r="H151" s="415"/>
      <c r="I151" s="281"/>
      <c r="J151" s="244" t="e">
        <f>IF(AND(Q151="",#REF!&gt;0,#REF!&lt;5),K151,)</f>
        <v>#REF!</v>
      </c>
      <c r="K151" s="242" t="str">
        <f>IF(D151="","ZZZ9",IF(AND(#REF!&gt;0,#REF!&lt;5),D151&amp;#REF!,D151&amp;"9"))</f>
        <v>ZZZ9</v>
      </c>
      <c r="L151" s="246">
        <f t="shared" si="3"/>
        <v>999</v>
      </c>
      <c r="M151" s="280">
        <f t="shared" si="4"/>
        <v>999</v>
      </c>
      <c r="N151" s="274"/>
      <c r="O151" s="97"/>
      <c r="P151" s="114">
        <f t="shared" si="5"/>
        <v>999</v>
      </c>
      <c r="Q151" s="97"/>
    </row>
    <row r="152" spans="1:17" x14ac:dyDescent="0.25">
      <c r="A152" s="247">
        <v>146</v>
      </c>
      <c r="B152" s="95"/>
      <c r="C152" s="95"/>
      <c r="D152" s="96"/>
      <c r="E152" s="260"/>
      <c r="F152" s="97"/>
      <c r="G152" s="97"/>
      <c r="H152" s="415"/>
      <c r="I152" s="281"/>
      <c r="J152" s="244" t="e">
        <f>IF(AND(Q152="",#REF!&gt;0,#REF!&lt;5),K152,)</f>
        <v>#REF!</v>
      </c>
      <c r="K152" s="242" t="str">
        <f>IF(D152="","ZZZ9",IF(AND(#REF!&gt;0,#REF!&lt;5),D152&amp;#REF!,D152&amp;"9"))</f>
        <v>ZZZ9</v>
      </c>
      <c r="L152" s="246">
        <f t="shared" si="3"/>
        <v>999</v>
      </c>
      <c r="M152" s="280">
        <f t="shared" si="4"/>
        <v>999</v>
      </c>
      <c r="N152" s="274"/>
      <c r="O152" s="97"/>
      <c r="P152" s="114">
        <f t="shared" si="5"/>
        <v>999</v>
      </c>
      <c r="Q152" s="97"/>
    </row>
    <row r="153" spans="1:17" x14ac:dyDescent="0.25">
      <c r="A153" s="247">
        <v>147</v>
      </c>
      <c r="B153" s="95"/>
      <c r="C153" s="95"/>
      <c r="D153" s="96"/>
      <c r="E153" s="260"/>
      <c r="F153" s="97"/>
      <c r="G153" s="97"/>
      <c r="H153" s="415"/>
      <c r="I153" s="281"/>
      <c r="J153" s="244" t="e">
        <f>IF(AND(Q153="",#REF!&gt;0,#REF!&lt;5),K153,)</f>
        <v>#REF!</v>
      </c>
      <c r="K153" s="242" t="str">
        <f>IF(D153="","ZZZ9",IF(AND(#REF!&gt;0,#REF!&lt;5),D153&amp;#REF!,D153&amp;"9"))</f>
        <v>ZZZ9</v>
      </c>
      <c r="L153" s="246">
        <f t="shared" si="3"/>
        <v>999</v>
      </c>
      <c r="M153" s="280">
        <f t="shared" si="4"/>
        <v>999</v>
      </c>
      <c r="N153" s="274"/>
      <c r="O153" s="97"/>
      <c r="P153" s="114">
        <f t="shared" si="5"/>
        <v>999</v>
      </c>
      <c r="Q153" s="97"/>
    </row>
    <row r="154" spans="1:17" x14ac:dyDescent="0.25">
      <c r="A154" s="247">
        <v>148</v>
      </c>
      <c r="B154" s="95"/>
      <c r="C154" s="95"/>
      <c r="D154" s="96"/>
      <c r="E154" s="260"/>
      <c r="F154" s="97"/>
      <c r="G154" s="97"/>
      <c r="H154" s="415"/>
      <c r="I154" s="281"/>
      <c r="J154" s="244" t="e">
        <f>IF(AND(Q154="",#REF!&gt;0,#REF!&lt;5),K154,)</f>
        <v>#REF!</v>
      </c>
      <c r="K154" s="242" t="str">
        <f>IF(D154="","ZZZ9",IF(AND(#REF!&gt;0,#REF!&lt;5),D154&amp;#REF!,D154&amp;"9"))</f>
        <v>ZZZ9</v>
      </c>
      <c r="L154" s="246">
        <f t="shared" si="3"/>
        <v>999</v>
      </c>
      <c r="M154" s="280">
        <f t="shared" si="4"/>
        <v>999</v>
      </c>
      <c r="N154" s="274"/>
      <c r="O154" s="97"/>
      <c r="P154" s="114">
        <f t="shared" si="5"/>
        <v>999</v>
      </c>
      <c r="Q154" s="97"/>
    </row>
    <row r="155" spans="1:17" x14ac:dyDescent="0.25">
      <c r="A155" s="247">
        <v>149</v>
      </c>
      <c r="B155" s="95"/>
      <c r="C155" s="95"/>
      <c r="D155" s="96"/>
      <c r="E155" s="260"/>
      <c r="F155" s="97"/>
      <c r="G155" s="97"/>
      <c r="H155" s="415"/>
      <c r="I155" s="281"/>
      <c r="J155" s="244" t="e">
        <f>IF(AND(Q155="",#REF!&gt;0,#REF!&lt;5),K155,)</f>
        <v>#REF!</v>
      </c>
      <c r="K155" s="242" t="str">
        <f>IF(D155="","ZZZ9",IF(AND(#REF!&gt;0,#REF!&lt;5),D155&amp;#REF!,D155&amp;"9"))</f>
        <v>ZZZ9</v>
      </c>
      <c r="L155" s="246">
        <f t="shared" si="3"/>
        <v>999</v>
      </c>
      <c r="M155" s="280">
        <f t="shared" si="4"/>
        <v>999</v>
      </c>
      <c r="N155" s="274"/>
      <c r="O155" s="97"/>
      <c r="P155" s="114">
        <f t="shared" si="5"/>
        <v>999</v>
      </c>
      <c r="Q155" s="97"/>
    </row>
    <row r="156" spans="1:17" x14ac:dyDescent="0.25">
      <c r="A156" s="247">
        <v>150</v>
      </c>
      <c r="B156" s="95"/>
      <c r="C156" s="95"/>
      <c r="D156" s="96"/>
      <c r="E156" s="260"/>
      <c r="F156" s="97"/>
      <c r="G156" s="97"/>
      <c r="H156" s="415"/>
      <c r="I156" s="281"/>
      <c r="J156" s="244" t="e">
        <f>IF(AND(Q156="",#REF!&gt;0,#REF!&lt;5),K156,)</f>
        <v>#REF!</v>
      </c>
      <c r="K156" s="242" t="str">
        <f>IF(D156="","ZZZ9",IF(AND(#REF!&gt;0,#REF!&lt;5),D156&amp;#REF!,D156&amp;"9"))</f>
        <v>ZZZ9</v>
      </c>
      <c r="L156" s="246">
        <f t="shared" si="3"/>
        <v>999</v>
      </c>
      <c r="M156" s="280">
        <f t="shared" si="4"/>
        <v>999</v>
      </c>
      <c r="N156" s="274"/>
      <c r="O156" s="97"/>
      <c r="P156" s="114">
        <f t="shared" si="5"/>
        <v>999</v>
      </c>
      <c r="Q156" s="97"/>
    </row>
  </sheetData>
  <mergeCells count="7">
    <mergeCell ref="B12:C12"/>
    <mergeCell ref="B6:C6"/>
    <mergeCell ref="B7:C7"/>
    <mergeCell ref="B8:C8"/>
    <mergeCell ref="B9:C9"/>
    <mergeCell ref="B10:C10"/>
    <mergeCell ref="B11:C11"/>
  </mergeCells>
  <conditionalFormatting sqref="A7:B12 D7:D12 B13:D37">
    <cfRule type="expression" dxfId="127" priority="1" stopIfTrue="1">
      <formula>$Q7&gt;=1</formula>
    </cfRule>
  </conditionalFormatting>
  <conditionalFormatting sqref="A13:D156">
    <cfRule type="expression" dxfId="126" priority="14" stopIfTrue="1">
      <formula>$Q13&gt;=1</formula>
    </cfRule>
  </conditionalFormatting>
  <conditionalFormatting sqref="E7:E14">
    <cfRule type="expression" dxfId="125" priority="6" stopIfTrue="1">
      <formula>AND(ROUNDDOWN(($A$4-E7)/365.25,0)&lt;=13,G7&lt;&gt;"OK")</formula>
    </cfRule>
    <cfRule type="expression" dxfId="124" priority="7" stopIfTrue="1">
      <formula>AND(ROUNDDOWN(($A$4-E7)/365.25,0)&lt;=14,G7&lt;&gt;"OK")</formula>
    </cfRule>
    <cfRule type="expression" dxfId="123" priority="8" stopIfTrue="1">
      <formula>AND(ROUNDDOWN(($A$4-E7)/365.25,0)&lt;=17,G7&lt;&gt;"OK")</formula>
    </cfRule>
    <cfRule type="expression" dxfId="122" priority="11" stopIfTrue="1">
      <formula>AND(ROUNDDOWN(($A$4-E7)/365.25,0)&lt;=13,G7&lt;&gt;"OK")</formula>
    </cfRule>
    <cfRule type="expression" dxfId="121" priority="12" stopIfTrue="1">
      <formula>AND(ROUNDDOWN(($A$4-E7)/365.25,0)&lt;=14,G7&lt;&gt;"OK")</formula>
    </cfRule>
    <cfRule type="expression" dxfId="120" priority="13" stopIfTrue="1">
      <formula>AND(ROUNDDOWN(($A$4-E7)/365.25,0)&lt;=17,G7&lt;&gt;"OK")</formula>
    </cfRule>
  </conditionalFormatting>
  <conditionalFormatting sqref="E7:E27 E29:E37">
    <cfRule type="expression" dxfId="119" priority="2" stopIfTrue="1">
      <formula>AND(ROUNDDOWN(($A$4-E7)/365.25,0)&lt;=13,G7&lt;&gt;"OK")</formula>
    </cfRule>
    <cfRule type="expression" dxfId="118" priority="3" stopIfTrue="1">
      <formula>AND(ROUNDDOWN(($A$4-E7)/365.25,0)&lt;=14,G7&lt;&gt;"OK")</formula>
    </cfRule>
    <cfRule type="expression" dxfId="117" priority="4" stopIfTrue="1">
      <formula>AND(ROUNDDOWN(($A$4-E7)/365.25,0)&lt;=17,G7&lt;&gt;"OK")</formula>
    </cfRule>
  </conditionalFormatting>
  <conditionalFormatting sqref="E7:E156">
    <cfRule type="expression" dxfId="116" priority="16" stopIfTrue="1">
      <formula>AND(ROUNDDOWN(($A$4-E7)/365.25,0)&lt;=13,G7&lt;&gt;"OK")</formula>
    </cfRule>
    <cfRule type="expression" dxfId="115" priority="17" stopIfTrue="1">
      <formula>AND(ROUNDDOWN(($A$4-E7)/365.25,0)&lt;=14,G7&lt;&gt;"OK")</formula>
    </cfRule>
    <cfRule type="expression" dxfId="114" priority="18" stopIfTrue="1">
      <formula>AND(ROUNDDOWN(($A$4-E7)/365.25,0)&lt;=17,G7&lt;&gt;"OK")</formula>
    </cfRule>
  </conditionalFormatting>
  <conditionalFormatting sqref="J7:J156">
    <cfRule type="cellIs" dxfId="113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5EB9-9B53-4009-8C24-4E70ADC44698}">
  <sheetPr codeName="Sheet19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G20" sqref="G20"/>
    </sheetView>
  </sheetViews>
  <sheetFormatPr defaultRowHeight="13.2" x14ac:dyDescent="0.25"/>
  <cols>
    <col min="1" max="1" width="3.88671875" customWidth="1"/>
    <col min="2" max="2" width="14.33203125" customWidth="1"/>
    <col min="3" max="3" width="12" customWidth="1"/>
    <col min="4" max="4" width="11.109375" style="40" customWidth="1"/>
    <col min="5" max="5" width="9.33203125" style="430" customWidth="1"/>
    <col min="6" max="6" width="6.109375" style="93" hidden="1" customWidth="1"/>
    <col min="7" max="7" width="33.8867187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1" t="str">
        <f>Altalanos!$A$6</f>
        <v>Windoor Korosztályos Vidék Csapatbajnokság 2025</v>
      </c>
      <c r="B1" s="87"/>
      <c r="C1" s="87"/>
      <c r="D1" s="237"/>
      <c r="E1" s="257" t="s">
        <v>52</v>
      </c>
      <c r="F1" s="106"/>
      <c r="G1" s="248"/>
      <c r="H1" s="88"/>
      <c r="I1" s="88"/>
      <c r="J1" s="249"/>
      <c r="K1" s="249"/>
      <c r="L1" s="249"/>
      <c r="M1" s="249"/>
      <c r="N1" s="249"/>
      <c r="O1" s="249"/>
      <c r="P1" s="249"/>
      <c r="Q1" s="250"/>
    </row>
    <row r="2" spans="1:17" ht="13.8" thickBot="1" x14ac:dyDescent="0.3">
      <c r="B2" s="89" t="s">
        <v>51</v>
      </c>
      <c r="C2" s="279">
        <f>Altalanos!$E$8</f>
        <v>0</v>
      </c>
      <c r="D2" s="106"/>
      <c r="E2" s="257" t="s">
        <v>35</v>
      </c>
      <c r="F2" s="94"/>
      <c r="G2" s="94"/>
      <c r="H2" s="418"/>
      <c r="I2" s="41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412" t="s">
        <v>50</v>
      </c>
      <c r="B3" s="416"/>
      <c r="C3" s="416"/>
      <c r="D3" s="416"/>
      <c r="E3" s="416"/>
      <c r="F3" s="416"/>
      <c r="G3" s="416"/>
      <c r="H3" s="416"/>
      <c r="I3" s="417"/>
      <c r="J3" s="101"/>
      <c r="K3" s="107"/>
      <c r="L3" s="107"/>
      <c r="M3" s="107"/>
      <c r="N3" s="287" t="s">
        <v>34</v>
      </c>
      <c r="O3" s="102"/>
      <c r="P3" s="108"/>
      <c r="Q3" s="258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32" t="s">
        <v>31</v>
      </c>
      <c r="I4" s="422"/>
      <c r="J4" s="110"/>
      <c r="K4" s="111"/>
      <c r="L4" s="111"/>
      <c r="M4" s="111"/>
      <c r="N4" s="110"/>
      <c r="O4" s="259"/>
      <c r="P4" s="259"/>
      <c r="Q4" s="112"/>
    </row>
    <row r="5" spans="1:17" s="2" customFormat="1" ht="13.8" thickBot="1" x14ac:dyDescent="0.3">
      <c r="A5" s="251" t="str">
        <f>Altalanos!$A$10</f>
        <v>2025.06.19-20.</v>
      </c>
      <c r="B5" s="251"/>
      <c r="C5" s="90" t="str">
        <f>Altalanos!$C$10</f>
        <v>Zalaegerszeg</v>
      </c>
      <c r="D5" s="91" t="str">
        <f>Altalanos!$D$10</f>
        <v xml:space="preserve">  </v>
      </c>
      <c r="E5" s="91"/>
      <c r="F5" s="91"/>
      <c r="G5" s="91"/>
      <c r="H5" s="283" t="str">
        <f>Altalanos!$E$10</f>
        <v>Kovács Annamária</v>
      </c>
      <c r="I5" s="433"/>
      <c r="J5" s="113"/>
      <c r="K5" s="83"/>
      <c r="L5" s="83"/>
      <c r="M5" s="83"/>
      <c r="N5" s="113"/>
      <c r="O5" s="91"/>
      <c r="P5" s="91"/>
      <c r="Q5" s="436"/>
    </row>
    <row r="6" spans="1:17" ht="30" customHeight="1" thickBot="1" x14ac:dyDescent="0.3">
      <c r="A6" s="240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88</v>
      </c>
      <c r="H6" s="419" t="s">
        <v>38</v>
      </c>
      <c r="I6" s="420"/>
      <c r="J6" s="243" t="s">
        <v>17</v>
      </c>
      <c r="K6" s="105" t="s">
        <v>15</v>
      </c>
      <c r="L6" s="245" t="s">
        <v>1</v>
      </c>
      <c r="M6" s="214" t="s">
        <v>16</v>
      </c>
      <c r="N6" s="273" t="s">
        <v>49</v>
      </c>
      <c r="O6" s="255" t="s">
        <v>39</v>
      </c>
      <c r="P6" s="256" t="s">
        <v>2</v>
      </c>
      <c r="Q6" s="104" t="s">
        <v>40</v>
      </c>
    </row>
    <row r="7" spans="1:17" s="11" customFormat="1" ht="18.899999999999999" customHeight="1" x14ac:dyDescent="0.25">
      <c r="A7" s="247">
        <v>1</v>
      </c>
      <c r="B7" s="95"/>
      <c r="C7" s="95"/>
      <c r="D7" s="96"/>
      <c r="E7" s="260"/>
      <c r="F7" s="413"/>
      <c r="G7" s="414"/>
      <c r="H7" s="96"/>
      <c r="I7" s="96"/>
      <c r="J7" s="244"/>
      <c r="K7" s="242"/>
      <c r="L7" s="246"/>
      <c r="M7" s="242"/>
      <c r="N7" s="238"/>
      <c r="O7" s="96"/>
      <c r="P7" s="114"/>
      <c r="Q7" s="97"/>
    </row>
    <row r="8" spans="1:17" s="11" customFormat="1" ht="18.899999999999999" customHeight="1" x14ac:dyDescent="0.25">
      <c r="A8" s="247">
        <v>2</v>
      </c>
      <c r="B8" s="95"/>
      <c r="C8" s="95"/>
      <c r="D8" s="96"/>
      <c r="E8" s="260"/>
      <c r="F8" s="415"/>
      <c r="G8" s="281"/>
      <c r="H8" s="96"/>
      <c r="I8" s="96"/>
      <c r="J8" s="244"/>
      <c r="K8" s="242"/>
      <c r="L8" s="246"/>
      <c r="M8" s="242"/>
      <c r="N8" s="238"/>
      <c r="O8" s="96"/>
      <c r="P8" s="114"/>
      <c r="Q8" s="97"/>
    </row>
    <row r="9" spans="1:17" s="11" customFormat="1" ht="18.899999999999999" customHeight="1" x14ac:dyDescent="0.25">
      <c r="A9" s="247">
        <v>3</v>
      </c>
      <c r="B9" s="95"/>
      <c r="C9" s="95"/>
      <c r="D9" s="96"/>
      <c r="E9" s="260"/>
      <c r="F9" s="415"/>
      <c r="G9" s="281"/>
      <c r="H9" s="96"/>
      <c r="I9" s="96"/>
      <c r="J9" s="244"/>
      <c r="K9" s="242"/>
      <c r="L9" s="246"/>
      <c r="M9" s="242"/>
      <c r="N9" s="238"/>
      <c r="O9" s="96"/>
      <c r="P9" s="424"/>
      <c r="Q9" s="274"/>
    </row>
    <row r="10" spans="1:17" s="11" customFormat="1" ht="18.899999999999999" customHeight="1" x14ac:dyDescent="0.25">
      <c r="A10" s="247">
        <v>4</v>
      </c>
      <c r="B10" s="95"/>
      <c r="C10" s="95"/>
      <c r="D10" s="96"/>
      <c r="E10" s="260"/>
      <c r="F10" s="415"/>
      <c r="G10" s="281"/>
      <c r="H10" s="96"/>
      <c r="I10" s="96"/>
      <c r="J10" s="244"/>
      <c r="K10" s="242"/>
      <c r="L10" s="246"/>
      <c r="M10" s="242"/>
      <c r="N10" s="238"/>
      <c r="O10" s="96"/>
      <c r="P10" s="423"/>
      <c r="Q10" s="421"/>
    </row>
    <row r="11" spans="1:17" s="11" customFormat="1" ht="18.899999999999999" customHeight="1" x14ac:dyDescent="0.25">
      <c r="A11" s="247">
        <v>5</v>
      </c>
      <c r="B11" s="95"/>
      <c r="C11" s="95"/>
      <c r="D11" s="96"/>
      <c r="E11" s="260"/>
      <c r="F11" s="415"/>
      <c r="G11" s="281"/>
      <c r="H11" s="96"/>
      <c r="I11" s="96"/>
      <c r="J11" s="244"/>
      <c r="K11" s="242"/>
      <c r="L11" s="246"/>
      <c r="M11" s="242"/>
      <c r="N11" s="238"/>
      <c r="O11" s="96"/>
      <c r="P11" s="423"/>
      <c r="Q11" s="421"/>
    </row>
    <row r="12" spans="1:17" s="11" customFormat="1" ht="18.899999999999999" customHeight="1" x14ac:dyDescent="0.25">
      <c r="A12" s="247">
        <v>6</v>
      </c>
      <c r="B12" s="95"/>
      <c r="C12" s="95"/>
      <c r="D12" s="96"/>
      <c r="E12" s="260"/>
      <c r="F12" s="415"/>
      <c r="G12" s="281"/>
      <c r="H12" s="96"/>
      <c r="I12" s="96"/>
      <c r="J12" s="244"/>
      <c r="K12" s="242"/>
      <c r="L12" s="246"/>
      <c r="M12" s="242"/>
      <c r="N12" s="238"/>
      <c r="O12" s="96"/>
      <c r="P12" s="423"/>
      <c r="Q12" s="421"/>
    </row>
    <row r="13" spans="1:17" s="11" customFormat="1" ht="18.899999999999999" customHeight="1" x14ac:dyDescent="0.25">
      <c r="A13" s="247">
        <v>7</v>
      </c>
      <c r="B13" s="95"/>
      <c r="C13" s="95"/>
      <c r="D13" s="96"/>
      <c r="E13" s="260"/>
      <c r="F13" s="415"/>
      <c r="G13" s="281"/>
      <c r="H13" s="96"/>
      <c r="I13" s="96"/>
      <c r="J13" s="244"/>
      <c r="K13" s="242"/>
      <c r="L13" s="246"/>
      <c r="M13" s="242"/>
      <c r="N13" s="238"/>
      <c r="O13" s="96"/>
      <c r="P13" s="423"/>
      <c r="Q13" s="421"/>
    </row>
    <row r="14" spans="1:17" s="11" customFormat="1" ht="18.899999999999999" customHeight="1" x14ac:dyDescent="0.25">
      <c r="A14" s="247">
        <v>8</v>
      </c>
      <c r="B14" s="95"/>
      <c r="C14" s="95"/>
      <c r="D14" s="96"/>
      <c r="E14" s="260"/>
      <c r="F14" s="415"/>
      <c r="G14" s="281"/>
      <c r="H14" s="96"/>
      <c r="I14" s="96"/>
      <c r="J14" s="244"/>
      <c r="K14" s="242"/>
      <c r="L14" s="246"/>
      <c r="M14" s="242"/>
      <c r="N14" s="238"/>
      <c r="O14" s="96"/>
      <c r="P14" s="423"/>
      <c r="Q14" s="421"/>
    </row>
    <row r="15" spans="1:17" s="11" customFormat="1" ht="18.899999999999999" customHeight="1" x14ac:dyDescent="0.25">
      <c r="A15" s="247">
        <v>9</v>
      </c>
      <c r="B15" s="95"/>
      <c r="C15" s="95"/>
      <c r="D15" s="96"/>
      <c r="E15" s="260"/>
      <c r="F15" s="97"/>
      <c r="G15" s="97"/>
      <c r="H15" s="96"/>
      <c r="I15" s="96"/>
      <c r="J15" s="244"/>
      <c r="K15" s="242"/>
      <c r="L15" s="246"/>
      <c r="M15" s="280"/>
      <c r="N15" s="238"/>
      <c r="O15" s="96"/>
      <c r="P15" s="97"/>
      <c r="Q15" s="97"/>
    </row>
    <row r="16" spans="1:17" s="11" customFormat="1" ht="18.899999999999999" customHeight="1" x14ac:dyDescent="0.25">
      <c r="A16" s="247">
        <v>10</v>
      </c>
      <c r="B16" s="439"/>
      <c r="C16" s="95"/>
      <c r="D16" s="96"/>
      <c r="E16" s="260"/>
      <c r="F16" s="97"/>
      <c r="G16" s="97"/>
      <c r="H16" s="96"/>
      <c r="I16" s="96"/>
      <c r="J16" s="244"/>
      <c r="K16" s="242"/>
      <c r="L16" s="246"/>
      <c r="M16" s="280"/>
      <c r="N16" s="238"/>
      <c r="O16" s="96"/>
      <c r="P16" s="114"/>
      <c r="Q16" s="97"/>
    </row>
    <row r="17" spans="1:17" s="11" customFormat="1" ht="18.899999999999999" customHeight="1" x14ac:dyDescent="0.25">
      <c r="A17" s="247">
        <v>11</v>
      </c>
      <c r="B17" s="95"/>
      <c r="C17" s="95"/>
      <c r="D17" s="96"/>
      <c r="E17" s="260"/>
      <c r="F17" s="97"/>
      <c r="G17" s="97"/>
      <c r="H17" s="96"/>
      <c r="I17" s="96"/>
      <c r="J17" s="244"/>
      <c r="K17" s="242"/>
      <c r="L17" s="246"/>
      <c r="M17" s="280"/>
      <c r="N17" s="238"/>
      <c r="O17" s="96"/>
      <c r="P17" s="114"/>
      <c r="Q17" s="97"/>
    </row>
    <row r="18" spans="1:17" s="11" customFormat="1" ht="18.899999999999999" customHeight="1" x14ac:dyDescent="0.25">
      <c r="A18" s="247">
        <v>12</v>
      </c>
      <c r="B18" s="95"/>
      <c r="C18" s="95"/>
      <c r="D18" s="96"/>
      <c r="E18" s="260"/>
      <c r="F18" s="97"/>
      <c r="G18" s="97"/>
      <c r="H18" s="96"/>
      <c r="I18" s="96"/>
      <c r="J18" s="244"/>
      <c r="K18" s="242"/>
      <c r="L18" s="246"/>
      <c r="M18" s="280"/>
      <c r="N18" s="238"/>
      <c r="O18" s="96"/>
      <c r="P18" s="114"/>
      <c r="Q18" s="97"/>
    </row>
    <row r="19" spans="1:17" s="11" customFormat="1" ht="18.899999999999999" customHeight="1" x14ac:dyDescent="0.25">
      <c r="A19" s="247">
        <v>13</v>
      </c>
      <c r="B19" s="95"/>
      <c r="C19" s="95"/>
      <c r="D19" s="96"/>
      <c r="E19" s="260"/>
      <c r="F19" s="97"/>
      <c r="G19" s="97"/>
      <c r="H19" s="96"/>
      <c r="I19" s="96"/>
      <c r="J19" s="244"/>
      <c r="K19" s="242"/>
      <c r="L19" s="246"/>
      <c r="M19" s="280"/>
      <c r="N19" s="238"/>
      <c r="O19" s="96"/>
      <c r="P19" s="114"/>
      <c r="Q19" s="97"/>
    </row>
    <row r="20" spans="1:17" s="11" customFormat="1" ht="18.899999999999999" customHeight="1" x14ac:dyDescent="0.25">
      <c r="A20" s="247">
        <v>14</v>
      </c>
      <c r="B20" s="95"/>
      <c r="C20" s="95"/>
      <c r="D20" s="96"/>
      <c r="E20" s="260"/>
      <c r="F20" s="97"/>
      <c r="G20" s="97"/>
      <c r="H20" s="96"/>
      <c r="I20" s="96"/>
      <c r="J20" s="244"/>
      <c r="K20" s="242"/>
      <c r="L20" s="246"/>
      <c r="M20" s="280"/>
      <c r="N20" s="238"/>
      <c r="O20" s="96"/>
      <c r="P20" s="114"/>
      <c r="Q20" s="97"/>
    </row>
    <row r="21" spans="1:17" s="11" customFormat="1" ht="18.899999999999999" customHeight="1" x14ac:dyDescent="0.25">
      <c r="A21" s="247">
        <v>15</v>
      </c>
      <c r="B21" s="95"/>
      <c r="C21" s="95"/>
      <c r="D21" s="96"/>
      <c r="E21" s="260"/>
      <c r="F21" s="97"/>
      <c r="G21" s="97"/>
      <c r="H21" s="96"/>
      <c r="I21" s="96"/>
      <c r="J21" s="244"/>
      <c r="K21" s="242"/>
      <c r="L21" s="246"/>
      <c r="M21" s="280"/>
      <c r="N21" s="238"/>
      <c r="O21" s="96"/>
      <c r="P21" s="114"/>
      <c r="Q21" s="97"/>
    </row>
    <row r="22" spans="1:17" s="11" customFormat="1" ht="18.899999999999999" customHeight="1" x14ac:dyDescent="0.25">
      <c r="A22" s="247">
        <v>16</v>
      </c>
      <c r="B22" s="95"/>
      <c r="C22" s="95"/>
      <c r="D22" s="96"/>
      <c r="E22" s="260"/>
      <c r="F22" s="97"/>
      <c r="G22" s="97"/>
      <c r="H22" s="96"/>
      <c r="I22" s="96"/>
      <c r="J22" s="244"/>
      <c r="K22" s="242"/>
      <c r="L22" s="246"/>
      <c r="M22" s="280"/>
      <c r="N22" s="238"/>
      <c r="O22" s="96"/>
      <c r="P22" s="114"/>
      <c r="Q22" s="97"/>
    </row>
    <row r="23" spans="1:17" s="11" customFormat="1" ht="18.899999999999999" customHeight="1" x14ac:dyDescent="0.25">
      <c r="A23" s="247">
        <v>17</v>
      </c>
      <c r="B23" s="95"/>
      <c r="C23" s="95"/>
      <c r="D23" s="96"/>
      <c r="E23" s="260"/>
      <c r="F23" s="97"/>
      <c r="G23" s="97"/>
      <c r="H23" s="96"/>
      <c r="I23" s="96"/>
      <c r="J23" s="244"/>
      <c r="K23" s="242"/>
      <c r="L23" s="246"/>
      <c r="M23" s="280"/>
      <c r="N23" s="238"/>
      <c r="O23" s="96"/>
      <c r="P23" s="114"/>
      <c r="Q23" s="97"/>
    </row>
    <row r="24" spans="1:17" s="11" customFormat="1" ht="18.899999999999999" customHeight="1" x14ac:dyDescent="0.25">
      <c r="A24" s="247">
        <v>18</v>
      </c>
      <c r="B24" s="95"/>
      <c r="C24" s="95"/>
      <c r="D24" s="96"/>
      <c r="E24" s="260"/>
      <c r="F24" s="97"/>
      <c r="G24" s="97"/>
      <c r="H24" s="96"/>
      <c r="I24" s="96"/>
      <c r="J24" s="244"/>
      <c r="K24" s="242"/>
      <c r="L24" s="246"/>
      <c r="M24" s="280"/>
      <c r="N24" s="238"/>
      <c r="O24" s="96"/>
      <c r="P24" s="114"/>
      <c r="Q24" s="97"/>
    </row>
    <row r="25" spans="1:17" s="11" customFormat="1" ht="18.899999999999999" customHeight="1" x14ac:dyDescent="0.25">
      <c r="A25" s="247">
        <v>19</v>
      </c>
      <c r="B25" s="95"/>
      <c r="C25" s="95"/>
      <c r="D25" s="96"/>
      <c r="E25" s="260"/>
      <c r="F25" s="97"/>
      <c r="G25" s="97"/>
      <c r="H25" s="96"/>
      <c r="I25" s="96"/>
      <c r="J25" s="244"/>
      <c r="K25" s="242"/>
      <c r="L25" s="246"/>
      <c r="M25" s="280"/>
      <c r="N25" s="238"/>
      <c r="O25" s="96"/>
      <c r="P25" s="114"/>
      <c r="Q25" s="97"/>
    </row>
    <row r="26" spans="1:17" s="11" customFormat="1" ht="18.899999999999999" customHeight="1" x14ac:dyDescent="0.25">
      <c r="A26" s="247">
        <v>20</v>
      </c>
      <c r="B26" s="95"/>
      <c r="C26" s="95"/>
      <c r="D26" s="96"/>
      <c r="E26" s="260"/>
      <c r="F26" s="97"/>
      <c r="G26" s="97"/>
      <c r="H26" s="96"/>
      <c r="I26" s="96"/>
      <c r="J26" s="244"/>
      <c r="K26" s="242"/>
      <c r="L26" s="246"/>
      <c r="M26" s="280"/>
      <c r="N26" s="238"/>
      <c r="O26" s="96"/>
      <c r="P26" s="114"/>
      <c r="Q26" s="97"/>
    </row>
    <row r="27" spans="1:17" s="11" customFormat="1" ht="18.899999999999999" customHeight="1" x14ac:dyDescent="0.25">
      <c r="A27" s="247">
        <v>21</v>
      </c>
      <c r="B27" s="95"/>
      <c r="C27" s="95"/>
      <c r="D27" s="96"/>
      <c r="E27" s="260"/>
      <c r="F27" s="97"/>
      <c r="G27" s="97"/>
      <c r="H27" s="96"/>
      <c r="I27" s="96"/>
      <c r="J27" s="244"/>
      <c r="K27" s="242"/>
      <c r="L27" s="246"/>
      <c r="M27" s="280"/>
      <c r="N27" s="238"/>
      <c r="O27" s="96"/>
      <c r="P27" s="114"/>
      <c r="Q27" s="97"/>
    </row>
    <row r="28" spans="1:17" s="11" customFormat="1" ht="18.899999999999999" customHeight="1" x14ac:dyDescent="0.25">
      <c r="A28" s="247">
        <v>22</v>
      </c>
      <c r="B28" s="95"/>
      <c r="C28" s="95"/>
      <c r="D28" s="96"/>
      <c r="E28" s="440"/>
      <c r="F28" s="434"/>
      <c r="G28" s="274"/>
      <c r="H28" s="96"/>
      <c r="I28" s="96"/>
      <c r="J28" s="244"/>
      <c r="K28" s="242"/>
      <c r="L28" s="246"/>
      <c r="M28" s="280"/>
      <c r="N28" s="238"/>
      <c r="O28" s="96"/>
      <c r="P28" s="114"/>
      <c r="Q28" s="97"/>
    </row>
    <row r="29" spans="1:17" s="11" customFormat="1" ht="18.899999999999999" customHeight="1" x14ac:dyDescent="0.25">
      <c r="A29" s="247">
        <v>23</v>
      </c>
      <c r="B29" s="95"/>
      <c r="C29" s="95"/>
      <c r="D29" s="96"/>
      <c r="E29" s="441"/>
      <c r="F29" s="97"/>
      <c r="G29" s="97"/>
      <c r="H29" s="96"/>
      <c r="I29" s="96"/>
      <c r="J29" s="244"/>
      <c r="K29" s="242"/>
      <c r="L29" s="246"/>
      <c r="M29" s="280"/>
      <c r="N29" s="238"/>
      <c r="O29" s="96"/>
      <c r="P29" s="114"/>
      <c r="Q29" s="97"/>
    </row>
    <row r="30" spans="1:17" s="11" customFormat="1" ht="18.899999999999999" customHeight="1" x14ac:dyDescent="0.25">
      <c r="A30" s="247">
        <v>24</v>
      </c>
      <c r="B30" s="95"/>
      <c r="C30" s="95"/>
      <c r="D30" s="96"/>
      <c r="E30" s="260"/>
      <c r="F30" s="97"/>
      <c r="G30" s="97"/>
      <c r="H30" s="96"/>
      <c r="I30" s="96"/>
      <c r="J30" s="244"/>
      <c r="K30" s="242"/>
      <c r="L30" s="246"/>
      <c r="M30" s="280"/>
      <c r="N30" s="238"/>
      <c r="O30" s="96"/>
      <c r="P30" s="114"/>
      <c r="Q30" s="97"/>
    </row>
    <row r="31" spans="1:17" s="11" customFormat="1" ht="18.899999999999999" customHeight="1" x14ac:dyDescent="0.25">
      <c r="A31" s="247">
        <v>25</v>
      </c>
      <c r="B31" s="95"/>
      <c r="C31" s="95"/>
      <c r="D31" s="96"/>
      <c r="E31" s="260"/>
      <c r="F31" s="97"/>
      <c r="G31" s="97"/>
      <c r="H31" s="96"/>
      <c r="I31" s="96"/>
      <c r="J31" s="244"/>
      <c r="K31" s="242"/>
      <c r="L31" s="246"/>
      <c r="M31" s="280"/>
      <c r="N31" s="238"/>
      <c r="O31" s="96"/>
      <c r="P31" s="114"/>
      <c r="Q31" s="97"/>
    </row>
    <row r="32" spans="1:17" s="11" customFormat="1" ht="18.899999999999999" customHeight="1" x14ac:dyDescent="0.25">
      <c r="A32" s="247">
        <v>26</v>
      </c>
      <c r="B32" s="95"/>
      <c r="C32" s="95"/>
      <c r="D32" s="96"/>
      <c r="E32" s="431"/>
      <c r="F32" s="97"/>
      <c r="G32" s="97"/>
      <c r="H32" s="96"/>
      <c r="I32" s="96"/>
      <c r="J32" s="244"/>
      <c r="K32" s="242"/>
      <c r="L32" s="246"/>
      <c r="M32" s="280"/>
      <c r="N32" s="238"/>
      <c r="O32" s="96"/>
      <c r="P32" s="114"/>
      <c r="Q32" s="97"/>
    </row>
    <row r="33" spans="1:17" s="11" customFormat="1" ht="18.899999999999999" customHeight="1" x14ac:dyDescent="0.25">
      <c r="A33" s="247">
        <v>27</v>
      </c>
      <c r="B33" s="95"/>
      <c r="C33" s="95"/>
      <c r="D33" s="96"/>
      <c r="E33" s="260"/>
      <c r="F33" s="97"/>
      <c r="G33" s="97"/>
      <c r="H33" s="96"/>
      <c r="I33" s="96"/>
      <c r="J33" s="244"/>
      <c r="K33" s="242"/>
      <c r="L33" s="246"/>
      <c r="M33" s="280"/>
      <c r="N33" s="238"/>
      <c r="O33" s="96"/>
      <c r="P33" s="114"/>
      <c r="Q33" s="97"/>
    </row>
    <row r="34" spans="1:17" s="11" customFormat="1" ht="18.899999999999999" customHeight="1" x14ac:dyDescent="0.25">
      <c r="A34" s="247">
        <v>28</v>
      </c>
      <c r="B34" s="95"/>
      <c r="C34" s="95"/>
      <c r="D34" s="96"/>
      <c r="E34" s="260"/>
      <c r="F34" s="97"/>
      <c r="G34" s="97"/>
      <c r="H34" s="96"/>
      <c r="I34" s="96"/>
      <c r="J34" s="244"/>
      <c r="K34" s="242"/>
      <c r="L34" s="246"/>
      <c r="M34" s="280"/>
      <c r="N34" s="238"/>
      <c r="O34" s="96"/>
      <c r="P34" s="114"/>
      <c r="Q34" s="97"/>
    </row>
    <row r="35" spans="1:17" s="11" customFormat="1" ht="18.899999999999999" customHeight="1" x14ac:dyDescent="0.25">
      <c r="A35" s="247">
        <v>29</v>
      </c>
      <c r="B35" s="95"/>
      <c r="C35" s="95"/>
      <c r="D35" s="96"/>
      <c r="E35" s="260"/>
      <c r="F35" s="97"/>
      <c r="G35" s="97"/>
      <c r="H35" s="96"/>
      <c r="I35" s="96"/>
      <c r="J35" s="244"/>
      <c r="K35" s="242"/>
      <c r="L35" s="246"/>
      <c r="M35" s="280"/>
      <c r="N35" s="238"/>
      <c r="O35" s="96"/>
      <c r="P35" s="114"/>
      <c r="Q35" s="97"/>
    </row>
    <row r="36" spans="1:17" s="11" customFormat="1" ht="18.899999999999999" customHeight="1" x14ac:dyDescent="0.25">
      <c r="A36" s="247">
        <v>30</v>
      </c>
      <c r="B36" s="95"/>
      <c r="C36" s="95"/>
      <c r="D36" s="96"/>
      <c r="E36" s="260"/>
      <c r="F36" s="97"/>
      <c r="G36" s="97"/>
      <c r="H36" s="96"/>
      <c r="I36" s="96"/>
      <c r="J36" s="244"/>
      <c r="K36" s="242"/>
      <c r="L36" s="246"/>
      <c r="M36" s="280"/>
      <c r="N36" s="238"/>
      <c r="O36" s="96"/>
      <c r="P36" s="114"/>
      <c r="Q36" s="97"/>
    </row>
    <row r="37" spans="1:17" s="11" customFormat="1" ht="18.899999999999999" customHeight="1" x14ac:dyDescent="0.25">
      <c r="A37" s="247">
        <v>31</v>
      </c>
      <c r="B37" s="95"/>
      <c r="C37" s="95"/>
      <c r="D37" s="96"/>
      <c r="E37" s="260"/>
      <c r="F37" s="97"/>
      <c r="G37" s="97"/>
      <c r="H37" s="96"/>
      <c r="I37" s="96"/>
      <c r="J37" s="244"/>
      <c r="K37" s="242"/>
      <c r="L37" s="246"/>
      <c r="M37" s="280"/>
      <c r="N37" s="238"/>
      <c r="O37" s="96"/>
      <c r="P37" s="114"/>
      <c r="Q37" s="97"/>
    </row>
    <row r="38" spans="1:17" s="11" customFormat="1" ht="18.899999999999999" customHeight="1" x14ac:dyDescent="0.25">
      <c r="A38" s="247">
        <v>32</v>
      </c>
      <c r="B38" s="95"/>
      <c r="C38" s="95"/>
      <c r="D38" s="96"/>
      <c r="E38" s="260"/>
      <c r="F38" s="97"/>
      <c r="G38" s="97"/>
      <c r="H38" s="415"/>
      <c r="I38" s="281"/>
      <c r="J38" s="244"/>
      <c r="K38" s="242"/>
      <c r="L38" s="246"/>
      <c r="M38" s="280"/>
      <c r="N38" s="238"/>
      <c r="O38" s="97"/>
      <c r="P38" s="114"/>
      <c r="Q38" s="97"/>
    </row>
    <row r="39" spans="1:17" s="11" customFormat="1" ht="18.899999999999999" customHeight="1" x14ac:dyDescent="0.25">
      <c r="A39" s="247">
        <v>33</v>
      </c>
      <c r="B39" s="95"/>
      <c r="C39" s="95"/>
      <c r="D39" s="96"/>
      <c r="E39" s="260"/>
      <c r="F39" s="97"/>
      <c r="G39" s="97"/>
      <c r="H39" s="415"/>
      <c r="I39" s="281"/>
      <c r="J39" s="244"/>
      <c r="K39" s="242"/>
      <c r="L39" s="246"/>
      <c r="M39" s="280"/>
      <c r="N39" s="274"/>
      <c r="O39" s="97"/>
      <c r="P39" s="114"/>
      <c r="Q39" s="97"/>
    </row>
    <row r="40" spans="1:17" s="11" customFormat="1" ht="18.899999999999999" customHeight="1" x14ac:dyDescent="0.25">
      <c r="A40" s="247">
        <v>34</v>
      </c>
      <c r="B40" s="95"/>
      <c r="C40" s="95"/>
      <c r="D40" s="96"/>
      <c r="E40" s="260"/>
      <c r="F40" s="97"/>
      <c r="G40" s="97"/>
      <c r="H40" s="415"/>
      <c r="I40" s="281"/>
      <c r="J40" s="244" t="e">
        <f>IF(AND(Q40="",#REF!&gt;0,#REF!&lt;5),K40,)</f>
        <v>#REF!</v>
      </c>
      <c r="K40" s="242" t="str">
        <f>IF(D40="","ZZZ9",IF(AND(#REF!&gt;0,#REF!&lt;5),D40&amp;#REF!,D40&amp;"9"))</f>
        <v>ZZZ9</v>
      </c>
      <c r="L40" s="246">
        <f t="shared" ref="L40:L103" si="0">IF(Q40="",999,Q40)</f>
        <v>999</v>
      </c>
      <c r="M40" s="280">
        <f t="shared" ref="M40:M103" si="1">IF(P40=999,999,1)</f>
        <v>999</v>
      </c>
      <c r="N40" s="274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7">
        <v>35</v>
      </c>
      <c r="B41" s="95"/>
      <c r="C41" s="95"/>
      <c r="D41" s="96"/>
      <c r="E41" s="260"/>
      <c r="F41" s="97"/>
      <c r="G41" s="97"/>
      <c r="H41" s="415"/>
      <c r="I41" s="281"/>
      <c r="J41" s="244" t="e">
        <f>IF(AND(Q41="",#REF!&gt;0,#REF!&lt;5),K41,)</f>
        <v>#REF!</v>
      </c>
      <c r="K41" s="242" t="str">
        <f>IF(D41="","ZZZ9",IF(AND(#REF!&gt;0,#REF!&lt;5),D41&amp;#REF!,D41&amp;"9"))</f>
        <v>ZZZ9</v>
      </c>
      <c r="L41" s="246">
        <f t="shared" si="0"/>
        <v>999</v>
      </c>
      <c r="M41" s="280">
        <f t="shared" si="1"/>
        <v>999</v>
      </c>
      <c r="N41" s="274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7">
        <v>36</v>
      </c>
      <c r="B42" s="95"/>
      <c r="C42" s="95"/>
      <c r="D42" s="96"/>
      <c r="E42" s="260"/>
      <c r="F42" s="97"/>
      <c r="G42" s="97"/>
      <c r="H42" s="415"/>
      <c r="I42" s="281"/>
      <c r="J42" s="244" t="e">
        <f>IF(AND(Q42="",#REF!&gt;0,#REF!&lt;5),K42,)</f>
        <v>#REF!</v>
      </c>
      <c r="K42" s="242" t="str">
        <f>IF(D42="","ZZZ9",IF(AND(#REF!&gt;0,#REF!&lt;5),D42&amp;#REF!,D42&amp;"9"))</f>
        <v>ZZZ9</v>
      </c>
      <c r="L42" s="246">
        <f t="shared" si="0"/>
        <v>999</v>
      </c>
      <c r="M42" s="280">
        <f t="shared" si="1"/>
        <v>999</v>
      </c>
      <c r="N42" s="274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7">
        <v>37</v>
      </c>
      <c r="B43" s="95"/>
      <c r="C43" s="95"/>
      <c r="D43" s="96"/>
      <c r="E43" s="260"/>
      <c r="F43" s="97"/>
      <c r="G43" s="97"/>
      <c r="H43" s="415"/>
      <c r="I43" s="281"/>
      <c r="J43" s="244" t="e">
        <f>IF(AND(Q43="",#REF!&gt;0,#REF!&lt;5),K43,)</f>
        <v>#REF!</v>
      </c>
      <c r="K43" s="242" t="str">
        <f>IF(D43="","ZZZ9",IF(AND(#REF!&gt;0,#REF!&lt;5),D43&amp;#REF!,D43&amp;"9"))</f>
        <v>ZZZ9</v>
      </c>
      <c r="L43" s="246">
        <f t="shared" si="0"/>
        <v>999</v>
      </c>
      <c r="M43" s="280">
        <f t="shared" si="1"/>
        <v>999</v>
      </c>
      <c r="N43" s="274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7">
        <v>38</v>
      </c>
      <c r="B44" s="95"/>
      <c r="C44" s="95"/>
      <c r="D44" s="96"/>
      <c r="E44" s="260"/>
      <c r="F44" s="97"/>
      <c r="G44" s="97"/>
      <c r="H44" s="415"/>
      <c r="I44" s="281"/>
      <c r="J44" s="244" t="e">
        <f>IF(AND(Q44="",#REF!&gt;0,#REF!&lt;5),K44,)</f>
        <v>#REF!</v>
      </c>
      <c r="K44" s="242" t="str">
        <f>IF(D44="","ZZZ9",IF(AND(#REF!&gt;0,#REF!&lt;5),D44&amp;#REF!,D44&amp;"9"))</f>
        <v>ZZZ9</v>
      </c>
      <c r="L44" s="246">
        <f t="shared" si="0"/>
        <v>999</v>
      </c>
      <c r="M44" s="280">
        <f t="shared" si="1"/>
        <v>999</v>
      </c>
      <c r="N44" s="274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7">
        <v>39</v>
      </c>
      <c r="B45" s="95"/>
      <c r="C45" s="95"/>
      <c r="D45" s="96"/>
      <c r="E45" s="260"/>
      <c r="F45" s="97"/>
      <c r="G45" s="97"/>
      <c r="H45" s="415"/>
      <c r="I45" s="281"/>
      <c r="J45" s="244" t="e">
        <f>IF(AND(Q45="",#REF!&gt;0,#REF!&lt;5),K45,)</f>
        <v>#REF!</v>
      </c>
      <c r="K45" s="242" t="str">
        <f>IF(D45="","ZZZ9",IF(AND(#REF!&gt;0,#REF!&lt;5),D45&amp;#REF!,D45&amp;"9"))</f>
        <v>ZZZ9</v>
      </c>
      <c r="L45" s="246">
        <f t="shared" si="0"/>
        <v>999</v>
      </c>
      <c r="M45" s="280">
        <f t="shared" si="1"/>
        <v>999</v>
      </c>
      <c r="N45" s="274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7">
        <v>40</v>
      </c>
      <c r="B46" s="95"/>
      <c r="C46" s="95"/>
      <c r="D46" s="96"/>
      <c r="E46" s="260"/>
      <c r="F46" s="97"/>
      <c r="G46" s="97"/>
      <c r="H46" s="415"/>
      <c r="I46" s="281"/>
      <c r="J46" s="244" t="e">
        <f>IF(AND(Q46="",#REF!&gt;0,#REF!&lt;5),K46,)</f>
        <v>#REF!</v>
      </c>
      <c r="K46" s="242" t="str">
        <f>IF(D46="","ZZZ9",IF(AND(#REF!&gt;0,#REF!&lt;5),D46&amp;#REF!,D46&amp;"9"))</f>
        <v>ZZZ9</v>
      </c>
      <c r="L46" s="246">
        <f t="shared" si="0"/>
        <v>999</v>
      </c>
      <c r="M46" s="280">
        <f t="shared" si="1"/>
        <v>999</v>
      </c>
      <c r="N46" s="274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7">
        <v>41</v>
      </c>
      <c r="B47" s="95"/>
      <c r="C47" s="95"/>
      <c r="D47" s="96"/>
      <c r="E47" s="260"/>
      <c r="F47" s="97"/>
      <c r="G47" s="97"/>
      <c r="H47" s="415"/>
      <c r="I47" s="281"/>
      <c r="J47" s="244" t="e">
        <f>IF(AND(Q47="",#REF!&gt;0,#REF!&lt;5),K47,)</f>
        <v>#REF!</v>
      </c>
      <c r="K47" s="242" t="str">
        <f>IF(D47="","ZZZ9",IF(AND(#REF!&gt;0,#REF!&lt;5),D47&amp;#REF!,D47&amp;"9"))</f>
        <v>ZZZ9</v>
      </c>
      <c r="L47" s="246">
        <f t="shared" si="0"/>
        <v>999</v>
      </c>
      <c r="M47" s="280">
        <f t="shared" si="1"/>
        <v>999</v>
      </c>
      <c r="N47" s="274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7">
        <v>42</v>
      </c>
      <c r="B48" s="95"/>
      <c r="C48" s="95"/>
      <c r="D48" s="96"/>
      <c r="E48" s="260"/>
      <c r="F48" s="97"/>
      <c r="G48" s="97"/>
      <c r="H48" s="415"/>
      <c r="I48" s="281"/>
      <c r="J48" s="244" t="e">
        <f>IF(AND(Q48="",#REF!&gt;0,#REF!&lt;5),K48,)</f>
        <v>#REF!</v>
      </c>
      <c r="K48" s="242" t="str">
        <f>IF(D48="","ZZZ9",IF(AND(#REF!&gt;0,#REF!&lt;5),D48&amp;#REF!,D48&amp;"9"))</f>
        <v>ZZZ9</v>
      </c>
      <c r="L48" s="246">
        <f t="shared" si="0"/>
        <v>999</v>
      </c>
      <c r="M48" s="280">
        <f t="shared" si="1"/>
        <v>999</v>
      </c>
      <c r="N48" s="274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7">
        <v>43</v>
      </c>
      <c r="B49" s="95"/>
      <c r="C49" s="95"/>
      <c r="D49" s="96"/>
      <c r="E49" s="260"/>
      <c r="F49" s="97"/>
      <c r="G49" s="97"/>
      <c r="H49" s="415"/>
      <c r="I49" s="281"/>
      <c r="J49" s="244" t="e">
        <f>IF(AND(Q49="",#REF!&gt;0,#REF!&lt;5),K49,)</f>
        <v>#REF!</v>
      </c>
      <c r="K49" s="242" t="str">
        <f>IF(D49="","ZZZ9",IF(AND(#REF!&gt;0,#REF!&lt;5),D49&amp;#REF!,D49&amp;"9"))</f>
        <v>ZZZ9</v>
      </c>
      <c r="L49" s="246">
        <f t="shared" si="0"/>
        <v>999</v>
      </c>
      <c r="M49" s="280">
        <f t="shared" si="1"/>
        <v>999</v>
      </c>
      <c r="N49" s="274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7">
        <v>44</v>
      </c>
      <c r="B50" s="95"/>
      <c r="C50" s="95"/>
      <c r="D50" s="96"/>
      <c r="E50" s="260"/>
      <c r="F50" s="97"/>
      <c r="G50" s="97"/>
      <c r="H50" s="415"/>
      <c r="I50" s="281"/>
      <c r="J50" s="244" t="e">
        <f>IF(AND(Q50="",#REF!&gt;0,#REF!&lt;5),K50,)</f>
        <v>#REF!</v>
      </c>
      <c r="K50" s="242" t="str">
        <f>IF(D50="","ZZZ9",IF(AND(#REF!&gt;0,#REF!&lt;5),D50&amp;#REF!,D50&amp;"9"))</f>
        <v>ZZZ9</v>
      </c>
      <c r="L50" s="246">
        <f t="shared" si="0"/>
        <v>999</v>
      </c>
      <c r="M50" s="280">
        <f t="shared" si="1"/>
        <v>999</v>
      </c>
      <c r="N50" s="274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7">
        <v>45</v>
      </c>
      <c r="B51" s="95"/>
      <c r="C51" s="95"/>
      <c r="D51" s="96"/>
      <c r="E51" s="260"/>
      <c r="F51" s="97"/>
      <c r="G51" s="97"/>
      <c r="H51" s="415"/>
      <c r="I51" s="281"/>
      <c r="J51" s="244" t="e">
        <f>IF(AND(Q51="",#REF!&gt;0,#REF!&lt;5),K51,)</f>
        <v>#REF!</v>
      </c>
      <c r="K51" s="242" t="str">
        <f>IF(D51="","ZZZ9",IF(AND(#REF!&gt;0,#REF!&lt;5),D51&amp;#REF!,D51&amp;"9"))</f>
        <v>ZZZ9</v>
      </c>
      <c r="L51" s="246">
        <f t="shared" si="0"/>
        <v>999</v>
      </c>
      <c r="M51" s="280">
        <f t="shared" si="1"/>
        <v>999</v>
      </c>
      <c r="N51" s="274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7">
        <v>46</v>
      </c>
      <c r="B52" s="95"/>
      <c r="C52" s="95"/>
      <c r="D52" s="96"/>
      <c r="E52" s="260"/>
      <c r="F52" s="97"/>
      <c r="G52" s="97"/>
      <c r="H52" s="415"/>
      <c r="I52" s="281"/>
      <c r="J52" s="244" t="e">
        <f>IF(AND(Q52="",#REF!&gt;0,#REF!&lt;5),K52,)</f>
        <v>#REF!</v>
      </c>
      <c r="K52" s="242" t="str">
        <f>IF(D52="","ZZZ9",IF(AND(#REF!&gt;0,#REF!&lt;5),D52&amp;#REF!,D52&amp;"9"))</f>
        <v>ZZZ9</v>
      </c>
      <c r="L52" s="246">
        <f t="shared" si="0"/>
        <v>999</v>
      </c>
      <c r="M52" s="280">
        <f t="shared" si="1"/>
        <v>999</v>
      </c>
      <c r="N52" s="274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7">
        <v>47</v>
      </c>
      <c r="B53" s="95"/>
      <c r="C53" s="95"/>
      <c r="D53" s="96"/>
      <c r="E53" s="260"/>
      <c r="F53" s="97"/>
      <c r="G53" s="97"/>
      <c r="H53" s="415"/>
      <c r="I53" s="281"/>
      <c r="J53" s="244" t="e">
        <f>IF(AND(Q53="",#REF!&gt;0,#REF!&lt;5),K53,)</f>
        <v>#REF!</v>
      </c>
      <c r="K53" s="242" t="str">
        <f>IF(D53="","ZZZ9",IF(AND(#REF!&gt;0,#REF!&lt;5),D53&amp;#REF!,D53&amp;"9"))</f>
        <v>ZZZ9</v>
      </c>
      <c r="L53" s="246">
        <f t="shared" si="0"/>
        <v>999</v>
      </c>
      <c r="M53" s="280">
        <f t="shared" si="1"/>
        <v>999</v>
      </c>
      <c r="N53" s="274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7">
        <v>48</v>
      </c>
      <c r="B54" s="95"/>
      <c r="C54" s="95"/>
      <c r="D54" s="96"/>
      <c r="E54" s="260"/>
      <c r="F54" s="97"/>
      <c r="G54" s="97"/>
      <c r="H54" s="415"/>
      <c r="I54" s="281"/>
      <c r="J54" s="244" t="e">
        <f>IF(AND(Q54="",#REF!&gt;0,#REF!&lt;5),K54,)</f>
        <v>#REF!</v>
      </c>
      <c r="K54" s="242" t="str">
        <f>IF(D54="","ZZZ9",IF(AND(#REF!&gt;0,#REF!&lt;5),D54&amp;#REF!,D54&amp;"9"))</f>
        <v>ZZZ9</v>
      </c>
      <c r="L54" s="246">
        <f t="shared" si="0"/>
        <v>999</v>
      </c>
      <c r="M54" s="280">
        <f t="shared" si="1"/>
        <v>999</v>
      </c>
      <c r="N54" s="274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7">
        <v>49</v>
      </c>
      <c r="B55" s="95"/>
      <c r="C55" s="95"/>
      <c r="D55" s="96"/>
      <c r="E55" s="260"/>
      <c r="F55" s="97"/>
      <c r="G55" s="97"/>
      <c r="H55" s="415"/>
      <c r="I55" s="281"/>
      <c r="J55" s="244" t="e">
        <f>IF(AND(Q55="",#REF!&gt;0,#REF!&lt;5),K55,)</f>
        <v>#REF!</v>
      </c>
      <c r="K55" s="242" t="str">
        <f>IF(D55="","ZZZ9",IF(AND(#REF!&gt;0,#REF!&lt;5),D55&amp;#REF!,D55&amp;"9"))</f>
        <v>ZZZ9</v>
      </c>
      <c r="L55" s="246">
        <f t="shared" si="0"/>
        <v>999</v>
      </c>
      <c r="M55" s="280">
        <f t="shared" si="1"/>
        <v>999</v>
      </c>
      <c r="N55" s="274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7">
        <v>50</v>
      </c>
      <c r="B56" s="95"/>
      <c r="C56" s="95"/>
      <c r="D56" s="96"/>
      <c r="E56" s="260"/>
      <c r="F56" s="97"/>
      <c r="G56" s="97"/>
      <c r="H56" s="415"/>
      <c r="I56" s="281"/>
      <c r="J56" s="244" t="e">
        <f>IF(AND(Q56="",#REF!&gt;0,#REF!&lt;5),K56,)</f>
        <v>#REF!</v>
      </c>
      <c r="K56" s="242" t="str">
        <f>IF(D56="","ZZZ9",IF(AND(#REF!&gt;0,#REF!&lt;5),D56&amp;#REF!,D56&amp;"9"))</f>
        <v>ZZZ9</v>
      </c>
      <c r="L56" s="246">
        <f t="shared" si="0"/>
        <v>999</v>
      </c>
      <c r="M56" s="280">
        <f t="shared" si="1"/>
        <v>999</v>
      </c>
      <c r="N56" s="274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7">
        <v>51</v>
      </c>
      <c r="B57" s="95"/>
      <c r="C57" s="95"/>
      <c r="D57" s="96"/>
      <c r="E57" s="260"/>
      <c r="F57" s="97"/>
      <c r="G57" s="97"/>
      <c r="H57" s="415"/>
      <c r="I57" s="281"/>
      <c r="J57" s="244" t="e">
        <f>IF(AND(Q57="",#REF!&gt;0,#REF!&lt;5),K57,)</f>
        <v>#REF!</v>
      </c>
      <c r="K57" s="242" t="str">
        <f>IF(D57="","ZZZ9",IF(AND(#REF!&gt;0,#REF!&lt;5),D57&amp;#REF!,D57&amp;"9"))</f>
        <v>ZZZ9</v>
      </c>
      <c r="L57" s="246">
        <f t="shared" si="0"/>
        <v>999</v>
      </c>
      <c r="M57" s="280">
        <f t="shared" si="1"/>
        <v>999</v>
      </c>
      <c r="N57" s="274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7">
        <v>52</v>
      </c>
      <c r="B58" s="95"/>
      <c r="C58" s="95"/>
      <c r="D58" s="96"/>
      <c r="E58" s="260"/>
      <c r="F58" s="97"/>
      <c r="G58" s="97"/>
      <c r="H58" s="415"/>
      <c r="I58" s="281"/>
      <c r="J58" s="244" t="e">
        <f>IF(AND(Q58="",#REF!&gt;0,#REF!&lt;5),K58,)</f>
        <v>#REF!</v>
      </c>
      <c r="K58" s="242" t="str">
        <f>IF(D58="","ZZZ9",IF(AND(#REF!&gt;0,#REF!&lt;5),D58&amp;#REF!,D58&amp;"9"))</f>
        <v>ZZZ9</v>
      </c>
      <c r="L58" s="246">
        <f t="shared" si="0"/>
        <v>999</v>
      </c>
      <c r="M58" s="280">
        <f t="shared" si="1"/>
        <v>999</v>
      </c>
      <c r="N58" s="274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7">
        <v>53</v>
      </c>
      <c r="B59" s="95"/>
      <c r="C59" s="95"/>
      <c r="D59" s="96"/>
      <c r="E59" s="260"/>
      <c r="F59" s="97"/>
      <c r="G59" s="97"/>
      <c r="H59" s="415"/>
      <c r="I59" s="281"/>
      <c r="J59" s="244" t="e">
        <f>IF(AND(Q59="",#REF!&gt;0,#REF!&lt;5),K59,)</f>
        <v>#REF!</v>
      </c>
      <c r="K59" s="242" t="str">
        <f>IF(D59="","ZZZ9",IF(AND(#REF!&gt;0,#REF!&lt;5),D59&amp;#REF!,D59&amp;"9"))</f>
        <v>ZZZ9</v>
      </c>
      <c r="L59" s="246">
        <f t="shared" si="0"/>
        <v>999</v>
      </c>
      <c r="M59" s="280">
        <f t="shared" si="1"/>
        <v>999</v>
      </c>
      <c r="N59" s="274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7">
        <v>54</v>
      </c>
      <c r="B60" s="95"/>
      <c r="C60" s="95"/>
      <c r="D60" s="96"/>
      <c r="E60" s="260"/>
      <c r="F60" s="97"/>
      <c r="G60" s="97"/>
      <c r="H60" s="415"/>
      <c r="I60" s="281"/>
      <c r="J60" s="244" t="e">
        <f>IF(AND(Q60="",#REF!&gt;0,#REF!&lt;5),K60,)</f>
        <v>#REF!</v>
      </c>
      <c r="K60" s="242" t="str">
        <f>IF(D60="","ZZZ9",IF(AND(#REF!&gt;0,#REF!&lt;5),D60&amp;#REF!,D60&amp;"9"))</f>
        <v>ZZZ9</v>
      </c>
      <c r="L60" s="246">
        <f t="shared" si="0"/>
        <v>999</v>
      </c>
      <c r="M60" s="280">
        <f t="shared" si="1"/>
        <v>999</v>
      </c>
      <c r="N60" s="274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7">
        <v>55</v>
      </c>
      <c r="B61" s="95"/>
      <c r="C61" s="95"/>
      <c r="D61" s="96"/>
      <c r="E61" s="260"/>
      <c r="F61" s="97"/>
      <c r="G61" s="97"/>
      <c r="H61" s="415"/>
      <c r="I61" s="281"/>
      <c r="J61" s="244" t="e">
        <f>IF(AND(Q61="",#REF!&gt;0,#REF!&lt;5),K61,)</f>
        <v>#REF!</v>
      </c>
      <c r="K61" s="242" t="str">
        <f>IF(D61="","ZZZ9",IF(AND(#REF!&gt;0,#REF!&lt;5),D61&amp;#REF!,D61&amp;"9"))</f>
        <v>ZZZ9</v>
      </c>
      <c r="L61" s="246">
        <f t="shared" si="0"/>
        <v>999</v>
      </c>
      <c r="M61" s="280">
        <f t="shared" si="1"/>
        <v>999</v>
      </c>
      <c r="N61" s="274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7">
        <v>56</v>
      </c>
      <c r="B62" s="95"/>
      <c r="C62" s="95"/>
      <c r="D62" s="96"/>
      <c r="E62" s="260"/>
      <c r="F62" s="97"/>
      <c r="G62" s="97"/>
      <c r="H62" s="415"/>
      <c r="I62" s="281"/>
      <c r="J62" s="244" t="e">
        <f>IF(AND(Q62="",#REF!&gt;0,#REF!&lt;5),K62,)</f>
        <v>#REF!</v>
      </c>
      <c r="K62" s="242" t="str">
        <f>IF(D62="","ZZZ9",IF(AND(#REF!&gt;0,#REF!&lt;5),D62&amp;#REF!,D62&amp;"9"))</f>
        <v>ZZZ9</v>
      </c>
      <c r="L62" s="246">
        <f t="shared" si="0"/>
        <v>999</v>
      </c>
      <c r="M62" s="280">
        <f t="shared" si="1"/>
        <v>999</v>
      </c>
      <c r="N62" s="274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7">
        <v>57</v>
      </c>
      <c r="B63" s="95"/>
      <c r="C63" s="95"/>
      <c r="D63" s="96"/>
      <c r="E63" s="260"/>
      <c r="F63" s="97"/>
      <c r="G63" s="97"/>
      <c r="H63" s="415"/>
      <c r="I63" s="281"/>
      <c r="J63" s="244" t="e">
        <f>IF(AND(Q63="",#REF!&gt;0,#REF!&lt;5),K63,)</f>
        <v>#REF!</v>
      </c>
      <c r="K63" s="242" t="str">
        <f>IF(D63="","ZZZ9",IF(AND(#REF!&gt;0,#REF!&lt;5),D63&amp;#REF!,D63&amp;"9"))</f>
        <v>ZZZ9</v>
      </c>
      <c r="L63" s="246">
        <f t="shared" si="0"/>
        <v>999</v>
      </c>
      <c r="M63" s="280">
        <f t="shared" si="1"/>
        <v>999</v>
      </c>
      <c r="N63" s="274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7">
        <v>58</v>
      </c>
      <c r="B64" s="95"/>
      <c r="C64" s="95"/>
      <c r="D64" s="96"/>
      <c r="E64" s="260"/>
      <c r="F64" s="97"/>
      <c r="G64" s="97"/>
      <c r="H64" s="415"/>
      <c r="I64" s="281"/>
      <c r="J64" s="244" t="e">
        <f>IF(AND(Q64="",#REF!&gt;0,#REF!&lt;5),K64,)</f>
        <v>#REF!</v>
      </c>
      <c r="K64" s="242" t="str">
        <f>IF(D64="","ZZZ9",IF(AND(#REF!&gt;0,#REF!&lt;5),D64&amp;#REF!,D64&amp;"9"))</f>
        <v>ZZZ9</v>
      </c>
      <c r="L64" s="246">
        <f t="shared" si="0"/>
        <v>999</v>
      </c>
      <c r="M64" s="280">
        <f t="shared" si="1"/>
        <v>999</v>
      </c>
      <c r="N64" s="274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7">
        <v>59</v>
      </c>
      <c r="B65" s="95"/>
      <c r="C65" s="95"/>
      <c r="D65" s="96"/>
      <c r="E65" s="260"/>
      <c r="F65" s="97"/>
      <c r="G65" s="97"/>
      <c r="H65" s="415"/>
      <c r="I65" s="281"/>
      <c r="J65" s="244" t="e">
        <f>IF(AND(Q65="",#REF!&gt;0,#REF!&lt;5),K65,)</f>
        <v>#REF!</v>
      </c>
      <c r="K65" s="242" t="str">
        <f>IF(D65="","ZZZ9",IF(AND(#REF!&gt;0,#REF!&lt;5),D65&amp;#REF!,D65&amp;"9"))</f>
        <v>ZZZ9</v>
      </c>
      <c r="L65" s="246">
        <f t="shared" si="0"/>
        <v>999</v>
      </c>
      <c r="M65" s="280">
        <f t="shared" si="1"/>
        <v>999</v>
      </c>
      <c r="N65" s="274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7">
        <v>60</v>
      </c>
      <c r="B66" s="95"/>
      <c r="C66" s="95"/>
      <c r="D66" s="96"/>
      <c r="E66" s="260"/>
      <c r="F66" s="97"/>
      <c r="G66" s="97"/>
      <c r="H66" s="415"/>
      <c r="I66" s="281"/>
      <c r="J66" s="244" t="e">
        <f>IF(AND(Q66="",#REF!&gt;0,#REF!&lt;5),K66,)</f>
        <v>#REF!</v>
      </c>
      <c r="K66" s="242" t="str">
        <f>IF(D66="","ZZZ9",IF(AND(#REF!&gt;0,#REF!&lt;5),D66&amp;#REF!,D66&amp;"9"))</f>
        <v>ZZZ9</v>
      </c>
      <c r="L66" s="246">
        <f t="shared" si="0"/>
        <v>999</v>
      </c>
      <c r="M66" s="280">
        <f t="shared" si="1"/>
        <v>999</v>
      </c>
      <c r="N66" s="274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7">
        <v>61</v>
      </c>
      <c r="B67" s="95"/>
      <c r="C67" s="95"/>
      <c r="D67" s="96"/>
      <c r="E67" s="260"/>
      <c r="F67" s="97"/>
      <c r="G67" s="97"/>
      <c r="H67" s="415"/>
      <c r="I67" s="281"/>
      <c r="J67" s="244" t="e">
        <f>IF(AND(Q67="",#REF!&gt;0,#REF!&lt;5),K67,)</f>
        <v>#REF!</v>
      </c>
      <c r="K67" s="242" t="str">
        <f>IF(D67="","ZZZ9",IF(AND(#REF!&gt;0,#REF!&lt;5),D67&amp;#REF!,D67&amp;"9"))</f>
        <v>ZZZ9</v>
      </c>
      <c r="L67" s="246">
        <f t="shared" si="0"/>
        <v>999</v>
      </c>
      <c r="M67" s="280">
        <f t="shared" si="1"/>
        <v>999</v>
      </c>
      <c r="N67" s="274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7">
        <v>62</v>
      </c>
      <c r="B68" s="95"/>
      <c r="C68" s="95"/>
      <c r="D68" s="96"/>
      <c r="E68" s="260"/>
      <c r="F68" s="97"/>
      <c r="G68" s="97"/>
      <c r="H68" s="415"/>
      <c r="I68" s="281"/>
      <c r="J68" s="244" t="e">
        <f>IF(AND(Q68="",#REF!&gt;0,#REF!&lt;5),K68,)</f>
        <v>#REF!</v>
      </c>
      <c r="K68" s="242" t="str">
        <f>IF(D68="","ZZZ9",IF(AND(#REF!&gt;0,#REF!&lt;5),D68&amp;#REF!,D68&amp;"9"))</f>
        <v>ZZZ9</v>
      </c>
      <c r="L68" s="246">
        <f t="shared" si="0"/>
        <v>999</v>
      </c>
      <c r="M68" s="280">
        <f t="shared" si="1"/>
        <v>999</v>
      </c>
      <c r="N68" s="274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7">
        <v>63</v>
      </c>
      <c r="B69" s="95"/>
      <c r="C69" s="95"/>
      <c r="D69" s="96"/>
      <c r="E69" s="260"/>
      <c r="F69" s="97"/>
      <c r="G69" s="97"/>
      <c r="H69" s="415"/>
      <c r="I69" s="281"/>
      <c r="J69" s="244" t="e">
        <f>IF(AND(Q69="",#REF!&gt;0,#REF!&lt;5),K69,)</f>
        <v>#REF!</v>
      </c>
      <c r="K69" s="242" t="str">
        <f>IF(D69="","ZZZ9",IF(AND(#REF!&gt;0,#REF!&lt;5),D69&amp;#REF!,D69&amp;"9"))</f>
        <v>ZZZ9</v>
      </c>
      <c r="L69" s="246">
        <f t="shared" si="0"/>
        <v>999</v>
      </c>
      <c r="M69" s="280">
        <f t="shared" si="1"/>
        <v>999</v>
      </c>
      <c r="N69" s="274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7">
        <v>64</v>
      </c>
      <c r="B70" s="95"/>
      <c r="C70" s="95"/>
      <c r="D70" s="96"/>
      <c r="E70" s="260"/>
      <c r="F70" s="97"/>
      <c r="G70" s="97"/>
      <c r="H70" s="415"/>
      <c r="I70" s="281"/>
      <c r="J70" s="244" t="e">
        <f>IF(AND(Q70="",#REF!&gt;0,#REF!&lt;5),K70,)</f>
        <v>#REF!</v>
      </c>
      <c r="K70" s="242" t="str">
        <f>IF(D70="","ZZZ9",IF(AND(#REF!&gt;0,#REF!&lt;5),D70&amp;#REF!,D70&amp;"9"))</f>
        <v>ZZZ9</v>
      </c>
      <c r="L70" s="246">
        <f t="shared" si="0"/>
        <v>999</v>
      </c>
      <c r="M70" s="280">
        <f t="shared" si="1"/>
        <v>999</v>
      </c>
      <c r="N70" s="274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7">
        <v>65</v>
      </c>
      <c r="B71" s="95"/>
      <c r="C71" s="95"/>
      <c r="D71" s="96"/>
      <c r="E71" s="260"/>
      <c r="F71" s="97"/>
      <c r="G71" s="97"/>
      <c r="H71" s="415"/>
      <c r="I71" s="281"/>
      <c r="J71" s="244" t="e">
        <f>IF(AND(Q71="",#REF!&gt;0,#REF!&lt;5),K71,)</f>
        <v>#REF!</v>
      </c>
      <c r="K71" s="242" t="str">
        <f>IF(D71="","ZZZ9",IF(AND(#REF!&gt;0,#REF!&lt;5),D71&amp;#REF!,D71&amp;"9"))</f>
        <v>ZZZ9</v>
      </c>
      <c r="L71" s="246">
        <f t="shared" si="0"/>
        <v>999</v>
      </c>
      <c r="M71" s="280">
        <f t="shared" si="1"/>
        <v>999</v>
      </c>
      <c r="N71" s="274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7">
        <v>66</v>
      </c>
      <c r="B72" s="95"/>
      <c r="C72" s="95"/>
      <c r="D72" s="96"/>
      <c r="E72" s="260"/>
      <c r="F72" s="97"/>
      <c r="G72" s="97"/>
      <c r="H72" s="415"/>
      <c r="I72" s="281"/>
      <c r="J72" s="244" t="e">
        <f>IF(AND(Q72="",#REF!&gt;0,#REF!&lt;5),K72,)</f>
        <v>#REF!</v>
      </c>
      <c r="K72" s="242" t="str">
        <f>IF(D72="","ZZZ9",IF(AND(#REF!&gt;0,#REF!&lt;5),D72&amp;#REF!,D72&amp;"9"))</f>
        <v>ZZZ9</v>
      </c>
      <c r="L72" s="246">
        <f t="shared" si="0"/>
        <v>999</v>
      </c>
      <c r="M72" s="280">
        <f t="shared" si="1"/>
        <v>999</v>
      </c>
      <c r="N72" s="274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47">
        <v>67</v>
      </c>
      <c r="B73" s="95"/>
      <c r="C73" s="95"/>
      <c r="D73" s="96"/>
      <c r="E73" s="260"/>
      <c r="F73" s="97"/>
      <c r="G73" s="97"/>
      <c r="H73" s="415"/>
      <c r="I73" s="281"/>
      <c r="J73" s="244" t="e">
        <f>IF(AND(Q73="",#REF!&gt;0,#REF!&lt;5),K73,)</f>
        <v>#REF!</v>
      </c>
      <c r="K73" s="242" t="str">
        <f>IF(D73="","ZZZ9",IF(AND(#REF!&gt;0,#REF!&lt;5),D73&amp;#REF!,D73&amp;"9"))</f>
        <v>ZZZ9</v>
      </c>
      <c r="L73" s="246">
        <f t="shared" si="0"/>
        <v>999</v>
      </c>
      <c r="M73" s="280">
        <f t="shared" si="1"/>
        <v>999</v>
      </c>
      <c r="N73" s="274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47">
        <v>68</v>
      </c>
      <c r="B74" s="95"/>
      <c r="C74" s="95"/>
      <c r="D74" s="96"/>
      <c r="E74" s="260"/>
      <c r="F74" s="97"/>
      <c r="G74" s="97"/>
      <c r="H74" s="415"/>
      <c r="I74" s="281"/>
      <c r="J74" s="244" t="e">
        <f>IF(AND(Q74="",#REF!&gt;0,#REF!&lt;5),K74,)</f>
        <v>#REF!</v>
      </c>
      <c r="K74" s="242" t="str">
        <f>IF(D74="","ZZZ9",IF(AND(#REF!&gt;0,#REF!&lt;5),D74&amp;#REF!,D74&amp;"9"))</f>
        <v>ZZZ9</v>
      </c>
      <c r="L74" s="246">
        <f t="shared" si="0"/>
        <v>999</v>
      </c>
      <c r="M74" s="280">
        <f t="shared" si="1"/>
        <v>999</v>
      </c>
      <c r="N74" s="274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47">
        <v>69</v>
      </c>
      <c r="B75" s="95"/>
      <c r="C75" s="95"/>
      <c r="D75" s="96"/>
      <c r="E75" s="260"/>
      <c r="F75" s="97"/>
      <c r="G75" s="97"/>
      <c r="H75" s="415"/>
      <c r="I75" s="281"/>
      <c r="J75" s="244" t="e">
        <f>IF(AND(Q75="",#REF!&gt;0,#REF!&lt;5),K75,)</f>
        <v>#REF!</v>
      </c>
      <c r="K75" s="242" t="str">
        <f>IF(D75="","ZZZ9",IF(AND(#REF!&gt;0,#REF!&lt;5),D75&amp;#REF!,D75&amp;"9"))</f>
        <v>ZZZ9</v>
      </c>
      <c r="L75" s="246">
        <f t="shared" si="0"/>
        <v>999</v>
      </c>
      <c r="M75" s="280">
        <f t="shared" si="1"/>
        <v>999</v>
      </c>
      <c r="N75" s="274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47">
        <v>70</v>
      </c>
      <c r="B76" s="95"/>
      <c r="C76" s="95"/>
      <c r="D76" s="96"/>
      <c r="E76" s="260"/>
      <c r="F76" s="97"/>
      <c r="G76" s="97"/>
      <c r="H76" s="415"/>
      <c r="I76" s="281"/>
      <c r="J76" s="244" t="e">
        <f>IF(AND(Q76="",#REF!&gt;0,#REF!&lt;5),K76,)</f>
        <v>#REF!</v>
      </c>
      <c r="K76" s="242" t="str">
        <f>IF(D76="","ZZZ9",IF(AND(#REF!&gt;0,#REF!&lt;5),D76&amp;#REF!,D76&amp;"9"))</f>
        <v>ZZZ9</v>
      </c>
      <c r="L76" s="246">
        <f t="shared" si="0"/>
        <v>999</v>
      </c>
      <c r="M76" s="280">
        <f t="shared" si="1"/>
        <v>999</v>
      </c>
      <c r="N76" s="274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47">
        <v>71</v>
      </c>
      <c r="B77" s="95"/>
      <c r="C77" s="95"/>
      <c r="D77" s="96"/>
      <c r="E77" s="260"/>
      <c r="F77" s="97"/>
      <c r="G77" s="97"/>
      <c r="H77" s="415"/>
      <c r="I77" s="281"/>
      <c r="J77" s="244" t="e">
        <f>IF(AND(Q77="",#REF!&gt;0,#REF!&lt;5),K77,)</f>
        <v>#REF!</v>
      </c>
      <c r="K77" s="242" t="str">
        <f>IF(D77="","ZZZ9",IF(AND(#REF!&gt;0,#REF!&lt;5),D77&amp;#REF!,D77&amp;"9"))</f>
        <v>ZZZ9</v>
      </c>
      <c r="L77" s="246">
        <f t="shared" si="0"/>
        <v>999</v>
      </c>
      <c r="M77" s="280">
        <f t="shared" si="1"/>
        <v>999</v>
      </c>
      <c r="N77" s="274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47">
        <v>72</v>
      </c>
      <c r="B78" s="95"/>
      <c r="C78" s="95"/>
      <c r="D78" s="96"/>
      <c r="E78" s="260"/>
      <c r="F78" s="97"/>
      <c r="G78" s="97"/>
      <c r="H78" s="415"/>
      <c r="I78" s="281"/>
      <c r="J78" s="244" t="e">
        <f>IF(AND(Q78="",#REF!&gt;0,#REF!&lt;5),K78,)</f>
        <v>#REF!</v>
      </c>
      <c r="K78" s="242" t="str">
        <f>IF(D78="","ZZZ9",IF(AND(#REF!&gt;0,#REF!&lt;5),D78&amp;#REF!,D78&amp;"9"))</f>
        <v>ZZZ9</v>
      </c>
      <c r="L78" s="246">
        <f t="shared" si="0"/>
        <v>999</v>
      </c>
      <c r="M78" s="280">
        <f t="shared" si="1"/>
        <v>999</v>
      </c>
      <c r="N78" s="274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47">
        <v>73</v>
      </c>
      <c r="B79" s="95"/>
      <c r="C79" s="95"/>
      <c r="D79" s="96"/>
      <c r="E79" s="260"/>
      <c r="F79" s="97"/>
      <c r="G79" s="97"/>
      <c r="H79" s="415"/>
      <c r="I79" s="281"/>
      <c r="J79" s="244" t="e">
        <f>IF(AND(Q79="",#REF!&gt;0,#REF!&lt;5),K79,)</f>
        <v>#REF!</v>
      </c>
      <c r="K79" s="242" t="str">
        <f>IF(D79="","ZZZ9",IF(AND(#REF!&gt;0,#REF!&lt;5),D79&amp;#REF!,D79&amp;"9"))</f>
        <v>ZZZ9</v>
      </c>
      <c r="L79" s="246">
        <f t="shared" si="0"/>
        <v>999</v>
      </c>
      <c r="M79" s="280">
        <f t="shared" si="1"/>
        <v>999</v>
      </c>
      <c r="N79" s="274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47">
        <v>74</v>
      </c>
      <c r="B80" s="95"/>
      <c r="C80" s="95"/>
      <c r="D80" s="96"/>
      <c r="E80" s="260"/>
      <c r="F80" s="97"/>
      <c r="G80" s="97"/>
      <c r="H80" s="415"/>
      <c r="I80" s="281"/>
      <c r="J80" s="244" t="e">
        <f>IF(AND(Q80="",#REF!&gt;0,#REF!&lt;5),K80,)</f>
        <v>#REF!</v>
      </c>
      <c r="K80" s="242" t="str">
        <f>IF(D80="","ZZZ9",IF(AND(#REF!&gt;0,#REF!&lt;5),D80&amp;#REF!,D80&amp;"9"))</f>
        <v>ZZZ9</v>
      </c>
      <c r="L80" s="246">
        <f t="shared" si="0"/>
        <v>999</v>
      </c>
      <c r="M80" s="280">
        <f t="shared" si="1"/>
        <v>999</v>
      </c>
      <c r="N80" s="274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47">
        <v>75</v>
      </c>
      <c r="B81" s="95"/>
      <c r="C81" s="95"/>
      <c r="D81" s="96"/>
      <c r="E81" s="260"/>
      <c r="F81" s="97"/>
      <c r="G81" s="97"/>
      <c r="H81" s="415"/>
      <c r="I81" s="281"/>
      <c r="J81" s="244" t="e">
        <f>IF(AND(Q81="",#REF!&gt;0,#REF!&lt;5),K81,)</f>
        <v>#REF!</v>
      </c>
      <c r="K81" s="242" t="str">
        <f>IF(D81="","ZZZ9",IF(AND(#REF!&gt;0,#REF!&lt;5),D81&amp;#REF!,D81&amp;"9"))</f>
        <v>ZZZ9</v>
      </c>
      <c r="L81" s="246">
        <f t="shared" si="0"/>
        <v>999</v>
      </c>
      <c r="M81" s="280">
        <f t="shared" si="1"/>
        <v>999</v>
      </c>
      <c r="N81" s="274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47">
        <v>76</v>
      </c>
      <c r="B82" s="95"/>
      <c r="C82" s="95"/>
      <c r="D82" s="96"/>
      <c r="E82" s="260"/>
      <c r="F82" s="97"/>
      <c r="G82" s="97"/>
      <c r="H82" s="415"/>
      <c r="I82" s="281"/>
      <c r="J82" s="244" t="e">
        <f>IF(AND(Q82="",#REF!&gt;0,#REF!&lt;5),K82,)</f>
        <v>#REF!</v>
      </c>
      <c r="K82" s="242" t="str">
        <f>IF(D82="","ZZZ9",IF(AND(#REF!&gt;0,#REF!&lt;5),D82&amp;#REF!,D82&amp;"9"))</f>
        <v>ZZZ9</v>
      </c>
      <c r="L82" s="246">
        <f t="shared" si="0"/>
        <v>999</v>
      </c>
      <c r="M82" s="280">
        <f t="shared" si="1"/>
        <v>999</v>
      </c>
      <c r="N82" s="274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47">
        <v>77</v>
      </c>
      <c r="B83" s="95"/>
      <c r="C83" s="95"/>
      <c r="D83" s="96"/>
      <c r="E83" s="260"/>
      <c r="F83" s="97"/>
      <c r="G83" s="97"/>
      <c r="H83" s="415"/>
      <c r="I83" s="281"/>
      <c r="J83" s="244" t="e">
        <f>IF(AND(Q83="",#REF!&gt;0,#REF!&lt;5),K83,)</f>
        <v>#REF!</v>
      </c>
      <c r="K83" s="242" t="str">
        <f>IF(D83="","ZZZ9",IF(AND(#REF!&gt;0,#REF!&lt;5),D83&amp;#REF!,D83&amp;"9"))</f>
        <v>ZZZ9</v>
      </c>
      <c r="L83" s="246">
        <f t="shared" si="0"/>
        <v>999</v>
      </c>
      <c r="M83" s="280">
        <f t="shared" si="1"/>
        <v>999</v>
      </c>
      <c r="N83" s="274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47">
        <v>78</v>
      </c>
      <c r="B84" s="95"/>
      <c r="C84" s="95"/>
      <c r="D84" s="96"/>
      <c r="E84" s="260"/>
      <c r="F84" s="97"/>
      <c r="G84" s="97"/>
      <c r="H84" s="415"/>
      <c r="I84" s="281"/>
      <c r="J84" s="244" t="e">
        <f>IF(AND(Q84="",#REF!&gt;0,#REF!&lt;5),K84,)</f>
        <v>#REF!</v>
      </c>
      <c r="K84" s="242" t="str">
        <f>IF(D84="","ZZZ9",IF(AND(#REF!&gt;0,#REF!&lt;5),D84&amp;#REF!,D84&amp;"9"))</f>
        <v>ZZZ9</v>
      </c>
      <c r="L84" s="246">
        <f t="shared" si="0"/>
        <v>999</v>
      </c>
      <c r="M84" s="280">
        <f t="shared" si="1"/>
        <v>999</v>
      </c>
      <c r="N84" s="274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47">
        <v>79</v>
      </c>
      <c r="B85" s="95"/>
      <c r="C85" s="95"/>
      <c r="D85" s="96"/>
      <c r="E85" s="260"/>
      <c r="F85" s="97"/>
      <c r="G85" s="97"/>
      <c r="H85" s="415"/>
      <c r="I85" s="281"/>
      <c r="J85" s="244" t="e">
        <f>IF(AND(Q85="",#REF!&gt;0,#REF!&lt;5),K85,)</f>
        <v>#REF!</v>
      </c>
      <c r="K85" s="242" t="str">
        <f>IF(D85="","ZZZ9",IF(AND(#REF!&gt;0,#REF!&lt;5),D85&amp;#REF!,D85&amp;"9"))</f>
        <v>ZZZ9</v>
      </c>
      <c r="L85" s="246">
        <f t="shared" si="0"/>
        <v>999</v>
      </c>
      <c r="M85" s="280">
        <f t="shared" si="1"/>
        <v>999</v>
      </c>
      <c r="N85" s="274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47">
        <v>80</v>
      </c>
      <c r="B86" s="95"/>
      <c r="C86" s="95"/>
      <c r="D86" s="96"/>
      <c r="E86" s="260"/>
      <c r="F86" s="97"/>
      <c r="G86" s="97"/>
      <c r="H86" s="415"/>
      <c r="I86" s="281"/>
      <c r="J86" s="244" t="e">
        <f>IF(AND(Q86="",#REF!&gt;0,#REF!&lt;5),K86,)</f>
        <v>#REF!</v>
      </c>
      <c r="K86" s="242" t="str">
        <f>IF(D86="","ZZZ9",IF(AND(#REF!&gt;0,#REF!&lt;5),D86&amp;#REF!,D86&amp;"9"))</f>
        <v>ZZZ9</v>
      </c>
      <c r="L86" s="246">
        <f t="shared" si="0"/>
        <v>999</v>
      </c>
      <c r="M86" s="280">
        <f t="shared" si="1"/>
        <v>999</v>
      </c>
      <c r="N86" s="274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47">
        <v>81</v>
      </c>
      <c r="B87" s="95"/>
      <c r="C87" s="95"/>
      <c r="D87" s="96"/>
      <c r="E87" s="260"/>
      <c r="F87" s="97"/>
      <c r="G87" s="97"/>
      <c r="H87" s="415"/>
      <c r="I87" s="281"/>
      <c r="J87" s="244" t="e">
        <f>IF(AND(Q87="",#REF!&gt;0,#REF!&lt;5),K87,)</f>
        <v>#REF!</v>
      </c>
      <c r="K87" s="242" t="str">
        <f>IF(D87="","ZZZ9",IF(AND(#REF!&gt;0,#REF!&lt;5),D87&amp;#REF!,D87&amp;"9"))</f>
        <v>ZZZ9</v>
      </c>
      <c r="L87" s="246">
        <f t="shared" si="0"/>
        <v>999</v>
      </c>
      <c r="M87" s="280">
        <f t="shared" si="1"/>
        <v>999</v>
      </c>
      <c r="N87" s="274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47">
        <v>82</v>
      </c>
      <c r="B88" s="95"/>
      <c r="C88" s="95"/>
      <c r="D88" s="96"/>
      <c r="E88" s="260"/>
      <c r="F88" s="97"/>
      <c r="G88" s="97"/>
      <c r="H88" s="415"/>
      <c r="I88" s="281"/>
      <c r="J88" s="244" t="e">
        <f>IF(AND(Q88="",#REF!&gt;0,#REF!&lt;5),K88,)</f>
        <v>#REF!</v>
      </c>
      <c r="K88" s="242" t="str">
        <f>IF(D88="","ZZZ9",IF(AND(#REF!&gt;0,#REF!&lt;5),D88&amp;#REF!,D88&amp;"9"))</f>
        <v>ZZZ9</v>
      </c>
      <c r="L88" s="246">
        <f t="shared" si="0"/>
        <v>999</v>
      </c>
      <c r="M88" s="280">
        <f t="shared" si="1"/>
        <v>999</v>
      </c>
      <c r="N88" s="274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47">
        <v>83</v>
      </c>
      <c r="B89" s="95"/>
      <c r="C89" s="95"/>
      <c r="D89" s="96"/>
      <c r="E89" s="260"/>
      <c r="F89" s="97"/>
      <c r="G89" s="97"/>
      <c r="H89" s="415"/>
      <c r="I89" s="281"/>
      <c r="J89" s="244" t="e">
        <f>IF(AND(Q89="",#REF!&gt;0,#REF!&lt;5),K89,)</f>
        <v>#REF!</v>
      </c>
      <c r="K89" s="242" t="str">
        <f>IF(D89="","ZZZ9",IF(AND(#REF!&gt;0,#REF!&lt;5),D89&amp;#REF!,D89&amp;"9"))</f>
        <v>ZZZ9</v>
      </c>
      <c r="L89" s="246">
        <f t="shared" si="0"/>
        <v>999</v>
      </c>
      <c r="M89" s="280">
        <f t="shared" si="1"/>
        <v>999</v>
      </c>
      <c r="N89" s="274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47">
        <v>84</v>
      </c>
      <c r="B90" s="95"/>
      <c r="C90" s="95"/>
      <c r="D90" s="96"/>
      <c r="E90" s="260"/>
      <c r="F90" s="97"/>
      <c r="G90" s="97"/>
      <c r="H90" s="415"/>
      <c r="I90" s="281"/>
      <c r="J90" s="244" t="e">
        <f>IF(AND(Q90="",#REF!&gt;0,#REF!&lt;5),K90,)</f>
        <v>#REF!</v>
      </c>
      <c r="K90" s="242" t="str">
        <f>IF(D90="","ZZZ9",IF(AND(#REF!&gt;0,#REF!&lt;5),D90&amp;#REF!,D90&amp;"9"))</f>
        <v>ZZZ9</v>
      </c>
      <c r="L90" s="246">
        <f t="shared" si="0"/>
        <v>999</v>
      </c>
      <c r="M90" s="280">
        <f t="shared" si="1"/>
        <v>999</v>
      </c>
      <c r="N90" s="274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47">
        <v>85</v>
      </c>
      <c r="B91" s="95"/>
      <c r="C91" s="95"/>
      <c r="D91" s="96"/>
      <c r="E91" s="260"/>
      <c r="F91" s="97"/>
      <c r="G91" s="97"/>
      <c r="H91" s="415"/>
      <c r="I91" s="281"/>
      <c r="J91" s="244" t="e">
        <f>IF(AND(Q91="",#REF!&gt;0,#REF!&lt;5),K91,)</f>
        <v>#REF!</v>
      </c>
      <c r="K91" s="242" t="str">
        <f>IF(D91="","ZZZ9",IF(AND(#REF!&gt;0,#REF!&lt;5),D91&amp;#REF!,D91&amp;"9"))</f>
        <v>ZZZ9</v>
      </c>
      <c r="L91" s="246">
        <f t="shared" si="0"/>
        <v>999</v>
      </c>
      <c r="M91" s="280">
        <f t="shared" si="1"/>
        <v>999</v>
      </c>
      <c r="N91" s="274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47">
        <v>86</v>
      </c>
      <c r="B92" s="95"/>
      <c r="C92" s="95"/>
      <c r="D92" s="96"/>
      <c r="E92" s="260"/>
      <c r="F92" s="97"/>
      <c r="G92" s="97"/>
      <c r="H92" s="415"/>
      <c r="I92" s="281"/>
      <c r="J92" s="244" t="e">
        <f>IF(AND(Q92="",#REF!&gt;0,#REF!&lt;5),K92,)</f>
        <v>#REF!</v>
      </c>
      <c r="K92" s="242" t="str">
        <f>IF(D92="","ZZZ9",IF(AND(#REF!&gt;0,#REF!&lt;5),D92&amp;#REF!,D92&amp;"9"))</f>
        <v>ZZZ9</v>
      </c>
      <c r="L92" s="246">
        <f t="shared" si="0"/>
        <v>999</v>
      </c>
      <c r="M92" s="280">
        <f t="shared" si="1"/>
        <v>999</v>
      </c>
      <c r="N92" s="274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47">
        <v>87</v>
      </c>
      <c r="B93" s="95"/>
      <c r="C93" s="95"/>
      <c r="D93" s="96"/>
      <c r="E93" s="260"/>
      <c r="F93" s="97"/>
      <c r="G93" s="97"/>
      <c r="H93" s="415"/>
      <c r="I93" s="281"/>
      <c r="J93" s="244" t="e">
        <f>IF(AND(Q93="",#REF!&gt;0,#REF!&lt;5),K93,)</f>
        <v>#REF!</v>
      </c>
      <c r="K93" s="242" t="str">
        <f>IF(D93="","ZZZ9",IF(AND(#REF!&gt;0,#REF!&lt;5),D93&amp;#REF!,D93&amp;"9"))</f>
        <v>ZZZ9</v>
      </c>
      <c r="L93" s="246">
        <f t="shared" si="0"/>
        <v>999</v>
      </c>
      <c r="M93" s="280">
        <f t="shared" si="1"/>
        <v>999</v>
      </c>
      <c r="N93" s="274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47">
        <v>88</v>
      </c>
      <c r="B94" s="95"/>
      <c r="C94" s="95"/>
      <c r="D94" s="96"/>
      <c r="E94" s="260"/>
      <c r="F94" s="97"/>
      <c r="G94" s="97"/>
      <c r="H94" s="415"/>
      <c r="I94" s="281"/>
      <c r="J94" s="244" t="e">
        <f>IF(AND(Q94="",#REF!&gt;0,#REF!&lt;5),K94,)</f>
        <v>#REF!</v>
      </c>
      <c r="K94" s="242" t="str">
        <f>IF(D94="","ZZZ9",IF(AND(#REF!&gt;0,#REF!&lt;5),D94&amp;#REF!,D94&amp;"9"))</f>
        <v>ZZZ9</v>
      </c>
      <c r="L94" s="246">
        <f t="shared" si="0"/>
        <v>999</v>
      </c>
      <c r="M94" s="280">
        <f t="shared" si="1"/>
        <v>999</v>
      </c>
      <c r="N94" s="274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47">
        <v>89</v>
      </c>
      <c r="B95" s="95"/>
      <c r="C95" s="95"/>
      <c r="D95" s="96"/>
      <c r="E95" s="260"/>
      <c r="F95" s="97"/>
      <c r="G95" s="97"/>
      <c r="H95" s="415"/>
      <c r="I95" s="281"/>
      <c r="J95" s="244" t="e">
        <f>IF(AND(Q95="",#REF!&gt;0,#REF!&lt;5),K95,)</f>
        <v>#REF!</v>
      </c>
      <c r="K95" s="242" t="str">
        <f>IF(D95="","ZZZ9",IF(AND(#REF!&gt;0,#REF!&lt;5),D95&amp;#REF!,D95&amp;"9"))</f>
        <v>ZZZ9</v>
      </c>
      <c r="L95" s="246">
        <f t="shared" si="0"/>
        <v>999</v>
      </c>
      <c r="M95" s="280">
        <f t="shared" si="1"/>
        <v>999</v>
      </c>
      <c r="N95" s="274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47">
        <v>90</v>
      </c>
      <c r="B96" s="95"/>
      <c r="C96" s="95"/>
      <c r="D96" s="96"/>
      <c r="E96" s="260"/>
      <c r="F96" s="97"/>
      <c r="G96" s="97"/>
      <c r="H96" s="415"/>
      <c r="I96" s="281"/>
      <c r="J96" s="244" t="e">
        <f>IF(AND(Q96="",#REF!&gt;0,#REF!&lt;5),K96,)</f>
        <v>#REF!</v>
      </c>
      <c r="K96" s="242" t="str">
        <f>IF(D96="","ZZZ9",IF(AND(#REF!&gt;0,#REF!&lt;5),D96&amp;#REF!,D96&amp;"9"))</f>
        <v>ZZZ9</v>
      </c>
      <c r="L96" s="246">
        <f t="shared" si="0"/>
        <v>999</v>
      </c>
      <c r="M96" s="280">
        <f t="shared" si="1"/>
        <v>999</v>
      </c>
      <c r="N96" s="274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47">
        <v>91</v>
      </c>
      <c r="B97" s="95"/>
      <c r="C97" s="95"/>
      <c r="D97" s="96"/>
      <c r="E97" s="260"/>
      <c r="F97" s="97"/>
      <c r="G97" s="97"/>
      <c r="H97" s="415"/>
      <c r="I97" s="281"/>
      <c r="J97" s="244" t="e">
        <f>IF(AND(Q97="",#REF!&gt;0,#REF!&lt;5),K97,)</f>
        <v>#REF!</v>
      </c>
      <c r="K97" s="242" t="str">
        <f>IF(D97="","ZZZ9",IF(AND(#REF!&gt;0,#REF!&lt;5),D97&amp;#REF!,D97&amp;"9"))</f>
        <v>ZZZ9</v>
      </c>
      <c r="L97" s="246">
        <f t="shared" si="0"/>
        <v>999</v>
      </c>
      <c r="M97" s="280">
        <f t="shared" si="1"/>
        <v>999</v>
      </c>
      <c r="N97" s="274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47">
        <v>92</v>
      </c>
      <c r="B98" s="95"/>
      <c r="C98" s="95"/>
      <c r="D98" s="96"/>
      <c r="E98" s="260"/>
      <c r="F98" s="97"/>
      <c r="G98" s="97"/>
      <c r="H98" s="415"/>
      <c r="I98" s="281"/>
      <c r="J98" s="244" t="e">
        <f>IF(AND(Q98="",#REF!&gt;0,#REF!&lt;5),K98,)</f>
        <v>#REF!</v>
      </c>
      <c r="K98" s="242" t="str">
        <f>IF(D98="","ZZZ9",IF(AND(#REF!&gt;0,#REF!&lt;5),D98&amp;#REF!,D98&amp;"9"))</f>
        <v>ZZZ9</v>
      </c>
      <c r="L98" s="246">
        <f t="shared" si="0"/>
        <v>999</v>
      </c>
      <c r="M98" s="280">
        <f t="shared" si="1"/>
        <v>999</v>
      </c>
      <c r="N98" s="274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47">
        <v>93</v>
      </c>
      <c r="B99" s="95"/>
      <c r="C99" s="95"/>
      <c r="D99" s="96"/>
      <c r="E99" s="260"/>
      <c r="F99" s="97"/>
      <c r="G99" s="97"/>
      <c r="H99" s="415"/>
      <c r="I99" s="281"/>
      <c r="J99" s="244" t="e">
        <f>IF(AND(Q99="",#REF!&gt;0,#REF!&lt;5),K99,)</f>
        <v>#REF!</v>
      </c>
      <c r="K99" s="242" t="str">
        <f>IF(D99="","ZZZ9",IF(AND(#REF!&gt;0,#REF!&lt;5),D99&amp;#REF!,D99&amp;"9"))</f>
        <v>ZZZ9</v>
      </c>
      <c r="L99" s="246">
        <f t="shared" si="0"/>
        <v>999</v>
      </c>
      <c r="M99" s="280">
        <f t="shared" si="1"/>
        <v>999</v>
      </c>
      <c r="N99" s="274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47">
        <v>94</v>
      </c>
      <c r="B100" s="95"/>
      <c r="C100" s="95"/>
      <c r="D100" s="96"/>
      <c r="E100" s="260"/>
      <c r="F100" s="97"/>
      <c r="G100" s="97"/>
      <c r="H100" s="415"/>
      <c r="I100" s="281"/>
      <c r="J100" s="244" t="e">
        <f>IF(AND(Q100="",#REF!&gt;0,#REF!&lt;5),K100,)</f>
        <v>#REF!</v>
      </c>
      <c r="K100" s="242" t="str">
        <f>IF(D100="","ZZZ9",IF(AND(#REF!&gt;0,#REF!&lt;5),D100&amp;#REF!,D100&amp;"9"))</f>
        <v>ZZZ9</v>
      </c>
      <c r="L100" s="246">
        <f t="shared" si="0"/>
        <v>999</v>
      </c>
      <c r="M100" s="280">
        <f t="shared" si="1"/>
        <v>999</v>
      </c>
      <c r="N100" s="274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47">
        <v>95</v>
      </c>
      <c r="B101" s="95"/>
      <c r="C101" s="95"/>
      <c r="D101" s="96"/>
      <c r="E101" s="260"/>
      <c r="F101" s="97"/>
      <c r="G101" s="97"/>
      <c r="H101" s="415"/>
      <c r="I101" s="281"/>
      <c r="J101" s="244" t="e">
        <f>IF(AND(Q101="",#REF!&gt;0,#REF!&lt;5),K101,)</f>
        <v>#REF!</v>
      </c>
      <c r="K101" s="242" t="str">
        <f>IF(D101="","ZZZ9",IF(AND(#REF!&gt;0,#REF!&lt;5),D101&amp;#REF!,D101&amp;"9"))</f>
        <v>ZZZ9</v>
      </c>
      <c r="L101" s="246">
        <f t="shared" si="0"/>
        <v>999</v>
      </c>
      <c r="M101" s="280">
        <f t="shared" si="1"/>
        <v>999</v>
      </c>
      <c r="N101" s="274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47">
        <v>96</v>
      </c>
      <c r="B102" s="95"/>
      <c r="C102" s="95"/>
      <c r="D102" s="96"/>
      <c r="E102" s="260"/>
      <c r="F102" s="97"/>
      <c r="G102" s="97"/>
      <c r="H102" s="415"/>
      <c r="I102" s="281"/>
      <c r="J102" s="244" t="e">
        <f>IF(AND(Q102="",#REF!&gt;0,#REF!&lt;5),K102,)</f>
        <v>#REF!</v>
      </c>
      <c r="K102" s="242" t="str">
        <f>IF(D102="","ZZZ9",IF(AND(#REF!&gt;0,#REF!&lt;5),D102&amp;#REF!,D102&amp;"9"))</f>
        <v>ZZZ9</v>
      </c>
      <c r="L102" s="246">
        <f t="shared" si="0"/>
        <v>999</v>
      </c>
      <c r="M102" s="280">
        <f t="shared" si="1"/>
        <v>999</v>
      </c>
      <c r="N102" s="274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47">
        <v>97</v>
      </c>
      <c r="B103" s="95"/>
      <c r="C103" s="95"/>
      <c r="D103" s="96"/>
      <c r="E103" s="260"/>
      <c r="F103" s="97"/>
      <c r="G103" s="97"/>
      <c r="H103" s="415"/>
      <c r="I103" s="281"/>
      <c r="J103" s="244" t="e">
        <f>IF(AND(Q103="",#REF!&gt;0,#REF!&lt;5),K103,)</f>
        <v>#REF!</v>
      </c>
      <c r="K103" s="242" t="str">
        <f>IF(D103="","ZZZ9",IF(AND(#REF!&gt;0,#REF!&lt;5),D103&amp;#REF!,D103&amp;"9"))</f>
        <v>ZZZ9</v>
      </c>
      <c r="L103" s="246">
        <f t="shared" si="0"/>
        <v>999</v>
      </c>
      <c r="M103" s="280">
        <f t="shared" si="1"/>
        <v>999</v>
      </c>
      <c r="N103" s="274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47">
        <v>98</v>
      </c>
      <c r="B104" s="95"/>
      <c r="C104" s="95"/>
      <c r="D104" s="96"/>
      <c r="E104" s="260"/>
      <c r="F104" s="97"/>
      <c r="G104" s="97"/>
      <c r="H104" s="415"/>
      <c r="I104" s="281"/>
      <c r="J104" s="244" t="e">
        <f>IF(AND(Q104="",#REF!&gt;0,#REF!&lt;5),K104,)</f>
        <v>#REF!</v>
      </c>
      <c r="K104" s="242" t="str">
        <f>IF(D104="","ZZZ9",IF(AND(#REF!&gt;0,#REF!&lt;5),D104&amp;#REF!,D104&amp;"9"))</f>
        <v>ZZZ9</v>
      </c>
      <c r="L104" s="246">
        <f t="shared" ref="L104:L156" si="3">IF(Q104="",999,Q104)</f>
        <v>999</v>
      </c>
      <c r="M104" s="280">
        <f t="shared" ref="M104:M156" si="4">IF(P104=999,999,1)</f>
        <v>999</v>
      </c>
      <c r="N104" s="274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47">
        <v>99</v>
      </c>
      <c r="B105" s="95"/>
      <c r="C105" s="95"/>
      <c r="D105" s="96"/>
      <c r="E105" s="260"/>
      <c r="F105" s="97"/>
      <c r="G105" s="97"/>
      <c r="H105" s="415"/>
      <c r="I105" s="281"/>
      <c r="J105" s="244" t="e">
        <f>IF(AND(Q105="",#REF!&gt;0,#REF!&lt;5),K105,)</f>
        <v>#REF!</v>
      </c>
      <c r="K105" s="242" t="str">
        <f>IF(D105="","ZZZ9",IF(AND(#REF!&gt;0,#REF!&lt;5),D105&amp;#REF!,D105&amp;"9"))</f>
        <v>ZZZ9</v>
      </c>
      <c r="L105" s="246">
        <f t="shared" si="3"/>
        <v>999</v>
      </c>
      <c r="M105" s="280">
        <f t="shared" si="4"/>
        <v>999</v>
      </c>
      <c r="N105" s="274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47">
        <v>100</v>
      </c>
      <c r="B106" s="95"/>
      <c r="C106" s="95"/>
      <c r="D106" s="96"/>
      <c r="E106" s="260"/>
      <c r="F106" s="97"/>
      <c r="G106" s="97"/>
      <c r="H106" s="415"/>
      <c r="I106" s="281"/>
      <c r="J106" s="244" t="e">
        <f>IF(AND(Q106="",#REF!&gt;0,#REF!&lt;5),K106,)</f>
        <v>#REF!</v>
      </c>
      <c r="K106" s="242" t="str">
        <f>IF(D106="","ZZZ9",IF(AND(#REF!&gt;0,#REF!&lt;5),D106&amp;#REF!,D106&amp;"9"))</f>
        <v>ZZZ9</v>
      </c>
      <c r="L106" s="246">
        <f t="shared" si="3"/>
        <v>999</v>
      </c>
      <c r="M106" s="280">
        <f t="shared" si="4"/>
        <v>999</v>
      </c>
      <c r="N106" s="274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47">
        <v>101</v>
      </c>
      <c r="B107" s="95"/>
      <c r="C107" s="95"/>
      <c r="D107" s="96"/>
      <c r="E107" s="260"/>
      <c r="F107" s="97"/>
      <c r="G107" s="97"/>
      <c r="H107" s="415"/>
      <c r="I107" s="281"/>
      <c r="J107" s="244" t="e">
        <f>IF(AND(Q107="",#REF!&gt;0,#REF!&lt;5),K107,)</f>
        <v>#REF!</v>
      </c>
      <c r="K107" s="242" t="str">
        <f>IF(D107="","ZZZ9",IF(AND(#REF!&gt;0,#REF!&lt;5),D107&amp;#REF!,D107&amp;"9"))</f>
        <v>ZZZ9</v>
      </c>
      <c r="L107" s="246">
        <f t="shared" si="3"/>
        <v>999</v>
      </c>
      <c r="M107" s="280">
        <f t="shared" si="4"/>
        <v>999</v>
      </c>
      <c r="N107" s="274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47">
        <v>102</v>
      </c>
      <c r="B108" s="95"/>
      <c r="C108" s="95"/>
      <c r="D108" s="96"/>
      <c r="E108" s="260"/>
      <c r="F108" s="97"/>
      <c r="G108" s="97"/>
      <c r="H108" s="415"/>
      <c r="I108" s="281"/>
      <c r="J108" s="244" t="e">
        <f>IF(AND(Q108="",#REF!&gt;0,#REF!&lt;5),K108,)</f>
        <v>#REF!</v>
      </c>
      <c r="K108" s="242" t="str">
        <f>IF(D108="","ZZZ9",IF(AND(#REF!&gt;0,#REF!&lt;5),D108&amp;#REF!,D108&amp;"9"))</f>
        <v>ZZZ9</v>
      </c>
      <c r="L108" s="246">
        <f t="shared" si="3"/>
        <v>999</v>
      </c>
      <c r="M108" s="280">
        <f t="shared" si="4"/>
        <v>999</v>
      </c>
      <c r="N108" s="274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47">
        <v>103</v>
      </c>
      <c r="B109" s="95"/>
      <c r="C109" s="95"/>
      <c r="D109" s="96"/>
      <c r="E109" s="260"/>
      <c r="F109" s="97"/>
      <c r="G109" s="97"/>
      <c r="H109" s="415"/>
      <c r="I109" s="281"/>
      <c r="J109" s="244" t="e">
        <f>IF(AND(Q109="",#REF!&gt;0,#REF!&lt;5),K109,)</f>
        <v>#REF!</v>
      </c>
      <c r="K109" s="242" t="str">
        <f>IF(D109="","ZZZ9",IF(AND(#REF!&gt;0,#REF!&lt;5),D109&amp;#REF!,D109&amp;"9"))</f>
        <v>ZZZ9</v>
      </c>
      <c r="L109" s="246">
        <f t="shared" si="3"/>
        <v>999</v>
      </c>
      <c r="M109" s="280">
        <f t="shared" si="4"/>
        <v>999</v>
      </c>
      <c r="N109" s="274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47">
        <v>104</v>
      </c>
      <c r="B110" s="95"/>
      <c r="C110" s="95"/>
      <c r="D110" s="96"/>
      <c r="E110" s="260"/>
      <c r="F110" s="97"/>
      <c r="G110" s="97"/>
      <c r="H110" s="415"/>
      <c r="I110" s="281"/>
      <c r="J110" s="244" t="e">
        <f>IF(AND(Q110="",#REF!&gt;0,#REF!&lt;5),K110,)</f>
        <v>#REF!</v>
      </c>
      <c r="K110" s="242" t="str">
        <f>IF(D110="","ZZZ9",IF(AND(#REF!&gt;0,#REF!&lt;5),D110&amp;#REF!,D110&amp;"9"))</f>
        <v>ZZZ9</v>
      </c>
      <c r="L110" s="246">
        <f t="shared" si="3"/>
        <v>999</v>
      </c>
      <c r="M110" s="280">
        <f t="shared" si="4"/>
        <v>999</v>
      </c>
      <c r="N110" s="274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47">
        <v>105</v>
      </c>
      <c r="B111" s="95"/>
      <c r="C111" s="95"/>
      <c r="D111" s="96"/>
      <c r="E111" s="260"/>
      <c r="F111" s="97"/>
      <c r="G111" s="97"/>
      <c r="H111" s="415"/>
      <c r="I111" s="281"/>
      <c r="J111" s="244" t="e">
        <f>IF(AND(Q111="",#REF!&gt;0,#REF!&lt;5),K111,)</f>
        <v>#REF!</v>
      </c>
      <c r="K111" s="242" t="str">
        <f>IF(D111="","ZZZ9",IF(AND(#REF!&gt;0,#REF!&lt;5),D111&amp;#REF!,D111&amp;"9"))</f>
        <v>ZZZ9</v>
      </c>
      <c r="L111" s="246">
        <f t="shared" si="3"/>
        <v>999</v>
      </c>
      <c r="M111" s="280">
        <f t="shared" si="4"/>
        <v>999</v>
      </c>
      <c r="N111" s="274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47">
        <v>106</v>
      </c>
      <c r="B112" s="95"/>
      <c r="C112" s="95"/>
      <c r="D112" s="96"/>
      <c r="E112" s="260"/>
      <c r="F112" s="97"/>
      <c r="G112" s="97"/>
      <c r="H112" s="415"/>
      <c r="I112" s="281"/>
      <c r="J112" s="244" t="e">
        <f>IF(AND(Q112="",#REF!&gt;0,#REF!&lt;5),K112,)</f>
        <v>#REF!</v>
      </c>
      <c r="K112" s="242" t="str">
        <f>IF(D112="","ZZZ9",IF(AND(#REF!&gt;0,#REF!&lt;5),D112&amp;#REF!,D112&amp;"9"))</f>
        <v>ZZZ9</v>
      </c>
      <c r="L112" s="246">
        <f t="shared" si="3"/>
        <v>999</v>
      </c>
      <c r="M112" s="280">
        <f t="shared" si="4"/>
        <v>999</v>
      </c>
      <c r="N112" s="274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47">
        <v>107</v>
      </c>
      <c r="B113" s="95"/>
      <c r="C113" s="95"/>
      <c r="D113" s="96"/>
      <c r="E113" s="260"/>
      <c r="F113" s="97"/>
      <c r="G113" s="97"/>
      <c r="H113" s="415"/>
      <c r="I113" s="281"/>
      <c r="J113" s="244" t="e">
        <f>IF(AND(Q113="",#REF!&gt;0,#REF!&lt;5),K113,)</f>
        <v>#REF!</v>
      </c>
      <c r="K113" s="242" t="str">
        <f>IF(D113="","ZZZ9",IF(AND(#REF!&gt;0,#REF!&lt;5),D113&amp;#REF!,D113&amp;"9"))</f>
        <v>ZZZ9</v>
      </c>
      <c r="L113" s="246">
        <f t="shared" si="3"/>
        <v>999</v>
      </c>
      <c r="M113" s="280">
        <f t="shared" si="4"/>
        <v>999</v>
      </c>
      <c r="N113" s="274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47">
        <v>108</v>
      </c>
      <c r="B114" s="95"/>
      <c r="C114" s="95"/>
      <c r="D114" s="96"/>
      <c r="E114" s="260"/>
      <c r="F114" s="97"/>
      <c r="G114" s="97"/>
      <c r="H114" s="415"/>
      <c r="I114" s="281"/>
      <c r="J114" s="244" t="e">
        <f>IF(AND(Q114="",#REF!&gt;0,#REF!&lt;5),K114,)</f>
        <v>#REF!</v>
      </c>
      <c r="K114" s="242" t="str">
        <f>IF(D114="","ZZZ9",IF(AND(#REF!&gt;0,#REF!&lt;5),D114&amp;#REF!,D114&amp;"9"))</f>
        <v>ZZZ9</v>
      </c>
      <c r="L114" s="246">
        <f t="shared" si="3"/>
        <v>999</v>
      </c>
      <c r="M114" s="280">
        <f t="shared" si="4"/>
        <v>999</v>
      </c>
      <c r="N114" s="274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47">
        <v>109</v>
      </c>
      <c r="B115" s="95"/>
      <c r="C115" s="95"/>
      <c r="D115" s="96"/>
      <c r="E115" s="260"/>
      <c r="F115" s="97"/>
      <c r="G115" s="97"/>
      <c r="H115" s="415"/>
      <c r="I115" s="281"/>
      <c r="J115" s="244" t="e">
        <f>IF(AND(Q115="",#REF!&gt;0,#REF!&lt;5),K115,)</f>
        <v>#REF!</v>
      </c>
      <c r="K115" s="242" t="str">
        <f>IF(D115="","ZZZ9",IF(AND(#REF!&gt;0,#REF!&lt;5),D115&amp;#REF!,D115&amp;"9"))</f>
        <v>ZZZ9</v>
      </c>
      <c r="L115" s="246">
        <f t="shared" si="3"/>
        <v>999</v>
      </c>
      <c r="M115" s="280">
        <f t="shared" si="4"/>
        <v>999</v>
      </c>
      <c r="N115" s="274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47">
        <v>110</v>
      </c>
      <c r="B116" s="95"/>
      <c r="C116" s="95"/>
      <c r="D116" s="96"/>
      <c r="E116" s="260"/>
      <c r="F116" s="97"/>
      <c r="G116" s="97"/>
      <c r="H116" s="415"/>
      <c r="I116" s="281"/>
      <c r="J116" s="244" t="e">
        <f>IF(AND(Q116="",#REF!&gt;0,#REF!&lt;5),K116,)</f>
        <v>#REF!</v>
      </c>
      <c r="K116" s="242" t="str">
        <f>IF(D116="","ZZZ9",IF(AND(#REF!&gt;0,#REF!&lt;5),D116&amp;#REF!,D116&amp;"9"))</f>
        <v>ZZZ9</v>
      </c>
      <c r="L116" s="246">
        <f t="shared" si="3"/>
        <v>999</v>
      </c>
      <c r="M116" s="280">
        <f t="shared" si="4"/>
        <v>999</v>
      </c>
      <c r="N116" s="274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47">
        <v>111</v>
      </c>
      <c r="B117" s="95"/>
      <c r="C117" s="95"/>
      <c r="D117" s="96"/>
      <c r="E117" s="260"/>
      <c r="F117" s="97"/>
      <c r="G117" s="97"/>
      <c r="H117" s="415"/>
      <c r="I117" s="281"/>
      <c r="J117" s="244" t="e">
        <f>IF(AND(Q117="",#REF!&gt;0,#REF!&lt;5),K117,)</f>
        <v>#REF!</v>
      </c>
      <c r="K117" s="242" t="str">
        <f>IF(D117="","ZZZ9",IF(AND(#REF!&gt;0,#REF!&lt;5),D117&amp;#REF!,D117&amp;"9"))</f>
        <v>ZZZ9</v>
      </c>
      <c r="L117" s="246">
        <f t="shared" si="3"/>
        <v>999</v>
      </c>
      <c r="M117" s="280">
        <f t="shared" si="4"/>
        <v>999</v>
      </c>
      <c r="N117" s="274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47">
        <v>112</v>
      </c>
      <c r="B118" s="95"/>
      <c r="C118" s="95"/>
      <c r="D118" s="96"/>
      <c r="E118" s="260"/>
      <c r="F118" s="97"/>
      <c r="G118" s="97"/>
      <c r="H118" s="415"/>
      <c r="I118" s="281"/>
      <c r="J118" s="244" t="e">
        <f>IF(AND(Q118="",#REF!&gt;0,#REF!&lt;5),K118,)</f>
        <v>#REF!</v>
      </c>
      <c r="K118" s="242" t="str">
        <f>IF(D118="","ZZZ9",IF(AND(#REF!&gt;0,#REF!&lt;5),D118&amp;#REF!,D118&amp;"9"))</f>
        <v>ZZZ9</v>
      </c>
      <c r="L118" s="246">
        <f t="shared" si="3"/>
        <v>999</v>
      </c>
      <c r="M118" s="280">
        <f t="shared" si="4"/>
        <v>999</v>
      </c>
      <c r="N118" s="274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47">
        <v>113</v>
      </c>
      <c r="B119" s="95"/>
      <c r="C119" s="95"/>
      <c r="D119" s="96"/>
      <c r="E119" s="260"/>
      <c r="F119" s="97"/>
      <c r="G119" s="97"/>
      <c r="H119" s="415"/>
      <c r="I119" s="281"/>
      <c r="J119" s="244" t="e">
        <f>IF(AND(Q119="",#REF!&gt;0,#REF!&lt;5),K119,)</f>
        <v>#REF!</v>
      </c>
      <c r="K119" s="242" t="str">
        <f>IF(D119="","ZZZ9",IF(AND(#REF!&gt;0,#REF!&lt;5),D119&amp;#REF!,D119&amp;"9"))</f>
        <v>ZZZ9</v>
      </c>
      <c r="L119" s="246">
        <f t="shared" si="3"/>
        <v>999</v>
      </c>
      <c r="M119" s="280">
        <f t="shared" si="4"/>
        <v>999</v>
      </c>
      <c r="N119" s="274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47">
        <v>114</v>
      </c>
      <c r="B120" s="95"/>
      <c r="C120" s="95"/>
      <c r="D120" s="96"/>
      <c r="E120" s="260"/>
      <c r="F120" s="97"/>
      <c r="G120" s="97"/>
      <c r="H120" s="415"/>
      <c r="I120" s="281"/>
      <c r="J120" s="244" t="e">
        <f>IF(AND(Q120="",#REF!&gt;0,#REF!&lt;5),K120,)</f>
        <v>#REF!</v>
      </c>
      <c r="K120" s="242" t="str">
        <f>IF(D120="","ZZZ9",IF(AND(#REF!&gt;0,#REF!&lt;5),D120&amp;#REF!,D120&amp;"9"))</f>
        <v>ZZZ9</v>
      </c>
      <c r="L120" s="246">
        <f t="shared" si="3"/>
        <v>999</v>
      </c>
      <c r="M120" s="280">
        <f t="shared" si="4"/>
        <v>999</v>
      </c>
      <c r="N120" s="274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47">
        <v>115</v>
      </c>
      <c r="B121" s="95"/>
      <c r="C121" s="95"/>
      <c r="D121" s="96"/>
      <c r="E121" s="260"/>
      <c r="F121" s="97"/>
      <c r="G121" s="97"/>
      <c r="H121" s="415"/>
      <c r="I121" s="281"/>
      <c r="J121" s="244" t="e">
        <f>IF(AND(Q121="",#REF!&gt;0,#REF!&lt;5),K121,)</f>
        <v>#REF!</v>
      </c>
      <c r="K121" s="242" t="str">
        <f>IF(D121="","ZZZ9",IF(AND(#REF!&gt;0,#REF!&lt;5),D121&amp;#REF!,D121&amp;"9"))</f>
        <v>ZZZ9</v>
      </c>
      <c r="L121" s="246">
        <f t="shared" si="3"/>
        <v>999</v>
      </c>
      <c r="M121" s="280">
        <f t="shared" si="4"/>
        <v>999</v>
      </c>
      <c r="N121" s="274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47">
        <v>116</v>
      </c>
      <c r="B122" s="95"/>
      <c r="C122" s="95"/>
      <c r="D122" s="96"/>
      <c r="E122" s="260"/>
      <c r="F122" s="97"/>
      <c r="G122" s="97"/>
      <c r="H122" s="415"/>
      <c r="I122" s="281"/>
      <c r="J122" s="244" t="e">
        <f>IF(AND(Q122="",#REF!&gt;0,#REF!&lt;5),K122,)</f>
        <v>#REF!</v>
      </c>
      <c r="K122" s="242" t="str">
        <f>IF(D122="","ZZZ9",IF(AND(#REF!&gt;0,#REF!&lt;5),D122&amp;#REF!,D122&amp;"9"))</f>
        <v>ZZZ9</v>
      </c>
      <c r="L122" s="246">
        <f t="shared" si="3"/>
        <v>999</v>
      </c>
      <c r="M122" s="280">
        <f t="shared" si="4"/>
        <v>999</v>
      </c>
      <c r="N122" s="274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47">
        <v>117</v>
      </c>
      <c r="B123" s="95"/>
      <c r="C123" s="95"/>
      <c r="D123" s="96"/>
      <c r="E123" s="260"/>
      <c r="F123" s="97"/>
      <c r="G123" s="97"/>
      <c r="H123" s="415"/>
      <c r="I123" s="281"/>
      <c r="J123" s="244" t="e">
        <f>IF(AND(Q123="",#REF!&gt;0,#REF!&lt;5),K123,)</f>
        <v>#REF!</v>
      </c>
      <c r="K123" s="242" t="str">
        <f>IF(D123="","ZZZ9",IF(AND(#REF!&gt;0,#REF!&lt;5),D123&amp;#REF!,D123&amp;"9"))</f>
        <v>ZZZ9</v>
      </c>
      <c r="L123" s="246">
        <f t="shared" si="3"/>
        <v>999</v>
      </c>
      <c r="M123" s="280">
        <f t="shared" si="4"/>
        <v>999</v>
      </c>
      <c r="N123" s="274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47">
        <v>118</v>
      </c>
      <c r="B124" s="95"/>
      <c r="C124" s="95"/>
      <c r="D124" s="96"/>
      <c r="E124" s="260"/>
      <c r="F124" s="97"/>
      <c r="G124" s="97"/>
      <c r="H124" s="415"/>
      <c r="I124" s="281"/>
      <c r="J124" s="244" t="e">
        <f>IF(AND(Q124="",#REF!&gt;0,#REF!&lt;5),K124,)</f>
        <v>#REF!</v>
      </c>
      <c r="K124" s="242" t="str">
        <f>IF(D124="","ZZZ9",IF(AND(#REF!&gt;0,#REF!&lt;5),D124&amp;#REF!,D124&amp;"9"))</f>
        <v>ZZZ9</v>
      </c>
      <c r="L124" s="246">
        <f t="shared" si="3"/>
        <v>999</v>
      </c>
      <c r="M124" s="280">
        <f t="shared" si="4"/>
        <v>999</v>
      </c>
      <c r="N124" s="274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47">
        <v>119</v>
      </c>
      <c r="B125" s="95"/>
      <c r="C125" s="95"/>
      <c r="D125" s="96"/>
      <c r="E125" s="260"/>
      <c r="F125" s="97"/>
      <c r="G125" s="97"/>
      <c r="H125" s="415"/>
      <c r="I125" s="281"/>
      <c r="J125" s="244" t="e">
        <f>IF(AND(Q125="",#REF!&gt;0,#REF!&lt;5),K125,)</f>
        <v>#REF!</v>
      </c>
      <c r="K125" s="242" t="str">
        <f>IF(D125="","ZZZ9",IF(AND(#REF!&gt;0,#REF!&lt;5),D125&amp;#REF!,D125&amp;"9"))</f>
        <v>ZZZ9</v>
      </c>
      <c r="L125" s="246">
        <f t="shared" si="3"/>
        <v>999</v>
      </c>
      <c r="M125" s="280">
        <f t="shared" si="4"/>
        <v>999</v>
      </c>
      <c r="N125" s="274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47">
        <v>120</v>
      </c>
      <c r="B126" s="95"/>
      <c r="C126" s="95"/>
      <c r="D126" s="96"/>
      <c r="E126" s="260"/>
      <c r="F126" s="97"/>
      <c r="G126" s="97"/>
      <c r="H126" s="415"/>
      <c r="I126" s="281"/>
      <c r="J126" s="244" t="e">
        <f>IF(AND(Q126="",#REF!&gt;0,#REF!&lt;5),K126,)</f>
        <v>#REF!</v>
      </c>
      <c r="K126" s="242" t="str">
        <f>IF(D126="","ZZZ9",IF(AND(#REF!&gt;0,#REF!&lt;5),D126&amp;#REF!,D126&amp;"9"))</f>
        <v>ZZZ9</v>
      </c>
      <c r="L126" s="246">
        <f t="shared" si="3"/>
        <v>999</v>
      </c>
      <c r="M126" s="280">
        <f t="shared" si="4"/>
        <v>999</v>
      </c>
      <c r="N126" s="274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47">
        <v>121</v>
      </c>
      <c r="B127" s="95"/>
      <c r="C127" s="95"/>
      <c r="D127" s="96"/>
      <c r="E127" s="260"/>
      <c r="F127" s="97"/>
      <c r="G127" s="97"/>
      <c r="H127" s="415"/>
      <c r="I127" s="281"/>
      <c r="J127" s="244" t="e">
        <f>IF(AND(Q127="",#REF!&gt;0,#REF!&lt;5),K127,)</f>
        <v>#REF!</v>
      </c>
      <c r="K127" s="242" t="str">
        <f>IF(D127="","ZZZ9",IF(AND(#REF!&gt;0,#REF!&lt;5),D127&amp;#REF!,D127&amp;"9"))</f>
        <v>ZZZ9</v>
      </c>
      <c r="L127" s="246">
        <f t="shared" si="3"/>
        <v>999</v>
      </c>
      <c r="M127" s="280">
        <f t="shared" si="4"/>
        <v>999</v>
      </c>
      <c r="N127" s="274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47">
        <v>122</v>
      </c>
      <c r="B128" s="95"/>
      <c r="C128" s="95"/>
      <c r="D128" s="96"/>
      <c r="E128" s="260"/>
      <c r="F128" s="97"/>
      <c r="G128" s="97"/>
      <c r="H128" s="415"/>
      <c r="I128" s="281"/>
      <c r="J128" s="244" t="e">
        <f>IF(AND(Q128="",#REF!&gt;0,#REF!&lt;5),K128,)</f>
        <v>#REF!</v>
      </c>
      <c r="K128" s="242" t="str">
        <f>IF(D128="","ZZZ9",IF(AND(#REF!&gt;0,#REF!&lt;5),D128&amp;#REF!,D128&amp;"9"))</f>
        <v>ZZZ9</v>
      </c>
      <c r="L128" s="246">
        <f t="shared" si="3"/>
        <v>999</v>
      </c>
      <c r="M128" s="280">
        <f t="shared" si="4"/>
        <v>999</v>
      </c>
      <c r="N128" s="274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47">
        <v>123</v>
      </c>
      <c r="B129" s="95"/>
      <c r="C129" s="95"/>
      <c r="D129" s="96"/>
      <c r="E129" s="260"/>
      <c r="F129" s="97"/>
      <c r="G129" s="97"/>
      <c r="H129" s="415"/>
      <c r="I129" s="281"/>
      <c r="J129" s="244" t="e">
        <f>IF(AND(Q129="",#REF!&gt;0,#REF!&lt;5),K129,)</f>
        <v>#REF!</v>
      </c>
      <c r="K129" s="242" t="str">
        <f>IF(D129="","ZZZ9",IF(AND(#REF!&gt;0,#REF!&lt;5),D129&amp;#REF!,D129&amp;"9"))</f>
        <v>ZZZ9</v>
      </c>
      <c r="L129" s="246">
        <f t="shared" si="3"/>
        <v>999</v>
      </c>
      <c r="M129" s="280">
        <f t="shared" si="4"/>
        <v>999</v>
      </c>
      <c r="N129" s="274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47">
        <v>124</v>
      </c>
      <c r="B130" s="95"/>
      <c r="C130" s="95"/>
      <c r="D130" s="96"/>
      <c r="E130" s="260"/>
      <c r="F130" s="97"/>
      <c r="G130" s="97"/>
      <c r="H130" s="415"/>
      <c r="I130" s="281"/>
      <c r="J130" s="244" t="e">
        <f>IF(AND(Q130="",#REF!&gt;0,#REF!&lt;5),K130,)</f>
        <v>#REF!</v>
      </c>
      <c r="K130" s="242" t="str">
        <f>IF(D130="","ZZZ9",IF(AND(#REF!&gt;0,#REF!&lt;5),D130&amp;#REF!,D130&amp;"9"))</f>
        <v>ZZZ9</v>
      </c>
      <c r="L130" s="246">
        <f t="shared" si="3"/>
        <v>999</v>
      </c>
      <c r="M130" s="280">
        <f t="shared" si="4"/>
        <v>999</v>
      </c>
      <c r="N130" s="274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47">
        <v>125</v>
      </c>
      <c r="B131" s="95"/>
      <c r="C131" s="95"/>
      <c r="D131" s="96"/>
      <c r="E131" s="260"/>
      <c r="F131" s="97"/>
      <c r="G131" s="97"/>
      <c r="H131" s="415"/>
      <c r="I131" s="281"/>
      <c r="J131" s="244" t="e">
        <f>IF(AND(Q131="",#REF!&gt;0,#REF!&lt;5),K131,)</f>
        <v>#REF!</v>
      </c>
      <c r="K131" s="242" t="str">
        <f>IF(D131="","ZZZ9",IF(AND(#REF!&gt;0,#REF!&lt;5),D131&amp;#REF!,D131&amp;"9"))</f>
        <v>ZZZ9</v>
      </c>
      <c r="L131" s="246">
        <f t="shared" si="3"/>
        <v>999</v>
      </c>
      <c r="M131" s="280">
        <f t="shared" si="4"/>
        <v>999</v>
      </c>
      <c r="N131" s="274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47">
        <v>126</v>
      </c>
      <c r="B132" s="95"/>
      <c r="C132" s="95"/>
      <c r="D132" s="96"/>
      <c r="E132" s="260"/>
      <c r="F132" s="97"/>
      <c r="G132" s="97"/>
      <c r="H132" s="415"/>
      <c r="I132" s="281"/>
      <c r="J132" s="244" t="e">
        <f>IF(AND(Q132="",#REF!&gt;0,#REF!&lt;5),K132,)</f>
        <v>#REF!</v>
      </c>
      <c r="K132" s="242" t="str">
        <f>IF(D132="","ZZZ9",IF(AND(#REF!&gt;0,#REF!&lt;5),D132&amp;#REF!,D132&amp;"9"))</f>
        <v>ZZZ9</v>
      </c>
      <c r="L132" s="246">
        <f t="shared" si="3"/>
        <v>999</v>
      </c>
      <c r="M132" s="280">
        <f t="shared" si="4"/>
        <v>999</v>
      </c>
      <c r="N132" s="274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47">
        <v>127</v>
      </c>
      <c r="B133" s="95"/>
      <c r="C133" s="95"/>
      <c r="D133" s="96"/>
      <c r="E133" s="260"/>
      <c r="F133" s="97"/>
      <c r="G133" s="97"/>
      <c r="H133" s="415"/>
      <c r="I133" s="281"/>
      <c r="J133" s="244" t="e">
        <f>IF(AND(Q133="",#REF!&gt;0,#REF!&lt;5),K133,)</f>
        <v>#REF!</v>
      </c>
      <c r="K133" s="242" t="str">
        <f>IF(D133="","ZZZ9",IF(AND(#REF!&gt;0,#REF!&lt;5),D133&amp;#REF!,D133&amp;"9"))</f>
        <v>ZZZ9</v>
      </c>
      <c r="L133" s="246">
        <f t="shared" si="3"/>
        <v>999</v>
      </c>
      <c r="M133" s="280">
        <f t="shared" si="4"/>
        <v>999</v>
      </c>
      <c r="N133" s="274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47">
        <v>128</v>
      </c>
      <c r="B134" s="95"/>
      <c r="C134" s="95"/>
      <c r="D134" s="96"/>
      <c r="E134" s="260"/>
      <c r="F134" s="97"/>
      <c r="G134" s="97"/>
      <c r="H134" s="415"/>
      <c r="I134" s="281"/>
      <c r="J134" s="244" t="e">
        <f>IF(AND(Q134="",#REF!&gt;0,#REF!&lt;5),K134,)</f>
        <v>#REF!</v>
      </c>
      <c r="K134" s="242" t="str">
        <f>IF(D134="","ZZZ9",IF(AND(#REF!&gt;0,#REF!&lt;5),D134&amp;#REF!,D134&amp;"9"))</f>
        <v>ZZZ9</v>
      </c>
      <c r="L134" s="246">
        <f t="shared" si="3"/>
        <v>999</v>
      </c>
      <c r="M134" s="280">
        <f t="shared" si="4"/>
        <v>999</v>
      </c>
      <c r="N134" s="274"/>
      <c r="O134" s="281"/>
      <c r="P134" s="282">
        <f t="shared" si="5"/>
        <v>999</v>
      </c>
      <c r="Q134" s="281"/>
    </row>
    <row r="135" spans="1:17" x14ac:dyDescent="0.25">
      <c r="A135" s="247">
        <v>129</v>
      </c>
      <c r="B135" s="95"/>
      <c r="C135" s="95"/>
      <c r="D135" s="96"/>
      <c r="E135" s="260"/>
      <c r="F135" s="97"/>
      <c r="G135" s="97"/>
      <c r="H135" s="415"/>
      <c r="I135" s="281"/>
      <c r="J135" s="244" t="e">
        <f>IF(AND(Q135="",#REF!&gt;0,#REF!&lt;5),K135,)</f>
        <v>#REF!</v>
      </c>
      <c r="K135" s="242" t="str">
        <f>IF(D135="","ZZZ9",IF(AND(#REF!&gt;0,#REF!&lt;5),D135&amp;#REF!,D135&amp;"9"))</f>
        <v>ZZZ9</v>
      </c>
      <c r="L135" s="246">
        <f t="shared" si="3"/>
        <v>999</v>
      </c>
      <c r="M135" s="280">
        <f t="shared" si="4"/>
        <v>999</v>
      </c>
      <c r="N135" s="274"/>
      <c r="O135" s="97"/>
      <c r="P135" s="114">
        <f t="shared" si="5"/>
        <v>999</v>
      </c>
      <c r="Q135" s="97"/>
    </row>
    <row r="136" spans="1:17" x14ac:dyDescent="0.25">
      <c r="A136" s="247">
        <v>130</v>
      </c>
      <c r="B136" s="95"/>
      <c r="C136" s="95"/>
      <c r="D136" s="96"/>
      <c r="E136" s="260"/>
      <c r="F136" s="97"/>
      <c r="G136" s="97"/>
      <c r="H136" s="415"/>
      <c r="I136" s="281"/>
      <c r="J136" s="244" t="e">
        <f>IF(AND(Q136="",#REF!&gt;0,#REF!&lt;5),K136,)</f>
        <v>#REF!</v>
      </c>
      <c r="K136" s="242" t="str">
        <f>IF(D136="","ZZZ9",IF(AND(#REF!&gt;0,#REF!&lt;5),D136&amp;#REF!,D136&amp;"9"))</f>
        <v>ZZZ9</v>
      </c>
      <c r="L136" s="246">
        <f t="shared" si="3"/>
        <v>999</v>
      </c>
      <c r="M136" s="280">
        <f t="shared" si="4"/>
        <v>999</v>
      </c>
      <c r="N136" s="274"/>
      <c r="O136" s="97"/>
      <c r="P136" s="114">
        <f t="shared" si="5"/>
        <v>999</v>
      </c>
      <c r="Q136" s="97"/>
    </row>
    <row r="137" spans="1:17" x14ac:dyDescent="0.25">
      <c r="A137" s="247">
        <v>131</v>
      </c>
      <c r="B137" s="95"/>
      <c r="C137" s="95"/>
      <c r="D137" s="96"/>
      <c r="E137" s="260"/>
      <c r="F137" s="97"/>
      <c r="G137" s="97"/>
      <c r="H137" s="415"/>
      <c r="I137" s="281"/>
      <c r="J137" s="244" t="e">
        <f>IF(AND(Q137="",#REF!&gt;0,#REF!&lt;5),K137,)</f>
        <v>#REF!</v>
      </c>
      <c r="K137" s="242" t="str">
        <f>IF(D137="","ZZZ9",IF(AND(#REF!&gt;0,#REF!&lt;5),D137&amp;#REF!,D137&amp;"9"))</f>
        <v>ZZZ9</v>
      </c>
      <c r="L137" s="246">
        <f t="shared" si="3"/>
        <v>999</v>
      </c>
      <c r="M137" s="280">
        <f t="shared" si="4"/>
        <v>999</v>
      </c>
      <c r="N137" s="274"/>
      <c r="O137" s="97"/>
      <c r="P137" s="114">
        <f t="shared" si="5"/>
        <v>999</v>
      </c>
      <c r="Q137" s="97"/>
    </row>
    <row r="138" spans="1:17" x14ac:dyDescent="0.25">
      <c r="A138" s="247">
        <v>132</v>
      </c>
      <c r="B138" s="95"/>
      <c r="C138" s="95"/>
      <c r="D138" s="96"/>
      <c r="E138" s="260"/>
      <c r="F138" s="97"/>
      <c r="G138" s="97"/>
      <c r="H138" s="415"/>
      <c r="I138" s="281"/>
      <c r="J138" s="244" t="e">
        <f>IF(AND(Q138="",#REF!&gt;0,#REF!&lt;5),K138,)</f>
        <v>#REF!</v>
      </c>
      <c r="K138" s="242" t="str">
        <f>IF(D138="","ZZZ9",IF(AND(#REF!&gt;0,#REF!&lt;5),D138&amp;#REF!,D138&amp;"9"))</f>
        <v>ZZZ9</v>
      </c>
      <c r="L138" s="246">
        <f t="shared" si="3"/>
        <v>999</v>
      </c>
      <c r="M138" s="280">
        <f t="shared" si="4"/>
        <v>999</v>
      </c>
      <c r="N138" s="274"/>
      <c r="O138" s="97"/>
      <c r="P138" s="114">
        <f t="shared" si="5"/>
        <v>999</v>
      </c>
      <c r="Q138" s="97"/>
    </row>
    <row r="139" spans="1:17" x14ac:dyDescent="0.25">
      <c r="A139" s="247">
        <v>133</v>
      </c>
      <c r="B139" s="95"/>
      <c r="C139" s="95"/>
      <c r="D139" s="96"/>
      <c r="E139" s="260"/>
      <c r="F139" s="97"/>
      <c r="G139" s="97"/>
      <c r="H139" s="415"/>
      <c r="I139" s="281"/>
      <c r="J139" s="244" t="e">
        <f>IF(AND(Q139="",#REF!&gt;0,#REF!&lt;5),K139,)</f>
        <v>#REF!</v>
      </c>
      <c r="K139" s="242" t="str">
        <f>IF(D139="","ZZZ9",IF(AND(#REF!&gt;0,#REF!&lt;5),D139&amp;#REF!,D139&amp;"9"))</f>
        <v>ZZZ9</v>
      </c>
      <c r="L139" s="246">
        <f t="shared" si="3"/>
        <v>999</v>
      </c>
      <c r="M139" s="280">
        <f t="shared" si="4"/>
        <v>999</v>
      </c>
      <c r="N139" s="274"/>
      <c r="O139" s="97"/>
      <c r="P139" s="114">
        <f t="shared" si="5"/>
        <v>999</v>
      </c>
      <c r="Q139" s="97"/>
    </row>
    <row r="140" spans="1:17" x14ac:dyDescent="0.25">
      <c r="A140" s="247">
        <v>134</v>
      </c>
      <c r="B140" s="95"/>
      <c r="C140" s="95"/>
      <c r="D140" s="96"/>
      <c r="E140" s="260"/>
      <c r="F140" s="97"/>
      <c r="G140" s="97"/>
      <c r="H140" s="415"/>
      <c r="I140" s="281"/>
      <c r="J140" s="244" t="e">
        <f>IF(AND(Q140="",#REF!&gt;0,#REF!&lt;5),K140,)</f>
        <v>#REF!</v>
      </c>
      <c r="K140" s="242" t="str">
        <f>IF(D140="","ZZZ9",IF(AND(#REF!&gt;0,#REF!&lt;5),D140&amp;#REF!,D140&amp;"9"))</f>
        <v>ZZZ9</v>
      </c>
      <c r="L140" s="246">
        <f t="shared" si="3"/>
        <v>999</v>
      </c>
      <c r="M140" s="280">
        <f t="shared" si="4"/>
        <v>999</v>
      </c>
      <c r="N140" s="274"/>
      <c r="O140" s="97"/>
      <c r="P140" s="114">
        <f t="shared" si="5"/>
        <v>999</v>
      </c>
      <c r="Q140" s="97"/>
    </row>
    <row r="141" spans="1:17" x14ac:dyDescent="0.25">
      <c r="A141" s="247">
        <v>135</v>
      </c>
      <c r="B141" s="95"/>
      <c r="C141" s="95"/>
      <c r="D141" s="96"/>
      <c r="E141" s="260"/>
      <c r="F141" s="97"/>
      <c r="G141" s="97"/>
      <c r="H141" s="415"/>
      <c r="I141" s="281"/>
      <c r="J141" s="244" t="e">
        <f>IF(AND(Q141="",#REF!&gt;0,#REF!&lt;5),K141,)</f>
        <v>#REF!</v>
      </c>
      <c r="K141" s="242" t="str">
        <f>IF(D141="","ZZZ9",IF(AND(#REF!&gt;0,#REF!&lt;5),D141&amp;#REF!,D141&amp;"9"))</f>
        <v>ZZZ9</v>
      </c>
      <c r="L141" s="246">
        <f t="shared" si="3"/>
        <v>999</v>
      </c>
      <c r="M141" s="280">
        <f t="shared" si="4"/>
        <v>999</v>
      </c>
      <c r="N141" s="274"/>
      <c r="O141" s="281"/>
      <c r="P141" s="282">
        <f t="shared" si="5"/>
        <v>999</v>
      </c>
      <c r="Q141" s="281"/>
    </row>
    <row r="142" spans="1:17" x14ac:dyDescent="0.25">
      <c r="A142" s="247">
        <v>136</v>
      </c>
      <c r="B142" s="95"/>
      <c r="C142" s="95"/>
      <c r="D142" s="96"/>
      <c r="E142" s="260"/>
      <c r="F142" s="97"/>
      <c r="G142" s="97"/>
      <c r="H142" s="415"/>
      <c r="I142" s="281"/>
      <c r="J142" s="244" t="e">
        <f>IF(AND(Q142="",#REF!&gt;0,#REF!&lt;5),K142,)</f>
        <v>#REF!</v>
      </c>
      <c r="K142" s="242" t="str">
        <f>IF(D142="","ZZZ9",IF(AND(#REF!&gt;0,#REF!&lt;5),D142&amp;#REF!,D142&amp;"9"))</f>
        <v>ZZZ9</v>
      </c>
      <c r="L142" s="246">
        <f t="shared" si="3"/>
        <v>999</v>
      </c>
      <c r="M142" s="280">
        <f t="shared" si="4"/>
        <v>999</v>
      </c>
      <c r="N142" s="274"/>
      <c r="O142" s="97"/>
      <c r="P142" s="114">
        <f t="shared" si="5"/>
        <v>999</v>
      </c>
      <c r="Q142" s="97"/>
    </row>
    <row r="143" spans="1:17" x14ac:dyDescent="0.25">
      <c r="A143" s="247">
        <v>137</v>
      </c>
      <c r="B143" s="95"/>
      <c r="C143" s="95"/>
      <c r="D143" s="96"/>
      <c r="E143" s="260"/>
      <c r="F143" s="97"/>
      <c r="G143" s="97"/>
      <c r="H143" s="415"/>
      <c r="I143" s="281"/>
      <c r="J143" s="244" t="e">
        <f>IF(AND(Q143="",#REF!&gt;0,#REF!&lt;5),K143,)</f>
        <v>#REF!</v>
      </c>
      <c r="K143" s="242" t="str">
        <f>IF(D143="","ZZZ9",IF(AND(#REF!&gt;0,#REF!&lt;5),D143&amp;#REF!,D143&amp;"9"))</f>
        <v>ZZZ9</v>
      </c>
      <c r="L143" s="246">
        <f t="shared" si="3"/>
        <v>999</v>
      </c>
      <c r="M143" s="280">
        <f t="shared" si="4"/>
        <v>999</v>
      </c>
      <c r="N143" s="274"/>
      <c r="O143" s="97"/>
      <c r="P143" s="114">
        <f t="shared" si="5"/>
        <v>999</v>
      </c>
      <c r="Q143" s="97"/>
    </row>
    <row r="144" spans="1:17" x14ac:dyDescent="0.25">
      <c r="A144" s="247">
        <v>138</v>
      </c>
      <c r="B144" s="95"/>
      <c r="C144" s="95"/>
      <c r="D144" s="96"/>
      <c r="E144" s="260"/>
      <c r="F144" s="97"/>
      <c r="G144" s="97"/>
      <c r="H144" s="415"/>
      <c r="I144" s="281"/>
      <c r="J144" s="244" t="e">
        <f>IF(AND(Q144="",#REF!&gt;0,#REF!&lt;5),K144,)</f>
        <v>#REF!</v>
      </c>
      <c r="K144" s="242" t="str">
        <f>IF(D144="","ZZZ9",IF(AND(#REF!&gt;0,#REF!&lt;5),D144&amp;#REF!,D144&amp;"9"))</f>
        <v>ZZZ9</v>
      </c>
      <c r="L144" s="246">
        <f t="shared" si="3"/>
        <v>999</v>
      </c>
      <c r="M144" s="280">
        <f t="shared" si="4"/>
        <v>999</v>
      </c>
      <c r="N144" s="274"/>
      <c r="O144" s="97"/>
      <c r="P144" s="114">
        <f t="shared" si="5"/>
        <v>999</v>
      </c>
      <c r="Q144" s="97"/>
    </row>
    <row r="145" spans="1:17" x14ac:dyDescent="0.25">
      <c r="A145" s="247">
        <v>139</v>
      </c>
      <c r="B145" s="95"/>
      <c r="C145" s="95"/>
      <c r="D145" s="96"/>
      <c r="E145" s="260"/>
      <c r="F145" s="97"/>
      <c r="G145" s="97"/>
      <c r="H145" s="415"/>
      <c r="I145" s="281"/>
      <c r="J145" s="244" t="e">
        <f>IF(AND(Q145="",#REF!&gt;0,#REF!&lt;5),K145,)</f>
        <v>#REF!</v>
      </c>
      <c r="K145" s="242" t="str">
        <f>IF(D145="","ZZZ9",IF(AND(#REF!&gt;0,#REF!&lt;5),D145&amp;#REF!,D145&amp;"9"))</f>
        <v>ZZZ9</v>
      </c>
      <c r="L145" s="246">
        <f t="shared" si="3"/>
        <v>999</v>
      </c>
      <c r="M145" s="280">
        <f t="shared" si="4"/>
        <v>999</v>
      </c>
      <c r="N145" s="274"/>
      <c r="O145" s="97"/>
      <c r="P145" s="114">
        <f t="shared" si="5"/>
        <v>999</v>
      </c>
      <c r="Q145" s="97"/>
    </row>
    <row r="146" spans="1:17" x14ac:dyDescent="0.25">
      <c r="A146" s="247">
        <v>140</v>
      </c>
      <c r="B146" s="95"/>
      <c r="C146" s="95"/>
      <c r="D146" s="96"/>
      <c r="E146" s="260"/>
      <c r="F146" s="97"/>
      <c r="G146" s="97"/>
      <c r="H146" s="415"/>
      <c r="I146" s="281"/>
      <c r="J146" s="244" t="e">
        <f>IF(AND(Q146="",#REF!&gt;0,#REF!&lt;5),K146,)</f>
        <v>#REF!</v>
      </c>
      <c r="K146" s="242" t="str">
        <f>IF(D146="","ZZZ9",IF(AND(#REF!&gt;0,#REF!&lt;5),D146&amp;#REF!,D146&amp;"9"))</f>
        <v>ZZZ9</v>
      </c>
      <c r="L146" s="246">
        <f t="shared" si="3"/>
        <v>999</v>
      </c>
      <c r="M146" s="280">
        <f t="shared" si="4"/>
        <v>999</v>
      </c>
      <c r="N146" s="274"/>
      <c r="O146" s="97"/>
      <c r="P146" s="114">
        <f t="shared" si="5"/>
        <v>999</v>
      </c>
      <c r="Q146" s="97"/>
    </row>
    <row r="147" spans="1:17" x14ac:dyDescent="0.25">
      <c r="A147" s="247">
        <v>141</v>
      </c>
      <c r="B147" s="95"/>
      <c r="C147" s="95"/>
      <c r="D147" s="96"/>
      <c r="E147" s="260"/>
      <c r="F147" s="97"/>
      <c r="G147" s="97"/>
      <c r="H147" s="415"/>
      <c r="I147" s="281"/>
      <c r="J147" s="244" t="e">
        <f>IF(AND(Q147="",#REF!&gt;0,#REF!&lt;5),K147,)</f>
        <v>#REF!</v>
      </c>
      <c r="K147" s="242" t="str">
        <f>IF(D147="","ZZZ9",IF(AND(#REF!&gt;0,#REF!&lt;5),D147&amp;#REF!,D147&amp;"9"))</f>
        <v>ZZZ9</v>
      </c>
      <c r="L147" s="246">
        <f t="shared" si="3"/>
        <v>999</v>
      </c>
      <c r="M147" s="280">
        <f t="shared" si="4"/>
        <v>999</v>
      </c>
      <c r="N147" s="274"/>
      <c r="O147" s="97"/>
      <c r="P147" s="114">
        <f t="shared" si="5"/>
        <v>999</v>
      </c>
      <c r="Q147" s="97"/>
    </row>
    <row r="148" spans="1:17" x14ac:dyDescent="0.25">
      <c r="A148" s="247">
        <v>142</v>
      </c>
      <c r="B148" s="95"/>
      <c r="C148" s="95"/>
      <c r="D148" s="96"/>
      <c r="E148" s="260"/>
      <c r="F148" s="97"/>
      <c r="G148" s="97"/>
      <c r="H148" s="415"/>
      <c r="I148" s="281"/>
      <c r="J148" s="244" t="e">
        <f>IF(AND(Q148="",#REF!&gt;0,#REF!&lt;5),K148,)</f>
        <v>#REF!</v>
      </c>
      <c r="K148" s="242" t="str">
        <f>IF(D148="","ZZZ9",IF(AND(#REF!&gt;0,#REF!&lt;5),D148&amp;#REF!,D148&amp;"9"))</f>
        <v>ZZZ9</v>
      </c>
      <c r="L148" s="246">
        <f t="shared" si="3"/>
        <v>999</v>
      </c>
      <c r="M148" s="280">
        <f t="shared" si="4"/>
        <v>999</v>
      </c>
      <c r="N148" s="274"/>
      <c r="O148" s="281"/>
      <c r="P148" s="282">
        <f t="shared" si="5"/>
        <v>999</v>
      </c>
      <c r="Q148" s="281"/>
    </row>
    <row r="149" spans="1:17" x14ac:dyDescent="0.25">
      <c r="A149" s="247">
        <v>143</v>
      </c>
      <c r="B149" s="95"/>
      <c r="C149" s="95"/>
      <c r="D149" s="96"/>
      <c r="E149" s="260"/>
      <c r="F149" s="97"/>
      <c r="G149" s="97"/>
      <c r="H149" s="415"/>
      <c r="I149" s="281"/>
      <c r="J149" s="244" t="e">
        <f>IF(AND(Q149="",#REF!&gt;0,#REF!&lt;5),K149,)</f>
        <v>#REF!</v>
      </c>
      <c r="K149" s="242" t="str">
        <f>IF(D149="","ZZZ9",IF(AND(#REF!&gt;0,#REF!&lt;5),D149&amp;#REF!,D149&amp;"9"))</f>
        <v>ZZZ9</v>
      </c>
      <c r="L149" s="246">
        <f t="shared" si="3"/>
        <v>999</v>
      </c>
      <c r="M149" s="280">
        <f t="shared" si="4"/>
        <v>999</v>
      </c>
      <c r="N149" s="274"/>
      <c r="O149" s="97"/>
      <c r="P149" s="114">
        <f t="shared" si="5"/>
        <v>999</v>
      </c>
      <c r="Q149" s="97"/>
    </row>
    <row r="150" spans="1:17" x14ac:dyDescent="0.25">
      <c r="A150" s="247">
        <v>144</v>
      </c>
      <c r="B150" s="95"/>
      <c r="C150" s="95"/>
      <c r="D150" s="96"/>
      <c r="E150" s="260"/>
      <c r="F150" s="97"/>
      <c r="G150" s="97"/>
      <c r="H150" s="415"/>
      <c r="I150" s="281"/>
      <c r="J150" s="244" t="e">
        <f>IF(AND(Q150="",#REF!&gt;0,#REF!&lt;5),K150,)</f>
        <v>#REF!</v>
      </c>
      <c r="K150" s="242" t="str">
        <f>IF(D150="","ZZZ9",IF(AND(#REF!&gt;0,#REF!&lt;5),D150&amp;#REF!,D150&amp;"9"))</f>
        <v>ZZZ9</v>
      </c>
      <c r="L150" s="246">
        <f t="shared" si="3"/>
        <v>999</v>
      </c>
      <c r="M150" s="280">
        <f t="shared" si="4"/>
        <v>999</v>
      </c>
      <c r="N150" s="274"/>
      <c r="O150" s="97"/>
      <c r="P150" s="114">
        <f t="shared" si="5"/>
        <v>999</v>
      </c>
      <c r="Q150" s="97"/>
    </row>
    <row r="151" spans="1:17" x14ac:dyDescent="0.25">
      <c r="A151" s="247">
        <v>145</v>
      </c>
      <c r="B151" s="95"/>
      <c r="C151" s="95"/>
      <c r="D151" s="96"/>
      <c r="E151" s="260"/>
      <c r="F151" s="97"/>
      <c r="G151" s="97"/>
      <c r="H151" s="415"/>
      <c r="I151" s="281"/>
      <c r="J151" s="244" t="e">
        <f>IF(AND(Q151="",#REF!&gt;0,#REF!&lt;5),K151,)</f>
        <v>#REF!</v>
      </c>
      <c r="K151" s="242" t="str">
        <f>IF(D151="","ZZZ9",IF(AND(#REF!&gt;0,#REF!&lt;5),D151&amp;#REF!,D151&amp;"9"))</f>
        <v>ZZZ9</v>
      </c>
      <c r="L151" s="246">
        <f t="shared" si="3"/>
        <v>999</v>
      </c>
      <c r="M151" s="280">
        <f t="shared" si="4"/>
        <v>999</v>
      </c>
      <c r="N151" s="274"/>
      <c r="O151" s="97"/>
      <c r="P151" s="114">
        <f t="shared" si="5"/>
        <v>999</v>
      </c>
      <c r="Q151" s="97"/>
    </row>
    <row r="152" spans="1:17" x14ac:dyDescent="0.25">
      <c r="A152" s="247">
        <v>146</v>
      </c>
      <c r="B152" s="95"/>
      <c r="C152" s="95"/>
      <c r="D152" s="96"/>
      <c r="E152" s="260"/>
      <c r="F152" s="97"/>
      <c r="G152" s="97"/>
      <c r="H152" s="415"/>
      <c r="I152" s="281"/>
      <c r="J152" s="244" t="e">
        <f>IF(AND(Q152="",#REF!&gt;0,#REF!&lt;5),K152,)</f>
        <v>#REF!</v>
      </c>
      <c r="K152" s="242" t="str">
        <f>IF(D152="","ZZZ9",IF(AND(#REF!&gt;0,#REF!&lt;5),D152&amp;#REF!,D152&amp;"9"))</f>
        <v>ZZZ9</v>
      </c>
      <c r="L152" s="246">
        <f t="shared" si="3"/>
        <v>999</v>
      </c>
      <c r="M152" s="280">
        <f t="shared" si="4"/>
        <v>999</v>
      </c>
      <c r="N152" s="274"/>
      <c r="O152" s="97"/>
      <c r="P152" s="114">
        <f t="shared" si="5"/>
        <v>999</v>
      </c>
      <c r="Q152" s="97"/>
    </row>
    <row r="153" spans="1:17" x14ac:dyDescent="0.25">
      <c r="A153" s="247">
        <v>147</v>
      </c>
      <c r="B153" s="95"/>
      <c r="C153" s="95"/>
      <c r="D153" s="96"/>
      <c r="E153" s="260"/>
      <c r="F153" s="97"/>
      <c r="G153" s="97"/>
      <c r="H153" s="415"/>
      <c r="I153" s="281"/>
      <c r="J153" s="244" t="e">
        <f>IF(AND(Q153="",#REF!&gt;0,#REF!&lt;5),K153,)</f>
        <v>#REF!</v>
      </c>
      <c r="K153" s="242" t="str">
        <f>IF(D153="","ZZZ9",IF(AND(#REF!&gt;0,#REF!&lt;5),D153&amp;#REF!,D153&amp;"9"))</f>
        <v>ZZZ9</v>
      </c>
      <c r="L153" s="246">
        <f t="shared" si="3"/>
        <v>999</v>
      </c>
      <c r="M153" s="280">
        <f t="shared" si="4"/>
        <v>999</v>
      </c>
      <c r="N153" s="274"/>
      <c r="O153" s="97"/>
      <c r="P153" s="114">
        <f t="shared" si="5"/>
        <v>999</v>
      </c>
      <c r="Q153" s="97"/>
    </row>
    <row r="154" spans="1:17" x14ac:dyDescent="0.25">
      <c r="A154" s="247">
        <v>148</v>
      </c>
      <c r="B154" s="95"/>
      <c r="C154" s="95"/>
      <c r="D154" s="96"/>
      <c r="E154" s="260"/>
      <c r="F154" s="97"/>
      <c r="G154" s="97"/>
      <c r="H154" s="415"/>
      <c r="I154" s="281"/>
      <c r="J154" s="244" t="e">
        <f>IF(AND(Q154="",#REF!&gt;0,#REF!&lt;5),K154,)</f>
        <v>#REF!</v>
      </c>
      <c r="K154" s="242" t="str">
        <f>IF(D154="","ZZZ9",IF(AND(#REF!&gt;0,#REF!&lt;5),D154&amp;#REF!,D154&amp;"9"))</f>
        <v>ZZZ9</v>
      </c>
      <c r="L154" s="246">
        <f t="shared" si="3"/>
        <v>999</v>
      </c>
      <c r="M154" s="280">
        <f t="shared" si="4"/>
        <v>999</v>
      </c>
      <c r="N154" s="274"/>
      <c r="O154" s="97"/>
      <c r="P154" s="114">
        <f t="shared" si="5"/>
        <v>999</v>
      </c>
      <c r="Q154" s="97"/>
    </row>
    <row r="155" spans="1:17" x14ac:dyDescent="0.25">
      <c r="A155" s="247">
        <v>149</v>
      </c>
      <c r="B155" s="95"/>
      <c r="C155" s="95"/>
      <c r="D155" s="96"/>
      <c r="E155" s="260"/>
      <c r="F155" s="97"/>
      <c r="G155" s="97"/>
      <c r="H155" s="415"/>
      <c r="I155" s="281"/>
      <c r="J155" s="244" t="e">
        <f>IF(AND(Q155="",#REF!&gt;0,#REF!&lt;5),K155,)</f>
        <v>#REF!</v>
      </c>
      <c r="K155" s="242" t="str">
        <f>IF(D155="","ZZZ9",IF(AND(#REF!&gt;0,#REF!&lt;5),D155&amp;#REF!,D155&amp;"9"))</f>
        <v>ZZZ9</v>
      </c>
      <c r="L155" s="246">
        <f t="shared" si="3"/>
        <v>999</v>
      </c>
      <c r="M155" s="280">
        <f t="shared" si="4"/>
        <v>999</v>
      </c>
      <c r="N155" s="274"/>
      <c r="O155" s="97"/>
      <c r="P155" s="114">
        <f t="shared" si="5"/>
        <v>999</v>
      </c>
      <c r="Q155" s="97"/>
    </row>
    <row r="156" spans="1:17" x14ac:dyDescent="0.25">
      <c r="A156" s="247">
        <v>150</v>
      </c>
      <c r="B156" s="95"/>
      <c r="C156" s="95"/>
      <c r="D156" s="96"/>
      <c r="E156" s="260"/>
      <c r="F156" s="97"/>
      <c r="G156" s="97"/>
      <c r="H156" s="415"/>
      <c r="I156" s="281"/>
      <c r="J156" s="244" t="e">
        <f>IF(AND(Q156="",#REF!&gt;0,#REF!&lt;5),K156,)</f>
        <v>#REF!</v>
      </c>
      <c r="K156" s="242" t="str">
        <f>IF(D156="","ZZZ9",IF(AND(#REF!&gt;0,#REF!&lt;5),D156&amp;#REF!,D156&amp;"9"))</f>
        <v>ZZZ9</v>
      </c>
      <c r="L156" s="246">
        <f t="shared" si="3"/>
        <v>999</v>
      </c>
      <c r="M156" s="280">
        <f t="shared" si="4"/>
        <v>999</v>
      </c>
      <c r="N156" s="274"/>
      <c r="O156" s="97"/>
      <c r="P156" s="114">
        <f t="shared" si="5"/>
        <v>999</v>
      </c>
      <c r="Q156" s="97"/>
    </row>
  </sheetData>
  <conditionalFormatting sqref="A7:D156">
    <cfRule type="expression" dxfId="110" priority="14" stopIfTrue="1">
      <formula>$Q7&gt;=1</formula>
    </cfRule>
  </conditionalFormatting>
  <conditionalFormatting sqref="B7:D37">
    <cfRule type="expression" dxfId="109" priority="1" stopIfTrue="1">
      <formula>$Q7&gt;=1</formula>
    </cfRule>
  </conditionalFormatting>
  <conditionalFormatting sqref="E7:E14">
    <cfRule type="expression" dxfId="108" priority="6" stopIfTrue="1">
      <formula>AND(ROUNDDOWN(($A$4-E7)/365.25,0)&lt;=13,G7&lt;&gt;"OK")</formula>
    </cfRule>
    <cfRule type="expression" dxfId="107" priority="7" stopIfTrue="1">
      <formula>AND(ROUNDDOWN(($A$4-E7)/365.25,0)&lt;=14,G7&lt;&gt;"OK")</formula>
    </cfRule>
    <cfRule type="expression" dxfId="106" priority="8" stopIfTrue="1">
      <formula>AND(ROUNDDOWN(($A$4-E7)/365.25,0)&lt;=17,G7&lt;&gt;"OK")</formula>
    </cfRule>
    <cfRule type="expression" dxfId="105" priority="11" stopIfTrue="1">
      <formula>AND(ROUNDDOWN(($A$4-E7)/365.25,0)&lt;=13,G7&lt;&gt;"OK")</formula>
    </cfRule>
    <cfRule type="expression" dxfId="104" priority="12" stopIfTrue="1">
      <formula>AND(ROUNDDOWN(($A$4-E7)/365.25,0)&lt;=14,G7&lt;&gt;"OK")</formula>
    </cfRule>
    <cfRule type="expression" dxfId="103" priority="13" stopIfTrue="1">
      <formula>AND(ROUNDDOWN(($A$4-E7)/365.25,0)&lt;=17,G7&lt;&gt;"OK")</formula>
    </cfRule>
  </conditionalFormatting>
  <conditionalFormatting sqref="E7:E27 E29:E37">
    <cfRule type="expression" dxfId="102" priority="2" stopIfTrue="1">
      <formula>AND(ROUNDDOWN(($A$4-E7)/365.25,0)&lt;=13,G7&lt;&gt;"OK")</formula>
    </cfRule>
    <cfRule type="expression" dxfId="101" priority="3" stopIfTrue="1">
      <formula>AND(ROUNDDOWN(($A$4-E7)/365.25,0)&lt;=14,G7&lt;&gt;"OK")</formula>
    </cfRule>
    <cfRule type="expression" dxfId="100" priority="4" stopIfTrue="1">
      <formula>AND(ROUNDDOWN(($A$4-E7)/365.25,0)&lt;=17,G7&lt;&gt;"OK")</formula>
    </cfRule>
  </conditionalFormatting>
  <conditionalFormatting sqref="E7:E156">
    <cfRule type="expression" dxfId="99" priority="16" stopIfTrue="1">
      <formula>AND(ROUNDDOWN(($A$4-E7)/365.25,0)&lt;=13,G7&lt;&gt;"OK")</formula>
    </cfRule>
    <cfRule type="expression" dxfId="98" priority="17" stopIfTrue="1">
      <formula>AND(ROUNDDOWN(($A$4-E7)/365.25,0)&lt;=14,G7&lt;&gt;"OK")</formula>
    </cfRule>
    <cfRule type="expression" dxfId="97" priority="18" stopIfTrue="1">
      <formula>AND(ROUNDDOWN(($A$4-E7)/365.25,0)&lt;=17,G7&lt;&gt;"OK")</formula>
    </cfRule>
  </conditionalFormatting>
  <conditionalFormatting sqref="J7:J156">
    <cfRule type="cellIs" dxfId="96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4753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44FC1-BC19-4076-B0D0-A72F6EEE8432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Windoor Korosztályos Vidék Csapatbajnokság 2025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24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25</v>
      </c>
      <c r="B4" s="48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2025.06.19-20.</v>
      </c>
      <c r="B5" s="54" t="str">
        <f>Altalanos!$C$10</f>
        <v>Zalaegerszeg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484" t="s">
        <v>26</v>
      </c>
      <c r="B6" s="484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6"/>
      <c r="C9" s="67"/>
      <c r="D9" s="66"/>
      <c r="E9" s="66"/>
      <c r="F9" s="66"/>
      <c r="G9" s="66"/>
      <c r="H9" s="66"/>
      <c r="I9" s="66"/>
      <c r="J9" s="66"/>
      <c r="K9" s="66"/>
      <c r="L9" s="66"/>
      <c r="M9" s="66"/>
      <c r="N9" s="68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9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6"/>
      <c r="C14" s="67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8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9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70"/>
      <c r="B19" s="7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228" t="s">
        <v>27</v>
      </c>
      <c r="B20" s="229"/>
      <c r="C20" s="67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8"/>
    </row>
    <row r="21" spans="1:16" s="18" customFormat="1" ht="9.6" x14ac:dyDescent="0.25">
      <c r="A21" s="71" t="s">
        <v>28</v>
      </c>
      <c r="B21" s="72" t="s">
        <v>29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3" t="s">
        <v>60</v>
      </c>
    </row>
    <row r="22" spans="1:16" s="18" customFormat="1" ht="19.5" customHeight="1" x14ac:dyDescent="0.25">
      <c r="A22" s="74"/>
      <c r="B22" s="7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6" t="str">
        <f t="shared" ref="P22:P29" si="0">LEFT(B22,1)&amp;" "&amp;A22</f>
        <v xml:space="preserve"> </v>
      </c>
    </row>
    <row r="23" spans="1:16" s="18" customFormat="1" ht="19.5" customHeight="1" x14ac:dyDescent="0.25">
      <c r="A23" s="74"/>
      <c r="B23" s="7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6" t="str">
        <f t="shared" si="0"/>
        <v xml:space="preserve"> </v>
      </c>
    </row>
    <row r="24" spans="1:16" s="18" customFormat="1" ht="19.5" customHeight="1" x14ac:dyDescent="0.25">
      <c r="A24" s="74"/>
      <c r="B24" s="7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6" t="str">
        <f t="shared" si="0"/>
        <v xml:space="preserve"> </v>
      </c>
    </row>
    <row r="25" spans="1:16" s="2" customFormat="1" ht="19.5" customHeight="1" x14ac:dyDescent="0.25">
      <c r="A25" s="74"/>
      <c r="B25" s="7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6" t="str">
        <f t="shared" si="0"/>
        <v xml:space="preserve"> </v>
      </c>
    </row>
    <row r="26" spans="1:16" s="2" customFormat="1" ht="19.5" customHeight="1" x14ac:dyDescent="0.25">
      <c r="A26" s="74"/>
      <c r="B26" s="7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6" t="str">
        <f t="shared" si="0"/>
        <v xml:space="preserve"> </v>
      </c>
    </row>
    <row r="27" spans="1:16" s="2" customFormat="1" ht="19.5" customHeight="1" x14ac:dyDescent="0.25">
      <c r="A27" s="74"/>
      <c r="B27" s="7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6" t="str">
        <f t="shared" si="0"/>
        <v xml:space="preserve"> </v>
      </c>
    </row>
    <row r="28" spans="1:16" s="2" customFormat="1" ht="19.5" customHeight="1" x14ac:dyDescent="0.25">
      <c r="A28" s="74"/>
      <c r="B28" s="7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6" t="str">
        <f t="shared" si="0"/>
        <v xml:space="preserve"> </v>
      </c>
    </row>
    <row r="29" spans="1:16" s="2" customFormat="1" ht="19.5" customHeight="1" thickBot="1" x14ac:dyDescent="0.3">
      <c r="A29" s="77"/>
      <c r="B29" s="78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6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9"/>
      <c r="P30" s="80" t="s">
        <v>61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9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9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9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9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9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9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9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9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9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</row>
  </sheetData>
  <mergeCells count="1">
    <mergeCell ref="A6:B6"/>
  </mergeCells>
  <phoneticPr fontId="60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ABCF-FFE5-4BA7-B52C-A4E9E5189201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O36" sqref="O36"/>
      <selection pane="bottomLeft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12" style="40" customWidth="1"/>
    <col min="5" max="5" width="10.5546875" style="430" customWidth="1"/>
    <col min="6" max="6" width="6.109375" style="93" hidden="1" customWidth="1"/>
    <col min="7" max="7" width="28.664062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476" t="str">
        <f>Altalanos!$A$6</f>
        <v>Windoor Korosztályos Vidék Csapatbajnokság 2025</v>
      </c>
      <c r="B1" s="87"/>
      <c r="C1" s="87"/>
      <c r="D1" s="237"/>
      <c r="E1" s="257" t="s">
        <v>52</v>
      </c>
      <c r="F1" s="106"/>
      <c r="G1" s="248"/>
      <c r="H1" s="88"/>
      <c r="I1" s="88"/>
      <c r="J1" s="249"/>
      <c r="K1" s="249"/>
      <c r="L1" s="249"/>
      <c r="M1" s="249"/>
      <c r="N1" s="249"/>
      <c r="O1" s="249"/>
      <c r="P1" s="249"/>
      <c r="Q1" s="250"/>
    </row>
    <row r="2" spans="1:17" ht="13.8" thickBot="1" x14ac:dyDescent="0.3">
      <c r="B2" s="89" t="s">
        <v>51</v>
      </c>
      <c r="C2" s="89" t="str">
        <f>Altalanos!$A$8</f>
        <v>L12</v>
      </c>
      <c r="D2" s="106"/>
      <c r="E2" s="257" t="s">
        <v>35</v>
      </c>
      <c r="F2" s="94"/>
      <c r="G2" s="94"/>
      <c r="H2" s="418"/>
      <c r="I2" s="418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412" t="s">
        <v>50</v>
      </c>
      <c r="B3" s="416"/>
      <c r="C3" s="416"/>
      <c r="D3" s="416"/>
      <c r="E3" s="416"/>
      <c r="F3" s="416"/>
      <c r="G3" s="416"/>
      <c r="H3" s="416"/>
      <c r="I3" s="417"/>
      <c r="J3" s="101"/>
      <c r="K3" s="107"/>
      <c r="L3" s="107"/>
      <c r="M3" s="107"/>
      <c r="N3" s="287" t="s">
        <v>34</v>
      </c>
      <c r="O3" s="102"/>
      <c r="P3" s="108"/>
      <c r="Q3" s="258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32" t="s">
        <v>31</v>
      </c>
      <c r="I4" s="422"/>
      <c r="J4" s="110"/>
      <c r="K4" s="111"/>
      <c r="L4" s="111"/>
      <c r="M4" s="111"/>
      <c r="N4" s="110"/>
      <c r="O4" s="259"/>
      <c r="P4" s="259"/>
      <c r="Q4" s="112"/>
    </row>
    <row r="5" spans="1:17" s="2" customFormat="1" ht="13.8" thickBot="1" x14ac:dyDescent="0.3">
      <c r="A5" s="251" t="str">
        <f>Altalanos!$A$10</f>
        <v>2025.06.19-20.</v>
      </c>
      <c r="B5" s="251"/>
      <c r="C5" s="90" t="str">
        <f>Altalanos!$C$10</f>
        <v>Zalaegerszeg</v>
      </c>
      <c r="D5" s="91" t="str">
        <f>Altalanos!$D$10</f>
        <v xml:space="preserve">  </v>
      </c>
      <c r="E5" s="91"/>
      <c r="F5" s="91"/>
      <c r="G5" s="91"/>
      <c r="H5" s="283" t="str">
        <f>Altalanos!$E$10</f>
        <v>Kovács Annamária</v>
      </c>
      <c r="I5" s="433"/>
      <c r="J5" s="113"/>
      <c r="K5" s="83"/>
      <c r="L5" s="83"/>
      <c r="M5" s="83"/>
      <c r="N5" s="113"/>
      <c r="O5" s="91"/>
      <c r="P5" s="91"/>
      <c r="Q5" s="436"/>
    </row>
    <row r="6" spans="1:17" ht="30" customHeight="1" thickBot="1" x14ac:dyDescent="0.3">
      <c r="A6" s="240" t="s">
        <v>36</v>
      </c>
      <c r="B6" s="487" t="s">
        <v>100</v>
      </c>
      <c r="C6" s="488"/>
      <c r="D6" s="103" t="s">
        <v>32</v>
      </c>
      <c r="E6" s="104" t="s">
        <v>33</v>
      </c>
      <c r="F6" s="104" t="s">
        <v>37</v>
      </c>
      <c r="G6" s="104" t="s">
        <v>88</v>
      </c>
      <c r="H6" s="419" t="s">
        <v>38</v>
      </c>
      <c r="I6" s="420"/>
      <c r="J6" s="243" t="s">
        <v>17</v>
      </c>
      <c r="K6" s="105" t="s">
        <v>15</v>
      </c>
      <c r="L6" s="245" t="s">
        <v>1</v>
      </c>
      <c r="M6" s="214" t="s">
        <v>16</v>
      </c>
      <c r="N6" s="273" t="s">
        <v>49</v>
      </c>
      <c r="O6" s="255" t="s">
        <v>39</v>
      </c>
      <c r="P6" s="256" t="s">
        <v>2</v>
      </c>
      <c r="Q6" s="104" t="s">
        <v>40</v>
      </c>
    </row>
    <row r="7" spans="1:17" s="11" customFormat="1" ht="18.899999999999999" customHeight="1" x14ac:dyDescent="0.25">
      <c r="A7" s="247">
        <v>1</v>
      </c>
      <c r="B7" s="489" t="s">
        <v>99</v>
      </c>
      <c r="C7" s="490"/>
      <c r="D7" s="96"/>
      <c r="E7" s="260"/>
      <c r="F7" s="413"/>
      <c r="G7" s="414"/>
      <c r="H7" s="96">
        <v>37</v>
      </c>
      <c r="I7" s="96"/>
      <c r="J7" s="244"/>
      <c r="K7" s="242"/>
      <c r="L7" s="246"/>
      <c r="M7" s="242"/>
      <c r="N7" s="238"/>
      <c r="O7" s="96"/>
      <c r="P7" s="114"/>
      <c r="Q7" s="97">
        <v>1</v>
      </c>
    </row>
    <row r="8" spans="1:17" s="11" customFormat="1" ht="18.899999999999999" customHeight="1" x14ac:dyDescent="0.25">
      <c r="A8" s="247">
        <v>2</v>
      </c>
      <c r="B8" s="485" t="s">
        <v>101</v>
      </c>
      <c r="C8" s="486"/>
      <c r="D8" s="96"/>
      <c r="E8" s="260"/>
      <c r="F8" s="415"/>
      <c r="G8" s="281"/>
      <c r="H8" s="96">
        <v>55</v>
      </c>
      <c r="I8" s="96"/>
      <c r="J8" s="244"/>
      <c r="K8" s="242"/>
      <c r="L8" s="246"/>
      <c r="M8" s="242"/>
      <c r="N8" s="238"/>
      <c r="O8" s="96"/>
      <c r="P8" s="114"/>
      <c r="Q8" s="97">
        <v>2</v>
      </c>
    </row>
    <row r="9" spans="1:17" s="11" customFormat="1" ht="18.899999999999999" customHeight="1" x14ac:dyDescent="0.25">
      <c r="A9" s="247">
        <v>3</v>
      </c>
      <c r="B9" s="485" t="s">
        <v>102</v>
      </c>
      <c r="C9" s="486"/>
      <c r="D9" s="96"/>
      <c r="E9" s="260"/>
      <c r="F9" s="415"/>
      <c r="G9" s="281"/>
      <c r="H9" s="96">
        <v>111</v>
      </c>
      <c r="I9" s="96"/>
      <c r="J9" s="244"/>
      <c r="K9" s="242"/>
      <c r="L9" s="246"/>
      <c r="M9" s="242"/>
      <c r="N9" s="238"/>
      <c r="O9" s="96"/>
      <c r="P9" s="424"/>
      <c r="Q9" s="274"/>
    </row>
    <row r="10" spans="1:17" s="11" customFormat="1" ht="18.899999999999999" customHeight="1" x14ac:dyDescent="0.25">
      <c r="A10" s="247">
        <v>4</v>
      </c>
      <c r="B10" s="485" t="s">
        <v>103</v>
      </c>
      <c r="C10" s="486"/>
      <c r="D10" s="96"/>
      <c r="E10" s="260"/>
      <c r="F10" s="415"/>
      <c r="G10" s="281"/>
      <c r="H10" s="96">
        <v>78</v>
      </c>
      <c r="I10" s="96"/>
      <c r="J10" s="244"/>
      <c r="K10" s="242"/>
      <c r="L10" s="246"/>
      <c r="M10" s="242"/>
      <c r="N10" s="238"/>
      <c r="O10" s="96"/>
      <c r="P10" s="423"/>
      <c r="Q10" s="421"/>
    </row>
    <row r="11" spans="1:17" s="11" customFormat="1" ht="18.899999999999999" customHeight="1" x14ac:dyDescent="0.25">
      <c r="A11" s="247">
        <v>5</v>
      </c>
      <c r="B11" s="485" t="s">
        <v>104</v>
      </c>
      <c r="C11" s="486"/>
      <c r="D11" s="96"/>
      <c r="E11" s="260"/>
      <c r="F11" s="415"/>
      <c r="G11" s="281"/>
      <c r="H11" s="96">
        <v>69</v>
      </c>
      <c r="I11" s="96"/>
      <c r="J11" s="244"/>
      <c r="K11" s="242"/>
      <c r="L11" s="246"/>
      <c r="M11" s="242"/>
      <c r="N11" s="238"/>
      <c r="O11" s="96"/>
      <c r="P11" s="423"/>
      <c r="Q11" s="421"/>
    </row>
    <row r="12" spans="1:17" s="11" customFormat="1" ht="18.899999999999999" customHeight="1" x14ac:dyDescent="0.25">
      <c r="A12" s="247">
        <v>6</v>
      </c>
      <c r="B12" s="485" t="s">
        <v>105</v>
      </c>
      <c r="C12" s="486"/>
      <c r="D12" s="96"/>
      <c r="E12" s="260"/>
      <c r="F12" s="415"/>
      <c r="G12" s="281"/>
      <c r="H12" s="96">
        <v>1091</v>
      </c>
      <c r="I12" s="96"/>
      <c r="J12" s="244"/>
      <c r="K12" s="242"/>
      <c r="L12" s="246"/>
      <c r="M12" s="242"/>
      <c r="N12" s="238"/>
      <c r="O12" s="96"/>
      <c r="P12" s="423"/>
      <c r="Q12" s="421"/>
    </row>
    <row r="13" spans="1:17" s="11" customFormat="1" ht="18.899999999999999" customHeight="1" x14ac:dyDescent="0.25">
      <c r="A13" s="247">
        <v>7</v>
      </c>
      <c r="B13" s="485" t="s">
        <v>106</v>
      </c>
      <c r="C13" s="486"/>
      <c r="D13" s="96"/>
      <c r="E13" s="260"/>
      <c r="F13" s="415"/>
      <c r="G13" s="281"/>
      <c r="H13" s="96">
        <v>118</v>
      </c>
      <c r="I13" s="96"/>
      <c r="J13" s="244"/>
      <c r="K13" s="242"/>
      <c r="L13" s="246"/>
      <c r="M13" s="242"/>
      <c r="N13" s="238"/>
      <c r="O13" s="96"/>
      <c r="P13" s="423"/>
      <c r="Q13" s="421"/>
    </row>
    <row r="14" spans="1:17" s="11" customFormat="1" ht="18.899999999999999" customHeight="1" x14ac:dyDescent="0.25">
      <c r="A14" s="247">
        <v>8</v>
      </c>
      <c r="B14" s="485"/>
      <c r="C14" s="486"/>
      <c r="D14" s="96"/>
      <c r="E14" s="260"/>
      <c r="F14" s="415"/>
      <c r="G14" s="281"/>
      <c r="H14" s="96"/>
      <c r="I14" s="96"/>
      <c r="J14" s="244"/>
      <c r="K14" s="242"/>
      <c r="L14" s="246"/>
      <c r="M14" s="242"/>
      <c r="N14" s="238"/>
      <c r="O14" s="96"/>
      <c r="P14" s="423"/>
      <c r="Q14" s="421"/>
    </row>
    <row r="15" spans="1:17" s="11" customFormat="1" ht="18.899999999999999" customHeight="1" x14ac:dyDescent="0.25">
      <c r="A15" s="247">
        <v>9</v>
      </c>
      <c r="B15" s="485"/>
      <c r="C15" s="486"/>
      <c r="D15" s="96"/>
      <c r="E15" s="260"/>
      <c r="F15" s="97"/>
      <c r="G15" s="97"/>
      <c r="H15" s="96"/>
      <c r="I15" s="96"/>
      <c r="J15" s="244"/>
      <c r="K15" s="242"/>
      <c r="L15" s="246"/>
      <c r="M15" s="280"/>
      <c r="N15" s="238"/>
      <c r="O15" s="96"/>
      <c r="P15" s="97"/>
      <c r="Q15" s="97"/>
    </row>
    <row r="16" spans="1:17" s="11" customFormat="1" ht="18.899999999999999" customHeight="1" x14ac:dyDescent="0.25">
      <c r="A16" s="247">
        <v>10</v>
      </c>
      <c r="B16" s="439"/>
      <c r="C16" s="95"/>
      <c r="D16" s="96"/>
      <c r="E16" s="260"/>
      <c r="F16" s="97"/>
      <c r="G16" s="97"/>
      <c r="H16" s="96"/>
      <c r="I16" s="96"/>
      <c r="J16" s="244"/>
      <c r="K16" s="242"/>
      <c r="L16" s="246"/>
      <c r="M16" s="280"/>
      <c r="N16" s="238"/>
      <c r="O16" s="96"/>
      <c r="P16" s="114"/>
      <c r="Q16" s="97"/>
    </row>
    <row r="17" spans="1:17" s="11" customFormat="1" ht="18.899999999999999" customHeight="1" x14ac:dyDescent="0.25">
      <c r="A17" s="247">
        <v>11</v>
      </c>
      <c r="B17" s="95"/>
      <c r="C17" s="95"/>
      <c r="D17" s="96"/>
      <c r="E17" s="260"/>
      <c r="F17" s="97"/>
      <c r="G17" s="97"/>
      <c r="H17" s="96"/>
      <c r="I17" s="96"/>
      <c r="J17" s="244"/>
      <c r="K17" s="242"/>
      <c r="L17" s="246"/>
      <c r="M17" s="280"/>
      <c r="N17" s="238"/>
      <c r="O17" s="96"/>
      <c r="P17" s="114"/>
      <c r="Q17" s="97"/>
    </row>
    <row r="18" spans="1:17" s="11" customFormat="1" ht="18.899999999999999" customHeight="1" x14ac:dyDescent="0.25">
      <c r="A18" s="247">
        <v>12</v>
      </c>
      <c r="B18" s="95"/>
      <c r="C18" s="95"/>
      <c r="D18" s="96"/>
      <c r="E18" s="260"/>
      <c r="F18" s="97"/>
      <c r="G18" s="97"/>
      <c r="H18" s="96"/>
      <c r="I18" s="96"/>
      <c r="J18" s="244"/>
      <c r="K18" s="242"/>
      <c r="L18" s="246"/>
      <c r="M18" s="280"/>
      <c r="N18" s="238"/>
      <c r="O18" s="96"/>
      <c r="P18" s="114"/>
      <c r="Q18" s="97"/>
    </row>
    <row r="19" spans="1:17" s="11" customFormat="1" ht="18.899999999999999" customHeight="1" x14ac:dyDescent="0.25">
      <c r="A19" s="247">
        <v>13</v>
      </c>
      <c r="B19" s="95"/>
      <c r="C19" s="95"/>
      <c r="D19" s="96"/>
      <c r="E19" s="260"/>
      <c r="F19" s="97"/>
      <c r="G19" s="97"/>
      <c r="H19" s="96"/>
      <c r="I19" s="96"/>
      <c r="J19" s="244"/>
      <c r="K19" s="242"/>
      <c r="L19" s="246"/>
      <c r="M19" s="280"/>
      <c r="N19" s="238"/>
      <c r="O19" s="96"/>
      <c r="P19" s="114"/>
      <c r="Q19" s="97"/>
    </row>
    <row r="20" spans="1:17" s="11" customFormat="1" ht="18.899999999999999" customHeight="1" x14ac:dyDescent="0.25">
      <c r="A20" s="247">
        <v>14</v>
      </c>
      <c r="B20" s="95"/>
      <c r="C20" s="95"/>
      <c r="D20" s="96"/>
      <c r="E20" s="260"/>
      <c r="F20" s="97"/>
      <c r="G20" s="97"/>
      <c r="H20" s="96"/>
      <c r="I20" s="96"/>
      <c r="J20" s="244"/>
      <c r="K20" s="242"/>
      <c r="L20" s="246"/>
      <c r="M20" s="280"/>
      <c r="N20" s="238"/>
      <c r="O20" s="96"/>
      <c r="P20" s="114"/>
      <c r="Q20" s="97"/>
    </row>
    <row r="21" spans="1:17" s="11" customFormat="1" ht="18.899999999999999" customHeight="1" x14ac:dyDescent="0.25">
      <c r="A21" s="247">
        <v>15</v>
      </c>
      <c r="B21" s="95"/>
      <c r="C21" s="95"/>
      <c r="D21" s="96"/>
      <c r="E21" s="260"/>
      <c r="F21" s="97"/>
      <c r="G21" s="97"/>
      <c r="H21" s="96"/>
      <c r="I21" s="96"/>
      <c r="J21" s="244"/>
      <c r="K21" s="242"/>
      <c r="L21" s="246"/>
      <c r="M21" s="280"/>
      <c r="N21" s="238"/>
      <c r="O21" s="96"/>
      <c r="P21" s="114"/>
      <c r="Q21" s="97"/>
    </row>
    <row r="22" spans="1:17" s="11" customFormat="1" ht="18.899999999999999" customHeight="1" x14ac:dyDescent="0.25">
      <c r="A22" s="247">
        <v>16</v>
      </c>
      <c r="B22" s="95"/>
      <c r="C22" s="95"/>
      <c r="D22" s="96"/>
      <c r="E22" s="260"/>
      <c r="F22" s="97"/>
      <c r="G22" s="97"/>
      <c r="H22" s="96"/>
      <c r="I22" s="96"/>
      <c r="J22" s="244"/>
      <c r="K22" s="242"/>
      <c r="L22" s="246"/>
      <c r="M22" s="280"/>
      <c r="N22" s="238"/>
      <c r="O22" s="96"/>
      <c r="P22" s="114"/>
      <c r="Q22" s="97"/>
    </row>
    <row r="23" spans="1:17" s="11" customFormat="1" ht="18.899999999999999" customHeight="1" x14ac:dyDescent="0.25">
      <c r="A23" s="247">
        <v>17</v>
      </c>
      <c r="B23" s="95"/>
      <c r="C23" s="95"/>
      <c r="D23" s="96"/>
      <c r="E23" s="260"/>
      <c r="F23" s="97"/>
      <c r="G23" s="97"/>
      <c r="H23" s="96"/>
      <c r="I23" s="96"/>
      <c r="J23" s="244"/>
      <c r="K23" s="242"/>
      <c r="L23" s="246"/>
      <c r="M23" s="280"/>
      <c r="N23" s="238"/>
      <c r="O23" s="96"/>
      <c r="P23" s="114"/>
      <c r="Q23" s="97"/>
    </row>
    <row r="24" spans="1:17" s="11" customFormat="1" ht="18.899999999999999" customHeight="1" x14ac:dyDescent="0.25">
      <c r="A24" s="247">
        <v>18</v>
      </c>
      <c r="B24" s="95"/>
      <c r="C24" s="95"/>
      <c r="D24" s="96"/>
      <c r="E24" s="260"/>
      <c r="F24" s="97"/>
      <c r="G24" s="97"/>
      <c r="H24" s="96"/>
      <c r="I24" s="96"/>
      <c r="J24" s="244"/>
      <c r="K24" s="242"/>
      <c r="L24" s="246"/>
      <c r="M24" s="280"/>
      <c r="N24" s="238"/>
      <c r="O24" s="96"/>
      <c r="P24" s="114"/>
      <c r="Q24" s="97"/>
    </row>
    <row r="25" spans="1:17" s="11" customFormat="1" ht="18.899999999999999" customHeight="1" x14ac:dyDescent="0.25">
      <c r="A25" s="247">
        <v>19</v>
      </c>
      <c r="B25" s="95"/>
      <c r="C25" s="95"/>
      <c r="D25" s="96"/>
      <c r="E25" s="260"/>
      <c r="F25" s="97"/>
      <c r="G25" s="97"/>
      <c r="H25" s="96"/>
      <c r="I25" s="96"/>
      <c r="J25" s="244"/>
      <c r="K25" s="242"/>
      <c r="L25" s="246"/>
      <c r="M25" s="280"/>
      <c r="N25" s="238"/>
      <c r="O25" s="96"/>
      <c r="P25" s="114"/>
      <c r="Q25" s="97"/>
    </row>
    <row r="26" spans="1:17" s="11" customFormat="1" ht="18.899999999999999" customHeight="1" x14ac:dyDescent="0.25">
      <c r="A26" s="247">
        <v>20</v>
      </c>
      <c r="B26" s="95"/>
      <c r="C26" s="95"/>
      <c r="D26" s="96"/>
      <c r="E26" s="260"/>
      <c r="F26" s="97"/>
      <c r="G26" s="97"/>
      <c r="H26" s="96"/>
      <c r="I26" s="96"/>
      <c r="J26" s="244"/>
      <c r="K26" s="242"/>
      <c r="L26" s="246"/>
      <c r="M26" s="280"/>
      <c r="N26" s="238"/>
      <c r="O26" s="96"/>
      <c r="P26" s="114"/>
      <c r="Q26" s="97"/>
    </row>
    <row r="27" spans="1:17" s="11" customFormat="1" ht="18.899999999999999" customHeight="1" x14ac:dyDescent="0.25">
      <c r="A27" s="247">
        <v>21</v>
      </c>
      <c r="B27" s="95"/>
      <c r="C27" s="95"/>
      <c r="D27" s="96"/>
      <c r="E27" s="260"/>
      <c r="F27" s="97"/>
      <c r="G27" s="97"/>
      <c r="H27" s="96"/>
      <c r="I27" s="96"/>
      <c r="J27" s="244"/>
      <c r="K27" s="242"/>
      <c r="L27" s="246"/>
      <c r="M27" s="280"/>
      <c r="N27" s="238"/>
      <c r="O27" s="96"/>
      <c r="P27" s="114"/>
      <c r="Q27" s="97"/>
    </row>
    <row r="28" spans="1:17" s="11" customFormat="1" ht="18.899999999999999" customHeight="1" x14ac:dyDescent="0.25">
      <c r="A28" s="247">
        <v>22</v>
      </c>
      <c r="B28" s="95"/>
      <c r="C28" s="95"/>
      <c r="D28" s="96"/>
      <c r="E28" s="440"/>
      <c r="F28" s="434"/>
      <c r="G28" s="274"/>
      <c r="H28" s="96"/>
      <c r="I28" s="96"/>
      <c r="J28" s="244"/>
      <c r="K28" s="242"/>
      <c r="L28" s="246"/>
      <c r="M28" s="280"/>
      <c r="N28" s="238"/>
      <c r="O28" s="96"/>
      <c r="P28" s="114"/>
      <c r="Q28" s="97"/>
    </row>
    <row r="29" spans="1:17" s="11" customFormat="1" ht="18.899999999999999" customHeight="1" x14ac:dyDescent="0.25">
      <c r="A29" s="247">
        <v>23</v>
      </c>
      <c r="B29" s="95"/>
      <c r="C29" s="95"/>
      <c r="D29" s="96"/>
      <c r="E29" s="441"/>
      <c r="F29" s="97"/>
      <c r="G29" s="97"/>
      <c r="H29" s="96"/>
      <c r="I29" s="96"/>
      <c r="J29" s="244"/>
      <c r="K29" s="242"/>
      <c r="L29" s="246"/>
      <c r="M29" s="280"/>
      <c r="N29" s="238"/>
      <c r="O29" s="96"/>
      <c r="P29" s="114"/>
      <c r="Q29" s="97"/>
    </row>
    <row r="30" spans="1:17" s="11" customFormat="1" ht="18.899999999999999" customHeight="1" x14ac:dyDescent="0.25">
      <c r="A30" s="247">
        <v>24</v>
      </c>
      <c r="B30" s="95"/>
      <c r="C30" s="95"/>
      <c r="D30" s="96"/>
      <c r="E30" s="260"/>
      <c r="F30" s="97"/>
      <c r="G30" s="97"/>
      <c r="H30" s="96"/>
      <c r="I30" s="96"/>
      <c r="J30" s="244"/>
      <c r="K30" s="242"/>
      <c r="L30" s="246"/>
      <c r="M30" s="280"/>
      <c r="N30" s="238"/>
      <c r="O30" s="96"/>
      <c r="P30" s="114"/>
      <c r="Q30" s="97"/>
    </row>
    <row r="31" spans="1:17" s="11" customFormat="1" ht="18.899999999999999" customHeight="1" x14ac:dyDescent="0.25">
      <c r="A31" s="247">
        <v>25</v>
      </c>
      <c r="B31" s="95"/>
      <c r="C31" s="95"/>
      <c r="D31" s="96"/>
      <c r="E31" s="260"/>
      <c r="F31" s="97"/>
      <c r="G31" s="97"/>
      <c r="H31" s="96"/>
      <c r="I31" s="96"/>
      <c r="J31" s="244"/>
      <c r="K31" s="242"/>
      <c r="L31" s="246"/>
      <c r="M31" s="280"/>
      <c r="N31" s="238"/>
      <c r="O31" s="96"/>
      <c r="P31" s="114"/>
      <c r="Q31" s="97"/>
    </row>
    <row r="32" spans="1:17" s="11" customFormat="1" ht="18.899999999999999" customHeight="1" x14ac:dyDescent="0.25">
      <c r="A32" s="247">
        <v>26</v>
      </c>
      <c r="B32" s="95"/>
      <c r="C32" s="95"/>
      <c r="D32" s="96"/>
      <c r="E32" s="431"/>
      <c r="F32" s="97"/>
      <c r="G32" s="97"/>
      <c r="H32" s="96"/>
      <c r="I32" s="96"/>
      <c r="J32" s="244"/>
      <c r="K32" s="242"/>
      <c r="L32" s="246"/>
      <c r="M32" s="280"/>
      <c r="N32" s="238"/>
      <c r="O32" s="96"/>
      <c r="P32" s="114"/>
      <c r="Q32" s="97"/>
    </row>
    <row r="33" spans="1:17" s="11" customFormat="1" ht="18.899999999999999" customHeight="1" x14ac:dyDescent="0.25">
      <c r="A33" s="247">
        <v>27</v>
      </c>
      <c r="B33" s="95"/>
      <c r="C33" s="95"/>
      <c r="D33" s="96"/>
      <c r="E33" s="260"/>
      <c r="F33" s="97"/>
      <c r="G33" s="97"/>
      <c r="H33" s="96"/>
      <c r="I33" s="96"/>
      <c r="J33" s="244"/>
      <c r="K33" s="242"/>
      <c r="L33" s="246"/>
      <c r="M33" s="280"/>
      <c r="N33" s="238"/>
      <c r="O33" s="96"/>
      <c r="P33" s="114"/>
      <c r="Q33" s="97"/>
    </row>
    <row r="34" spans="1:17" s="11" customFormat="1" ht="18.899999999999999" customHeight="1" x14ac:dyDescent="0.25">
      <c r="A34" s="247">
        <v>28</v>
      </c>
      <c r="B34" s="95"/>
      <c r="C34" s="95"/>
      <c r="D34" s="96"/>
      <c r="E34" s="260"/>
      <c r="F34" s="97"/>
      <c r="G34" s="97"/>
      <c r="H34" s="96"/>
      <c r="I34" s="96"/>
      <c r="J34" s="244"/>
      <c r="K34" s="242"/>
      <c r="L34" s="246"/>
      <c r="M34" s="280"/>
      <c r="N34" s="238"/>
      <c r="O34" s="96"/>
      <c r="P34" s="114"/>
      <c r="Q34" s="97"/>
    </row>
    <row r="35" spans="1:17" s="11" customFormat="1" ht="18.899999999999999" customHeight="1" x14ac:dyDescent="0.25">
      <c r="A35" s="247">
        <v>29</v>
      </c>
      <c r="B35" s="95"/>
      <c r="C35" s="95"/>
      <c r="D35" s="96"/>
      <c r="E35" s="260"/>
      <c r="F35" s="97"/>
      <c r="G35" s="97"/>
      <c r="H35" s="96"/>
      <c r="I35" s="96"/>
      <c r="J35" s="244"/>
      <c r="K35" s="242"/>
      <c r="L35" s="246"/>
      <c r="M35" s="280"/>
      <c r="N35" s="238"/>
      <c r="O35" s="96"/>
      <c r="P35" s="114"/>
      <c r="Q35" s="97"/>
    </row>
    <row r="36" spans="1:17" s="11" customFormat="1" ht="18.899999999999999" customHeight="1" x14ac:dyDescent="0.25">
      <c r="A36" s="247">
        <v>30</v>
      </c>
      <c r="B36" s="95"/>
      <c r="C36" s="95"/>
      <c r="D36" s="96"/>
      <c r="E36" s="260"/>
      <c r="F36" s="97"/>
      <c r="G36" s="97"/>
      <c r="H36" s="96"/>
      <c r="I36" s="96"/>
      <c r="J36" s="244"/>
      <c r="K36" s="242"/>
      <c r="L36" s="246"/>
      <c r="M36" s="280"/>
      <c r="N36" s="238"/>
      <c r="O36" s="96"/>
      <c r="P36" s="114"/>
      <c r="Q36" s="97"/>
    </row>
    <row r="37" spans="1:17" s="11" customFormat="1" ht="18.899999999999999" customHeight="1" x14ac:dyDescent="0.25">
      <c r="A37" s="247">
        <v>31</v>
      </c>
      <c r="B37" s="95"/>
      <c r="C37" s="95"/>
      <c r="D37" s="96"/>
      <c r="E37" s="260"/>
      <c r="F37" s="97"/>
      <c r="G37" s="97"/>
      <c r="H37" s="96"/>
      <c r="I37" s="96"/>
      <c r="J37" s="244"/>
      <c r="K37" s="242"/>
      <c r="L37" s="246"/>
      <c r="M37" s="280"/>
      <c r="N37" s="238"/>
      <c r="O37" s="96"/>
      <c r="P37" s="114"/>
      <c r="Q37" s="97"/>
    </row>
    <row r="38" spans="1:17" s="11" customFormat="1" ht="18.899999999999999" customHeight="1" x14ac:dyDescent="0.25">
      <c r="A38" s="247">
        <v>32</v>
      </c>
      <c r="B38" s="95"/>
      <c r="C38" s="95"/>
      <c r="D38" s="96"/>
      <c r="E38" s="260"/>
      <c r="F38" s="97"/>
      <c r="G38" s="97"/>
      <c r="H38" s="415"/>
      <c r="I38" s="281"/>
      <c r="J38" s="244"/>
      <c r="K38" s="242"/>
      <c r="L38" s="246"/>
      <c r="M38" s="280"/>
      <c r="N38" s="238"/>
      <c r="O38" s="97"/>
      <c r="P38" s="114"/>
      <c r="Q38" s="97"/>
    </row>
    <row r="39" spans="1:17" s="11" customFormat="1" ht="18.899999999999999" customHeight="1" x14ac:dyDescent="0.25">
      <c r="A39" s="247">
        <v>33</v>
      </c>
      <c r="B39" s="95"/>
      <c r="C39" s="95"/>
      <c r="D39" s="96"/>
      <c r="E39" s="260"/>
      <c r="F39" s="97"/>
      <c r="G39" s="97"/>
      <c r="H39" s="415"/>
      <c r="I39" s="281"/>
      <c r="J39" s="244"/>
      <c r="K39" s="242"/>
      <c r="L39" s="246"/>
      <c r="M39" s="280"/>
      <c r="N39" s="274"/>
      <c r="O39" s="97"/>
      <c r="P39" s="114"/>
      <c r="Q39" s="97"/>
    </row>
    <row r="40" spans="1:17" s="11" customFormat="1" ht="18.899999999999999" customHeight="1" x14ac:dyDescent="0.25">
      <c r="A40" s="247">
        <v>34</v>
      </c>
      <c r="B40" s="95"/>
      <c r="C40" s="95"/>
      <c r="D40" s="96"/>
      <c r="E40" s="260"/>
      <c r="F40" s="97"/>
      <c r="G40" s="97"/>
      <c r="H40" s="415"/>
      <c r="I40" s="281"/>
      <c r="J40" s="244" t="e">
        <f>IF(AND(Q40="",#REF!&gt;0,#REF!&lt;5),K40,)</f>
        <v>#REF!</v>
      </c>
      <c r="K40" s="242" t="str">
        <f>IF(D40="","ZZZ9",IF(AND(#REF!&gt;0,#REF!&lt;5),D40&amp;#REF!,D40&amp;"9"))</f>
        <v>ZZZ9</v>
      </c>
      <c r="L40" s="246">
        <f t="shared" ref="L40:L71" si="0">IF(Q40="",999,Q40)</f>
        <v>999</v>
      </c>
      <c r="M40" s="280">
        <f t="shared" ref="M40:M71" si="1">IF(P40=999,999,1)</f>
        <v>999</v>
      </c>
      <c r="N40" s="274"/>
      <c r="O40" s="97"/>
      <c r="P40" s="114">
        <f t="shared" ref="P40:P71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47">
        <v>35</v>
      </c>
      <c r="B41" s="95"/>
      <c r="C41" s="95"/>
      <c r="D41" s="96"/>
      <c r="E41" s="260"/>
      <c r="F41" s="97"/>
      <c r="G41" s="97"/>
      <c r="H41" s="415"/>
      <c r="I41" s="281"/>
      <c r="J41" s="244" t="e">
        <f>IF(AND(Q41="",#REF!&gt;0,#REF!&lt;5),K41,)</f>
        <v>#REF!</v>
      </c>
      <c r="K41" s="242" t="str">
        <f>IF(D41="","ZZZ9",IF(AND(#REF!&gt;0,#REF!&lt;5),D41&amp;#REF!,D41&amp;"9"))</f>
        <v>ZZZ9</v>
      </c>
      <c r="L41" s="246">
        <f t="shared" si="0"/>
        <v>999</v>
      </c>
      <c r="M41" s="280">
        <f t="shared" si="1"/>
        <v>999</v>
      </c>
      <c r="N41" s="274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47">
        <v>36</v>
      </c>
      <c r="B42" s="95"/>
      <c r="C42" s="95"/>
      <c r="D42" s="96"/>
      <c r="E42" s="260"/>
      <c r="F42" s="97"/>
      <c r="G42" s="97"/>
      <c r="H42" s="415"/>
      <c r="I42" s="281"/>
      <c r="J42" s="244" t="e">
        <f>IF(AND(Q42="",#REF!&gt;0,#REF!&lt;5),K42,)</f>
        <v>#REF!</v>
      </c>
      <c r="K42" s="242" t="str">
        <f>IF(D42="","ZZZ9",IF(AND(#REF!&gt;0,#REF!&lt;5),D42&amp;#REF!,D42&amp;"9"))</f>
        <v>ZZZ9</v>
      </c>
      <c r="L42" s="246">
        <f t="shared" si="0"/>
        <v>999</v>
      </c>
      <c r="M42" s="280">
        <f t="shared" si="1"/>
        <v>999</v>
      </c>
      <c r="N42" s="274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47">
        <v>37</v>
      </c>
      <c r="B43" s="95"/>
      <c r="C43" s="95"/>
      <c r="D43" s="96"/>
      <c r="E43" s="260"/>
      <c r="F43" s="97"/>
      <c r="G43" s="97"/>
      <c r="H43" s="415"/>
      <c r="I43" s="281"/>
      <c r="J43" s="244" t="e">
        <f>IF(AND(Q43="",#REF!&gt;0,#REF!&lt;5),K43,)</f>
        <v>#REF!</v>
      </c>
      <c r="K43" s="242" t="str">
        <f>IF(D43="","ZZZ9",IF(AND(#REF!&gt;0,#REF!&lt;5),D43&amp;#REF!,D43&amp;"9"))</f>
        <v>ZZZ9</v>
      </c>
      <c r="L43" s="246">
        <f t="shared" si="0"/>
        <v>999</v>
      </c>
      <c r="M43" s="280">
        <f t="shared" si="1"/>
        <v>999</v>
      </c>
      <c r="N43" s="274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47">
        <v>38</v>
      </c>
      <c r="B44" s="95"/>
      <c r="C44" s="95"/>
      <c r="D44" s="96"/>
      <c r="E44" s="260"/>
      <c r="F44" s="97"/>
      <c r="G44" s="97"/>
      <c r="H44" s="415"/>
      <c r="I44" s="281"/>
      <c r="J44" s="244" t="e">
        <f>IF(AND(Q44="",#REF!&gt;0,#REF!&lt;5),K44,)</f>
        <v>#REF!</v>
      </c>
      <c r="K44" s="242" t="str">
        <f>IF(D44="","ZZZ9",IF(AND(#REF!&gt;0,#REF!&lt;5),D44&amp;#REF!,D44&amp;"9"))</f>
        <v>ZZZ9</v>
      </c>
      <c r="L44" s="246">
        <f t="shared" si="0"/>
        <v>999</v>
      </c>
      <c r="M44" s="280">
        <f t="shared" si="1"/>
        <v>999</v>
      </c>
      <c r="N44" s="274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47">
        <v>39</v>
      </c>
      <c r="B45" s="95"/>
      <c r="C45" s="95"/>
      <c r="D45" s="96"/>
      <c r="E45" s="260"/>
      <c r="F45" s="97"/>
      <c r="G45" s="97"/>
      <c r="H45" s="415"/>
      <c r="I45" s="281"/>
      <c r="J45" s="244" t="e">
        <f>IF(AND(Q45="",#REF!&gt;0,#REF!&lt;5),K45,)</f>
        <v>#REF!</v>
      </c>
      <c r="K45" s="242" t="str">
        <f>IF(D45="","ZZZ9",IF(AND(#REF!&gt;0,#REF!&lt;5),D45&amp;#REF!,D45&amp;"9"))</f>
        <v>ZZZ9</v>
      </c>
      <c r="L45" s="246">
        <f t="shared" si="0"/>
        <v>999</v>
      </c>
      <c r="M45" s="280">
        <f t="shared" si="1"/>
        <v>999</v>
      </c>
      <c r="N45" s="274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47">
        <v>40</v>
      </c>
      <c r="B46" s="95"/>
      <c r="C46" s="95"/>
      <c r="D46" s="96"/>
      <c r="E46" s="260"/>
      <c r="F46" s="97"/>
      <c r="G46" s="97"/>
      <c r="H46" s="415"/>
      <c r="I46" s="281"/>
      <c r="J46" s="244" t="e">
        <f>IF(AND(Q46="",#REF!&gt;0,#REF!&lt;5),K46,)</f>
        <v>#REF!</v>
      </c>
      <c r="K46" s="242" t="str">
        <f>IF(D46="","ZZZ9",IF(AND(#REF!&gt;0,#REF!&lt;5),D46&amp;#REF!,D46&amp;"9"))</f>
        <v>ZZZ9</v>
      </c>
      <c r="L46" s="246">
        <f t="shared" si="0"/>
        <v>999</v>
      </c>
      <c r="M46" s="280">
        <f t="shared" si="1"/>
        <v>999</v>
      </c>
      <c r="N46" s="274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47">
        <v>41</v>
      </c>
      <c r="B47" s="95"/>
      <c r="C47" s="95"/>
      <c r="D47" s="96"/>
      <c r="E47" s="260"/>
      <c r="F47" s="97"/>
      <c r="G47" s="97"/>
      <c r="H47" s="415"/>
      <c r="I47" s="281"/>
      <c r="J47" s="244" t="e">
        <f>IF(AND(Q47="",#REF!&gt;0,#REF!&lt;5),K47,)</f>
        <v>#REF!</v>
      </c>
      <c r="K47" s="242" t="str">
        <f>IF(D47="","ZZZ9",IF(AND(#REF!&gt;0,#REF!&lt;5),D47&amp;#REF!,D47&amp;"9"))</f>
        <v>ZZZ9</v>
      </c>
      <c r="L47" s="246">
        <f t="shared" si="0"/>
        <v>999</v>
      </c>
      <c r="M47" s="280">
        <f t="shared" si="1"/>
        <v>999</v>
      </c>
      <c r="N47" s="274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47">
        <v>42</v>
      </c>
      <c r="B48" s="95"/>
      <c r="C48" s="95"/>
      <c r="D48" s="96"/>
      <c r="E48" s="260"/>
      <c r="F48" s="97"/>
      <c r="G48" s="97"/>
      <c r="H48" s="415"/>
      <c r="I48" s="281"/>
      <c r="J48" s="244" t="e">
        <f>IF(AND(Q48="",#REF!&gt;0,#REF!&lt;5),K48,)</f>
        <v>#REF!</v>
      </c>
      <c r="K48" s="242" t="str">
        <f>IF(D48="","ZZZ9",IF(AND(#REF!&gt;0,#REF!&lt;5),D48&amp;#REF!,D48&amp;"9"))</f>
        <v>ZZZ9</v>
      </c>
      <c r="L48" s="246">
        <f t="shared" si="0"/>
        <v>999</v>
      </c>
      <c r="M48" s="280">
        <f t="shared" si="1"/>
        <v>999</v>
      </c>
      <c r="N48" s="274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47">
        <v>43</v>
      </c>
      <c r="B49" s="95"/>
      <c r="C49" s="95"/>
      <c r="D49" s="96"/>
      <c r="E49" s="260"/>
      <c r="F49" s="97"/>
      <c r="G49" s="97"/>
      <c r="H49" s="415"/>
      <c r="I49" s="281"/>
      <c r="J49" s="244" t="e">
        <f>IF(AND(Q49="",#REF!&gt;0,#REF!&lt;5),K49,)</f>
        <v>#REF!</v>
      </c>
      <c r="K49" s="242" t="str">
        <f>IF(D49="","ZZZ9",IF(AND(#REF!&gt;0,#REF!&lt;5),D49&amp;#REF!,D49&amp;"9"))</f>
        <v>ZZZ9</v>
      </c>
      <c r="L49" s="246">
        <f t="shared" si="0"/>
        <v>999</v>
      </c>
      <c r="M49" s="280">
        <f t="shared" si="1"/>
        <v>999</v>
      </c>
      <c r="N49" s="274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47">
        <v>44</v>
      </c>
      <c r="B50" s="95"/>
      <c r="C50" s="95"/>
      <c r="D50" s="96"/>
      <c r="E50" s="260"/>
      <c r="F50" s="97"/>
      <c r="G50" s="97"/>
      <c r="H50" s="415"/>
      <c r="I50" s="281"/>
      <c r="J50" s="244" t="e">
        <f>IF(AND(Q50="",#REF!&gt;0,#REF!&lt;5),K50,)</f>
        <v>#REF!</v>
      </c>
      <c r="K50" s="242" t="str">
        <f>IF(D50="","ZZZ9",IF(AND(#REF!&gt;0,#REF!&lt;5),D50&amp;#REF!,D50&amp;"9"))</f>
        <v>ZZZ9</v>
      </c>
      <c r="L50" s="246">
        <f t="shared" si="0"/>
        <v>999</v>
      </c>
      <c r="M50" s="280">
        <f t="shared" si="1"/>
        <v>999</v>
      </c>
      <c r="N50" s="274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47">
        <v>45</v>
      </c>
      <c r="B51" s="95"/>
      <c r="C51" s="95"/>
      <c r="D51" s="96"/>
      <c r="E51" s="260"/>
      <c r="F51" s="97"/>
      <c r="G51" s="97"/>
      <c r="H51" s="415"/>
      <c r="I51" s="281"/>
      <c r="J51" s="244" t="e">
        <f>IF(AND(Q51="",#REF!&gt;0,#REF!&lt;5),K51,)</f>
        <v>#REF!</v>
      </c>
      <c r="K51" s="242" t="str">
        <f>IF(D51="","ZZZ9",IF(AND(#REF!&gt;0,#REF!&lt;5),D51&amp;#REF!,D51&amp;"9"))</f>
        <v>ZZZ9</v>
      </c>
      <c r="L51" s="246">
        <f t="shared" si="0"/>
        <v>999</v>
      </c>
      <c r="M51" s="280">
        <f t="shared" si="1"/>
        <v>999</v>
      </c>
      <c r="N51" s="274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47">
        <v>46</v>
      </c>
      <c r="B52" s="95"/>
      <c r="C52" s="95"/>
      <c r="D52" s="96"/>
      <c r="E52" s="260"/>
      <c r="F52" s="97"/>
      <c r="G52" s="97"/>
      <c r="H52" s="415"/>
      <c r="I52" s="281"/>
      <c r="J52" s="244" t="e">
        <f>IF(AND(Q52="",#REF!&gt;0,#REF!&lt;5),K52,)</f>
        <v>#REF!</v>
      </c>
      <c r="K52" s="242" t="str">
        <f>IF(D52="","ZZZ9",IF(AND(#REF!&gt;0,#REF!&lt;5),D52&amp;#REF!,D52&amp;"9"))</f>
        <v>ZZZ9</v>
      </c>
      <c r="L52" s="246">
        <f t="shared" si="0"/>
        <v>999</v>
      </c>
      <c r="M52" s="280">
        <f t="shared" si="1"/>
        <v>999</v>
      </c>
      <c r="N52" s="274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47">
        <v>47</v>
      </c>
      <c r="B53" s="95"/>
      <c r="C53" s="95"/>
      <c r="D53" s="96"/>
      <c r="E53" s="260"/>
      <c r="F53" s="97"/>
      <c r="G53" s="97"/>
      <c r="H53" s="415"/>
      <c r="I53" s="281"/>
      <c r="J53" s="244" t="e">
        <f>IF(AND(Q53="",#REF!&gt;0,#REF!&lt;5),K53,)</f>
        <v>#REF!</v>
      </c>
      <c r="K53" s="242" t="str">
        <f>IF(D53="","ZZZ9",IF(AND(#REF!&gt;0,#REF!&lt;5),D53&amp;#REF!,D53&amp;"9"))</f>
        <v>ZZZ9</v>
      </c>
      <c r="L53" s="246">
        <f t="shared" si="0"/>
        <v>999</v>
      </c>
      <c r="M53" s="280">
        <f t="shared" si="1"/>
        <v>999</v>
      </c>
      <c r="N53" s="274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47">
        <v>48</v>
      </c>
      <c r="B54" s="95"/>
      <c r="C54" s="95"/>
      <c r="D54" s="96"/>
      <c r="E54" s="260"/>
      <c r="F54" s="97"/>
      <c r="G54" s="97"/>
      <c r="H54" s="415"/>
      <c r="I54" s="281"/>
      <c r="J54" s="244" t="e">
        <f>IF(AND(Q54="",#REF!&gt;0,#REF!&lt;5),K54,)</f>
        <v>#REF!</v>
      </c>
      <c r="K54" s="242" t="str">
        <f>IF(D54="","ZZZ9",IF(AND(#REF!&gt;0,#REF!&lt;5),D54&amp;#REF!,D54&amp;"9"))</f>
        <v>ZZZ9</v>
      </c>
      <c r="L54" s="246">
        <f t="shared" si="0"/>
        <v>999</v>
      </c>
      <c r="M54" s="280">
        <f t="shared" si="1"/>
        <v>999</v>
      </c>
      <c r="N54" s="274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47">
        <v>49</v>
      </c>
      <c r="B55" s="95"/>
      <c r="C55" s="95"/>
      <c r="D55" s="96"/>
      <c r="E55" s="260"/>
      <c r="F55" s="97"/>
      <c r="G55" s="97"/>
      <c r="H55" s="415"/>
      <c r="I55" s="281"/>
      <c r="J55" s="244" t="e">
        <f>IF(AND(Q55="",#REF!&gt;0,#REF!&lt;5),K55,)</f>
        <v>#REF!</v>
      </c>
      <c r="K55" s="242" t="str">
        <f>IF(D55="","ZZZ9",IF(AND(#REF!&gt;0,#REF!&lt;5),D55&amp;#REF!,D55&amp;"9"))</f>
        <v>ZZZ9</v>
      </c>
      <c r="L55" s="246">
        <f t="shared" si="0"/>
        <v>999</v>
      </c>
      <c r="M55" s="280">
        <f t="shared" si="1"/>
        <v>999</v>
      </c>
      <c r="N55" s="274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47">
        <v>50</v>
      </c>
      <c r="B56" s="95"/>
      <c r="C56" s="95"/>
      <c r="D56" s="96"/>
      <c r="E56" s="260"/>
      <c r="F56" s="97"/>
      <c r="G56" s="97"/>
      <c r="H56" s="415"/>
      <c r="I56" s="281"/>
      <c r="J56" s="244" t="e">
        <f>IF(AND(Q56="",#REF!&gt;0,#REF!&lt;5),K56,)</f>
        <v>#REF!</v>
      </c>
      <c r="K56" s="242" t="str">
        <f>IF(D56="","ZZZ9",IF(AND(#REF!&gt;0,#REF!&lt;5),D56&amp;#REF!,D56&amp;"9"))</f>
        <v>ZZZ9</v>
      </c>
      <c r="L56" s="246">
        <f t="shared" si="0"/>
        <v>999</v>
      </c>
      <c r="M56" s="280">
        <f t="shared" si="1"/>
        <v>999</v>
      </c>
      <c r="N56" s="274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47">
        <v>51</v>
      </c>
      <c r="B57" s="95"/>
      <c r="C57" s="95"/>
      <c r="D57" s="96"/>
      <c r="E57" s="260"/>
      <c r="F57" s="97"/>
      <c r="G57" s="97"/>
      <c r="H57" s="415"/>
      <c r="I57" s="281"/>
      <c r="J57" s="244" t="e">
        <f>IF(AND(Q57="",#REF!&gt;0,#REF!&lt;5),K57,)</f>
        <v>#REF!</v>
      </c>
      <c r="K57" s="242" t="str">
        <f>IF(D57="","ZZZ9",IF(AND(#REF!&gt;0,#REF!&lt;5),D57&amp;#REF!,D57&amp;"9"))</f>
        <v>ZZZ9</v>
      </c>
      <c r="L57" s="246">
        <f t="shared" si="0"/>
        <v>999</v>
      </c>
      <c r="M57" s="280">
        <f t="shared" si="1"/>
        <v>999</v>
      </c>
      <c r="N57" s="274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47">
        <v>52</v>
      </c>
      <c r="B58" s="95"/>
      <c r="C58" s="95"/>
      <c r="D58" s="96"/>
      <c r="E58" s="260"/>
      <c r="F58" s="97"/>
      <c r="G58" s="97"/>
      <c r="H58" s="415"/>
      <c r="I58" s="281"/>
      <c r="J58" s="244" t="e">
        <f>IF(AND(Q58="",#REF!&gt;0,#REF!&lt;5),K58,)</f>
        <v>#REF!</v>
      </c>
      <c r="K58" s="242" t="str">
        <f>IF(D58="","ZZZ9",IF(AND(#REF!&gt;0,#REF!&lt;5),D58&amp;#REF!,D58&amp;"9"))</f>
        <v>ZZZ9</v>
      </c>
      <c r="L58" s="246">
        <f t="shared" si="0"/>
        <v>999</v>
      </c>
      <c r="M58" s="280">
        <f t="shared" si="1"/>
        <v>999</v>
      </c>
      <c r="N58" s="274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47">
        <v>53</v>
      </c>
      <c r="B59" s="95"/>
      <c r="C59" s="95"/>
      <c r="D59" s="96"/>
      <c r="E59" s="260"/>
      <c r="F59" s="97"/>
      <c r="G59" s="97"/>
      <c r="H59" s="415"/>
      <c r="I59" s="281"/>
      <c r="J59" s="244" t="e">
        <f>IF(AND(Q59="",#REF!&gt;0,#REF!&lt;5),K59,)</f>
        <v>#REF!</v>
      </c>
      <c r="K59" s="242" t="str">
        <f>IF(D59="","ZZZ9",IF(AND(#REF!&gt;0,#REF!&lt;5),D59&amp;#REF!,D59&amp;"9"))</f>
        <v>ZZZ9</v>
      </c>
      <c r="L59" s="246">
        <f t="shared" si="0"/>
        <v>999</v>
      </c>
      <c r="M59" s="280">
        <f t="shared" si="1"/>
        <v>999</v>
      </c>
      <c r="N59" s="274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47">
        <v>54</v>
      </c>
      <c r="B60" s="95"/>
      <c r="C60" s="95"/>
      <c r="D60" s="96"/>
      <c r="E60" s="260"/>
      <c r="F60" s="97"/>
      <c r="G60" s="97"/>
      <c r="H60" s="415"/>
      <c r="I60" s="281"/>
      <c r="J60" s="244" t="e">
        <f>IF(AND(Q60="",#REF!&gt;0,#REF!&lt;5),K60,)</f>
        <v>#REF!</v>
      </c>
      <c r="K60" s="242" t="str">
        <f>IF(D60="","ZZZ9",IF(AND(#REF!&gt;0,#REF!&lt;5),D60&amp;#REF!,D60&amp;"9"))</f>
        <v>ZZZ9</v>
      </c>
      <c r="L60" s="246">
        <f t="shared" si="0"/>
        <v>999</v>
      </c>
      <c r="M60" s="280">
        <f t="shared" si="1"/>
        <v>999</v>
      </c>
      <c r="N60" s="274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47">
        <v>55</v>
      </c>
      <c r="B61" s="95"/>
      <c r="C61" s="95"/>
      <c r="D61" s="96"/>
      <c r="E61" s="260"/>
      <c r="F61" s="97"/>
      <c r="G61" s="97"/>
      <c r="H61" s="415"/>
      <c r="I61" s="281"/>
      <c r="J61" s="244" t="e">
        <f>IF(AND(Q61="",#REF!&gt;0,#REF!&lt;5),K61,)</f>
        <v>#REF!</v>
      </c>
      <c r="K61" s="242" t="str">
        <f>IF(D61="","ZZZ9",IF(AND(#REF!&gt;0,#REF!&lt;5),D61&amp;#REF!,D61&amp;"9"))</f>
        <v>ZZZ9</v>
      </c>
      <c r="L61" s="246">
        <f t="shared" si="0"/>
        <v>999</v>
      </c>
      <c r="M61" s="280">
        <f t="shared" si="1"/>
        <v>999</v>
      </c>
      <c r="N61" s="274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47">
        <v>56</v>
      </c>
      <c r="B62" s="95"/>
      <c r="C62" s="95"/>
      <c r="D62" s="96"/>
      <c r="E62" s="260"/>
      <c r="F62" s="97"/>
      <c r="G62" s="97"/>
      <c r="H62" s="415"/>
      <c r="I62" s="281"/>
      <c r="J62" s="244" t="e">
        <f>IF(AND(Q62="",#REF!&gt;0,#REF!&lt;5),K62,)</f>
        <v>#REF!</v>
      </c>
      <c r="K62" s="242" t="str">
        <f>IF(D62="","ZZZ9",IF(AND(#REF!&gt;0,#REF!&lt;5),D62&amp;#REF!,D62&amp;"9"))</f>
        <v>ZZZ9</v>
      </c>
      <c r="L62" s="246">
        <f t="shared" si="0"/>
        <v>999</v>
      </c>
      <c r="M62" s="280">
        <f t="shared" si="1"/>
        <v>999</v>
      </c>
      <c r="N62" s="274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47">
        <v>57</v>
      </c>
      <c r="B63" s="95"/>
      <c r="C63" s="95"/>
      <c r="D63" s="96"/>
      <c r="E63" s="260"/>
      <c r="F63" s="97"/>
      <c r="G63" s="97"/>
      <c r="H63" s="415"/>
      <c r="I63" s="281"/>
      <c r="J63" s="244" t="e">
        <f>IF(AND(Q63="",#REF!&gt;0,#REF!&lt;5),K63,)</f>
        <v>#REF!</v>
      </c>
      <c r="K63" s="242" t="str">
        <f>IF(D63="","ZZZ9",IF(AND(#REF!&gt;0,#REF!&lt;5),D63&amp;#REF!,D63&amp;"9"))</f>
        <v>ZZZ9</v>
      </c>
      <c r="L63" s="246">
        <f t="shared" si="0"/>
        <v>999</v>
      </c>
      <c r="M63" s="280">
        <f t="shared" si="1"/>
        <v>999</v>
      </c>
      <c r="N63" s="274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47">
        <v>58</v>
      </c>
      <c r="B64" s="95"/>
      <c r="C64" s="95"/>
      <c r="D64" s="96"/>
      <c r="E64" s="260"/>
      <c r="F64" s="97"/>
      <c r="G64" s="97"/>
      <c r="H64" s="415"/>
      <c r="I64" s="281"/>
      <c r="J64" s="244" t="e">
        <f>IF(AND(Q64="",#REF!&gt;0,#REF!&lt;5),K64,)</f>
        <v>#REF!</v>
      </c>
      <c r="K64" s="242" t="str">
        <f>IF(D64="","ZZZ9",IF(AND(#REF!&gt;0,#REF!&lt;5),D64&amp;#REF!,D64&amp;"9"))</f>
        <v>ZZZ9</v>
      </c>
      <c r="L64" s="246">
        <f t="shared" si="0"/>
        <v>999</v>
      </c>
      <c r="M64" s="280">
        <f t="shared" si="1"/>
        <v>999</v>
      </c>
      <c r="N64" s="274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47">
        <v>59</v>
      </c>
      <c r="B65" s="95"/>
      <c r="C65" s="95"/>
      <c r="D65" s="96"/>
      <c r="E65" s="260"/>
      <c r="F65" s="97"/>
      <c r="G65" s="97"/>
      <c r="H65" s="415"/>
      <c r="I65" s="281"/>
      <c r="J65" s="244" t="e">
        <f>IF(AND(Q65="",#REF!&gt;0,#REF!&lt;5),K65,)</f>
        <v>#REF!</v>
      </c>
      <c r="K65" s="242" t="str">
        <f>IF(D65="","ZZZ9",IF(AND(#REF!&gt;0,#REF!&lt;5),D65&amp;#REF!,D65&amp;"9"))</f>
        <v>ZZZ9</v>
      </c>
      <c r="L65" s="246">
        <f t="shared" si="0"/>
        <v>999</v>
      </c>
      <c r="M65" s="280">
        <f t="shared" si="1"/>
        <v>999</v>
      </c>
      <c r="N65" s="274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47">
        <v>60</v>
      </c>
      <c r="B66" s="95"/>
      <c r="C66" s="95"/>
      <c r="D66" s="96"/>
      <c r="E66" s="260"/>
      <c r="F66" s="97"/>
      <c r="G66" s="97"/>
      <c r="H66" s="415"/>
      <c r="I66" s="281"/>
      <c r="J66" s="244" t="e">
        <f>IF(AND(Q66="",#REF!&gt;0,#REF!&lt;5),K66,)</f>
        <v>#REF!</v>
      </c>
      <c r="K66" s="242" t="str">
        <f>IF(D66="","ZZZ9",IF(AND(#REF!&gt;0,#REF!&lt;5),D66&amp;#REF!,D66&amp;"9"))</f>
        <v>ZZZ9</v>
      </c>
      <c r="L66" s="246">
        <f t="shared" si="0"/>
        <v>999</v>
      </c>
      <c r="M66" s="280">
        <f t="shared" si="1"/>
        <v>999</v>
      </c>
      <c r="N66" s="274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47">
        <v>61</v>
      </c>
      <c r="B67" s="95"/>
      <c r="C67" s="95"/>
      <c r="D67" s="96"/>
      <c r="E67" s="260"/>
      <c r="F67" s="97"/>
      <c r="G67" s="97"/>
      <c r="H67" s="415"/>
      <c r="I67" s="281"/>
      <c r="J67" s="244" t="e">
        <f>IF(AND(Q67="",#REF!&gt;0,#REF!&lt;5),K67,)</f>
        <v>#REF!</v>
      </c>
      <c r="K67" s="242" t="str">
        <f>IF(D67="","ZZZ9",IF(AND(#REF!&gt;0,#REF!&lt;5),D67&amp;#REF!,D67&amp;"9"))</f>
        <v>ZZZ9</v>
      </c>
      <c r="L67" s="246">
        <f t="shared" si="0"/>
        <v>999</v>
      </c>
      <c r="M67" s="280">
        <f t="shared" si="1"/>
        <v>999</v>
      </c>
      <c r="N67" s="274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47">
        <v>62</v>
      </c>
      <c r="B68" s="95"/>
      <c r="C68" s="95"/>
      <c r="D68" s="96"/>
      <c r="E68" s="260"/>
      <c r="F68" s="97"/>
      <c r="G68" s="97"/>
      <c r="H68" s="415"/>
      <c r="I68" s="281"/>
      <c r="J68" s="244" t="e">
        <f>IF(AND(Q68="",#REF!&gt;0,#REF!&lt;5),K68,)</f>
        <v>#REF!</v>
      </c>
      <c r="K68" s="242" t="str">
        <f>IF(D68="","ZZZ9",IF(AND(#REF!&gt;0,#REF!&lt;5),D68&amp;#REF!,D68&amp;"9"))</f>
        <v>ZZZ9</v>
      </c>
      <c r="L68" s="246">
        <f t="shared" si="0"/>
        <v>999</v>
      </c>
      <c r="M68" s="280">
        <f t="shared" si="1"/>
        <v>999</v>
      </c>
      <c r="N68" s="274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47">
        <v>63</v>
      </c>
      <c r="B69" s="95"/>
      <c r="C69" s="95"/>
      <c r="D69" s="96"/>
      <c r="E69" s="260"/>
      <c r="F69" s="97"/>
      <c r="G69" s="97"/>
      <c r="H69" s="415"/>
      <c r="I69" s="281"/>
      <c r="J69" s="244" t="e">
        <f>IF(AND(Q69="",#REF!&gt;0,#REF!&lt;5),K69,)</f>
        <v>#REF!</v>
      </c>
      <c r="K69" s="242" t="str">
        <f>IF(D69="","ZZZ9",IF(AND(#REF!&gt;0,#REF!&lt;5),D69&amp;#REF!,D69&amp;"9"))</f>
        <v>ZZZ9</v>
      </c>
      <c r="L69" s="246">
        <f t="shared" si="0"/>
        <v>999</v>
      </c>
      <c r="M69" s="280">
        <f t="shared" si="1"/>
        <v>999</v>
      </c>
      <c r="N69" s="274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47">
        <v>64</v>
      </c>
      <c r="B70" s="95"/>
      <c r="C70" s="95"/>
      <c r="D70" s="96"/>
      <c r="E70" s="260"/>
      <c r="F70" s="97"/>
      <c r="G70" s="97"/>
      <c r="H70" s="415"/>
      <c r="I70" s="281"/>
      <c r="J70" s="244" t="e">
        <f>IF(AND(Q70="",#REF!&gt;0,#REF!&lt;5),K70,)</f>
        <v>#REF!</v>
      </c>
      <c r="K70" s="242" t="str">
        <f>IF(D70="","ZZZ9",IF(AND(#REF!&gt;0,#REF!&lt;5),D70&amp;#REF!,D70&amp;"9"))</f>
        <v>ZZZ9</v>
      </c>
      <c r="L70" s="246">
        <f t="shared" si="0"/>
        <v>999</v>
      </c>
      <c r="M70" s="280">
        <f t="shared" si="1"/>
        <v>999</v>
      </c>
      <c r="N70" s="274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47">
        <v>65</v>
      </c>
      <c r="B71" s="95"/>
      <c r="C71" s="95"/>
      <c r="D71" s="96"/>
      <c r="E71" s="260"/>
      <c r="F71" s="97"/>
      <c r="G71" s="97"/>
      <c r="H71" s="415"/>
      <c r="I71" s="281"/>
      <c r="J71" s="244" t="e">
        <f>IF(AND(Q71="",#REF!&gt;0,#REF!&lt;5),K71,)</f>
        <v>#REF!</v>
      </c>
      <c r="K71" s="242" t="str">
        <f>IF(D71="","ZZZ9",IF(AND(#REF!&gt;0,#REF!&lt;5),D71&amp;#REF!,D71&amp;"9"))</f>
        <v>ZZZ9</v>
      </c>
      <c r="L71" s="246">
        <f t="shared" si="0"/>
        <v>999</v>
      </c>
      <c r="M71" s="280">
        <f t="shared" si="1"/>
        <v>999</v>
      </c>
      <c r="N71" s="274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47">
        <v>66</v>
      </c>
      <c r="B72" s="95"/>
      <c r="C72" s="95"/>
      <c r="D72" s="96"/>
      <c r="E72" s="260"/>
      <c r="F72" s="97"/>
      <c r="G72" s="97"/>
      <c r="H72" s="415"/>
      <c r="I72" s="281"/>
      <c r="J72" s="244" t="e">
        <f>IF(AND(Q72="",#REF!&gt;0,#REF!&lt;5),K72,)</f>
        <v>#REF!</v>
      </c>
      <c r="K72" s="242" t="str">
        <f>IF(D72="","ZZZ9",IF(AND(#REF!&gt;0,#REF!&lt;5),D72&amp;#REF!,D72&amp;"9"))</f>
        <v>ZZZ9</v>
      </c>
      <c r="L72" s="246">
        <f t="shared" ref="L72:L100" si="3">IF(Q72="",999,Q72)</f>
        <v>999</v>
      </c>
      <c r="M72" s="280">
        <f t="shared" ref="M72:M100" si="4">IF(P72=999,999,1)</f>
        <v>999</v>
      </c>
      <c r="N72" s="274"/>
      <c r="O72" s="97"/>
      <c r="P72" s="114">
        <f t="shared" ref="P72:P100" si="5">IF(N72="DA",1,IF(N72="WC",2,IF(N72="SE",3,IF(N72="Q",4,IF(N72="LL",5,999)))))</f>
        <v>999</v>
      </c>
      <c r="Q72" s="97"/>
    </row>
    <row r="73" spans="1:17" s="11" customFormat="1" ht="18.899999999999999" customHeight="1" x14ac:dyDescent="0.25">
      <c r="A73" s="247">
        <v>67</v>
      </c>
      <c r="B73" s="95"/>
      <c r="C73" s="95"/>
      <c r="D73" s="96"/>
      <c r="E73" s="260"/>
      <c r="F73" s="97"/>
      <c r="G73" s="97"/>
      <c r="H73" s="415"/>
      <c r="I73" s="281"/>
      <c r="J73" s="244" t="e">
        <f>IF(AND(Q73="",#REF!&gt;0,#REF!&lt;5),K73,)</f>
        <v>#REF!</v>
      </c>
      <c r="K73" s="242" t="str">
        <f>IF(D73="","ZZZ9",IF(AND(#REF!&gt;0,#REF!&lt;5),D73&amp;#REF!,D73&amp;"9"))</f>
        <v>ZZZ9</v>
      </c>
      <c r="L73" s="246">
        <f t="shared" si="3"/>
        <v>999</v>
      </c>
      <c r="M73" s="280">
        <f t="shared" si="4"/>
        <v>999</v>
      </c>
      <c r="N73" s="274"/>
      <c r="O73" s="97"/>
      <c r="P73" s="114">
        <f t="shared" si="5"/>
        <v>999</v>
      </c>
      <c r="Q73" s="97"/>
    </row>
    <row r="74" spans="1:17" s="11" customFormat="1" ht="18.899999999999999" customHeight="1" x14ac:dyDescent="0.25">
      <c r="A74" s="247">
        <v>68</v>
      </c>
      <c r="B74" s="95"/>
      <c r="C74" s="95"/>
      <c r="D74" s="96"/>
      <c r="E74" s="260"/>
      <c r="F74" s="97"/>
      <c r="G74" s="97"/>
      <c r="H74" s="415"/>
      <c r="I74" s="281"/>
      <c r="J74" s="244" t="e">
        <f>IF(AND(Q74="",#REF!&gt;0,#REF!&lt;5),K74,)</f>
        <v>#REF!</v>
      </c>
      <c r="K74" s="242" t="str">
        <f>IF(D74="","ZZZ9",IF(AND(#REF!&gt;0,#REF!&lt;5),D74&amp;#REF!,D74&amp;"9"))</f>
        <v>ZZZ9</v>
      </c>
      <c r="L74" s="246">
        <f t="shared" si="3"/>
        <v>999</v>
      </c>
      <c r="M74" s="280">
        <f t="shared" si="4"/>
        <v>999</v>
      </c>
      <c r="N74" s="274"/>
      <c r="O74" s="97"/>
      <c r="P74" s="114">
        <f t="shared" si="5"/>
        <v>999</v>
      </c>
      <c r="Q74" s="97"/>
    </row>
    <row r="75" spans="1:17" s="11" customFormat="1" ht="18.899999999999999" customHeight="1" x14ac:dyDescent="0.25">
      <c r="A75" s="247">
        <v>69</v>
      </c>
      <c r="B75" s="95"/>
      <c r="C75" s="95"/>
      <c r="D75" s="96"/>
      <c r="E75" s="260"/>
      <c r="F75" s="97"/>
      <c r="G75" s="97"/>
      <c r="H75" s="415"/>
      <c r="I75" s="281"/>
      <c r="J75" s="244" t="e">
        <f>IF(AND(Q75="",#REF!&gt;0,#REF!&lt;5),K75,)</f>
        <v>#REF!</v>
      </c>
      <c r="K75" s="242" t="str">
        <f>IF(D75="","ZZZ9",IF(AND(#REF!&gt;0,#REF!&lt;5),D75&amp;#REF!,D75&amp;"9"))</f>
        <v>ZZZ9</v>
      </c>
      <c r="L75" s="246">
        <f t="shared" si="3"/>
        <v>999</v>
      </c>
      <c r="M75" s="280">
        <f t="shared" si="4"/>
        <v>999</v>
      </c>
      <c r="N75" s="274"/>
      <c r="O75" s="97"/>
      <c r="P75" s="114">
        <f t="shared" si="5"/>
        <v>999</v>
      </c>
      <c r="Q75" s="97"/>
    </row>
    <row r="76" spans="1:17" s="11" customFormat="1" ht="18.899999999999999" customHeight="1" x14ac:dyDescent="0.25">
      <c r="A76" s="247">
        <v>70</v>
      </c>
      <c r="B76" s="95"/>
      <c r="C76" s="95"/>
      <c r="D76" s="96"/>
      <c r="E76" s="260"/>
      <c r="F76" s="97"/>
      <c r="G76" s="97"/>
      <c r="H76" s="415"/>
      <c r="I76" s="281"/>
      <c r="J76" s="244" t="e">
        <f>IF(AND(Q76="",#REF!&gt;0,#REF!&lt;5),K76,)</f>
        <v>#REF!</v>
      </c>
      <c r="K76" s="242" t="str">
        <f>IF(D76="","ZZZ9",IF(AND(#REF!&gt;0,#REF!&lt;5),D76&amp;#REF!,D76&amp;"9"))</f>
        <v>ZZZ9</v>
      </c>
      <c r="L76" s="246">
        <f t="shared" si="3"/>
        <v>999</v>
      </c>
      <c r="M76" s="280">
        <f t="shared" si="4"/>
        <v>999</v>
      </c>
      <c r="N76" s="274"/>
      <c r="O76" s="97"/>
      <c r="P76" s="114">
        <f t="shared" si="5"/>
        <v>999</v>
      </c>
      <c r="Q76" s="97"/>
    </row>
    <row r="77" spans="1:17" s="11" customFormat="1" ht="18.899999999999999" customHeight="1" x14ac:dyDescent="0.25">
      <c r="A77" s="247">
        <v>71</v>
      </c>
      <c r="B77" s="95"/>
      <c r="C77" s="95"/>
      <c r="D77" s="96"/>
      <c r="E77" s="260"/>
      <c r="F77" s="97"/>
      <c r="G77" s="97"/>
      <c r="H77" s="415"/>
      <c r="I77" s="281"/>
      <c r="J77" s="244" t="e">
        <f>IF(AND(Q77="",#REF!&gt;0,#REF!&lt;5),K77,)</f>
        <v>#REF!</v>
      </c>
      <c r="K77" s="242" t="str">
        <f>IF(D77="","ZZZ9",IF(AND(#REF!&gt;0,#REF!&lt;5),D77&amp;#REF!,D77&amp;"9"))</f>
        <v>ZZZ9</v>
      </c>
      <c r="L77" s="246">
        <f t="shared" si="3"/>
        <v>999</v>
      </c>
      <c r="M77" s="280">
        <f t="shared" si="4"/>
        <v>999</v>
      </c>
      <c r="N77" s="274"/>
      <c r="O77" s="97"/>
      <c r="P77" s="114">
        <f t="shared" si="5"/>
        <v>999</v>
      </c>
      <c r="Q77" s="97"/>
    </row>
    <row r="78" spans="1:17" s="11" customFormat="1" ht="18.899999999999999" customHeight="1" x14ac:dyDescent="0.25">
      <c r="A78" s="247">
        <v>72</v>
      </c>
      <c r="B78" s="95"/>
      <c r="C78" s="95"/>
      <c r="D78" s="96"/>
      <c r="E78" s="260"/>
      <c r="F78" s="97"/>
      <c r="G78" s="97"/>
      <c r="H78" s="415"/>
      <c r="I78" s="281"/>
      <c r="J78" s="244" t="e">
        <f>IF(AND(Q78="",#REF!&gt;0,#REF!&lt;5),K78,)</f>
        <v>#REF!</v>
      </c>
      <c r="K78" s="242" t="str">
        <f>IF(D78="","ZZZ9",IF(AND(#REF!&gt;0,#REF!&lt;5),D78&amp;#REF!,D78&amp;"9"))</f>
        <v>ZZZ9</v>
      </c>
      <c r="L78" s="246">
        <f t="shared" si="3"/>
        <v>999</v>
      </c>
      <c r="M78" s="280">
        <f t="shared" si="4"/>
        <v>999</v>
      </c>
      <c r="N78" s="274"/>
      <c r="O78" s="97"/>
      <c r="P78" s="114">
        <f t="shared" si="5"/>
        <v>999</v>
      </c>
      <c r="Q78" s="97"/>
    </row>
    <row r="79" spans="1:17" s="11" customFormat="1" ht="18.899999999999999" customHeight="1" x14ac:dyDescent="0.25">
      <c r="A79" s="247">
        <v>73</v>
      </c>
      <c r="B79" s="95"/>
      <c r="C79" s="95"/>
      <c r="D79" s="96"/>
      <c r="E79" s="260"/>
      <c r="F79" s="97"/>
      <c r="G79" s="97"/>
      <c r="H79" s="415"/>
      <c r="I79" s="281"/>
      <c r="J79" s="244" t="e">
        <f>IF(AND(Q79="",#REF!&gt;0,#REF!&lt;5),K79,)</f>
        <v>#REF!</v>
      </c>
      <c r="K79" s="242" t="str">
        <f>IF(D79="","ZZZ9",IF(AND(#REF!&gt;0,#REF!&lt;5),D79&amp;#REF!,D79&amp;"9"))</f>
        <v>ZZZ9</v>
      </c>
      <c r="L79" s="246">
        <f t="shared" si="3"/>
        <v>999</v>
      </c>
      <c r="M79" s="280">
        <f t="shared" si="4"/>
        <v>999</v>
      </c>
      <c r="N79" s="274"/>
      <c r="O79" s="97"/>
      <c r="P79" s="114">
        <f t="shared" si="5"/>
        <v>999</v>
      </c>
      <c r="Q79" s="97"/>
    </row>
    <row r="80" spans="1:17" s="11" customFormat="1" ht="18.899999999999999" customHeight="1" x14ac:dyDescent="0.25">
      <c r="A80" s="247">
        <v>74</v>
      </c>
      <c r="B80" s="95"/>
      <c r="C80" s="95"/>
      <c r="D80" s="96"/>
      <c r="E80" s="260"/>
      <c r="F80" s="97"/>
      <c r="G80" s="97"/>
      <c r="H80" s="415"/>
      <c r="I80" s="281"/>
      <c r="J80" s="244" t="e">
        <f>IF(AND(Q80="",#REF!&gt;0,#REF!&lt;5),K80,)</f>
        <v>#REF!</v>
      </c>
      <c r="K80" s="242" t="str">
        <f>IF(D80="","ZZZ9",IF(AND(#REF!&gt;0,#REF!&lt;5),D80&amp;#REF!,D80&amp;"9"))</f>
        <v>ZZZ9</v>
      </c>
      <c r="L80" s="246">
        <f t="shared" si="3"/>
        <v>999</v>
      </c>
      <c r="M80" s="280">
        <f t="shared" si="4"/>
        <v>999</v>
      </c>
      <c r="N80" s="274"/>
      <c r="O80" s="97"/>
      <c r="P80" s="114">
        <f t="shared" si="5"/>
        <v>999</v>
      </c>
      <c r="Q80" s="97"/>
    </row>
    <row r="81" spans="1:17" s="11" customFormat="1" ht="18.899999999999999" customHeight="1" x14ac:dyDescent="0.25">
      <c r="A81" s="247">
        <v>75</v>
      </c>
      <c r="B81" s="95"/>
      <c r="C81" s="95"/>
      <c r="D81" s="96"/>
      <c r="E81" s="260"/>
      <c r="F81" s="97"/>
      <c r="G81" s="97"/>
      <c r="H81" s="415"/>
      <c r="I81" s="281"/>
      <c r="J81" s="244" t="e">
        <f>IF(AND(Q81="",#REF!&gt;0,#REF!&lt;5),K81,)</f>
        <v>#REF!</v>
      </c>
      <c r="K81" s="242" t="str">
        <f>IF(D81="","ZZZ9",IF(AND(#REF!&gt;0,#REF!&lt;5),D81&amp;#REF!,D81&amp;"9"))</f>
        <v>ZZZ9</v>
      </c>
      <c r="L81" s="246">
        <f t="shared" si="3"/>
        <v>999</v>
      </c>
      <c r="M81" s="280">
        <f t="shared" si="4"/>
        <v>999</v>
      </c>
      <c r="N81" s="274"/>
      <c r="O81" s="97"/>
      <c r="P81" s="114">
        <f t="shared" si="5"/>
        <v>999</v>
      </c>
      <c r="Q81" s="97"/>
    </row>
    <row r="82" spans="1:17" s="11" customFormat="1" ht="18.899999999999999" customHeight="1" x14ac:dyDescent="0.25">
      <c r="A82" s="247">
        <v>76</v>
      </c>
      <c r="B82" s="95"/>
      <c r="C82" s="95"/>
      <c r="D82" s="96"/>
      <c r="E82" s="260"/>
      <c r="F82" s="97"/>
      <c r="G82" s="97"/>
      <c r="H82" s="415"/>
      <c r="I82" s="281"/>
      <c r="J82" s="244" t="e">
        <f>IF(AND(Q82="",#REF!&gt;0,#REF!&lt;5),K82,)</f>
        <v>#REF!</v>
      </c>
      <c r="K82" s="242" t="str">
        <f>IF(D82="","ZZZ9",IF(AND(#REF!&gt;0,#REF!&lt;5),D82&amp;#REF!,D82&amp;"9"))</f>
        <v>ZZZ9</v>
      </c>
      <c r="L82" s="246">
        <f t="shared" si="3"/>
        <v>999</v>
      </c>
      <c r="M82" s="280">
        <f t="shared" si="4"/>
        <v>999</v>
      </c>
      <c r="N82" s="274"/>
      <c r="O82" s="97"/>
      <c r="P82" s="114">
        <f t="shared" si="5"/>
        <v>999</v>
      </c>
      <c r="Q82" s="97"/>
    </row>
    <row r="83" spans="1:17" s="11" customFormat="1" ht="18.899999999999999" customHeight="1" x14ac:dyDescent="0.25">
      <c r="A83" s="247">
        <v>77</v>
      </c>
      <c r="B83" s="95"/>
      <c r="C83" s="95"/>
      <c r="D83" s="96"/>
      <c r="E83" s="260"/>
      <c r="F83" s="97"/>
      <c r="G83" s="97"/>
      <c r="H83" s="415"/>
      <c r="I83" s="281"/>
      <c r="J83" s="244" t="e">
        <f>IF(AND(Q83="",#REF!&gt;0,#REF!&lt;5),K83,)</f>
        <v>#REF!</v>
      </c>
      <c r="K83" s="242" t="str">
        <f>IF(D83="","ZZZ9",IF(AND(#REF!&gt;0,#REF!&lt;5),D83&amp;#REF!,D83&amp;"9"))</f>
        <v>ZZZ9</v>
      </c>
      <c r="L83" s="246">
        <f t="shared" si="3"/>
        <v>999</v>
      </c>
      <c r="M83" s="280">
        <f t="shared" si="4"/>
        <v>999</v>
      </c>
      <c r="N83" s="274"/>
      <c r="O83" s="97"/>
      <c r="P83" s="114">
        <f t="shared" si="5"/>
        <v>999</v>
      </c>
      <c r="Q83" s="97"/>
    </row>
    <row r="84" spans="1:17" s="11" customFormat="1" ht="18.899999999999999" customHeight="1" x14ac:dyDescent="0.25">
      <c r="A84" s="247">
        <v>78</v>
      </c>
      <c r="B84" s="95"/>
      <c r="C84" s="95"/>
      <c r="D84" s="96"/>
      <c r="E84" s="260"/>
      <c r="F84" s="97"/>
      <c r="G84" s="97"/>
      <c r="H84" s="415"/>
      <c r="I84" s="281"/>
      <c r="J84" s="244" t="e">
        <f>IF(AND(Q84="",#REF!&gt;0,#REF!&lt;5),K84,)</f>
        <v>#REF!</v>
      </c>
      <c r="K84" s="242" t="str">
        <f>IF(D84="","ZZZ9",IF(AND(#REF!&gt;0,#REF!&lt;5),D84&amp;#REF!,D84&amp;"9"))</f>
        <v>ZZZ9</v>
      </c>
      <c r="L84" s="246">
        <f t="shared" si="3"/>
        <v>999</v>
      </c>
      <c r="M84" s="280">
        <f t="shared" si="4"/>
        <v>999</v>
      </c>
      <c r="N84" s="274"/>
      <c r="O84" s="97"/>
      <c r="P84" s="114">
        <f t="shared" si="5"/>
        <v>999</v>
      </c>
      <c r="Q84" s="97"/>
    </row>
    <row r="85" spans="1:17" s="11" customFormat="1" ht="18.899999999999999" customHeight="1" x14ac:dyDescent="0.25">
      <c r="A85" s="247">
        <v>79</v>
      </c>
      <c r="B85" s="95"/>
      <c r="C85" s="95"/>
      <c r="D85" s="96"/>
      <c r="E85" s="260"/>
      <c r="F85" s="97"/>
      <c r="G85" s="97"/>
      <c r="H85" s="415"/>
      <c r="I85" s="281"/>
      <c r="J85" s="244" t="e">
        <f>IF(AND(Q85="",#REF!&gt;0,#REF!&lt;5),K85,)</f>
        <v>#REF!</v>
      </c>
      <c r="K85" s="242" t="str">
        <f>IF(D85="","ZZZ9",IF(AND(#REF!&gt;0,#REF!&lt;5),D85&amp;#REF!,D85&amp;"9"))</f>
        <v>ZZZ9</v>
      </c>
      <c r="L85" s="246">
        <f t="shared" si="3"/>
        <v>999</v>
      </c>
      <c r="M85" s="280">
        <f t="shared" si="4"/>
        <v>999</v>
      </c>
      <c r="N85" s="274"/>
      <c r="O85" s="97"/>
      <c r="P85" s="114">
        <f t="shared" si="5"/>
        <v>999</v>
      </c>
      <c r="Q85" s="97"/>
    </row>
    <row r="86" spans="1:17" s="11" customFormat="1" ht="18.899999999999999" customHeight="1" x14ac:dyDescent="0.25">
      <c r="A86" s="247">
        <v>80</v>
      </c>
      <c r="B86" s="95"/>
      <c r="C86" s="95"/>
      <c r="D86" s="96"/>
      <c r="E86" s="260"/>
      <c r="F86" s="97"/>
      <c r="G86" s="97"/>
      <c r="H86" s="415"/>
      <c r="I86" s="281"/>
      <c r="J86" s="244" t="e">
        <f>IF(AND(Q86="",#REF!&gt;0,#REF!&lt;5),K86,)</f>
        <v>#REF!</v>
      </c>
      <c r="K86" s="242" t="str">
        <f>IF(D86="","ZZZ9",IF(AND(#REF!&gt;0,#REF!&lt;5),D86&amp;#REF!,D86&amp;"9"))</f>
        <v>ZZZ9</v>
      </c>
      <c r="L86" s="246">
        <f t="shared" si="3"/>
        <v>999</v>
      </c>
      <c r="M86" s="280">
        <f t="shared" si="4"/>
        <v>999</v>
      </c>
      <c r="N86" s="274"/>
      <c r="O86" s="97"/>
      <c r="P86" s="114">
        <f t="shared" si="5"/>
        <v>999</v>
      </c>
      <c r="Q86" s="97"/>
    </row>
    <row r="87" spans="1:17" s="11" customFormat="1" ht="18.899999999999999" customHeight="1" x14ac:dyDescent="0.25">
      <c r="A87" s="247">
        <v>81</v>
      </c>
      <c r="B87" s="95"/>
      <c r="C87" s="95"/>
      <c r="D87" s="96"/>
      <c r="E87" s="260"/>
      <c r="F87" s="97"/>
      <c r="G87" s="97"/>
      <c r="H87" s="415"/>
      <c r="I87" s="281"/>
      <c r="J87" s="244" t="e">
        <f>IF(AND(Q87="",#REF!&gt;0,#REF!&lt;5),K87,)</f>
        <v>#REF!</v>
      </c>
      <c r="K87" s="242" t="str">
        <f>IF(D87="","ZZZ9",IF(AND(#REF!&gt;0,#REF!&lt;5),D87&amp;#REF!,D87&amp;"9"))</f>
        <v>ZZZ9</v>
      </c>
      <c r="L87" s="246">
        <f t="shared" si="3"/>
        <v>999</v>
      </c>
      <c r="M87" s="280">
        <f t="shared" si="4"/>
        <v>999</v>
      </c>
      <c r="N87" s="274"/>
      <c r="O87" s="97"/>
      <c r="P87" s="114">
        <f t="shared" si="5"/>
        <v>999</v>
      </c>
      <c r="Q87" s="97"/>
    </row>
    <row r="88" spans="1:17" s="11" customFormat="1" ht="18.899999999999999" customHeight="1" x14ac:dyDescent="0.25">
      <c r="A88" s="247">
        <v>82</v>
      </c>
      <c r="B88" s="95"/>
      <c r="C88" s="95"/>
      <c r="D88" s="96"/>
      <c r="E88" s="260"/>
      <c r="F88" s="97"/>
      <c r="G88" s="97"/>
      <c r="H88" s="415"/>
      <c r="I88" s="281"/>
      <c r="J88" s="244" t="e">
        <f>IF(AND(Q88="",#REF!&gt;0,#REF!&lt;5),K88,)</f>
        <v>#REF!</v>
      </c>
      <c r="K88" s="242" t="str">
        <f>IF(D88="","ZZZ9",IF(AND(#REF!&gt;0,#REF!&lt;5),D88&amp;#REF!,D88&amp;"9"))</f>
        <v>ZZZ9</v>
      </c>
      <c r="L88" s="246">
        <f t="shared" si="3"/>
        <v>999</v>
      </c>
      <c r="M88" s="280">
        <f t="shared" si="4"/>
        <v>999</v>
      </c>
      <c r="N88" s="274"/>
      <c r="O88" s="97"/>
      <c r="P88" s="114">
        <f t="shared" si="5"/>
        <v>999</v>
      </c>
      <c r="Q88" s="97"/>
    </row>
    <row r="89" spans="1:17" s="11" customFormat="1" ht="18.899999999999999" customHeight="1" x14ac:dyDescent="0.25">
      <c r="A89" s="247">
        <v>83</v>
      </c>
      <c r="B89" s="95"/>
      <c r="C89" s="95"/>
      <c r="D89" s="96"/>
      <c r="E89" s="260"/>
      <c r="F89" s="97"/>
      <c r="G89" s="97"/>
      <c r="H89" s="415"/>
      <c r="I89" s="281"/>
      <c r="J89" s="244" t="e">
        <f>IF(AND(Q89="",#REF!&gt;0,#REF!&lt;5),K89,)</f>
        <v>#REF!</v>
      </c>
      <c r="K89" s="242" t="str">
        <f>IF(D89="","ZZZ9",IF(AND(#REF!&gt;0,#REF!&lt;5),D89&amp;#REF!,D89&amp;"9"))</f>
        <v>ZZZ9</v>
      </c>
      <c r="L89" s="246">
        <f t="shared" si="3"/>
        <v>999</v>
      </c>
      <c r="M89" s="280">
        <f t="shared" si="4"/>
        <v>999</v>
      </c>
      <c r="N89" s="274"/>
      <c r="O89" s="97"/>
      <c r="P89" s="114">
        <f t="shared" si="5"/>
        <v>999</v>
      </c>
      <c r="Q89" s="97"/>
    </row>
    <row r="90" spans="1:17" s="11" customFormat="1" ht="18.899999999999999" customHeight="1" x14ac:dyDescent="0.25">
      <c r="A90" s="247">
        <v>84</v>
      </c>
      <c r="B90" s="95"/>
      <c r="C90" s="95"/>
      <c r="D90" s="96"/>
      <c r="E90" s="260"/>
      <c r="F90" s="97"/>
      <c r="G90" s="97"/>
      <c r="H90" s="415"/>
      <c r="I90" s="281"/>
      <c r="J90" s="244" t="e">
        <f>IF(AND(Q90="",#REF!&gt;0,#REF!&lt;5),K90,)</f>
        <v>#REF!</v>
      </c>
      <c r="K90" s="242" t="str">
        <f>IF(D90="","ZZZ9",IF(AND(#REF!&gt;0,#REF!&lt;5),D90&amp;#REF!,D90&amp;"9"))</f>
        <v>ZZZ9</v>
      </c>
      <c r="L90" s="246">
        <f t="shared" si="3"/>
        <v>999</v>
      </c>
      <c r="M90" s="280">
        <f t="shared" si="4"/>
        <v>999</v>
      </c>
      <c r="N90" s="274"/>
      <c r="O90" s="97"/>
      <c r="P90" s="114">
        <f t="shared" si="5"/>
        <v>999</v>
      </c>
      <c r="Q90" s="97"/>
    </row>
    <row r="91" spans="1:17" s="11" customFormat="1" ht="18.899999999999999" customHeight="1" x14ac:dyDescent="0.25">
      <c r="A91" s="247">
        <v>85</v>
      </c>
      <c r="B91" s="95"/>
      <c r="C91" s="95"/>
      <c r="D91" s="96"/>
      <c r="E91" s="260"/>
      <c r="F91" s="97"/>
      <c r="G91" s="97"/>
      <c r="H91" s="415"/>
      <c r="I91" s="281"/>
      <c r="J91" s="244" t="e">
        <f>IF(AND(Q91="",#REF!&gt;0,#REF!&lt;5),K91,)</f>
        <v>#REF!</v>
      </c>
      <c r="K91" s="242" t="str">
        <f>IF(D91="","ZZZ9",IF(AND(#REF!&gt;0,#REF!&lt;5),D91&amp;#REF!,D91&amp;"9"))</f>
        <v>ZZZ9</v>
      </c>
      <c r="L91" s="246">
        <f t="shared" si="3"/>
        <v>999</v>
      </c>
      <c r="M91" s="280">
        <f t="shared" si="4"/>
        <v>999</v>
      </c>
      <c r="N91" s="274"/>
      <c r="O91" s="97"/>
      <c r="P91" s="114">
        <f t="shared" si="5"/>
        <v>999</v>
      </c>
      <c r="Q91" s="97"/>
    </row>
    <row r="92" spans="1:17" s="11" customFormat="1" ht="18.899999999999999" customHeight="1" x14ac:dyDescent="0.25">
      <c r="A92" s="247">
        <v>86</v>
      </c>
      <c r="B92" s="95"/>
      <c r="C92" s="95"/>
      <c r="D92" s="96"/>
      <c r="E92" s="260"/>
      <c r="F92" s="97"/>
      <c r="G92" s="97"/>
      <c r="H92" s="415"/>
      <c r="I92" s="281"/>
      <c r="J92" s="244" t="e">
        <f>IF(AND(Q92="",#REF!&gt;0,#REF!&lt;5),K92,)</f>
        <v>#REF!</v>
      </c>
      <c r="K92" s="242" t="str">
        <f>IF(D92="","ZZZ9",IF(AND(#REF!&gt;0,#REF!&lt;5),D92&amp;#REF!,D92&amp;"9"))</f>
        <v>ZZZ9</v>
      </c>
      <c r="L92" s="246">
        <f t="shared" si="3"/>
        <v>999</v>
      </c>
      <c r="M92" s="280">
        <f t="shared" si="4"/>
        <v>999</v>
      </c>
      <c r="N92" s="274"/>
      <c r="O92" s="97"/>
      <c r="P92" s="114">
        <f t="shared" si="5"/>
        <v>999</v>
      </c>
      <c r="Q92" s="97"/>
    </row>
    <row r="93" spans="1:17" s="11" customFormat="1" ht="18.899999999999999" customHeight="1" x14ac:dyDescent="0.25">
      <c r="A93" s="247">
        <v>87</v>
      </c>
      <c r="B93" s="95"/>
      <c r="C93" s="95"/>
      <c r="D93" s="96"/>
      <c r="E93" s="260"/>
      <c r="F93" s="97"/>
      <c r="G93" s="97"/>
      <c r="H93" s="415"/>
      <c r="I93" s="281"/>
      <c r="J93" s="244" t="e">
        <f>IF(AND(Q93="",#REF!&gt;0,#REF!&lt;5),K93,)</f>
        <v>#REF!</v>
      </c>
      <c r="K93" s="242" t="str">
        <f>IF(D93="","ZZZ9",IF(AND(#REF!&gt;0,#REF!&lt;5),D93&amp;#REF!,D93&amp;"9"))</f>
        <v>ZZZ9</v>
      </c>
      <c r="L93" s="246">
        <f t="shared" si="3"/>
        <v>999</v>
      </c>
      <c r="M93" s="280">
        <f t="shared" si="4"/>
        <v>999</v>
      </c>
      <c r="N93" s="274"/>
      <c r="O93" s="97"/>
      <c r="P93" s="114">
        <f t="shared" si="5"/>
        <v>999</v>
      </c>
      <c r="Q93" s="97"/>
    </row>
    <row r="94" spans="1:17" s="11" customFormat="1" ht="18.899999999999999" customHeight="1" x14ac:dyDescent="0.25">
      <c r="A94" s="247">
        <v>88</v>
      </c>
      <c r="B94" s="95"/>
      <c r="C94" s="95"/>
      <c r="D94" s="96"/>
      <c r="E94" s="260"/>
      <c r="F94" s="97"/>
      <c r="G94" s="97"/>
      <c r="H94" s="415"/>
      <c r="I94" s="281"/>
      <c r="J94" s="244" t="e">
        <f>IF(AND(Q94="",#REF!&gt;0,#REF!&lt;5),K94,)</f>
        <v>#REF!</v>
      </c>
      <c r="K94" s="242" t="str">
        <f>IF(D94="","ZZZ9",IF(AND(#REF!&gt;0,#REF!&lt;5),D94&amp;#REF!,D94&amp;"9"))</f>
        <v>ZZZ9</v>
      </c>
      <c r="L94" s="246">
        <f t="shared" si="3"/>
        <v>999</v>
      </c>
      <c r="M94" s="280">
        <f t="shared" si="4"/>
        <v>999</v>
      </c>
      <c r="N94" s="274"/>
      <c r="O94" s="97"/>
      <c r="P94" s="114">
        <f t="shared" si="5"/>
        <v>999</v>
      </c>
      <c r="Q94" s="97"/>
    </row>
    <row r="95" spans="1:17" s="11" customFormat="1" ht="18.899999999999999" customHeight="1" x14ac:dyDescent="0.25">
      <c r="A95" s="247">
        <v>89</v>
      </c>
      <c r="B95" s="95"/>
      <c r="C95" s="95"/>
      <c r="D95" s="96"/>
      <c r="E95" s="260"/>
      <c r="F95" s="97"/>
      <c r="G95" s="97"/>
      <c r="H95" s="415"/>
      <c r="I95" s="281"/>
      <c r="J95" s="244" t="e">
        <f>IF(AND(Q95="",#REF!&gt;0,#REF!&lt;5),K95,)</f>
        <v>#REF!</v>
      </c>
      <c r="K95" s="242" t="str">
        <f>IF(D95="","ZZZ9",IF(AND(#REF!&gt;0,#REF!&lt;5),D95&amp;#REF!,D95&amp;"9"))</f>
        <v>ZZZ9</v>
      </c>
      <c r="L95" s="246">
        <f t="shared" si="3"/>
        <v>999</v>
      </c>
      <c r="M95" s="280">
        <f t="shared" si="4"/>
        <v>999</v>
      </c>
      <c r="N95" s="274"/>
      <c r="O95" s="97"/>
      <c r="P95" s="114">
        <f t="shared" si="5"/>
        <v>999</v>
      </c>
      <c r="Q95" s="97"/>
    </row>
    <row r="96" spans="1:17" s="11" customFormat="1" ht="18.899999999999999" customHeight="1" x14ac:dyDescent="0.25">
      <c r="A96" s="247">
        <v>90</v>
      </c>
      <c r="B96" s="95"/>
      <c r="C96" s="95"/>
      <c r="D96" s="96"/>
      <c r="E96" s="260"/>
      <c r="F96" s="97"/>
      <c r="G96" s="97"/>
      <c r="H96" s="415"/>
      <c r="I96" s="281"/>
      <c r="J96" s="244" t="e">
        <f>IF(AND(Q96="",#REF!&gt;0,#REF!&lt;5),K96,)</f>
        <v>#REF!</v>
      </c>
      <c r="K96" s="242" t="str">
        <f>IF(D96="","ZZZ9",IF(AND(#REF!&gt;0,#REF!&lt;5),D96&amp;#REF!,D96&amp;"9"))</f>
        <v>ZZZ9</v>
      </c>
      <c r="L96" s="246">
        <f t="shared" si="3"/>
        <v>999</v>
      </c>
      <c r="M96" s="280">
        <f t="shared" si="4"/>
        <v>999</v>
      </c>
      <c r="N96" s="274"/>
      <c r="O96" s="97"/>
      <c r="P96" s="114">
        <f t="shared" si="5"/>
        <v>999</v>
      </c>
      <c r="Q96" s="97"/>
    </row>
    <row r="97" spans="1:17" s="11" customFormat="1" ht="18.899999999999999" customHeight="1" x14ac:dyDescent="0.25">
      <c r="A97" s="247">
        <v>91</v>
      </c>
      <c r="B97" s="95"/>
      <c r="C97" s="95"/>
      <c r="D97" s="96"/>
      <c r="E97" s="260"/>
      <c r="F97" s="97"/>
      <c r="G97" s="97"/>
      <c r="H97" s="415"/>
      <c r="I97" s="281"/>
      <c r="J97" s="244" t="e">
        <f>IF(AND(Q97="",#REF!&gt;0,#REF!&lt;5),K97,)</f>
        <v>#REF!</v>
      </c>
      <c r="K97" s="242" t="str">
        <f>IF(D97="","ZZZ9",IF(AND(#REF!&gt;0,#REF!&lt;5),D97&amp;#REF!,D97&amp;"9"))</f>
        <v>ZZZ9</v>
      </c>
      <c r="L97" s="246">
        <f t="shared" si="3"/>
        <v>999</v>
      </c>
      <c r="M97" s="280">
        <f t="shared" si="4"/>
        <v>999</v>
      </c>
      <c r="N97" s="274"/>
      <c r="O97" s="97"/>
      <c r="P97" s="114">
        <f t="shared" si="5"/>
        <v>999</v>
      </c>
      <c r="Q97" s="97"/>
    </row>
    <row r="98" spans="1:17" s="11" customFormat="1" ht="18.899999999999999" customHeight="1" x14ac:dyDescent="0.25">
      <c r="A98" s="247">
        <v>92</v>
      </c>
      <c r="B98" s="95"/>
      <c r="C98" s="95"/>
      <c r="D98" s="96"/>
      <c r="E98" s="260"/>
      <c r="F98" s="97"/>
      <c r="G98" s="97"/>
      <c r="H98" s="415"/>
      <c r="I98" s="281"/>
      <c r="J98" s="244" t="e">
        <f>IF(AND(Q98="",#REF!&gt;0,#REF!&lt;5),K98,)</f>
        <v>#REF!</v>
      </c>
      <c r="K98" s="242" t="str">
        <f>IF(D98="","ZZZ9",IF(AND(#REF!&gt;0,#REF!&lt;5),D98&amp;#REF!,D98&amp;"9"))</f>
        <v>ZZZ9</v>
      </c>
      <c r="L98" s="246">
        <f t="shared" si="3"/>
        <v>999</v>
      </c>
      <c r="M98" s="280">
        <f t="shared" si="4"/>
        <v>999</v>
      </c>
      <c r="N98" s="274"/>
      <c r="O98" s="97"/>
      <c r="P98" s="114">
        <f t="shared" si="5"/>
        <v>999</v>
      </c>
      <c r="Q98" s="97"/>
    </row>
    <row r="99" spans="1:17" s="11" customFormat="1" ht="18.899999999999999" customHeight="1" x14ac:dyDescent="0.25">
      <c r="A99" s="247">
        <v>93</v>
      </c>
      <c r="B99" s="95"/>
      <c r="C99" s="95"/>
      <c r="D99" s="96"/>
      <c r="E99" s="260"/>
      <c r="F99" s="97"/>
      <c r="G99" s="97"/>
      <c r="H99" s="415"/>
      <c r="I99" s="281"/>
      <c r="J99" s="244" t="e">
        <f>IF(AND(Q99="",#REF!&gt;0,#REF!&lt;5),K99,)</f>
        <v>#REF!</v>
      </c>
      <c r="K99" s="242" t="str">
        <f>IF(D99="","ZZZ9",IF(AND(#REF!&gt;0,#REF!&lt;5),D99&amp;#REF!,D99&amp;"9"))</f>
        <v>ZZZ9</v>
      </c>
      <c r="L99" s="246">
        <f t="shared" si="3"/>
        <v>999</v>
      </c>
      <c r="M99" s="280">
        <f t="shared" si="4"/>
        <v>999</v>
      </c>
      <c r="N99" s="274"/>
      <c r="O99" s="97"/>
      <c r="P99" s="114">
        <f t="shared" si="5"/>
        <v>999</v>
      </c>
      <c r="Q99" s="97"/>
    </row>
    <row r="100" spans="1:17" s="11" customFormat="1" ht="18.899999999999999" customHeight="1" x14ac:dyDescent="0.25">
      <c r="A100" s="247">
        <v>94</v>
      </c>
      <c r="B100" s="95"/>
      <c r="C100" s="95"/>
      <c r="D100" s="96"/>
      <c r="E100" s="260"/>
      <c r="F100" s="97"/>
      <c r="G100" s="97"/>
      <c r="H100" s="415"/>
      <c r="I100" s="281"/>
      <c r="J100" s="244" t="e">
        <f>IF(AND(Q100="",#REF!&gt;0,#REF!&lt;5),K100,)</f>
        <v>#REF!</v>
      </c>
      <c r="K100" s="242" t="str">
        <f>IF(D100="","ZZZ9",IF(AND(#REF!&gt;0,#REF!&lt;5),D100&amp;#REF!,D100&amp;"9"))</f>
        <v>ZZZ9</v>
      </c>
      <c r="L100" s="246">
        <f t="shared" si="3"/>
        <v>999</v>
      </c>
      <c r="M100" s="280">
        <f t="shared" si="4"/>
        <v>999</v>
      </c>
      <c r="N100" s="274"/>
      <c r="O100" s="97"/>
      <c r="P100" s="114">
        <f t="shared" si="5"/>
        <v>999</v>
      </c>
      <c r="Q100" s="97"/>
    </row>
    <row r="101" spans="1:17" s="11" customFormat="1" ht="18.899999999999999" customHeight="1" x14ac:dyDescent="0.25">
      <c r="A101" s="247">
        <v>95</v>
      </c>
      <c r="B101" s="95"/>
      <c r="C101" s="95"/>
      <c r="D101" s="96"/>
      <c r="E101" s="260"/>
      <c r="F101" s="97"/>
      <c r="G101" s="97"/>
      <c r="H101" s="415"/>
      <c r="I101" s="281"/>
      <c r="J101" s="244" t="e">
        <f>IF(AND(Q101="",#REF!&gt;0,#REF!&lt;5),K101,)</f>
        <v>#REF!</v>
      </c>
      <c r="K101" s="242" t="str">
        <f>IF(D101="","ZZZ9",IF(AND(#REF!&gt;0,#REF!&lt;5),D101&amp;#REF!,D101&amp;"9"))</f>
        <v>ZZZ9</v>
      </c>
      <c r="L101" s="246">
        <f t="shared" ref="L101:L134" si="6">IF(Q101="",999,Q101)</f>
        <v>999</v>
      </c>
      <c r="M101" s="280">
        <f t="shared" ref="M101:M134" si="7">IF(P101=999,999,1)</f>
        <v>999</v>
      </c>
      <c r="N101" s="274"/>
      <c r="O101" s="97"/>
      <c r="P101" s="114">
        <f t="shared" ref="P101:P134" si="8">IF(N101="DA",1,IF(N101="WC",2,IF(N101="SE",3,IF(N101="Q",4,IF(N101="LL",5,999)))))</f>
        <v>999</v>
      </c>
      <c r="Q101" s="97"/>
    </row>
    <row r="102" spans="1:17" s="11" customFormat="1" ht="18.899999999999999" customHeight="1" x14ac:dyDescent="0.25">
      <c r="A102" s="247">
        <v>96</v>
      </c>
      <c r="B102" s="95"/>
      <c r="C102" s="95"/>
      <c r="D102" s="96"/>
      <c r="E102" s="260"/>
      <c r="F102" s="97"/>
      <c r="G102" s="97"/>
      <c r="H102" s="415"/>
      <c r="I102" s="281"/>
      <c r="J102" s="244" t="e">
        <f>IF(AND(Q102="",#REF!&gt;0,#REF!&lt;5),K102,)</f>
        <v>#REF!</v>
      </c>
      <c r="K102" s="242" t="str">
        <f>IF(D102="","ZZZ9",IF(AND(#REF!&gt;0,#REF!&lt;5),D102&amp;#REF!,D102&amp;"9"))</f>
        <v>ZZZ9</v>
      </c>
      <c r="L102" s="246">
        <f t="shared" si="6"/>
        <v>999</v>
      </c>
      <c r="M102" s="280">
        <f t="shared" si="7"/>
        <v>999</v>
      </c>
      <c r="N102" s="274"/>
      <c r="O102" s="97"/>
      <c r="P102" s="114">
        <f t="shared" si="8"/>
        <v>999</v>
      </c>
      <c r="Q102" s="97"/>
    </row>
    <row r="103" spans="1:17" s="11" customFormat="1" ht="18.899999999999999" customHeight="1" x14ac:dyDescent="0.25">
      <c r="A103" s="247">
        <v>97</v>
      </c>
      <c r="B103" s="95"/>
      <c r="C103" s="95"/>
      <c r="D103" s="96"/>
      <c r="E103" s="260"/>
      <c r="F103" s="97"/>
      <c r="G103" s="97"/>
      <c r="H103" s="415"/>
      <c r="I103" s="281"/>
      <c r="J103" s="244" t="e">
        <f>IF(AND(Q103="",#REF!&gt;0,#REF!&lt;5),K103,)</f>
        <v>#REF!</v>
      </c>
      <c r="K103" s="242" t="str">
        <f>IF(D103="","ZZZ9",IF(AND(#REF!&gt;0,#REF!&lt;5),D103&amp;#REF!,D103&amp;"9"))</f>
        <v>ZZZ9</v>
      </c>
      <c r="L103" s="246">
        <f t="shared" si="6"/>
        <v>999</v>
      </c>
      <c r="M103" s="280">
        <f t="shared" si="7"/>
        <v>999</v>
      </c>
      <c r="N103" s="274"/>
      <c r="O103" s="97"/>
      <c r="P103" s="114">
        <f t="shared" si="8"/>
        <v>999</v>
      </c>
      <c r="Q103" s="97"/>
    </row>
    <row r="104" spans="1:17" s="11" customFormat="1" ht="18.899999999999999" customHeight="1" x14ac:dyDescent="0.25">
      <c r="A104" s="247">
        <v>98</v>
      </c>
      <c r="B104" s="95"/>
      <c r="C104" s="95"/>
      <c r="D104" s="96"/>
      <c r="E104" s="260"/>
      <c r="F104" s="97"/>
      <c r="G104" s="97"/>
      <c r="H104" s="415"/>
      <c r="I104" s="281"/>
      <c r="J104" s="244" t="e">
        <f>IF(AND(Q104="",#REF!&gt;0,#REF!&lt;5),K104,)</f>
        <v>#REF!</v>
      </c>
      <c r="K104" s="242" t="str">
        <f>IF(D104="","ZZZ9",IF(AND(#REF!&gt;0,#REF!&lt;5),D104&amp;#REF!,D104&amp;"9"))</f>
        <v>ZZZ9</v>
      </c>
      <c r="L104" s="246">
        <f t="shared" si="6"/>
        <v>999</v>
      </c>
      <c r="M104" s="280">
        <f t="shared" si="7"/>
        <v>999</v>
      </c>
      <c r="N104" s="274"/>
      <c r="O104" s="97"/>
      <c r="P104" s="114">
        <f t="shared" si="8"/>
        <v>999</v>
      </c>
      <c r="Q104" s="97"/>
    </row>
    <row r="105" spans="1:17" s="11" customFormat="1" ht="18.899999999999999" customHeight="1" x14ac:dyDescent="0.25">
      <c r="A105" s="247">
        <v>99</v>
      </c>
      <c r="B105" s="95"/>
      <c r="C105" s="95"/>
      <c r="D105" s="96"/>
      <c r="E105" s="260"/>
      <c r="F105" s="97"/>
      <c r="G105" s="97"/>
      <c r="H105" s="415"/>
      <c r="I105" s="281"/>
      <c r="J105" s="244" t="e">
        <f>IF(AND(Q105="",#REF!&gt;0,#REF!&lt;5),K105,)</f>
        <v>#REF!</v>
      </c>
      <c r="K105" s="242" t="str">
        <f>IF(D105="","ZZZ9",IF(AND(#REF!&gt;0,#REF!&lt;5),D105&amp;#REF!,D105&amp;"9"))</f>
        <v>ZZZ9</v>
      </c>
      <c r="L105" s="246">
        <f t="shared" si="6"/>
        <v>999</v>
      </c>
      <c r="M105" s="280">
        <f t="shared" si="7"/>
        <v>999</v>
      </c>
      <c r="N105" s="274"/>
      <c r="O105" s="97"/>
      <c r="P105" s="114">
        <f t="shared" si="8"/>
        <v>999</v>
      </c>
      <c r="Q105" s="97"/>
    </row>
    <row r="106" spans="1:17" s="11" customFormat="1" ht="18.899999999999999" customHeight="1" x14ac:dyDescent="0.25">
      <c r="A106" s="247">
        <v>100</v>
      </c>
      <c r="B106" s="95"/>
      <c r="C106" s="95"/>
      <c r="D106" s="96"/>
      <c r="E106" s="260"/>
      <c r="F106" s="97"/>
      <c r="G106" s="97"/>
      <c r="H106" s="415"/>
      <c r="I106" s="281"/>
      <c r="J106" s="244" t="e">
        <f>IF(AND(Q106="",#REF!&gt;0,#REF!&lt;5),K106,)</f>
        <v>#REF!</v>
      </c>
      <c r="K106" s="242" t="str">
        <f>IF(D106="","ZZZ9",IF(AND(#REF!&gt;0,#REF!&lt;5),D106&amp;#REF!,D106&amp;"9"))</f>
        <v>ZZZ9</v>
      </c>
      <c r="L106" s="246">
        <f t="shared" si="6"/>
        <v>999</v>
      </c>
      <c r="M106" s="280">
        <f t="shared" si="7"/>
        <v>999</v>
      </c>
      <c r="N106" s="274"/>
      <c r="O106" s="97"/>
      <c r="P106" s="114">
        <f t="shared" si="8"/>
        <v>999</v>
      </c>
      <c r="Q106" s="97"/>
    </row>
    <row r="107" spans="1:17" s="11" customFormat="1" ht="18.899999999999999" customHeight="1" x14ac:dyDescent="0.25">
      <c r="A107" s="247">
        <v>101</v>
      </c>
      <c r="B107" s="95"/>
      <c r="C107" s="95"/>
      <c r="D107" s="96"/>
      <c r="E107" s="260"/>
      <c r="F107" s="97"/>
      <c r="G107" s="97"/>
      <c r="H107" s="415"/>
      <c r="I107" s="281"/>
      <c r="J107" s="244" t="e">
        <f>IF(AND(Q107="",#REF!&gt;0,#REF!&lt;5),K107,)</f>
        <v>#REF!</v>
      </c>
      <c r="K107" s="242" t="str">
        <f>IF(D107="","ZZZ9",IF(AND(#REF!&gt;0,#REF!&lt;5),D107&amp;#REF!,D107&amp;"9"))</f>
        <v>ZZZ9</v>
      </c>
      <c r="L107" s="246">
        <f t="shared" si="6"/>
        <v>999</v>
      </c>
      <c r="M107" s="280">
        <f t="shared" si="7"/>
        <v>999</v>
      </c>
      <c r="N107" s="274"/>
      <c r="O107" s="97"/>
      <c r="P107" s="114">
        <f t="shared" si="8"/>
        <v>999</v>
      </c>
      <c r="Q107" s="97"/>
    </row>
    <row r="108" spans="1:17" s="11" customFormat="1" ht="18.899999999999999" customHeight="1" x14ac:dyDescent="0.25">
      <c r="A108" s="247">
        <v>102</v>
      </c>
      <c r="B108" s="95"/>
      <c r="C108" s="95"/>
      <c r="D108" s="96"/>
      <c r="E108" s="260"/>
      <c r="F108" s="97"/>
      <c r="G108" s="97"/>
      <c r="H108" s="415"/>
      <c r="I108" s="281"/>
      <c r="J108" s="244" t="e">
        <f>IF(AND(Q108="",#REF!&gt;0,#REF!&lt;5),K108,)</f>
        <v>#REF!</v>
      </c>
      <c r="K108" s="242" t="str">
        <f>IF(D108="","ZZZ9",IF(AND(#REF!&gt;0,#REF!&lt;5),D108&amp;#REF!,D108&amp;"9"))</f>
        <v>ZZZ9</v>
      </c>
      <c r="L108" s="246">
        <f t="shared" si="6"/>
        <v>999</v>
      </c>
      <c r="M108" s="280">
        <f t="shared" si="7"/>
        <v>999</v>
      </c>
      <c r="N108" s="274"/>
      <c r="O108" s="97"/>
      <c r="P108" s="114">
        <f t="shared" si="8"/>
        <v>999</v>
      </c>
      <c r="Q108" s="97"/>
    </row>
    <row r="109" spans="1:17" s="11" customFormat="1" ht="18.899999999999999" customHeight="1" x14ac:dyDescent="0.25">
      <c r="A109" s="247">
        <v>103</v>
      </c>
      <c r="B109" s="95"/>
      <c r="C109" s="95"/>
      <c r="D109" s="96"/>
      <c r="E109" s="260"/>
      <c r="F109" s="97"/>
      <c r="G109" s="97"/>
      <c r="H109" s="415"/>
      <c r="I109" s="281"/>
      <c r="J109" s="244" t="e">
        <f>IF(AND(Q109="",#REF!&gt;0,#REF!&lt;5),K109,)</f>
        <v>#REF!</v>
      </c>
      <c r="K109" s="242" t="str">
        <f>IF(D109="","ZZZ9",IF(AND(#REF!&gt;0,#REF!&lt;5),D109&amp;#REF!,D109&amp;"9"))</f>
        <v>ZZZ9</v>
      </c>
      <c r="L109" s="246">
        <f t="shared" si="6"/>
        <v>999</v>
      </c>
      <c r="M109" s="280">
        <f t="shared" si="7"/>
        <v>999</v>
      </c>
      <c r="N109" s="274"/>
      <c r="O109" s="97"/>
      <c r="P109" s="114">
        <f t="shared" si="8"/>
        <v>999</v>
      </c>
      <c r="Q109" s="97"/>
    </row>
    <row r="110" spans="1:17" s="11" customFormat="1" ht="18.899999999999999" customHeight="1" x14ac:dyDescent="0.25">
      <c r="A110" s="247">
        <v>104</v>
      </c>
      <c r="B110" s="95"/>
      <c r="C110" s="95"/>
      <c r="D110" s="96"/>
      <c r="E110" s="260"/>
      <c r="F110" s="97"/>
      <c r="G110" s="97"/>
      <c r="H110" s="415"/>
      <c r="I110" s="281"/>
      <c r="J110" s="244" t="e">
        <f>IF(AND(Q110="",#REF!&gt;0,#REF!&lt;5),K110,)</f>
        <v>#REF!</v>
      </c>
      <c r="K110" s="242" t="str">
        <f>IF(D110="","ZZZ9",IF(AND(#REF!&gt;0,#REF!&lt;5),D110&amp;#REF!,D110&amp;"9"))</f>
        <v>ZZZ9</v>
      </c>
      <c r="L110" s="246">
        <f t="shared" si="6"/>
        <v>999</v>
      </c>
      <c r="M110" s="280">
        <f t="shared" si="7"/>
        <v>999</v>
      </c>
      <c r="N110" s="274"/>
      <c r="O110" s="97"/>
      <c r="P110" s="114">
        <f t="shared" si="8"/>
        <v>999</v>
      </c>
      <c r="Q110" s="97"/>
    </row>
    <row r="111" spans="1:17" s="11" customFormat="1" ht="18.899999999999999" customHeight="1" x14ac:dyDescent="0.25">
      <c r="A111" s="247">
        <v>105</v>
      </c>
      <c r="B111" s="95"/>
      <c r="C111" s="95"/>
      <c r="D111" s="96"/>
      <c r="E111" s="260"/>
      <c r="F111" s="97"/>
      <c r="G111" s="97"/>
      <c r="H111" s="415"/>
      <c r="I111" s="281"/>
      <c r="J111" s="244" t="e">
        <f>IF(AND(Q111="",#REF!&gt;0,#REF!&lt;5),K111,)</f>
        <v>#REF!</v>
      </c>
      <c r="K111" s="242" t="str">
        <f>IF(D111="","ZZZ9",IF(AND(#REF!&gt;0,#REF!&lt;5),D111&amp;#REF!,D111&amp;"9"))</f>
        <v>ZZZ9</v>
      </c>
      <c r="L111" s="246">
        <f t="shared" si="6"/>
        <v>999</v>
      </c>
      <c r="M111" s="280">
        <f t="shared" si="7"/>
        <v>999</v>
      </c>
      <c r="N111" s="274"/>
      <c r="O111" s="97"/>
      <c r="P111" s="114">
        <f t="shared" si="8"/>
        <v>999</v>
      </c>
      <c r="Q111" s="97"/>
    </row>
    <row r="112" spans="1:17" s="11" customFormat="1" ht="18.899999999999999" customHeight="1" x14ac:dyDescent="0.25">
      <c r="A112" s="247">
        <v>106</v>
      </c>
      <c r="B112" s="95"/>
      <c r="C112" s="95"/>
      <c r="D112" s="96"/>
      <c r="E112" s="260"/>
      <c r="F112" s="97"/>
      <c r="G112" s="97"/>
      <c r="H112" s="415"/>
      <c r="I112" s="281"/>
      <c r="J112" s="244" t="e">
        <f>IF(AND(Q112="",#REF!&gt;0,#REF!&lt;5),K112,)</f>
        <v>#REF!</v>
      </c>
      <c r="K112" s="242" t="str">
        <f>IF(D112="","ZZZ9",IF(AND(#REF!&gt;0,#REF!&lt;5),D112&amp;#REF!,D112&amp;"9"))</f>
        <v>ZZZ9</v>
      </c>
      <c r="L112" s="246">
        <f t="shared" si="6"/>
        <v>999</v>
      </c>
      <c r="M112" s="280">
        <f t="shared" si="7"/>
        <v>999</v>
      </c>
      <c r="N112" s="274"/>
      <c r="O112" s="97"/>
      <c r="P112" s="114">
        <f t="shared" si="8"/>
        <v>999</v>
      </c>
      <c r="Q112" s="97"/>
    </row>
    <row r="113" spans="1:17" s="11" customFormat="1" ht="18.899999999999999" customHeight="1" x14ac:dyDescent="0.25">
      <c r="A113" s="247">
        <v>107</v>
      </c>
      <c r="B113" s="95"/>
      <c r="C113" s="95"/>
      <c r="D113" s="96"/>
      <c r="E113" s="260"/>
      <c r="F113" s="97"/>
      <c r="G113" s="97"/>
      <c r="H113" s="415"/>
      <c r="I113" s="281"/>
      <c r="J113" s="244" t="e">
        <f>IF(AND(Q113="",#REF!&gt;0,#REF!&lt;5),K113,)</f>
        <v>#REF!</v>
      </c>
      <c r="K113" s="242" t="str">
        <f>IF(D113="","ZZZ9",IF(AND(#REF!&gt;0,#REF!&lt;5),D113&amp;#REF!,D113&amp;"9"))</f>
        <v>ZZZ9</v>
      </c>
      <c r="L113" s="246">
        <f t="shared" si="6"/>
        <v>999</v>
      </c>
      <c r="M113" s="280">
        <f t="shared" si="7"/>
        <v>999</v>
      </c>
      <c r="N113" s="274"/>
      <c r="O113" s="97"/>
      <c r="P113" s="114">
        <f t="shared" si="8"/>
        <v>999</v>
      </c>
      <c r="Q113" s="97"/>
    </row>
    <row r="114" spans="1:17" s="11" customFormat="1" ht="18.899999999999999" customHeight="1" x14ac:dyDescent="0.25">
      <c r="A114" s="247">
        <v>108</v>
      </c>
      <c r="B114" s="95"/>
      <c r="C114" s="95"/>
      <c r="D114" s="96"/>
      <c r="E114" s="260"/>
      <c r="F114" s="97"/>
      <c r="G114" s="97"/>
      <c r="H114" s="415"/>
      <c r="I114" s="281"/>
      <c r="J114" s="244" t="e">
        <f>IF(AND(Q114="",#REF!&gt;0,#REF!&lt;5),K114,)</f>
        <v>#REF!</v>
      </c>
      <c r="K114" s="242" t="str">
        <f>IF(D114="","ZZZ9",IF(AND(#REF!&gt;0,#REF!&lt;5),D114&amp;#REF!,D114&amp;"9"))</f>
        <v>ZZZ9</v>
      </c>
      <c r="L114" s="246">
        <f t="shared" si="6"/>
        <v>999</v>
      </c>
      <c r="M114" s="280">
        <f t="shared" si="7"/>
        <v>999</v>
      </c>
      <c r="N114" s="274"/>
      <c r="O114" s="97"/>
      <c r="P114" s="114">
        <f t="shared" si="8"/>
        <v>999</v>
      </c>
      <c r="Q114" s="97"/>
    </row>
    <row r="115" spans="1:17" s="11" customFormat="1" ht="18.899999999999999" customHeight="1" x14ac:dyDescent="0.25">
      <c r="A115" s="247">
        <v>109</v>
      </c>
      <c r="B115" s="95"/>
      <c r="C115" s="95"/>
      <c r="D115" s="96"/>
      <c r="E115" s="260"/>
      <c r="F115" s="97"/>
      <c r="G115" s="97"/>
      <c r="H115" s="415"/>
      <c r="I115" s="281"/>
      <c r="J115" s="244" t="e">
        <f>IF(AND(Q115="",#REF!&gt;0,#REF!&lt;5),K115,)</f>
        <v>#REF!</v>
      </c>
      <c r="K115" s="242" t="str">
        <f>IF(D115="","ZZZ9",IF(AND(#REF!&gt;0,#REF!&lt;5),D115&amp;#REF!,D115&amp;"9"))</f>
        <v>ZZZ9</v>
      </c>
      <c r="L115" s="246">
        <f t="shared" si="6"/>
        <v>999</v>
      </c>
      <c r="M115" s="280">
        <f t="shared" si="7"/>
        <v>999</v>
      </c>
      <c r="N115" s="274"/>
      <c r="O115" s="97"/>
      <c r="P115" s="114">
        <f t="shared" si="8"/>
        <v>999</v>
      </c>
      <c r="Q115" s="97"/>
    </row>
    <row r="116" spans="1:17" s="11" customFormat="1" ht="18.899999999999999" customHeight="1" x14ac:dyDescent="0.25">
      <c r="A116" s="247">
        <v>110</v>
      </c>
      <c r="B116" s="95"/>
      <c r="C116" s="95"/>
      <c r="D116" s="96"/>
      <c r="E116" s="260"/>
      <c r="F116" s="97"/>
      <c r="G116" s="97"/>
      <c r="H116" s="415"/>
      <c r="I116" s="281"/>
      <c r="J116" s="244" t="e">
        <f>IF(AND(Q116="",#REF!&gt;0,#REF!&lt;5),K116,)</f>
        <v>#REF!</v>
      </c>
      <c r="K116" s="242" t="str">
        <f>IF(D116="","ZZZ9",IF(AND(#REF!&gt;0,#REF!&lt;5),D116&amp;#REF!,D116&amp;"9"))</f>
        <v>ZZZ9</v>
      </c>
      <c r="L116" s="246">
        <f t="shared" si="6"/>
        <v>999</v>
      </c>
      <c r="M116" s="280">
        <f t="shared" si="7"/>
        <v>999</v>
      </c>
      <c r="N116" s="274"/>
      <c r="O116" s="97"/>
      <c r="P116" s="114">
        <f t="shared" si="8"/>
        <v>999</v>
      </c>
      <c r="Q116" s="97"/>
    </row>
    <row r="117" spans="1:17" s="11" customFormat="1" ht="18.899999999999999" customHeight="1" x14ac:dyDescent="0.25">
      <c r="A117" s="247">
        <v>111</v>
      </c>
      <c r="B117" s="95"/>
      <c r="C117" s="95"/>
      <c r="D117" s="96"/>
      <c r="E117" s="260"/>
      <c r="F117" s="97"/>
      <c r="G117" s="97"/>
      <c r="H117" s="415"/>
      <c r="I117" s="281"/>
      <c r="J117" s="244" t="e">
        <f>IF(AND(Q117="",#REF!&gt;0,#REF!&lt;5),K117,)</f>
        <v>#REF!</v>
      </c>
      <c r="K117" s="242" t="str">
        <f>IF(D117="","ZZZ9",IF(AND(#REF!&gt;0,#REF!&lt;5),D117&amp;#REF!,D117&amp;"9"))</f>
        <v>ZZZ9</v>
      </c>
      <c r="L117" s="246">
        <f t="shared" si="6"/>
        <v>999</v>
      </c>
      <c r="M117" s="280">
        <f t="shared" si="7"/>
        <v>999</v>
      </c>
      <c r="N117" s="274"/>
      <c r="O117" s="97"/>
      <c r="P117" s="114">
        <f t="shared" si="8"/>
        <v>999</v>
      </c>
      <c r="Q117" s="97"/>
    </row>
    <row r="118" spans="1:17" s="11" customFormat="1" ht="18.899999999999999" customHeight="1" x14ac:dyDescent="0.25">
      <c r="A118" s="247">
        <v>112</v>
      </c>
      <c r="B118" s="95"/>
      <c r="C118" s="95"/>
      <c r="D118" s="96"/>
      <c r="E118" s="260"/>
      <c r="F118" s="97"/>
      <c r="G118" s="97"/>
      <c r="H118" s="415"/>
      <c r="I118" s="281"/>
      <c r="J118" s="244" t="e">
        <f>IF(AND(Q118="",#REF!&gt;0,#REF!&lt;5),K118,)</f>
        <v>#REF!</v>
      </c>
      <c r="K118" s="242" t="str">
        <f>IF(D118="","ZZZ9",IF(AND(#REF!&gt;0,#REF!&lt;5),D118&amp;#REF!,D118&amp;"9"))</f>
        <v>ZZZ9</v>
      </c>
      <c r="L118" s="246">
        <f t="shared" si="6"/>
        <v>999</v>
      </c>
      <c r="M118" s="280">
        <f t="shared" si="7"/>
        <v>999</v>
      </c>
      <c r="N118" s="274"/>
      <c r="O118" s="97"/>
      <c r="P118" s="114">
        <f t="shared" si="8"/>
        <v>999</v>
      </c>
      <c r="Q118" s="97"/>
    </row>
    <row r="119" spans="1:17" s="11" customFormat="1" ht="18.899999999999999" customHeight="1" x14ac:dyDescent="0.25">
      <c r="A119" s="247">
        <v>113</v>
      </c>
      <c r="B119" s="95"/>
      <c r="C119" s="95"/>
      <c r="D119" s="96"/>
      <c r="E119" s="260"/>
      <c r="F119" s="97"/>
      <c r="G119" s="97"/>
      <c r="H119" s="415"/>
      <c r="I119" s="281"/>
      <c r="J119" s="244" t="e">
        <f>IF(AND(Q119="",#REF!&gt;0,#REF!&lt;5),K119,)</f>
        <v>#REF!</v>
      </c>
      <c r="K119" s="242" t="str">
        <f>IF(D119="","ZZZ9",IF(AND(#REF!&gt;0,#REF!&lt;5),D119&amp;#REF!,D119&amp;"9"))</f>
        <v>ZZZ9</v>
      </c>
      <c r="L119" s="246">
        <f t="shared" si="6"/>
        <v>999</v>
      </c>
      <c r="M119" s="280">
        <f t="shared" si="7"/>
        <v>999</v>
      </c>
      <c r="N119" s="274"/>
      <c r="O119" s="97"/>
      <c r="P119" s="114">
        <f t="shared" si="8"/>
        <v>999</v>
      </c>
      <c r="Q119" s="97"/>
    </row>
    <row r="120" spans="1:17" s="11" customFormat="1" ht="18.899999999999999" customHeight="1" x14ac:dyDescent="0.25">
      <c r="A120" s="247">
        <v>114</v>
      </c>
      <c r="B120" s="95"/>
      <c r="C120" s="95"/>
      <c r="D120" s="96"/>
      <c r="E120" s="260"/>
      <c r="F120" s="97"/>
      <c r="G120" s="97"/>
      <c r="H120" s="415"/>
      <c r="I120" s="281"/>
      <c r="J120" s="244" t="e">
        <f>IF(AND(Q120="",#REF!&gt;0,#REF!&lt;5),K120,)</f>
        <v>#REF!</v>
      </c>
      <c r="K120" s="242" t="str">
        <f>IF(D120="","ZZZ9",IF(AND(#REF!&gt;0,#REF!&lt;5),D120&amp;#REF!,D120&amp;"9"))</f>
        <v>ZZZ9</v>
      </c>
      <c r="L120" s="246">
        <f t="shared" si="6"/>
        <v>999</v>
      </c>
      <c r="M120" s="280">
        <f t="shared" si="7"/>
        <v>999</v>
      </c>
      <c r="N120" s="274"/>
      <c r="O120" s="97"/>
      <c r="P120" s="114">
        <f t="shared" si="8"/>
        <v>999</v>
      </c>
      <c r="Q120" s="97"/>
    </row>
    <row r="121" spans="1:17" s="11" customFormat="1" ht="18.899999999999999" customHeight="1" x14ac:dyDescent="0.25">
      <c r="A121" s="247">
        <v>115</v>
      </c>
      <c r="B121" s="95"/>
      <c r="C121" s="95"/>
      <c r="D121" s="96"/>
      <c r="E121" s="260"/>
      <c r="F121" s="97"/>
      <c r="G121" s="97"/>
      <c r="H121" s="415"/>
      <c r="I121" s="281"/>
      <c r="J121" s="244" t="e">
        <f>IF(AND(Q121="",#REF!&gt;0,#REF!&lt;5),K121,)</f>
        <v>#REF!</v>
      </c>
      <c r="K121" s="242" t="str">
        <f>IF(D121="","ZZZ9",IF(AND(#REF!&gt;0,#REF!&lt;5),D121&amp;#REF!,D121&amp;"9"))</f>
        <v>ZZZ9</v>
      </c>
      <c r="L121" s="246">
        <f t="shared" si="6"/>
        <v>999</v>
      </c>
      <c r="M121" s="280">
        <f t="shared" si="7"/>
        <v>999</v>
      </c>
      <c r="N121" s="274"/>
      <c r="O121" s="97"/>
      <c r="P121" s="114">
        <f t="shared" si="8"/>
        <v>999</v>
      </c>
      <c r="Q121" s="97"/>
    </row>
    <row r="122" spans="1:17" s="11" customFormat="1" ht="18.899999999999999" customHeight="1" x14ac:dyDescent="0.25">
      <c r="A122" s="247">
        <v>116</v>
      </c>
      <c r="B122" s="95"/>
      <c r="C122" s="95"/>
      <c r="D122" s="96"/>
      <c r="E122" s="260"/>
      <c r="F122" s="97"/>
      <c r="G122" s="97"/>
      <c r="H122" s="415"/>
      <c r="I122" s="281"/>
      <c r="J122" s="244" t="e">
        <f>IF(AND(Q122="",#REF!&gt;0,#REF!&lt;5),K122,)</f>
        <v>#REF!</v>
      </c>
      <c r="K122" s="242" t="str">
        <f>IF(D122="","ZZZ9",IF(AND(#REF!&gt;0,#REF!&lt;5),D122&amp;#REF!,D122&amp;"9"))</f>
        <v>ZZZ9</v>
      </c>
      <c r="L122" s="246">
        <f t="shared" si="6"/>
        <v>999</v>
      </c>
      <c r="M122" s="280">
        <f t="shared" si="7"/>
        <v>999</v>
      </c>
      <c r="N122" s="274"/>
      <c r="O122" s="97"/>
      <c r="P122" s="114">
        <f t="shared" si="8"/>
        <v>999</v>
      </c>
      <c r="Q122" s="97"/>
    </row>
    <row r="123" spans="1:17" s="11" customFormat="1" ht="18.899999999999999" customHeight="1" x14ac:dyDescent="0.25">
      <c r="A123" s="247">
        <v>117</v>
      </c>
      <c r="B123" s="95"/>
      <c r="C123" s="95"/>
      <c r="D123" s="96"/>
      <c r="E123" s="260"/>
      <c r="F123" s="97"/>
      <c r="G123" s="97"/>
      <c r="H123" s="415"/>
      <c r="I123" s="281"/>
      <c r="J123" s="244" t="e">
        <f>IF(AND(Q123="",#REF!&gt;0,#REF!&lt;5),K123,)</f>
        <v>#REF!</v>
      </c>
      <c r="K123" s="242" t="str">
        <f>IF(D123="","ZZZ9",IF(AND(#REF!&gt;0,#REF!&lt;5),D123&amp;#REF!,D123&amp;"9"))</f>
        <v>ZZZ9</v>
      </c>
      <c r="L123" s="246">
        <f t="shared" si="6"/>
        <v>999</v>
      </c>
      <c r="M123" s="280">
        <f t="shared" si="7"/>
        <v>999</v>
      </c>
      <c r="N123" s="274"/>
      <c r="O123" s="97"/>
      <c r="P123" s="114">
        <f t="shared" si="8"/>
        <v>999</v>
      </c>
      <c r="Q123" s="97"/>
    </row>
    <row r="124" spans="1:17" s="11" customFormat="1" ht="18.899999999999999" customHeight="1" x14ac:dyDescent="0.25">
      <c r="A124" s="247">
        <v>118</v>
      </c>
      <c r="B124" s="95"/>
      <c r="C124" s="95"/>
      <c r="D124" s="96"/>
      <c r="E124" s="260"/>
      <c r="F124" s="97"/>
      <c r="G124" s="97"/>
      <c r="H124" s="415"/>
      <c r="I124" s="281"/>
      <c r="J124" s="244" t="e">
        <f>IF(AND(Q124="",#REF!&gt;0,#REF!&lt;5),K124,)</f>
        <v>#REF!</v>
      </c>
      <c r="K124" s="242" t="str">
        <f>IF(D124="","ZZZ9",IF(AND(#REF!&gt;0,#REF!&lt;5),D124&amp;#REF!,D124&amp;"9"))</f>
        <v>ZZZ9</v>
      </c>
      <c r="L124" s="246">
        <f t="shared" si="6"/>
        <v>999</v>
      </c>
      <c r="M124" s="280">
        <f t="shared" si="7"/>
        <v>999</v>
      </c>
      <c r="N124" s="274"/>
      <c r="O124" s="97"/>
      <c r="P124" s="114">
        <f t="shared" si="8"/>
        <v>999</v>
      </c>
      <c r="Q124" s="97"/>
    </row>
    <row r="125" spans="1:17" s="11" customFormat="1" ht="18.899999999999999" customHeight="1" x14ac:dyDescent="0.25">
      <c r="A125" s="247">
        <v>119</v>
      </c>
      <c r="B125" s="95"/>
      <c r="C125" s="95"/>
      <c r="D125" s="96"/>
      <c r="E125" s="260"/>
      <c r="F125" s="97"/>
      <c r="G125" s="97"/>
      <c r="H125" s="415"/>
      <c r="I125" s="281"/>
      <c r="J125" s="244" t="e">
        <f>IF(AND(Q125="",#REF!&gt;0,#REF!&lt;5),K125,)</f>
        <v>#REF!</v>
      </c>
      <c r="K125" s="242" t="str">
        <f>IF(D125="","ZZZ9",IF(AND(#REF!&gt;0,#REF!&lt;5),D125&amp;#REF!,D125&amp;"9"))</f>
        <v>ZZZ9</v>
      </c>
      <c r="L125" s="246">
        <f t="shared" si="6"/>
        <v>999</v>
      </c>
      <c r="M125" s="280">
        <f t="shared" si="7"/>
        <v>999</v>
      </c>
      <c r="N125" s="274"/>
      <c r="O125" s="97"/>
      <c r="P125" s="114">
        <f t="shared" si="8"/>
        <v>999</v>
      </c>
      <c r="Q125" s="97"/>
    </row>
    <row r="126" spans="1:17" s="11" customFormat="1" ht="18.899999999999999" customHeight="1" x14ac:dyDescent="0.25">
      <c r="A126" s="247">
        <v>120</v>
      </c>
      <c r="B126" s="95"/>
      <c r="C126" s="95"/>
      <c r="D126" s="96"/>
      <c r="E126" s="260"/>
      <c r="F126" s="97"/>
      <c r="G126" s="97"/>
      <c r="H126" s="415"/>
      <c r="I126" s="281"/>
      <c r="J126" s="244" t="e">
        <f>IF(AND(Q126="",#REF!&gt;0,#REF!&lt;5),K126,)</f>
        <v>#REF!</v>
      </c>
      <c r="K126" s="242" t="str">
        <f>IF(D126="","ZZZ9",IF(AND(#REF!&gt;0,#REF!&lt;5),D126&amp;#REF!,D126&amp;"9"))</f>
        <v>ZZZ9</v>
      </c>
      <c r="L126" s="246">
        <f t="shared" si="6"/>
        <v>999</v>
      </c>
      <c r="M126" s="280">
        <f t="shared" si="7"/>
        <v>999</v>
      </c>
      <c r="N126" s="274"/>
      <c r="O126" s="97"/>
      <c r="P126" s="114">
        <f t="shared" si="8"/>
        <v>999</v>
      </c>
      <c r="Q126" s="97"/>
    </row>
    <row r="127" spans="1:17" s="11" customFormat="1" ht="18.899999999999999" customHeight="1" x14ac:dyDescent="0.25">
      <c r="A127" s="247">
        <v>121</v>
      </c>
      <c r="B127" s="95"/>
      <c r="C127" s="95"/>
      <c r="D127" s="96"/>
      <c r="E127" s="260"/>
      <c r="F127" s="97"/>
      <c r="G127" s="97"/>
      <c r="H127" s="415"/>
      <c r="I127" s="281"/>
      <c r="J127" s="244" t="e">
        <f>IF(AND(Q127="",#REF!&gt;0,#REF!&lt;5),K127,)</f>
        <v>#REF!</v>
      </c>
      <c r="K127" s="242" t="str">
        <f>IF(D127="","ZZZ9",IF(AND(#REF!&gt;0,#REF!&lt;5),D127&amp;#REF!,D127&amp;"9"))</f>
        <v>ZZZ9</v>
      </c>
      <c r="L127" s="246">
        <f t="shared" si="6"/>
        <v>999</v>
      </c>
      <c r="M127" s="280">
        <f t="shared" si="7"/>
        <v>999</v>
      </c>
      <c r="N127" s="274"/>
      <c r="O127" s="97"/>
      <c r="P127" s="114">
        <f t="shared" si="8"/>
        <v>999</v>
      </c>
      <c r="Q127" s="97"/>
    </row>
    <row r="128" spans="1:17" s="11" customFormat="1" ht="18.899999999999999" customHeight="1" x14ac:dyDescent="0.25">
      <c r="A128" s="247">
        <v>122</v>
      </c>
      <c r="B128" s="95"/>
      <c r="C128" s="95"/>
      <c r="D128" s="96"/>
      <c r="E128" s="260"/>
      <c r="F128" s="97"/>
      <c r="G128" s="97"/>
      <c r="H128" s="415"/>
      <c r="I128" s="281"/>
      <c r="J128" s="244" t="e">
        <f>IF(AND(Q128="",#REF!&gt;0,#REF!&lt;5),K128,)</f>
        <v>#REF!</v>
      </c>
      <c r="K128" s="242" t="str">
        <f>IF(D128="","ZZZ9",IF(AND(#REF!&gt;0,#REF!&lt;5),D128&amp;#REF!,D128&amp;"9"))</f>
        <v>ZZZ9</v>
      </c>
      <c r="L128" s="246">
        <f t="shared" si="6"/>
        <v>999</v>
      </c>
      <c r="M128" s="280">
        <f t="shared" si="7"/>
        <v>999</v>
      </c>
      <c r="N128" s="274"/>
      <c r="O128" s="97"/>
      <c r="P128" s="114">
        <f t="shared" si="8"/>
        <v>999</v>
      </c>
      <c r="Q128" s="97"/>
    </row>
    <row r="129" spans="1:17" s="11" customFormat="1" ht="18.899999999999999" customHeight="1" x14ac:dyDescent="0.25">
      <c r="A129" s="247">
        <v>123</v>
      </c>
      <c r="B129" s="95"/>
      <c r="C129" s="95"/>
      <c r="D129" s="96"/>
      <c r="E129" s="260"/>
      <c r="F129" s="97"/>
      <c r="G129" s="97"/>
      <c r="H129" s="415"/>
      <c r="I129" s="281"/>
      <c r="J129" s="244" t="e">
        <f>IF(AND(Q129="",#REF!&gt;0,#REF!&lt;5),K129,)</f>
        <v>#REF!</v>
      </c>
      <c r="K129" s="242" t="str">
        <f>IF(D129="","ZZZ9",IF(AND(#REF!&gt;0,#REF!&lt;5),D129&amp;#REF!,D129&amp;"9"))</f>
        <v>ZZZ9</v>
      </c>
      <c r="L129" s="246">
        <f t="shared" si="6"/>
        <v>999</v>
      </c>
      <c r="M129" s="280">
        <f t="shared" si="7"/>
        <v>999</v>
      </c>
      <c r="N129" s="274"/>
      <c r="O129" s="97"/>
      <c r="P129" s="114">
        <f t="shared" si="8"/>
        <v>999</v>
      </c>
      <c r="Q129" s="97"/>
    </row>
    <row r="130" spans="1:17" s="11" customFormat="1" ht="18.899999999999999" customHeight="1" x14ac:dyDescent="0.25">
      <c r="A130" s="247">
        <v>124</v>
      </c>
      <c r="B130" s="95"/>
      <c r="C130" s="95"/>
      <c r="D130" s="96"/>
      <c r="E130" s="260"/>
      <c r="F130" s="97"/>
      <c r="G130" s="97"/>
      <c r="H130" s="415"/>
      <c r="I130" s="281"/>
      <c r="J130" s="244" t="e">
        <f>IF(AND(Q130="",#REF!&gt;0,#REF!&lt;5),K130,)</f>
        <v>#REF!</v>
      </c>
      <c r="K130" s="242" t="str">
        <f>IF(D130="","ZZZ9",IF(AND(#REF!&gt;0,#REF!&lt;5),D130&amp;#REF!,D130&amp;"9"))</f>
        <v>ZZZ9</v>
      </c>
      <c r="L130" s="246">
        <f t="shared" si="6"/>
        <v>999</v>
      </c>
      <c r="M130" s="280">
        <f t="shared" si="7"/>
        <v>999</v>
      </c>
      <c r="N130" s="274"/>
      <c r="O130" s="97"/>
      <c r="P130" s="114">
        <f t="shared" si="8"/>
        <v>999</v>
      </c>
      <c r="Q130" s="97"/>
    </row>
    <row r="131" spans="1:17" s="11" customFormat="1" ht="18.899999999999999" customHeight="1" x14ac:dyDescent="0.25">
      <c r="A131" s="247">
        <v>125</v>
      </c>
      <c r="B131" s="95"/>
      <c r="C131" s="95"/>
      <c r="D131" s="96"/>
      <c r="E131" s="260"/>
      <c r="F131" s="97"/>
      <c r="G131" s="97"/>
      <c r="H131" s="415"/>
      <c r="I131" s="281"/>
      <c r="J131" s="244" t="e">
        <f>IF(AND(Q131="",#REF!&gt;0,#REF!&lt;5),K131,)</f>
        <v>#REF!</v>
      </c>
      <c r="K131" s="242" t="str">
        <f>IF(D131="","ZZZ9",IF(AND(#REF!&gt;0,#REF!&lt;5),D131&amp;#REF!,D131&amp;"9"))</f>
        <v>ZZZ9</v>
      </c>
      <c r="L131" s="246">
        <f t="shared" si="6"/>
        <v>999</v>
      </c>
      <c r="M131" s="280">
        <f t="shared" si="7"/>
        <v>999</v>
      </c>
      <c r="N131" s="274"/>
      <c r="O131" s="97"/>
      <c r="P131" s="114">
        <f t="shared" si="8"/>
        <v>999</v>
      </c>
      <c r="Q131" s="97"/>
    </row>
    <row r="132" spans="1:17" s="11" customFormat="1" ht="18.899999999999999" customHeight="1" x14ac:dyDescent="0.25">
      <c r="A132" s="247">
        <v>126</v>
      </c>
      <c r="B132" s="95"/>
      <c r="C132" s="95"/>
      <c r="D132" s="96"/>
      <c r="E132" s="260"/>
      <c r="F132" s="97"/>
      <c r="G132" s="97"/>
      <c r="H132" s="415"/>
      <c r="I132" s="281"/>
      <c r="J132" s="244" t="e">
        <f>IF(AND(Q132="",#REF!&gt;0,#REF!&lt;5),K132,)</f>
        <v>#REF!</v>
      </c>
      <c r="K132" s="242" t="str">
        <f>IF(D132="","ZZZ9",IF(AND(#REF!&gt;0,#REF!&lt;5),D132&amp;#REF!,D132&amp;"9"))</f>
        <v>ZZZ9</v>
      </c>
      <c r="L132" s="246">
        <f t="shared" si="6"/>
        <v>999</v>
      </c>
      <c r="M132" s="280">
        <f t="shared" si="7"/>
        <v>999</v>
      </c>
      <c r="N132" s="274"/>
      <c r="O132" s="97"/>
      <c r="P132" s="114">
        <f t="shared" si="8"/>
        <v>999</v>
      </c>
      <c r="Q132" s="97"/>
    </row>
    <row r="133" spans="1:17" s="11" customFormat="1" ht="18.899999999999999" customHeight="1" x14ac:dyDescent="0.25">
      <c r="A133" s="247">
        <v>127</v>
      </c>
      <c r="B133" s="95"/>
      <c r="C133" s="95"/>
      <c r="D133" s="96"/>
      <c r="E133" s="260"/>
      <c r="F133" s="97"/>
      <c r="G133" s="97"/>
      <c r="H133" s="415"/>
      <c r="I133" s="281"/>
      <c r="J133" s="244" t="e">
        <f>IF(AND(Q133="",#REF!&gt;0,#REF!&lt;5),K133,)</f>
        <v>#REF!</v>
      </c>
      <c r="K133" s="242" t="str">
        <f>IF(D133="","ZZZ9",IF(AND(#REF!&gt;0,#REF!&lt;5),D133&amp;#REF!,D133&amp;"9"))</f>
        <v>ZZZ9</v>
      </c>
      <c r="L133" s="246">
        <f t="shared" si="6"/>
        <v>999</v>
      </c>
      <c r="M133" s="280">
        <f t="shared" si="7"/>
        <v>999</v>
      </c>
      <c r="N133" s="274"/>
      <c r="O133" s="97"/>
      <c r="P133" s="114">
        <f t="shared" si="8"/>
        <v>999</v>
      </c>
      <c r="Q133" s="97"/>
    </row>
    <row r="134" spans="1:17" s="11" customFormat="1" ht="18.899999999999999" customHeight="1" x14ac:dyDescent="0.25">
      <c r="A134" s="247">
        <v>128</v>
      </c>
      <c r="B134" s="95"/>
      <c r="C134" s="95"/>
      <c r="D134" s="96"/>
      <c r="E134" s="260"/>
      <c r="F134" s="97"/>
      <c r="G134" s="97"/>
      <c r="H134" s="415"/>
      <c r="I134" s="281"/>
      <c r="J134" s="244" t="e">
        <f>IF(AND(Q134="",#REF!&gt;0,#REF!&lt;5),K134,)</f>
        <v>#REF!</v>
      </c>
      <c r="K134" s="242" t="str">
        <f>IF(D134="","ZZZ9",IF(AND(#REF!&gt;0,#REF!&lt;5),D134&amp;#REF!,D134&amp;"9"))</f>
        <v>ZZZ9</v>
      </c>
      <c r="L134" s="246">
        <f t="shared" si="6"/>
        <v>999</v>
      </c>
      <c r="M134" s="280">
        <f t="shared" si="7"/>
        <v>999</v>
      </c>
      <c r="N134" s="274"/>
      <c r="O134" s="281"/>
      <c r="P134" s="282">
        <f t="shared" si="8"/>
        <v>999</v>
      </c>
      <c r="Q134" s="281"/>
    </row>
    <row r="135" spans="1:17" x14ac:dyDescent="0.25">
      <c r="A135" s="247">
        <v>129</v>
      </c>
      <c r="B135" s="95"/>
      <c r="C135" s="95"/>
      <c r="D135" s="96"/>
      <c r="E135" s="260"/>
      <c r="F135" s="97"/>
      <c r="G135" s="97"/>
      <c r="H135" s="415"/>
      <c r="I135" s="281"/>
      <c r="J135" s="244" t="e">
        <f>IF(AND(Q135="",#REF!&gt;0,#REF!&lt;5),K135,)</f>
        <v>#REF!</v>
      </c>
      <c r="K135" s="242" t="str">
        <f>IF(D135="","ZZZ9",IF(AND(#REF!&gt;0,#REF!&lt;5),D135&amp;#REF!,D135&amp;"9"))</f>
        <v>ZZZ9</v>
      </c>
      <c r="L135" s="246">
        <f t="shared" ref="L135:L156" si="9">IF(Q135="",999,Q135)</f>
        <v>999</v>
      </c>
      <c r="M135" s="280">
        <f t="shared" ref="M135:M156" si="10">IF(P135=999,999,1)</f>
        <v>999</v>
      </c>
      <c r="N135" s="274"/>
      <c r="O135" s="97"/>
      <c r="P135" s="114">
        <f t="shared" ref="P135:P156" si="11">IF(N135="DA",1,IF(N135="WC",2,IF(N135="SE",3,IF(N135="Q",4,IF(N135="LL",5,999)))))</f>
        <v>999</v>
      </c>
      <c r="Q135" s="97"/>
    </row>
    <row r="136" spans="1:17" x14ac:dyDescent="0.25">
      <c r="A136" s="247">
        <v>130</v>
      </c>
      <c r="B136" s="95"/>
      <c r="C136" s="95"/>
      <c r="D136" s="96"/>
      <c r="E136" s="260"/>
      <c r="F136" s="97"/>
      <c r="G136" s="97"/>
      <c r="H136" s="415"/>
      <c r="I136" s="281"/>
      <c r="J136" s="244" t="e">
        <f>IF(AND(Q136="",#REF!&gt;0,#REF!&lt;5),K136,)</f>
        <v>#REF!</v>
      </c>
      <c r="K136" s="242" t="str">
        <f>IF(D136="","ZZZ9",IF(AND(#REF!&gt;0,#REF!&lt;5),D136&amp;#REF!,D136&amp;"9"))</f>
        <v>ZZZ9</v>
      </c>
      <c r="L136" s="246">
        <f t="shared" si="9"/>
        <v>999</v>
      </c>
      <c r="M136" s="280">
        <f t="shared" si="10"/>
        <v>999</v>
      </c>
      <c r="N136" s="274"/>
      <c r="O136" s="97"/>
      <c r="P136" s="114">
        <f t="shared" si="11"/>
        <v>999</v>
      </c>
      <c r="Q136" s="97"/>
    </row>
    <row r="137" spans="1:17" x14ac:dyDescent="0.25">
      <c r="A137" s="247">
        <v>131</v>
      </c>
      <c r="B137" s="95"/>
      <c r="C137" s="95"/>
      <c r="D137" s="96"/>
      <c r="E137" s="260"/>
      <c r="F137" s="97"/>
      <c r="G137" s="97"/>
      <c r="H137" s="415"/>
      <c r="I137" s="281"/>
      <c r="J137" s="244" t="e">
        <f>IF(AND(Q137="",#REF!&gt;0,#REF!&lt;5),K137,)</f>
        <v>#REF!</v>
      </c>
      <c r="K137" s="242" t="str">
        <f>IF(D137="","ZZZ9",IF(AND(#REF!&gt;0,#REF!&lt;5),D137&amp;#REF!,D137&amp;"9"))</f>
        <v>ZZZ9</v>
      </c>
      <c r="L137" s="246">
        <f t="shared" si="9"/>
        <v>999</v>
      </c>
      <c r="M137" s="280">
        <f t="shared" si="10"/>
        <v>999</v>
      </c>
      <c r="N137" s="274"/>
      <c r="O137" s="97"/>
      <c r="P137" s="114">
        <f t="shared" si="11"/>
        <v>999</v>
      </c>
      <c r="Q137" s="97"/>
    </row>
    <row r="138" spans="1:17" x14ac:dyDescent="0.25">
      <c r="A138" s="247">
        <v>132</v>
      </c>
      <c r="B138" s="95"/>
      <c r="C138" s="95"/>
      <c r="D138" s="96"/>
      <c r="E138" s="260"/>
      <c r="F138" s="97"/>
      <c r="G138" s="97"/>
      <c r="H138" s="415"/>
      <c r="I138" s="281"/>
      <c r="J138" s="244" t="e">
        <f>IF(AND(Q138="",#REF!&gt;0,#REF!&lt;5),K138,)</f>
        <v>#REF!</v>
      </c>
      <c r="K138" s="242" t="str">
        <f>IF(D138="","ZZZ9",IF(AND(#REF!&gt;0,#REF!&lt;5),D138&amp;#REF!,D138&amp;"9"))</f>
        <v>ZZZ9</v>
      </c>
      <c r="L138" s="246">
        <f t="shared" si="9"/>
        <v>999</v>
      </c>
      <c r="M138" s="280">
        <f t="shared" si="10"/>
        <v>999</v>
      </c>
      <c r="N138" s="274"/>
      <c r="O138" s="97"/>
      <c r="P138" s="114">
        <f t="shared" si="11"/>
        <v>999</v>
      </c>
      <c r="Q138" s="97"/>
    </row>
    <row r="139" spans="1:17" x14ac:dyDescent="0.25">
      <c r="A139" s="247">
        <v>133</v>
      </c>
      <c r="B139" s="95"/>
      <c r="C139" s="95"/>
      <c r="D139" s="96"/>
      <c r="E139" s="260"/>
      <c r="F139" s="97"/>
      <c r="G139" s="97"/>
      <c r="H139" s="415"/>
      <c r="I139" s="281"/>
      <c r="J139" s="244" t="e">
        <f>IF(AND(Q139="",#REF!&gt;0,#REF!&lt;5),K139,)</f>
        <v>#REF!</v>
      </c>
      <c r="K139" s="242" t="str">
        <f>IF(D139="","ZZZ9",IF(AND(#REF!&gt;0,#REF!&lt;5),D139&amp;#REF!,D139&amp;"9"))</f>
        <v>ZZZ9</v>
      </c>
      <c r="L139" s="246">
        <f t="shared" si="9"/>
        <v>999</v>
      </c>
      <c r="M139" s="280">
        <f t="shared" si="10"/>
        <v>999</v>
      </c>
      <c r="N139" s="274"/>
      <c r="O139" s="97"/>
      <c r="P139" s="114">
        <f t="shared" si="11"/>
        <v>999</v>
      </c>
      <c r="Q139" s="97"/>
    </row>
    <row r="140" spans="1:17" x14ac:dyDescent="0.25">
      <c r="A140" s="247">
        <v>134</v>
      </c>
      <c r="B140" s="95"/>
      <c r="C140" s="95"/>
      <c r="D140" s="96"/>
      <c r="E140" s="260"/>
      <c r="F140" s="97"/>
      <c r="G140" s="97"/>
      <c r="H140" s="415"/>
      <c r="I140" s="281"/>
      <c r="J140" s="244" t="e">
        <f>IF(AND(Q140="",#REF!&gt;0,#REF!&lt;5),K140,)</f>
        <v>#REF!</v>
      </c>
      <c r="K140" s="242" t="str">
        <f>IF(D140="","ZZZ9",IF(AND(#REF!&gt;0,#REF!&lt;5),D140&amp;#REF!,D140&amp;"9"))</f>
        <v>ZZZ9</v>
      </c>
      <c r="L140" s="246">
        <f t="shared" si="9"/>
        <v>999</v>
      </c>
      <c r="M140" s="280">
        <f t="shared" si="10"/>
        <v>999</v>
      </c>
      <c r="N140" s="274"/>
      <c r="O140" s="97"/>
      <c r="P140" s="114">
        <f t="shared" si="11"/>
        <v>999</v>
      </c>
      <c r="Q140" s="97"/>
    </row>
    <row r="141" spans="1:17" x14ac:dyDescent="0.25">
      <c r="A141" s="247">
        <v>135</v>
      </c>
      <c r="B141" s="95"/>
      <c r="C141" s="95"/>
      <c r="D141" s="96"/>
      <c r="E141" s="260"/>
      <c r="F141" s="97"/>
      <c r="G141" s="97"/>
      <c r="H141" s="415"/>
      <c r="I141" s="281"/>
      <c r="J141" s="244" t="e">
        <f>IF(AND(Q141="",#REF!&gt;0,#REF!&lt;5),K141,)</f>
        <v>#REF!</v>
      </c>
      <c r="K141" s="242" t="str">
        <f>IF(D141="","ZZZ9",IF(AND(#REF!&gt;0,#REF!&lt;5),D141&amp;#REF!,D141&amp;"9"))</f>
        <v>ZZZ9</v>
      </c>
      <c r="L141" s="246">
        <f t="shared" si="9"/>
        <v>999</v>
      </c>
      <c r="M141" s="280">
        <f t="shared" si="10"/>
        <v>999</v>
      </c>
      <c r="N141" s="274"/>
      <c r="O141" s="281"/>
      <c r="P141" s="282">
        <f t="shared" si="11"/>
        <v>999</v>
      </c>
      <c r="Q141" s="281"/>
    </row>
    <row r="142" spans="1:17" x14ac:dyDescent="0.25">
      <c r="A142" s="247">
        <v>136</v>
      </c>
      <c r="B142" s="95"/>
      <c r="C142" s="95"/>
      <c r="D142" s="96"/>
      <c r="E142" s="260"/>
      <c r="F142" s="97"/>
      <c r="G142" s="97"/>
      <c r="H142" s="415"/>
      <c r="I142" s="281"/>
      <c r="J142" s="244" t="e">
        <f>IF(AND(Q142="",#REF!&gt;0,#REF!&lt;5),K142,)</f>
        <v>#REF!</v>
      </c>
      <c r="K142" s="242" t="str">
        <f>IF(D142="","ZZZ9",IF(AND(#REF!&gt;0,#REF!&lt;5),D142&amp;#REF!,D142&amp;"9"))</f>
        <v>ZZZ9</v>
      </c>
      <c r="L142" s="246">
        <f t="shared" si="9"/>
        <v>999</v>
      </c>
      <c r="M142" s="280">
        <f t="shared" si="10"/>
        <v>999</v>
      </c>
      <c r="N142" s="274"/>
      <c r="O142" s="97"/>
      <c r="P142" s="114">
        <f t="shared" si="11"/>
        <v>999</v>
      </c>
      <c r="Q142" s="97"/>
    </row>
    <row r="143" spans="1:17" x14ac:dyDescent="0.25">
      <c r="A143" s="247">
        <v>137</v>
      </c>
      <c r="B143" s="95"/>
      <c r="C143" s="95"/>
      <c r="D143" s="96"/>
      <c r="E143" s="260"/>
      <c r="F143" s="97"/>
      <c r="G143" s="97"/>
      <c r="H143" s="415"/>
      <c r="I143" s="281"/>
      <c r="J143" s="244" t="e">
        <f>IF(AND(Q143="",#REF!&gt;0,#REF!&lt;5),K143,)</f>
        <v>#REF!</v>
      </c>
      <c r="K143" s="242" t="str">
        <f>IF(D143="","ZZZ9",IF(AND(#REF!&gt;0,#REF!&lt;5),D143&amp;#REF!,D143&amp;"9"))</f>
        <v>ZZZ9</v>
      </c>
      <c r="L143" s="246">
        <f t="shared" si="9"/>
        <v>999</v>
      </c>
      <c r="M143" s="280">
        <f t="shared" si="10"/>
        <v>999</v>
      </c>
      <c r="N143" s="274"/>
      <c r="O143" s="97"/>
      <c r="P143" s="114">
        <f t="shared" si="11"/>
        <v>999</v>
      </c>
      <c r="Q143" s="97"/>
    </row>
    <row r="144" spans="1:17" x14ac:dyDescent="0.25">
      <c r="A144" s="247">
        <v>138</v>
      </c>
      <c r="B144" s="95"/>
      <c r="C144" s="95"/>
      <c r="D144" s="96"/>
      <c r="E144" s="260"/>
      <c r="F144" s="97"/>
      <c r="G144" s="97"/>
      <c r="H144" s="415"/>
      <c r="I144" s="281"/>
      <c r="J144" s="244" t="e">
        <f>IF(AND(Q144="",#REF!&gt;0,#REF!&lt;5),K144,)</f>
        <v>#REF!</v>
      </c>
      <c r="K144" s="242" t="str">
        <f>IF(D144="","ZZZ9",IF(AND(#REF!&gt;0,#REF!&lt;5),D144&amp;#REF!,D144&amp;"9"))</f>
        <v>ZZZ9</v>
      </c>
      <c r="L144" s="246">
        <f t="shared" si="9"/>
        <v>999</v>
      </c>
      <c r="M144" s="280">
        <f t="shared" si="10"/>
        <v>999</v>
      </c>
      <c r="N144" s="274"/>
      <c r="O144" s="97"/>
      <c r="P144" s="114">
        <f t="shared" si="11"/>
        <v>999</v>
      </c>
      <c r="Q144" s="97"/>
    </row>
    <row r="145" spans="1:17" x14ac:dyDescent="0.25">
      <c r="A145" s="247">
        <v>139</v>
      </c>
      <c r="B145" s="95"/>
      <c r="C145" s="95"/>
      <c r="D145" s="96"/>
      <c r="E145" s="260"/>
      <c r="F145" s="97"/>
      <c r="G145" s="97"/>
      <c r="H145" s="415"/>
      <c r="I145" s="281"/>
      <c r="J145" s="244" t="e">
        <f>IF(AND(Q145="",#REF!&gt;0,#REF!&lt;5),K145,)</f>
        <v>#REF!</v>
      </c>
      <c r="K145" s="242" t="str">
        <f>IF(D145="","ZZZ9",IF(AND(#REF!&gt;0,#REF!&lt;5),D145&amp;#REF!,D145&amp;"9"))</f>
        <v>ZZZ9</v>
      </c>
      <c r="L145" s="246">
        <f t="shared" si="9"/>
        <v>999</v>
      </c>
      <c r="M145" s="280">
        <f t="shared" si="10"/>
        <v>999</v>
      </c>
      <c r="N145" s="274"/>
      <c r="O145" s="97"/>
      <c r="P145" s="114">
        <f t="shared" si="11"/>
        <v>999</v>
      </c>
      <c r="Q145" s="97"/>
    </row>
    <row r="146" spans="1:17" x14ac:dyDescent="0.25">
      <c r="A146" s="247">
        <v>140</v>
      </c>
      <c r="B146" s="95"/>
      <c r="C146" s="95"/>
      <c r="D146" s="96"/>
      <c r="E146" s="260"/>
      <c r="F146" s="97"/>
      <c r="G146" s="97"/>
      <c r="H146" s="415"/>
      <c r="I146" s="281"/>
      <c r="J146" s="244" t="e">
        <f>IF(AND(Q146="",#REF!&gt;0,#REF!&lt;5),K146,)</f>
        <v>#REF!</v>
      </c>
      <c r="K146" s="242" t="str">
        <f>IF(D146="","ZZZ9",IF(AND(#REF!&gt;0,#REF!&lt;5),D146&amp;#REF!,D146&amp;"9"))</f>
        <v>ZZZ9</v>
      </c>
      <c r="L146" s="246">
        <f t="shared" si="9"/>
        <v>999</v>
      </c>
      <c r="M146" s="280">
        <f t="shared" si="10"/>
        <v>999</v>
      </c>
      <c r="N146" s="274"/>
      <c r="O146" s="97"/>
      <c r="P146" s="114">
        <f t="shared" si="11"/>
        <v>999</v>
      </c>
      <c r="Q146" s="97"/>
    </row>
    <row r="147" spans="1:17" x14ac:dyDescent="0.25">
      <c r="A147" s="247">
        <v>141</v>
      </c>
      <c r="B147" s="95"/>
      <c r="C147" s="95"/>
      <c r="D147" s="96"/>
      <c r="E147" s="260"/>
      <c r="F147" s="97"/>
      <c r="G147" s="97"/>
      <c r="H147" s="415"/>
      <c r="I147" s="281"/>
      <c r="J147" s="244" t="e">
        <f>IF(AND(Q147="",#REF!&gt;0,#REF!&lt;5),K147,)</f>
        <v>#REF!</v>
      </c>
      <c r="K147" s="242" t="str">
        <f>IF(D147="","ZZZ9",IF(AND(#REF!&gt;0,#REF!&lt;5),D147&amp;#REF!,D147&amp;"9"))</f>
        <v>ZZZ9</v>
      </c>
      <c r="L147" s="246">
        <f t="shared" si="9"/>
        <v>999</v>
      </c>
      <c r="M147" s="280">
        <f t="shared" si="10"/>
        <v>999</v>
      </c>
      <c r="N147" s="274"/>
      <c r="O147" s="97"/>
      <c r="P147" s="114">
        <f t="shared" si="11"/>
        <v>999</v>
      </c>
      <c r="Q147" s="97"/>
    </row>
    <row r="148" spans="1:17" x14ac:dyDescent="0.25">
      <c r="A148" s="247">
        <v>142</v>
      </c>
      <c r="B148" s="95"/>
      <c r="C148" s="95"/>
      <c r="D148" s="96"/>
      <c r="E148" s="260"/>
      <c r="F148" s="97"/>
      <c r="G148" s="97"/>
      <c r="H148" s="415"/>
      <c r="I148" s="281"/>
      <c r="J148" s="244" t="e">
        <f>IF(AND(Q148="",#REF!&gt;0,#REF!&lt;5),K148,)</f>
        <v>#REF!</v>
      </c>
      <c r="K148" s="242" t="str">
        <f>IF(D148="","ZZZ9",IF(AND(#REF!&gt;0,#REF!&lt;5),D148&amp;#REF!,D148&amp;"9"))</f>
        <v>ZZZ9</v>
      </c>
      <c r="L148" s="246">
        <f t="shared" si="9"/>
        <v>999</v>
      </c>
      <c r="M148" s="280">
        <f t="shared" si="10"/>
        <v>999</v>
      </c>
      <c r="N148" s="274"/>
      <c r="O148" s="281"/>
      <c r="P148" s="282">
        <f t="shared" si="11"/>
        <v>999</v>
      </c>
      <c r="Q148" s="281"/>
    </row>
    <row r="149" spans="1:17" x14ac:dyDescent="0.25">
      <c r="A149" s="247">
        <v>143</v>
      </c>
      <c r="B149" s="95"/>
      <c r="C149" s="95"/>
      <c r="D149" s="96"/>
      <c r="E149" s="260"/>
      <c r="F149" s="97"/>
      <c r="G149" s="97"/>
      <c r="H149" s="415"/>
      <c r="I149" s="281"/>
      <c r="J149" s="244" t="e">
        <f>IF(AND(Q149="",#REF!&gt;0,#REF!&lt;5),K149,)</f>
        <v>#REF!</v>
      </c>
      <c r="K149" s="242" t="str">
        <f>IF(D149="","ZZZ9",IF(AND(#REF!&gt;0,#REF!&lt;5),D149&amp;#REF!,D149&amp;"9"))</f>
        <v>ZZZ9</v>
      </c>
      <c r="L149" s="246">
        <f t="shared" si="9"/>
        <v>999</v>
      </c>
      <c r="M149" s="280">
        <f t="shared" si="10"/>
        <v>999</v>
      </c>
      <c r="N149" s="274"/>
      <c r="O149" s="97"/>
      <c r="P149" s="114">
        <f t="shared" si="11"/>
        <v>999</v>
      </c>
      <c r="Q149" s="97"/>
    </row>
    <row r="150" spans="1:17" x14ac:dyDescent="0.25">
      <c r="A150" s="247">
        <v>144</v>
      </c>
      <c r="B150" s="95"/>
      <c r="C150" s="95"/>
      <c r="D150" s="96"/>
      <c r="E150" s="260"/>
      <c r="F150" s="97"/>
      <c r="G150" s="97"/>
      <c r="H150" s="415"/>
      <c r="I150" s="281"/>
      <c r="J150" s="244" t="e">
        <f>IF(AND(Q150="",#REF!&gt;0,#REF!&lt;5),K150,)</f>
        <v>#REF!</v>
      </c>
      <c r="K150" s="242" t="str">
        <f>IF(D150="","ZZZ9",IF(AND(#REF!&gt;0,#REF!&lt;5),D150&amp;#REF!,D150&amp;"9"))</f>
        <v>ZZZ9</v>
      </c>
      <c r="L150" s="246">
        <f t="shared" si="9"/>
        <v>999</v>
      </c>
      <c r="M150" s="280">
        <f t="shared" si="10"/>
        <v>999</v>
      </c>
      <c r="N150" s="274"/>
      <c r="O150" s="97"/>
      <c r="P150" s="114">
        <f t="shared" si="11"/>
        <v>999</v>
      </c>
      <c r="Q150" s="97"/>
    </row>
    <row r="151" spans="1:17" x14ac:dyDescent="0.25">
      <c r="A151" s="247">
        <v>145</v>
      </c>
      <c r="B151" s="95"/>
      <c r="C151" s="95"/>
      <c r="D151" s="96"/>
      <c r="E151" s="260"/>
      <c r="F151" s="97"/>
      <c r="G151" s="97"/>
      <c r="H151" s="415"/>
      <c r="I151" s="281"/>
      <c r="J151" s="244" t="e">
        <f>IF(AND(Q151="",#REF!&gt;0,#REF!&lt;5),K151,)</f>
        <v>#REF!</v>
      </c>
      <c r="K151" s="242" t="str">
        <f>IF(D151="","ZZZ9",IF(AND(#REF!&gt;0,#REF!&lt;5),D151&amp;#REF!,D151&amp;"9"))</f>
        <v>ZZZ9</v>
      </c>
      <c r="L151" s="246">
        <f t="shared" si="9"/>
        <v>999</v>
      </c>
      <c r="M151" s="280">
        <f t="shared" si="10"/>
        <v>999</v>
      </c>
      <c r="N151" s="274"/>
      <c r="O151" s="97"/>
      <c r="P151" s="114">
        <f t="shared" si="11"/>
        <v>999</v>
      </c>
      <c r="Q151" s="97"/>
    </row>
    <row r="152" spans="1:17" x14ac:dyDescent="0.25">
      <c r="A152" s="247">
        <v>146</v>
      </c>
      <c r="B152" s="95"/>
      <c r="C152" s="95"/>
      <c r="D152" s="96"/>
      <c r="E152" s="260"/>
      <c r="F152" s="97"/>
      <c r="G152" s="97"/>
      <c r="H152" s="415"/>
      <c r="I152" s="281"/>
      <c r="J152" s="244" t="e">
        <f>IF(AND(Q152="",#REF!&gt;0,#REF!&lt;5),K152,)</f>
        <v>#REF!</v>
      </c>
      <c r="K152" s="242" t="str">
        <f>IF(D152="","ZZZ9",IF(AND(#REF!&gt;0,#REF!&lt;5),D152&amp;#REF!,D152&amp;"9"))</f>
        <v>ZZZ9</v>
      </c>
      <c r="L152" s="246">
        <f t="shared" si="9"/>
        <v>999</v>
      </c>
      <c r="M152" s="280">
        <f t="shared" si="10"/>
        <v>999</v>
      </c>
      <c r="N152" s="274"/>
      <c r="O152" s="97"/>
      <c r="P152" s="114">
        <f t="shared" si="11"/>
        <v>999</v>
      </c>
      <c r="Q152" s="97"/>
    </row>
    <row r="153" spans="1:17" x14ac:dyDescent="0.25">
      <c r="A153" s="247">
        <v>147</v>
      </c>
      <c r="B153" s="95"/>
      <c r="C153" s="95"/>
      <c r="D153" s="96"/>
      <c r="E153" s="260"/>
      <c r="F153" s="97"/>
      <c r="G153" s="97"/>
      <c r="H153" s="415"/>
      <c r="I153" s="281"/>
      <c r="J153" s="244" t="e">
        <f>IF(AND(Q153="",#REF!&gt;0,#REF!&lt;5),K153,)</f>
        <v>#REF!</v>
      </c>
      <c r="K153" s="242" t="str">
        <f>IF(D153="","ZZZ9",IF(AND(#REF!&gt;0,#REF!&lt;5),D153&amp;#REF!,D153&amp;"9"))</f>
        <v>ZZZ9</v>
      </c>
      <c r="L153" s="246">
        <f t="shared" si="9"/>
        <v>999</v>
      </c>
      <c r="M153" s="280">
        <f t="shared" si="10"/>
        <v>999</v>
      </c>
      <c r="N153" s="274"/>
      <c r="O153" s="97"/>
      <c r="P153" s="114">
        <f t="shared" si="11"/>
        <v>999</v>
      </c>
      <c r="Q153" s="97"/>
    </row>
    <row r="154" spans="1:17" x14ac:dyDescent="0.25">
      <c r="A154" s="247">
        <v>148</v>
      </c>
      <c r="B154" s="95"/>
      <c r="C154" s="95"/>
      <c r="D154" s="96"/>
      <c r="E154" s="260"/>
      <c r="F154" s="97"/>
      <c r="G154" s="97"/>
      <c r="H154" s="415"/>
      <c r="I154" s="281"/>
      <c r="J154" s="244" t="e">
        <f>IF(AND(Q154="",#REF!&gt;0,#REF!&lt;5),K154,)</f>
        <v>#REF!</v>
      </c>
      <c r="K154" s="242" t="str">
        <f>IF(D154="","ZZZ9",IF(AND(#REF!&gt;0,#REF!&lt;5),D154&amp;#REF!,D154&amp;"9"))</f>
        <v>ZZZ9</v>
      </c>
      <c r="L154" s="246">
        <f t="shared" si="9"/>
        <v>999</v>
      </c>
      <c r="M154" s="280">
        <f t="shared" si="10"/>
        <v>999</v>
      </c>
      <c r="N154" s="274"/>
      <c r="O154" s="97"/>
      <c r="P154" s="114">
        <f t="shared" si="11"/>
        <v>999</v>
      </c>
      <c r="Q154" s="97"/>
    </row>
    <row r="155" spans="1:17" x14ac:dyDescent="0.25">
      <c r="A155" s="247">
        <v>149</v>
      </c>
      <c r="B155" s="95"/>
      <c r="C155" s="95"/>
      <c r="D155" s="96"/>
      <c r="E155" s="260"/>
      <c r="F155" s="97"/>
      <c r="G155" s="97"/>
      <c r="H155" s="415"/>
      <c r="I155" s="281"/>
      <c r="J155" s="244" t="e">
        <f>IF(AND(Q155="",#REF!&gt;0,#REF!&lt;5),K155,)</f>
        <v>#REF!</v>
      </c>
      <c r="K155" s="242" t="str">
        <f>IF(D155="","ZZZ9",IF(AND(#REF!&gt;0,#REF!&lt;5),D155&amp;#REF!,D155&amp;"9"))</f>
        <v>ZZZ9</v>
      </c>
      <c r="L155" s="246">
        <f t="shared" si="9"/>
        <v>999</v>
      </c>
      <c r="M155" s="280">
        <f t="shared" si="10"/>
        <v>999</v>
      </c>
      <c r="N155" s="274"/>
      <c r="O155" s="97"/>
      <c r="P155" s="114">
        <f t="shared" si="11"/>
        <v>999</v>
      </c>
      <c r="Q155" s="97"/>
    </row>
    <row r="156" spans="1:17" x14ac:dyDescent="0.25">
      <c r="A156" s="247">
        <v>150</v>
      </c>
      <c r="B156" s="95"/>
      <c r="C156" s="95"/>
      <c r="D156" s="96"/>
      <c r="E156" s="260"/>
      <c r="F156" s="97"/>
      <c r="G156" s="97"/>
      <c r="H156" s="415"/>
      <c r="I156" s="281"/>
      <c r="J156" s="244" t="e">
        <f>IF(AND(Q156="",#REF!&gt;0,#REF!&lt;5),K156,)</f>
        <v>#REF!</v>
      </c>
      <c r="K156" s="242" t="str">
        <f>IF(D156="","ZZZ9",IF(AND(#REF!&gt;0,#REF!&lt;5),D156&amp;#REF!,D156&amp;"9"))</f>
        <v>ZZZ9</v>
      </c>
      <c r="L156" s="246">
        <f t="shared" si="9"/>
        <v>999</v>
      </c>
      <c r="M156" s="280">
        <f t="shared" si="10"/>
        <v>999</v>
      </c>
      <c r="N156" s="274"/>
      <c r="O156" s="97"/>
      <c r="P156" s="114">
        <f t="shared" si="11"/>
        <v>999</v>
      </c>
      <c r="Q156" s="97"/>
    </row>
  </sheetData>
  <mergeCells count="10">
    <mergeCell ref="B14:C14"/>
    <mergeCell ref="B15:C15"/>
    <mergeCell ref="B6:C6"/>
    <mergeCell ref="B7:C7"/>
    <mergeCell ref="B8:C8"/>
    <mergeCell ref="B9:C9"/>
    <mergeCell ref="B10:C10"/>
    <mergeCell ref="B11:C11"/>
    <mergeCell ref="B12:C12"/>
    <mergeCell ref="B13:C13"/>
  </mergeCells>
  <phoneticPr fontId="60" type="noConversion"/>
  <conditionalFormatting sqref="A7:B15 D7:D15 B16:D37">
    <cfRule type="expression" dxfId="212" priority="1" stopIfTrue="1">
      <formula>$Q7&gt;=1</formula>
    </cfRule>
  </conditionalFormatting>
  <conditionalFormatting sqref="A16:D156">
    <cfRule type="expression" dxfId="211" priority="18" stopIfTrue="1">
      <formula>$Q16&gt;=1</formula>
    </cfRule>
  </conditionalFormatting>
  <conditionalFormatting sqref="E7:E14">
    <cfRule type="expression" dxfId="210" priority="6" stopIfTrue="1">
      <formula>AND(ROUNDDOWN(($A$4-E7)/365.25,0)&lt;=13,G7&lt;&gt;"OK")</formula>
    </cfRule>
    <cfRule type="expression" dxfId="209" priority="7" stopIfTrue="1">
      <formula>AND(ROUNDDOWN(($A$4-E7)/365.25,0)&lt;=14,G7&lt;&gt;"OK")</formula>
    </cfRule>
    <cfRule type="expression" dxfId="208" priority="8" stopIfTrue="1">
      <formula>AND(ROUNDDOWN(($A$4-E7)/365.25,0)&lt;=17,G7&lt;&gt;"OK")</formula>
    </cfRule>
    <cfRule type="expression" dxfId="207" priority="11" stopIfTrue="1">
      <formula>AND(ROUNDDOWN(($A$4-E7)/365.25,0)&lt;=13,G7&lt;&gt;"OK")</formula>
    </cfRule>
    <cfRule type="expression" dxfId="206" priority="12" stopIfTrue="1">
      <formula>AND(ROUNDDOWN(($A$4-E7)/365.25,0)&lt;=14,G7&lt;&gt;"OK")</formula>
    </cfRule>
    <cfRule type="expression" dxfId="205" priority="13" stopIfTrue="1">
      <formula>AND(ROUNDDOWN(($A$4-E7)/365.25,0)&lt;=17,G7&lt;&gt;"OK")</formula>
    </cfRule>
  </conditionalFormatting>
  <conditionalFormatting sqref="E7:E27 E29:E37">
    <cfRule type="expression" dxfId="204" priority="2" stopIfTrue="1">
      <formula>AND(ROUNDDOWN(($A$4-E7)/365.25,0)&lt;=13,G7&lt;&gt;"OK")</formula>
    </cfRule>
    <cfRule type="expression" dxfId="203" priority="3" stopIfTrue="1">
      <formula>AND(ROUNDDOWN(($A$4-E7)/365.25,0)&lt;=14,G7&lt;&gt;"OK")</formula>
    </cfRule>
    <cfRule type="expression" dxfId="202" priority="4" stopIfTrue="1">
      <formula>AND(ROUNDDOWN(($A$4-E7)/365.25,0)&lt;=17,G7&lt;&gt;"OK")</formula>
    </cfRule>
  </conditionalFormatting>
  <conditionalFormatting sqref="E7:E156">
    <cfRule type="expression" dxfId="201" priority="14" stopIfTrue="1">
      <formula>AND(ROUNDDOWN(($A$4-E7)/365.25,0)&lt;=13,G7&lt;&gt;"OK")</formula>
    </cfRule>
    <cfRule type="expression" dxfId="200" priority="15" stopIfTrue="1">
      <formula>AND(ROUNDDOWN(($A$4-E7)/365.25,0)&lt;=14,G7&lt;&gt;"OK")</formula>
    </cfRule>
    <cfRule type="expression" dxfId="199" priority="16" stopIfTrue="1">
      <formula>AND(ROUNDDOWN(($A$4-E7)/365.25,0)&lt;=17,G7&lt;&gt;"OK")</formula>
    </cfRule>
  </conditionalFormatting>
  <conditionalFormatting sqref="J7:J156">
    <cfRule type="cellIs" dxfId="198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ED574-7CE5-4A53-8287-6B4FA220905A}">
  <sheetPr codeName="Sheet138">
    <tabColor indexed="11"/>
    <pageSetUpPr fitToPage="1"/>
  </sheetPr>
  <dimension ref="A1:AK57"/>
  <sheetViews>
    <sheetView showGridLines="0" showZeros="0" tabSelected="1" zoomScaleNormal="100" workbookViewId="0">
      <selection activeCell="Q23" sqref="Q23"/>
    </sheetView>
  </sheetViews>
  <sheetFormatPr defaultRowHeight="13.2" x14ac:dyDescent="0.25"/>
  <cols>
    <col min="1" max="2" width="3.33203125" customWidth="1"/>
    <col min="3" max="3" width="4.6640625" customWidth="1"/>
    <col min="4" max="4" width="6.6640625" customWidth="1"/>
    <col min="5" max="5" width="4.33203125" customWidth="1"/>
    <col min="6" max="6" width="14.554687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style="471" customWidth="1"/>
    <col min="14" max="14" width="1.6640625" style="121" customWidth="1"/>
    <col min="15" max="15" width="10.6640625" style="471" customWidth="1"/>
    <col min="16" max="16" width="1.6640625" style="472" customWidth="1"/>
    <col min="17" max="17" width="10.6640625" style="471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customWidth="1"/>
  </cols>
  <sheetData>
    <row r="1" spans="1:37" s="117" customFormat="1" ht="21.75" customHeight="1" x14ac:dyDescent="0.25">
      <c r="A1" s="479" t="str">
        <f>Altalanos!$A$6</f>
        <v>Windoor Korosztályos Vidék Csapatbajnokság 2025</v>
      </c>
      <c r="B1" s="87"/>
      <c r="C1" s="118"/>
      <c r="D1" s="118"/>
      <c r="E1" s="118"/>
      <c r="F1" s="118"/>
      <c r="G1" s="118"/>
      <c r="H1" s="87"/>
      <c r="I1" s="230"/>
      <c r="J1" s="119"/>
      <c r="K1" s="257" t="s">
        <v>52</v>
      </c>
      <c r="L1" s="106"/>
      <c r="M1" s="88"/>
      <c r="N1" s="119"/>
      <c r="O1" s="119" t="s">
        <v>3</v>
      </c>
      <c r="P1" s="119"/>
      <c r="Q1" s="118"/>
      <c r="R1" s="119"/>
      <c r="Y1" s="341"/>
      <c r="Z1" s="341"/>
      <c r="AA1" s="341"/>
      <c r="AB1" s="401" t="e">
        <f>IF($Y$5=1,CONCATENATE(VLOOKUP($Y$3,$AA$2:$AH$14,2)),CONCATENATE(VLOOKUP($Y$3,$AA$16:$AH$25,2)))</f>
        <v>#N/A</v>
      </c>
      <c r="AC1" s="401" t="e">
        <f>IF($Y$5=1,CONCATENATE(VLOOKUP($Y$3,$AA$2:$AH$14,3)),CONCATENATE(VLOOKUP($Y$3,$AA$16:$AH$25,3)))</f>
        <v>#N/A</v>
      </c>
      <c r="AD1" s="401" t="e">
        <f>IF($Y$5=1,CONCATENATE(VLOOKUP($Y$3,$AA$2:$AH$14,4)),CONCATENATE(VLOOKUP($Y$3,$AA$16:$AH$25,4)))</f>
        <v>#N/A</v>
      </c>
      <c r="AE1" s="401" t="e">
        <f>IF($Y$5=1,CONCATENATE(VLOOKUP($Y$3,$AA$2:$AH$14,5)),CONCATENATE(VLOOKUP($Y$3,$AA$16:$AH$25,5)))</f>
        <v>#N/A</v>
      </c>
      <c r="AF1" s="401" t="e">
        <f>IF($Y$5=1,CONCATENATE(VLOOKUP($Y$3,$AA$2:$AH$14,6)),CONCATENATE(VLOOKUP($Y$3,$AA$16:$AH$25,6)))</f>
        <v>#N/A</v>
      </c>
      <c r="AG1" s="401" t="e">
        <f>IF($Y$5=1,CONCATENATE(VLOOKUP($Y$3,$AA$2:$AH$14,7)),CONCATENATE(VLOOKUP($Y$3,$AA$16:$AH$25,7)))</f>
        <v>#N/A</v>
      </c>
      <c r="AH1" s="401" t="e">
        <f>IF($Y$5=1,CONCATENATE(VLOOKUP($Y$3,$AA$2:$AH$14,8)),CONCATENATE(VLOOKUP($Y$3,$AA$16:$AH$25,8)))</f>
        <v>#N/A</v>
      </c>
    </row>
    <row r="2" spans="1:37" s="98" customFormat="1" x14ac:dyDescent="0.25">
      <c r="A2" s="284" t="s">
        <v>51</v>
      </c>
      <c r="B2" s="89"/>
      <c r="C2" s="89"/>
      <c r="D2" s="89"/>
      <c r="E2" s="278" t="str">
        <f>Altalanos!$B$8</f>
        <v>F12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396"/>
      <c r="Z2" s="395"/>
      <c r="AA2" s="404" t="s">
        <v>64</v>
      </c>
      <c r="AB2" s="405">
        <v>300</v>
      </c>
      <c r="AC2" s="405">
        <v>250</v>
      </c>
      <c r="AD2" s="405">
        <v>200</v>
      </c>
      <c r="AE2" s="405">
        <v>150</v>
      </c>
      <c r="AF2" s="405">
        <v>120</v>
      </c>
      <c r="AG2" s="405">
        <v>90</v>
      </c>
      <c r="AH2" s="405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395" t="str">
        <f>IF(K4="OB","A",IF(K4="IX","W",IF(K4="","",K4)))</f>
        <v/>
      </c>
      <c r="Z3" s="395"/>
      <c r="AA3" s="404" t="s">
        <v>65</v>
      </c>
      <c r="AB3" s="405">
        <v>280</v>
      </c>
      <c r="AC3" s="405">
        <v>230</v>
      </c>
      <c r="AD3" s="405">
        <v>180</v>
      </c>
      <c r="AE3" s="405">
        <v>140</v>
      </c>
      <c r="AF3" s="405">
        <v>80</v>
      </c>
      <c r="AG3" s="405">
        <v>0</v>
      </c>
      <c r="AH3" s="405">
        <v>0</v>
      </c>
      <c r="AI3"/>
      <c r="AJ3"/>
      <c r="AK3"/>
    </row>
    <row r="4" spans="1:37" s="28" customFormat="1" ht="11.25" customHeight="1" thickBot="1" x14ac:dyDescent="0.3">
      <c r="A4" s="496" t="str">
        <f>Altalanos!$A$10</f>
        <v>2025.06.19-20.</v>
      </c>
      <c r="B4" s="496"/>
      <c r="C4" s="496"/>
      <c r="D4" s="251"/>
      <c r="E4" s="123"/>
      <c r="F4" s="123"/>
      <c r="G4" s="123" t="str">
        <f>Altalanos!$C$10</f>
        <v>Zalaegerszeg</v>
      </c>
      <c r="H4" s="92"/>
      <c r="I4" s="123"/>
      <c r="J4" s="124"/>
      <c r="K4" s="125"/>
      <c r="L4" s="124"/>
      <c r="M4" s="91"/>
      <c r="N4" s="124"/>
      <c r="O4" s="123"/>
      <c r="P4" s="124"/>
      <c r="Q4" s="123"/>
      <c r="R4" s="83" t="str">
        <f>Altalanos!$E$10</f>
        <v>Kovács Annamária</v>
      </c>
      <c r="Y4" s="395"/>
      <c r="Z4" s="395"/>
      <c r="AA4" s="404" t="s">
        <v>69</v>
      </c>
      <c r="AB4" s="405">
        <v>250</v>
      </c>
      <c r="AC4" s="405">
        <v>200</v>
      </c>
      <c r="AD4" s="405">
        <v>150</v>
      </c>
      <c r="AE4" s="405">
        <v>120</v>
      </c>
      <c r="AF4" s="405">
        <v>90</v>
      </c>
      <c r="AG4" s="405">
        <v>60</v>
      </c>
      <c r="AH4" s="405">
        <v>25</v>
      </c>
      <c r="AI4"/>
      <c r="AJ4"/>
      <c r="AK4"/>
    </row>
    <row r="5" spans="1:37" s="19" customFormat="1" x14ac:dyDescent="0.25">
      <c r="A5" s="126"/>
      <c r="B5" s="127" t="s">
        <v>4</v>
      </c>
      <c r="C5" s="275" t="s">
        <v>44</v>
      </c>
      <c r="D5" s="127" t="s">
        <v>43</v>
      </c>
      <c r="E5" s="127" t="s">
        <v>41</v>
      </c>
      <c r="F5" s="128" t="s">
        <v>28</v>
      </c>
      <c r="G5" s="128" t="s">
        <v>29</v>
      </c>
      <c r="H5" s="128"/>
      <c r="I5" s="128" t="s">
        <v>32</v>
      </c>
      <c r="J5" s="128"/>
      <c r="K5" s="127" t="s">
        <v>42</v>
      </c>
      <c r="L5" s="129"/>
      <c r="M5" s="127" t="s">
        <v>59</v>
      </c>
      <c r="N5" s="129"/>
      <c r="O5" s="127" t="s">
        <v>58</v>
      </c>
      <c r="P5" s="129"/>
      <c r="Q5" s="127" t="s">
        <v>57</v>
      </c>
      <c r="R5" s="130"/>
      <c r="Y5" s="395">
        <f>IF(OR(Altalanos!$A$8="F1",Altalanos!$A$8="F2",Altalanos!$A$8="N1",Altalanos!$A$8="N2"),1,2)</f>
        <v>2</v>
      </c>
      <c r="Z5" s="395"/>
      <c r="AA5" s="404" t="s">
        <v>70</v>
      </c>
      <c r="AB5" s="405">
        <v>200</v>
      </c>
      <c r="AC5" s="405">
        <v>150</v>
      </c>
      <c r="AD5" s="405">
        <v>120</v>
      </c>
      <c r="AE5" s="405">
        <v>90</v>
      </c>
      <c r="AF5" s="405">
        <v>60</v>
      </c>
      <c r="AG5" s="405">
        <v>40</v>
      </c>
      <c r="AH5" s="405">
        <v>15</v>
      </c>
      <c r="AI5"/>
      <c r="AJ5"/>
      <c r="AK5"/>
    </row>
    <row r="6" spans="1:37" s="446" customFormat="1" ht="11.1" customHeight="1" thickBot="1" x14ac:dyDescent="0.3">
      <c r="A6" s="445"/>
      <c r="B6" s="448"/>
      <c r="C6" s="448"/>
      <c r="D6" s="448"/>
      <c r="E6" s="448"/>
      <c r="F6" s="447" t="str">
        <f>IF(Y3="","",CONCATENATE(AH1," / ",VLOOKUP(Y3,AB1:AH1,5)," pont"))</f>
        <v/>
      </c>
      <c r="G6" s="449"/>
      <c r="H6" s="450"/>
      <c r="I6" s="449"/>
      <c r="J6" s="451"/>
      <c r="K6" s="448" t="str">
        <f>IF(Y3="","",CONCATENATE(VLOOKUP(Y3,AB1:AH1,4)," pont"))</f>
        <v/>
      </c>
      <c r="L6" s="451"/>
      <c r="M6" s="467" t="str">
        <f>IF(Y3="","",CONCATENATE(VLOOKUP(Y3,AB1:AH1,3)," pont"))</f>
        <v/>
      </c>
      <c r="N6" s="468"/>
      <c r="O6" s="467" t="str">
        <f>IF(Y3="","",CONCATENATE(VLOOKUP(Y3,AB1:AH1,2)," pont"))</f>
        <v/>
      </c>
      <c r="P6" s="468"/>
      <c r="Q6" s="467" t="str">
        <f>IF(Y3="","",CONCATENATE(VLOOKUP(Y3,AB1:AH1,1)," pont"))</f>
        <v/>
      </c>
      <c r="R6" s="452"/>
      <c r="Y6" s="454"/>
      <c r="Z6" s="454"/>
      <c r="AA6" s="454" t="s">
        <v>71</v>
      </c>
      <c r="AB6" s="455">
        <v>150</v>
      </c>
      <c r="AC6" s="455">
        <v>120</v>
      </c>
      <c r="AD6" s="455">
        <v>90</v>
      </c>
      <c r="AE6" s="455">
        <v>60</v>
      </c>
      <c r="AF6" s="455">
        <v>40</v>
      </c>
      <c r="AG6" s="455">
        <v>25</v>
      </c>
      <c r="AH6" s="455">
        <v>10</v>
      </c>
      <c r="AI6" s="457"/>
      <c r="AJ6" s="457"/>
      <c r="AK6" s="457"/>
    </row>
    <row r="7" spans="1:37" s="34" customFormat="1" ht="12.9" customHeight="1" x14ac:dyDescent="0.25">
      <c r="A7" s="131">
        <v>1</v>
      </c>
      <c r="B7" s="239">
        <f>IF($E7="","",VLOOKUP($E7,F12_Csapat!$A$7:$O$22,14))</f>
        <v>0</v>
      </c>
      <c r="C7" s="263">
        <f>IF($E7="","",VLOOKUP($E7,F12_Csapat!$A$7:$O$22,15))</f>
        <v>0</v>
      </c>
      <c r="D7" s="263">
        <f>IF($E7="","",VLOOKUP($E7,F12_Csapat!$A$7:$O$22,5))</f>
        <v>0</v>
      </c>
      <c r="E7" s="132">
        <v>8</v>
      </c>
      <c r="F7" s="133" t="str">
        <f>UPPER(IF($E7="","",VLOOKUP($E7,F12_Csapat!$A$7:$O$22,2)))</f>
        <v>PVTC</v>
      </c>
      <c r="G7" s="133">
        <f>IF($E7="","",VLOOKUP($E7,F12_Csapat!$A$7:$O$22,3))</f>
        <v>0</v>
      </c>
      <c r="H7" s="133"/>
      <c r="I7" s="133">
        <f>IF($E7="","",VLOOKUP($E7,F12_Csapat!$A$7:$O$22,4))</f>
        <v>0</v>
      </c>
      <c r="J7" s="135"/>
      <c r="K7" s="134"/>
      <c r="L7" s="134"/>
      <c r="M7" s="158"/>
      <c r="N7" s="158"/>
      <c r="O7" s="139"/>
      <c r="P7" s="140"/>
      <c r="Q7" s="139"/>
      <c r="R7" s="140"/>
      <c r="S7" s="141"/>
      <c r="U7" s="142" t="str">
        <f>Birók!P21</f>
        <v>Bíró</v>
      </c>
      <c r="Y7" s="395"/>
      <c r="Z7" s="395"/>
      <c r="AA7" s="404" t="s">
        <v>72</v>
      </c>
      <c r="AB7" s="405">
        <v>120</v>
      </c>
      <c r="AC7" s="405">
        <v>90</v>
      </c>
      <c r="AD7" s="405">
        <v>60</v>
      </c>
      <c r="AE7" s="405">
        <v>40</v>
      </c>
      <c r="AF7" s="405">
        <v>25</v>
      </c>
      <c r="AG7" s="405">
        <v>10</v>
      </c>
      <c r="AH7" s="405">
        <v>5</v>
      </c>
      <c r="AI7"/>
      <c r="AJ7"/>
      <c r="AK7"/>
    </row>
    <row r="8" spans="1:37" s="34" customFormat="1" ht="12.9" customHeight="1" x14ac:dyDescent="0.25">
      <c r="A8" s="143"/>
      <c r="B8" s="276"/>
      <c r="C8" s="272"/>
      <c r="D8" s="272"/>
      <c r="E8" s="144"/>
      <c r="F8" s="145"/>
      <c r="G8" s="145"/>
      <c r="H8" s="146"/>
      <c r="I8" s="425" t="s">
        <v>0</v>
      </c>
      <c r="J8" s="148" t="s">
        <v>133</v>
      </c>
      <c r="K8" s="149" t="str">
        <f>UPPER(IF(OR(J8="a",J8="as"),F7,IF(OR(J8="b",J8="bs"),F9,)))</f>
        <v>PVTC</v>
      </c>
      <c r="L8" s="149"/>
      <c r="M8" s="158"/>
      <c r="N8" s="158"/>
      <c r="O8" s="139"/>
      <c r="P8" s="140"/>
      <c r="Q8" s="139"/>
      <c r="R8" s="140"/>
      <c r="S8" s="141"/>
      <c r="U8" s="150" t="str">
        <f>Birók!P22</f>
        <v xml:space="preserve"> </v>
      </c>
      <c r="Y8" s="395"/>
      <c r="Z8" s="395"/>
      <c r="AA8" s="404" t="s">
        <v>73</v>
      </c>
      <c r="AB8" s="405">
        <v>90</v>
      </c>
      <c r="AC8" s="405">
        <v>60</v>
      </c>
      <c r="AD8" s="405">
        <v>40</v>
      </c>
      <c r="AE8" s="405">
        <v>25</v>
      </c>
      <c r="AF8" s="405">
        <v>10</v>
      </c>
      <c r="AG8" s="405">
        <v>5</v>
      </c>
      <c r="AH8" s="405">
        <v>2</v>
      </c>
      <c r="AI8"/>
      <c r="AJ8"/>
      <c r="AK8"/>
    </row>
    <row r="9" spans="1:37" s="34" customFormat="1" ht="12.9" customHeight="1" x14ac:dyDescent="0.25">
      <c r="A9" s="143">
        <v>2</v>
      </c>
      <c r="B9" s="239" t="str">
        <f>IF($E9="","",VLOOKUP($E9,F12_Csapat!$A$7:$O$22,14))</f>
        <v/>
      </c>
      <c r="C9" s="263" t="str">
        <f>IF($E9="","",VLOOKUP($E9,F12_Csapat!$A$7:$O$22,15))</f>
        <v/>
      </c>
      <c r="D9" s="263" t="str">
        <f>IF($E9="","",VLOOKUP($E9,F12_Csapat!$A$7:$O$22,5))</f>
        <v/>
      </c>
      <c r="E9" s="132"/>
      <c r="F9" s="151" t="s">
        <v>77</v>
      </c>
      <c r="G9" s="151" t="str">
        <f>IF($E9="","",VLOOKUP($E9,F12_Csapat!$A$7:$O$22,3))</f>
        <v/>
      </c>
      <c r="H9" s="151"/>
      <c r="I9" s="133" t="str">
        <f>IF($E9="","",VLOOKUP($E9,F12_Csapat!$A$7:$O$22,4))</f>
        <v/>
      </c>
      <c r="J9" s="152"/>
      <c r="K9" s="134"/>
      <c r="L9" s="153"/>
      <c r="M9" s="158"/>
      <c r="N9" s="158"/>
      <c r="O9" s="139"/>
      <c r="P9" s="140"/>
      <c r="Q9" s="139"/>
      <c r="R9" s="140"/>
      <c r="S9" s="141"/>
      <c r="U9" s="150" t="str">
        <f>Birók!P23</f>
        <v xml:space="preserve"> </v>
      </c>
      <c r="Y9" s="395"/>
      <c r="Z9" s="395"/>
      <c r="AA9" s="404" t="s">
        <v>74</v>
      </c>
      <c r="AB9" s="405">
        <v>60</v>
      </c>
      <c r="AC9" s="405">
        <v>40</v>
      </c>
      <c r="AD9" s="405">
        <v>25</v>
      </c>
      <c r="AE9" s="405">
        <v>10</v>
      </c>
      <c r="AF9" s="405">
        <v>5</v>
      </c>
      <c r="AG9" s="405">
        <v>2</v>
      </c>
      <c r="AH9" s="405">
        <v>1</v>
      </c>
      <c r="AI9"/>
      <c r="AJ9"/>
      <c r="AK9"/>
    </row>
    <row r="10" spans="1:37" s="34" customFormat="1" ht="12.9" customHeight="1" x14ac:dyDescent="0.25">
      <c r="A10" s="143"/>
      <c r="B10" s="276"/>
      <c r="C10" s="272"/>
      <c r="D10" s="272"/>
      <c r="E10" s="154"/>
      <c r="F10" s="145"/>
      <c r="G10" s="145"/>
      <c r="H10" s="146"/>
      <c r="I10" s="134"/>
      <c r="J10" s="155"/>
      <c r="K10" s="147" t="s">
        <v>0</v>
      </c>
      <c r="L10" s="156" t="s">
        <v>133</v>
      </c>
      <c r="M10" s="157" t="str">
        <f>UPPER(IF(OR(L10="a",L10="as"),K8,IF(OR(L10="b",L10="bs"),K12,)))</f>
        <v>PVTC</v>
      </c>
      <c r="N10" s="157"/>
      <c r="O10" s="158"/>
      <c r="P10" s="158"/>
      <c r="Q10" s="139"/>
      <c r="R10" s="140"/>
      <c r="S10" s="141"/>
      <c r="U10" s="150" t="str">
        <f>Birók!P24</f>
        <v xml:space="preserve"> </v>
      </c>
      <c r="Y10" s="395"/>
      <c r="Z10" s="395"/>
      <c r="AA10" s="404" t="s">
        <v>75</v>
      </c>
      <c r="AB10" s="405">
        <v>40</v>
      </c>
      <c r="AC10" s="405">
        <v>25</v>
      </c>
      <c r="AD10" s="405">
        <v>15</v>
      </c>
      <c r="AE10" s="405">
        <v>7</v>
      </c>
      <c r="AF10" s="405">
        <v>4</v>
      </c>
      <c r="AG10" s="405">
        <v>1</v>
      </c>
      <c r="AH10" s="405">
        <v>0</v>
      </c>
      <c r="AI10"/>
      <c r="AJ10"/>
      <c r="AK10"/>
    </row>
    <row r="11" spans="1:37" s="34" customFormat="1" ht="12.9" customHeight="1" x14ac:dyDescent="0.25">
      <c r="A11" s="143">
        <v>3</v>
      </c>
      <c r="B11" s="239">
        <f>IF($E11="","",VLOOKUP($E11,F12_Csapat!$A$7:$O$22,14))</f>
        <v>0</v>
      </c>
      <c r="C11" s="263">
        <f>IF($E11="","",VLOOKUP($E11,F12_Csapat!$A$7:$O$22,15))</f>
        <v>0</v>
      </c>
      <c r="D11" s="263">
        <f>IF($E11="","",VLOOKUP($E11,F12_Csapat!$A$7:$O$22,5))</f>
        <v>0</v>
      </c>
      <c r="E11" s="132">
        <v>10</v>
      </c>
      <c r="F11" s="151" t="str">
        <f>UPPER(IF($E11="","",VLOOKUP($E11,F12_Csapat!$A$7:$O$22,2)))</f>
        <v>CENTERPÁLYA EGYESÜLET 2.</v>
      </c>
      <c r="G11" s="151">
        <f>IF($E11="","",VLOOKUP($E11,F12_Csapat!$A$7:$O$22,3))</f>
        <v>0</v>
      </c>
      <c r="H11" s="151"/>
      <c r="I11" s="151">
        <f>IF($E11="","",VLOOKUP($E11,F12_Csapat!$A$7:$O$22,4))</f>
        <v>0</v>
      </c>
      <c r="J11" s="135"/>
      <c r="K11" s="134"/>
      <c r="L11" s="159"/>
      <c r="M11" s="473" t="s">
        <v>121</v>
      </c>
      <c r="N11" s="160"/>
      <c r="O11" s="158"/>
      <c r="P11" s="158"/>
      <c r="Q11" s="139"/>
      <c r="R11" s="140"/>
      <c r="S11" s="141"/>
      <c r="U11" s="150" t="str">
        <f>Birók!P25</f>
        <v xml:space="preserve"> </v>
      </c>
      <c r="Y11" s="395"/>
      <c r="Z11" s="395"/>
      <c r="AA11" s="404" t="s">
        <v>76</v>
      </c>
      <c r="AB11" s="405">
        <v>25</v>
      </c>
      <c r="AC11" s="405">
        <v>15</v>
      </c>
      <c r="AD11" s="405">
        <v>10</v>
      </c>
      <c r="AE11" s="405">
        <v>6</v>
      </c>
      <c r="AF11" s="405">
        <v>3</v>
      </c>
      <c r="AG11" s="405">
        <v>1</v>
      </c>
      <c r="AH11" s="405">
        <v>0</v>
      </c>
      <c r="AI11"/>
      <c r="AJ11"/>
      <c r="AK11"/>
    </row>
    <row r="12" spans="1:37" s="34" customFormat="1" ht="12.9" customHeight="1" x14ac:dyDescent="0.25">
      <c r="A12" s="143"/>
      <c r="B12" s="276"/>
      <c r="C12" s="272"/>
      <c r="D12" s="272"/>
      <c r="E12" s="154"/>
      <c r="F12" s="145"/>
      <c r="G12" s="145"/>
      <c r="H12" s="146"/>
      <c r="I12" s="425" t="s">
        <v>0</v>
      </c>
      <c r="J12" s="148" t="s">
        <v>64</v>
      </c>
      <c r="K12" s="149" t="str">
        <f>UPPER(IF(OR(J12="a",J12="as"),F11,IF(OR(J12="b",J12="bs"),F13,)))</f>
        <v>CENTERPÁLYA EGYESÜLET 2.</v>
      </c>
      <c r="L12" s="161"/>
      <c r="M12" s="158"/>
      <c r="N12" s="160"/>
      <c r="O12" s="158"/>
      <c r="P12" s="158"/>
      <c r="Q12" s="139"/>
      <c r="R12" s="140"/>
      <c r="S12" s="141"/>
      <c r="U12" s="150" t="str">
        <f>Birók!P26</f>
        <v xml:space="preserve"> </v>
      </c>
      <c r="Y12" s="395"/>
      <c r="Z12" s="395"/>
      <c r="AA12" s="404" t="s">
        <v>81</v>
      </c>
      <c r="AB12" s="405">
        <v>15</v>
      </c>
      <c r="AC12" s="405">
        <v>10</v>
      </c>
      <c r="AD12" s="405">
        <v>6</v>
      </c>
      <c r="AE12" s="405">
        <v>3</v>
      </c>
      <c r="AF12" s="405">
        <v>1</v>
      </c>
      <c r="AG12" s="405">
        <v>0</v>
      </c>
      <c r="AH12" s="405">
        <v>0</v>
      </c>
      <c r="AI12"/>
      <c r="AJ12"/>
      <c r="AK12"/>
    </row>
    <row r="13" spans="1:37" s="34" customFormat="1" ht="12.9" customHeight="1" x14ac:dyDescent="0.25">
      <c r="A13" s="143">
        <v>4</v>
      </c>
      <c r="B13" s="239" t="str">
        <f>IF($E13="","",VLOOKUP($E13,F12_Csapat!$A$7:$O$22,14))</f>
        <v/>
      </c>
      <c r="C13" s="263" t="str">
        <f>IF($E13="","",VLOOKUP($E13,F12_Csapat!$A$7:$O$22,15))</f>
        <v/>
      </c>
      <c r="D13" s="263" t="str">
        <f>IF($E13="","",VLOOKUP($E13,F12_Csapat!$A$7:$O$22,5))</f>
        <v/>
      </c>
      <c r="E13" s="132"/>
      <c r="F13" s="151" t="s">
        <v>77</v>
      </c>
      <c r="G13" s="151" t="str">
        <f>IF($E13="","",VLOOKUP($E13,F12_Csapat!$A$7:$O$22,3))</f>
        <v/>
      </c>
      <c r="H13" s="151"/>
      <c r="I13" s="151" t="str">
        <f>IF($E13="","",VLOOKUP($E13,F12_Csapat!$A$7:$O$22,4))</f>
        <v/>
      </c>
      <c r="J13" s="162"/>
      <c r="K13" s="134"/>
      <c r="L13" s="134"/>
      <c r="M13" s="158"/>
      <c r="N13" s="160"/>
      <c r="O13" s="158"/>
      <c r="P13" s="158"/>
      <c r="Q13" s="139"/>
      <c r="R13" s="140"/>
      <c r="S13" s="141"/>
      <c r="U13" s="150" t="str">
        <f>Birók!P27</f>
        <v xml:space="preserve"> </v>
      </c>
      <c r="Y13" s="395"/>
      <c r="Z13" s="395"/>
      <c r="AA13" s="404" t="s">
        <v>77</v>
      </c>
      <c r="AB13" s="405">
        <v>10</v>
      </c>
      <c r="AC13" s="405">
        <v>6</v>
      </c>
      <c r="AD13" s="405">
        <v>3</v>
      </c>
      <c r="AE13" s="405">
        <v>1</v>
      </c>
      <c r="AF13" s="405">
        <v>0</v>
      </c>
      <c r="AG13" s="405">
        <v>0</v>
      </c>
      <c r="AH13" s="405">
        <v>0</v>
      </c>
      <c r="AI13"/>
      <c r="AJ13"/>
      <c r="AK13"/>
    </row>
    <row r="14" spans="1:37" s="34" customFormat="1" ht="12.9" customHeight="1" x14ac:dyDescent="0.25">
      <c r="A14" s="143"/>
      <c r="B14" s="276"/>
      <c r="C14" s="272"/>
      <c r="D14" s="272"/>
      <c r="E14" s="154"/>
      <c r="F14" s="134"/>
      <c r="G14" s="134"/>
      <c r="H14" s="65"/>
      <c r="I14" s="163"/>
      <c r="J14" s="155"/>
      <c r="K14" s="134"/>
      <c r="L14" s="134"/>
      <c r="M14" s="469" t="s">
        <v>0</v>
      </c>
      <c r="N14" s="464" t="s">
        <v>133</v>
      </c>
      <c r="O14" s="157" t="str">
        <f>UPPER(IF(OR(N14="a",N14="as"),M10,IF(OR(N14="b",N14="bs"),M18,)))</f>
        <v>PVTC</v>
      </c>
      <c r="P14" s="157"/>
      <c r="Q14" s="139"/>
      <c r="R14" s="140"/>
      <c r="S14" s="141"/>
      <c r="U14" s="150" t="str">
        <f>Birók!P28</f>
        <v xml:space="preserve"> </v>
      </c>
      <c r="Y14" s="395"/>
      <c r="Z14" s="395"/>
      <c r="AA14" s="404" t="s">
        <v>78</v>
      </c>
      <c r="AB14" s="405">
        <v>3</v>
      </c>
      <c r="AC14" s="405">
        <v>2</v>
      </c>
      <c r="AD14" s="405">
        <v>1</v>
      </c>
      <c r="AE14" s="405">
        <v>0</v>
      </c>
      <c r="AF14" s="405">
        <v>0</v>
      </c>
      <c r="AG14" s="405">
        <v>0</v>
      </c>
      <c r="AH14" s="405">
        <v>0</v>
      </c>
      <c r="AI14"/>
      <c r="AJ14"/>
      <c r="AK14"/>
    </row>
    <row r="15" spans="1:37" s="34" customFormat="1" ht="12.9" customHeight="1" x14ac:dyDescent="0.25">
      <c r="A15" s="131">
        <v>5</v>
      </c>
      <c r="B15" s="239">
        <f>IF($E15="","",VLOOKUP($E15,F12_Csapat!$A$7:$O$22,14))</f>
        <v>0</v>
      </c>
      <c r="C15" s="263">
        <f>IF($E15="","",VLOOKUP($E15,F12_Csapat!$A$7:$O$22,15))</f>
        <v>0</v>
      </c>
      <c r="D15" s="263">
        <f>IF($E15="","",VLOOKUP($E15,F12_Csapat!$A$7:$O$22,5))</f>
        <v>0</v>
      </c>
      <c r="E15" s="132">
        <v>3</v>
      </c>
      <c r="F15" s="133" t="str">
        <f>UPPER(IF($E15="","",VLOOKUP($E15,F12_Csapat!$A$7:$O$22,2)))</f>
        <v>SVSE I.</v>
      </c>
      <c r="G15" s="133">
        <f>IF($E15="","",VLOOKUP($E15,F12_Csapat!$A$7:$O$22,3))</f>
        <v>0</v>
      </c>
      <c r="H15" s="133"/>
      <c r="I15" s="133">
        <f>IF($E15="","",VLOOKUP($E15,F12_Csapat!$A$7:$O$22,4))</f>
        <v>0</v>
      </c>
      <c r="J15" s="164"/>
      <c r="K15" s="134"/>
      <c r="L15" s="134"/>
      <c r="M15" s="158"/>
      <c r="N15" s="160"/>
      <c r="O15" s="473" t="s">
        <v>136</v>
      </c>
      <c r="P15" s="160"/>
      <c r="Q15" s="139"/>
      <c r="R15" s="140"/>
      <c r="S15" s="141"/>
      <c r="U15" s="150" t="str">
        <f>Birók!P29</f>
        <v xml:space="preserve"> </v>
      </c>
      <c r="Y15" s="395"/>
      <c r="Z15" s="395"/>
      <c r="AA15" s="404"/>
      <c r="AB15" s="404"/>
      <c r="AC15" s="404"/>
      <c r="AD15" s="404"/>
      <c r="AE15" s="404"/>
      <c r="AF15" s="404"/>
      <c r="AG15" s="404"/>
      <c r="AH15" s="404"/>
      <c r="AI15"/>
      <c r="AJ15"/>
      <c r="AK15"/>
    </row>
    <row r="16" spans="1:37" s="34" customFormat="1" ht="12.9" customHeight="1" thickBot="1" x14ac:dyDescent="0.3">
      <c r="A16" s="143"/>
      <c r="B16" s="276"/>
      <c r="C16" s="272"/>
      <c r="D16" s="272"/>
      <c r="E16" s="154"/>
      <c r="F16" s="145"/>
      <c r="G16" s="145"/>
      <c r="H16" s="146"/>
      <c r="I16" s="425" t="s">
        <v>0</v>
      </c>
      <c r="J16" s="148" t="s">
        <v>64</v>
      </c>
      <c r="K16" s="149" t="str">
        <f>UPPER(IF(OR(J16="a",J16="as"),F15,IF(OR(J16="b",J16="bs"),F17,)))</f>
        <v>SVSE I.</v>
      </c>
      <c r="L16" s="149"/>
      <c r="M16" s="158"/>
      <c r="N16" s="160"/>
      <c r="O16" s="158"/>
      <c r="P16" s="160"/>
      <c r="Q16" s="139"/>
      <c r="R16" s="140"/>
      <c r="S16" s="141"/>
      <c r="U16" s="165" t="str">
        <f>Birók!P30</f>
        <v>Egyik sem</v>
      </c>
      <c r="Y16" s="395"/>
      <c r="Z16" s="395"/>
      <c r="AA16" s="404" t="s">
        <v>64</v>
      </c>
      <c r="AB16" s="405">
        <v>150</v>
      </c>
      <c r="AC16" s="405">
        <v>120</v>
      </c>
      <c r="AD16" s="405">
        <v>90</v>
      </c>
      <c r="AE16" s="405">
        <v>60</v>
      </c>
      <c r="AF16" s="405">
        <v>40</v>
      </c>
      <c r="AG16" s="405">
        <v>25</v>
      </c>
      <c r="AH16" s="405">
        <v>15</v>
      </c>
      <c r="AI16"/>
      <c r="AJ16"/>
      <c r="AK16"/>
    </row>
    <row r="17" spans="1:37" s="34" customFormat="1" ht="12.9" customHeight="1" x14ac:dyDescent="0.25">
      <c r="A17" s="143">
        <v>6</v>
      </c>
      <c r="B17" s="239" t="str">
        <f>IF($E17="","",VLOOKUP($E17,F12_Csapat!$A$7:$O$22,14))</f>
        <v/>
      </c>
      <c r="C17" s="263" t="str">
        <f>IF($E17="","",VLOOKUP($E17,F12_Csapat!$A$7:$O$22,15))</f>
        <v/>
      </c>
      <c r="D17" s="263" t="str">
        <f>IF($E17="","",VLOOKUP($E17,F12_Csapat!$A$7:$O$22,5))</f>
        <v/>
      </c>
      <c r="E17" s="132"/>
      <c r="F17" s="151" t="s">
        <v>77</v>
      </c>
      <c r="G17" s="151" t="str">
        <f>IF($E17="","",VLOOKUP($E17,F12_Csapat!$A$7:$O$22,3))</f>
        <v/>
      </c>
      <c r="H17" s="151"/>
      <c r="I17" s="151" t="str">
        <f>IF($E17="","",VLOOKUP($E17,F12_Csapat!$A$7:$O$22,4))</f>
        <v/>
      </c>
      <c r="J17" s="152"/>
      <c r="K17" s="134"/>
      <c r="L17" s="153"/>
      <c r="M17" s="158"/>
      <c r="N17" s="160"/>
      <c r="O17" s="158"/>
      <c r="P17" s="160"/>
      <c r="Q17" s="139"/>
      <c r="R17" s="140"/>
      <c r="S17" s="141"/>
      <c r="Y17" s="395"/>
      <c r="Z17" s="395"/>
      <c r="AA17" s="404" t="s">
        <v>69</v>
      </c>
      <c r="AB17" s="405">
        <v>120</v>
      </c>
      <c r="AC17" s="405">
        <v>90</v>
      </c>
      <c r="AD17" s="405">
        <v>60</v>
      </c>
      <c r="AE17" s="405">
        <v>40</v>
      </c>
      <c r="AF17" s="405">
        <v>25</v>
      </c>
      <c r="AG17" s="405">
        <v>15</v>
      </c>
      <c r="AH17" s="405">
        <v>8</v>
      </c>
      <c r="AI17"/>
      <c r="AJ17"/>
      <c r="AK17"/>
    </row>
    <row r="18" spans="1:37" s="34" customFormat="1" ht="12.9" customHeight="1" x14ac:dyDescent="0.25">
      <c r="A18" s="143"/>
      <c r="B18" s="276"/>
      <c r="C18" s="272"/>
      <c r="D18" s="272"/>
      <c r="E18" s="154"/>
      <c r="F18" s="145"/>
      <c r="G18" s="145"/>
      <c r="H18" s="146"/>
      <c r="I18" s="134"/>
      <c r="J18" s="155"/>
      <c r="K18" s="147" t="s">
        <v>0</v>
      </c>
      <c r="L18" s="156" t="s">
        <v>133</v>
      </c>
      <c r="M18" s="157" t="str">
        <f>UPPER(IF(OR(L18="a",L18="as"),K16,IF(OR(L18="b",L18="bs"),K20,)))</f>
        <v>SVSE I.</v>
      </c>
      <c r="N18" s="166"/>
      <c r="O18" s="158"/>
      <c r="P18" s="160"/>
      <c r="Q18" s="139"/>
      <c r="R18" s="140"/>
      <c r="S18" s="141"/>
      <c r="Y18" s="395"/>
      <c r="Z18" s="395"/>
      <c r="AA18" s="404" t="s">
        <v>70</v>
      </c>
      <c r="AB18" s="405">
        <v>90</v>
      </c>
      <c r="AC18" s="405">
        <v>60</v>
      </c>
      <c r="AD18" s="405">
        <v>40</v>
      </c>
      <c r="AE18" s="405">
        <v>25</v>
      </c>
      <c r="AF18" s="405">
        <v>15</v>
      </c>
      <c r="AG18" s="405">
        <v>8</v>
      </c>
      <c r="AH18" s="405">
        <v>4</v>
      </c>
      <c r="AI18"/>
      <c r="AJ18"/>
      <c r="AK18"/>
    </row>
    <row r="19" spans="1:37" s="34" customFormat="1" ht="12.9" customHeight="1" x14ac:dyDescent="0.25">
      <c r="A19" s="143">
        <v>7</v>
      </c>
      <c r="B19" s="239">
        <f>IF($E19="","",VLOOKUP($E19,F12_Csapat!$A$7:$O$22,14))</f>
        <v>0</v>
      </c>
      <c r="C19" s="263">
        <f>IF($E19="","",VLOOKUP($E19,F12_Csapat!$A$7:$O$22,15))</f>
        <v>0</v>
      </c>
      <c r="D19" s="263">
        <f>IF($E19="","",VLOOKUP($E19,F12_Csapat!$A$7:$O$22,5))</f>
        <v>0</v>
      </c>
      <c r="E19" s="132">
        <v>1</v>
      </c>
      <c r="F19" s="151" t="str">
        <f>UPPER(IF($E19="","",VLOOKUP($E19,F12_Csapat!$A$7:$O$22,2)))</f>
        <v>VOLVEX TENNIS</v>
      </c>
      <c r="G19" s="151">
        <f>IF($E19="","",VLOOKUP($E19,F12_Csapat!$A$7:$O$22,3))</f>
        <v>0</v>
      </c>
      <c r="H19" s="151"/>
      <c r="I19" s="151">
        <f>IF($E19="","",VLOOKUP($E19,F12_Csapat!$A$7:$O$22,4))</f>
        <v>0</v>
      </c>
      <c r="J19" s="135"/>
      <c r="K19" s="134"/>
      <c r="L19" s="159"/>
      <c r="M19" s="473" t="s">
        <v>120</v>
      </c>
      <c r="N19" s="158"/>
      <c r="O19" s="158"/>
      <c r="P19" s="160"/>
      <c r="Q19" s="139"/>
      <c r="R19" s="140"/>
      <c r="S19" s="141"/>
      <c r="Y19" s="395"/>
      <c r="Z19" s="395"/>
      <c r="AA19" s="404" t="s">
        <v>71</v>
      </c>
      <c r="AB19" s="405">
        <v>60</v>
      </c>
      <c r="AC19" s="405">
        <v>40</v>
      </c>
      <c r="AD19" s="405">
        <v>25</v>
      </c>
      <c r="AE19" s="405">
        <v>15</v>
      </c>
      <c r="AF19" s="405">
        <v>8</v>
      </c>
      <c r="AG19" s="405">
        <v>4</v>
      </c>
      <c r="AH19" s="405">
        <v>2</v>
      </c>
      <c r="AI19"/>
      <c r="AJ19"/>
      <c r="AK19"/>
    </row>
    <row r="20" spans="1:37" s="34" customFormat="1" ht="12.9" customHeight="1" x14ac:dyDescent="0.25">
      <c r="A20" s="143"/>
      <c r="B20" s="276"/>
      <c r="C20" s="272"/>
      <c r="D20" s="272"/>
      <c r="E20" s="144"/>
      <c r="F20" s="145"/>
      <c r="G20" s="145"/>
      <c r="H20" s="146"/>
      <c r="I20" s="425" t="s">
        <v>0</v>
      </c>
      <c r="J20" s="148" t="s">
        <v>65</v>
      </c>
      <c r="K20" s="149" t="str">
        <f>UPPER(IF(OR(J20="a",J20="as"),F19,IF(OR(J20="b",J20="bs"),F21,)))</f>
        <v>RÁBA ETO SE</v>
      </c>
      <c r="L20" s="161"/>
      <c r="M20" s="158"/>
      <c r="N20" s="158"/>
      <c r="O20" s="158"/>
      <c r="P20" s="160"/>
      <c r="Q20" s="139"/>
      <c r="R20" s="140"/>
      <c r="S20" s="141"/>
      <c r="Y20" s="395"/>
      <c r="Z20" s="395"/>
      <c r="AA20" s="404" t="s">
        <v>72</v>
      </c>
      <c r="AB20" s="405">
        <v>40</v>
      </c>
      <c r="AC20" s="405">
        <v>25</v>
      </c>
      <c r="AD20" s="405">
        <v>15</v>
      </c>
      <c r="AE20" s="405">
        <v>8</v>
      </c>
      <c r="AF20" s="405">
        <v>4</v>
      </c>
      <c r="AG20" s="405">
        <v>2</v>
      </c>
      <c r="AH20" s="405">
        <v>1</v>
      </c>
      <c r="AI20"/>
      <c r="AJ20"/>
      <c r="AK20"/>
    </row>
    <row r="21" spans="1:37" s="34" customFormat="1" ht="12.9" customHeight="1" x14ac:dyDescent="0.25">
      <c r="A21" s="143">
        <v>8</v>
      </c>
      <c r="B21" s="239">
        <f>IF($E21="","",VLOOKUP($E21,F12_Csapat!$A$7:$O$22,14))</f>
        <v>0</v>
      </c>
      <c r="C21" s="263">
        <f>IF($E21="","",VLOOKUP($E21,F12_Csapat!$A$7:$O$22,15))</f>
        <v>0</v>
      </c>
      <c r="D21" s="263">
        <f>IF($E21="","",VLOOKUP($E21,F12_Csapat!$A$7:$O$22,5))</f>
        <v>0</v>
      </c>
      <c r="E21" s="132">
        <v>6</v>
      </c>
      <c r="F21" s="151" t="str">
        <f>UPPER(IF($E21="","",VLOOKUP($E21,F12_Csapat!$A$7:$O$22,2)))</f>
        <v>RÁBA ETO SE</v>
      </c>
      <c r="G21" s="151">
        <f>IF($E21="","",VLOOKUP($E21,F12_Csapat!$A$7:$O$22,3))</f>
        <v>0</v>
      </c>
      <c r="H21" s="151"/>
      <c r="I21" s="151">
        <f>IF($E21="","",VLOOKUP($E21,F12_Csapat!$A$7:$O$22,4))</f>
        <v>0</v>
      </c>
      <c r="J21" s="162"/>
      <c r="K21" s="466" t="s">
        <v>127</v>
      </c>
      <c r="L21" s="134"/>
      <c r="M21" s="158"/>
      <c r="N21" s="158"/>
      <c r="O21" s="158"/>
      <c r="P21" s="160"/>
      <c r="Q21" s="139"/>
      <c r="R21" s="140"/>
      <c r="S21" s="141"/>
      <c r="Y21" s="395"/>
      <c r="Z21" s="395"/>
      <c r="AA21" s="404" t="s">
        <v>73</v>
      </c>
      <c r="AB21" s="405">
        <v>25</v>
      </c>
      <c r="AC21" s="405">
        <v>15</v>
      </c>
      <c r="AD21" s="405">
        <v>10</v>
      </c>
      <c r="AE21" s="405">
        <v>6</v>
      </c>
      <c r="AF21" s="405">
        <v>3</v>
      </c>
      <c r="AG21" s="405">
        <v>1</v>
      </c>
      <c r="AH21" s="405">
        <v>0</v>
      </c>
      <c r="AI21"/>
      <c r="AJ21"/>
      <c r="AK21"/>
    </row>
    <row r="22" spans="1:37" s="34" customFormat="1" ht="12.9" customHeight="1" x14ac:dyDescent="0.25">
      <c r="A22" s="143"/>
      <c r="B22" s="276"/>
      <c r="C22" s="272"/>
      <c r="D22" s="272"/>
      <c r="E22" s="144"/>
      <c r="F22" s="163"/>
      <c r="G22" s="163"/>
      <c r="H22" s="167"/>
      <c r="I22" s="163"/>
      <c r="J22" s="155"/>
      <c r="K22" s="134"/>
      <c r="L22" s="134"/>
      <c r="M22" s="158"/>
      <c r="N22" s="158"/>
      <c r="O22" s="469" t="s">
        <v>0</v>
      </c>
      <c r="P22" s="464" t="s">
        <v>122</v>
      </c>
      <c r="Q22" s="157" t="str">
        <f>UPPER(IF(OR(P22="a",P22="as"),O14,IF(OR(P22="b",P22="bs"),O30,)))</f>
        <v>DUNAKESZI TK </v>
      </c>
      <c r="R22" s="157"/>
      <c r="S22" s="141"/>
      <c r="Y22" s="395"/>
      <c r="Z22" s="395"/>
      <c r="AA22" s="404" t="s">
        <v>74</v>
      </c>
      <c r="AB22" s="405">
        <v>15</v>
      </c>
      <c r="AC22" s="405">
        <v>10</v>
      </c>
      <c r="AD22" s="405">
        <v>6</v>
      </c>
      <c r="AE22" s="405">
        <v>3</v>
      </c>
      <c r="AF22" s="405">
        <v>1</v>
      </c>
      <c r="AG22" s="405">
        <v>0</v>
      </c>
      <c r="AH22" s="405">
        <v>0</v>
      </c>
      <c r="AI22"/>
      <c r="AJ22"/>
      <c r="AK22"/>
    </row>
    <row r="23" spans="1:37" s="34" customFormat="1" ht="12.9" customHeight="1" x14ac:dyDescent="0.25">
      <c r="A23" s="143">
        <v>9</v>
      </c>
      <c r="B23" s="239">
        <f>IF($E23="","",VLOOKUP($E23,F12_Csapat!$A$7:$O$22,14))</f>
        <v>0</v>
      </c>
      <c r="C23" s="263">
        <f>IF($E23="","",VLOOKUP($E23,F12_Csapat!$A$7:$O$22,15))</f>
        <v>0</v>
      </c>
      <c r="D23" s="263">
        <f>IF($E23="","",VLOOKUP($E23,F12_Csapat!$A$7:$O$22,5))</f>
        <v>0</v>
      </c>
      <c r="E23" s="132">
        <v>5</v>
      </c>
      <c r="F23" s="151" t="str">
        <f>UPPER(IF($E23="","",VLOOKUP($E23,F12_Csapat!$A$7:$O$22,2)))</f>
        <v>FEHÉRVÁR KISKÚT TK</v>
      </c>
      <c r="G23" s="151">
        <f>IF($E23="","",VLOOKUP($E23,F12_Csapat!$A$7:$O$22,3))</f>
        <v>0</v>
      </c>
      <c r="H23" s="151"/>
      <c r="I23" s="151">
        <f>IF($E23="","",VLOOKUP($E23,F12_Csapat!$A$7:$O$22,4))</f>
        <v>0</v>
      </c>
      <c r="J23" s="135"/>
      <c r="K23" s="134"/>
      <c r="L23" s="134"/>
      <c r="M23" s="158"/>
      <c r="N23" s="158"/>
      <c r="O23" s="158"/>
      <c r="P23" s="160"/>
      <c r="Q23" s="473" t="s">
        <v>120</v>
      </c>
      <c r="R23" s="158"/>
      <c r="S23" s="141"/>
      <c r="Y23" s="395"/>
      <c r="Z23" s="395"/>
      <c r="AA23" s="404" t="s">
        <v>75</v>
      </c>
      <c r="AB23" s="405">
        <v>10</v>
      </c>
      <c r="AC23" s="405">
        <v>6</v>
      </c>
      <c r="AD23" s="405">
        <v>3</v>
      </c>
      <c r="AE23" s="405">
        <v>1</v>
      </c>
      <c r="AF23" s="405">
        <v>0</v>
      </c>
      <c r="AG23" s="405">
        <v>0</v>
      </c>
      <c r="AH23" s="405">
        <v>0</v>
      </c>
      <c r="AI23"/>
      <c r="AJ23"/>
      <c r="AK23"/>
    </row>
    <row r="24" spans="1:37" s="34" customFormat="1" ht="12.9" customHeight="1" x14ac:dyDescent="0.25">
      <c r="A24" s="143"/>
      <c r="B24" s="276"/>
      <c r="C24" s="272"/>
      <c r="D24" s="272"/>
      <c r="E24" s="144"/>
      <c r="F24" s="145"/>
      <c r="G24" s="145"/>
      <c r="H24" s="146"/>
      <c r="I24" s="425" t="s">
        <v>0</v>
      </c>
      <c r="J24" s="148" t="s">
        <v>119</v>
      </c>
      <c r="K24" s="149" t="str">
        <f>UPPER(IF(OR(J24="a",J24="as"),F23,IF(OR(J24="b",J24="bs"),F25,)))</f>
        <v>FEHÉRVÁR KISKÚT TK</v>
      </c>
      <c r="L24" s="149"/>
      <c r="M24" s="158"/>
      <c r="N24" s="158"/>
      <c r="O24" s="158"/>
      <c r="P24" s="160"/>
      <c r="Q24" s="139"/>
      <c r="R24" s="140"/>
      <c r="S24" s="141"/>
      <c r="Y24" s="395"/>
      <c r="Z24" s="395"/>
      <c r="AA24" s="404" t="s">
        <v>76</v>
      </c>
      <c r="AB24" s="405">
        <v>6</v>
      </c>
      <c r="AC24" s="405">
        <v>3</v>
      </c>
      <c r="AD24" s="405">
        <v>1</v>
      </c>
      <c r="AE24" s="405">
        <v>0</v>
      </c>
      <c r="AF24" s="405">
        <v>0</v>
      </c>
      <c r="AG24" s="405">
        <v>0</v>
      </c>
      <c r="AH24" s="405">
        <v>0</v>
      </c>
      <c r="AI24"/>
      <c r="AJ24"/>
      <c r="AK24"/>
    </row>
    <row r="25" spans="1:37" s="34" customFormat="1" ht="12.9" customHeight="1" x14ac:dyDescent="0.25">
      <c r="A25" s="143">
        <v>10</v>
      </c>
      <c r="B25" s="239">
        <f>IF($E25="","",VLOOKUP($E25,F12_Csapat!$A$7:$O$22,14))</f>
        <v>0</v>
      </c>
      <c r="C25" s="263">
        <f>IF($E25="","",VLOOKUP($E25,F12_Csapat!$A$7:$O$22,15))</f>
        <v>0</v>
      </c>
      <c r="D25" s="263">
        <f>IF($E25="","",VLOOKUP($E25,F12_Csapat!$A$7:$O$22,5))</f>
        <v>0</v>
      </c>
      <c r="E25" s="132">
        <v>4</v>
      </c>
      <c r="F25" s="151" t="str">
        <f>UPPER(IF($E25="","",VLOOKUP($E25,F12_Csapat!$A$7:$O$22,2)))</f>
        <v>SVSE II.</v>
      </c>
      <c r="G25" s="151">
        <f>IF($E25="","",VLOOKUP($E25,F12_Csapat!$A$7:$O$22,3))</f>
        <v>0</v>
      </c>
      <c r="H25" s="151"/>
      <c r="I25" s="151">
        <f>IF($E25="","",VLOOKUP($E25,F12_Csapat!$A$7:$O$22,4))</f>
        <v>0</v>
      </c>
      <c r="J25" s="152"/>
      <c r="K25" s="466" t="s">
        <v>121</v>
      </c>
      <c r="L25" s="153"/>
      <c r="M25" s="158"/>
      <c r="N25" s="158"/>
      <c r="O25" s="158"/>
      <c r="P25" s="160"/>
      <c r="Q25" s="139"/>
      <c r="R25" s="140"/>
      <c r="S25" s="141"/>
      <c r="Y25" s="395"/>
      <c r="Z25" s="395"/>
      <c r="AA25" s="404" t="s">
        <v>81</v>
      </c>
      <c r="AB25" s="405">
        <v>3</v>
      </c>
      <c r="AC25" s="405">
        <v>2</v>
      </c>
      <c r="AD25" s="405">
        <v>1</v>
      </c>
      <c r="AE25" s="405">
        <v>0</v>
      </c>
      <c r="AF25" s="405">
        <v>0</v>
      </c>
      <c r="AG25" s="405">
        <v>0</v>
      </c>
      <c r="AH25" s="405">
        <v>0</v>
      </c>
      <c r="AI25"/>
      <c r="AJ25"/>
      <c r="AK25"/>
    </row>
    <row r="26" spans="1:37" s="34" customFormat="1" ht="12.9" customHeight="1" x14ac:dyDescent="0.25">
      <c r="A26" s="143"/>
      <c r="B26" s="276"/>
      <c r="C26" s="272"/>
      <c r="D26" s="272"/>
      <c r="E26" s="154"/>
      <c r="F26" s="145"/>
      <c r="G26" s="145"/>
      <c r="H26" s="146"/>
      <c r="I26" s="134"/>
      <c r="J26" s="155"/>
      <c r="K26" s="147" t="s">
        <v>0</v>
      </c>
      <c r="L26" s="156" t="s">
        <v>122</v>
      </c>
      <c r="M26" s="157" t="str">
        <f>UPPER(IF(OR(L26="a",L26="as"),K24,IF(OR(L26="b",L26="bs"),K28,)))</f>
        <v>DUNAKESZI TK </v>
      </c>
      <c r="N26" s="157"/>
      <c r="O26" s="158"/>
      <c r="P26" s="160"/>
      <c r="Q26" s="139"/>
      <c r="R26" s="140"/>
      <c r="S26" s="141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3">
        <v>11</v>
      </c>
      <c r="B27" s="239" t="str">
        <f>IF($E27="","",VLOOKUP($E27,F12_Csapat!$A$7:$O$22,14))</f>
        <v/>
      </c>
      <c r="C27" s="263" t="str">
        <f>IF($E27="","",VLOOKUP($E27,F12_Csapat!$A$7:$O$22,15))</f>
        <v/>
      </c>
      <c r="D27" s="263" t="str">
        <f>IF($E27="","",VLOOKUP($E27,F12_Csapat!$A$7:$O$22,5))</f>
        <v/>
      </c>
      <c r="E27" s="132"/>
      <c r="F27" s="151" t="s">
        <v>77</v>
      </c>
      <c r="G27" s="151" t="str">
        <f>IF($E27="","",VLOOKUP($E27,F12_Csapat!$A$7:$O$22,3))</f>
        <v/>
      </c>
      <c r="H27" s="151"/>
      <c r="I27" s="151" t="str">
        <f>IF($E27="","",VLOOKUP($E27,F12_Csapat!$A$7:$O$22,4))</f>
        <v/>
      </c>
      <c r="J27" s="135"/>
      <c r="K27" s="134"/>
      <c r="L27" s="159"/>
      <c r="M27" s="473" t="s">
        <v>120</v>
      </c>
      <c r="N27" s="160"/>
      <c r="O27" s="158"/>
      <c r="P27" s="160"/>
      <c r="Q27" s="139"/>
      <c r="R27" s="140"/>
      <c r="S27" s="141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68"/>
      <c r="B28" s="276"/>
      <c r="C28" s="272"/>
      <c r="D28" s="272"/>
      <c r="E28" s="154"/>
      <c r="F28" s="145"/>
      <c r="G28" s="145"/>
      <c r="H28" s="146"/>
      <c r="I28" s="425" t="s">
        <v>0</v>
      </c>
      <c r="J28" s="148" t="s">
        <v>122</v>
      </c>
      <c r="K28" s="149" t="str">
        <f>UPPER(IF(OR(J28="a",J28="as"),F27,IF(OR(J28="b",J28="bs"),F29,)))</f>
        <v>DUNAKESZI TK </v>
      </c>
      <c r="L28" s="161"/>
      <c r="M28" s="158"/>
      <c r="N28" s="160"/>
      <c r="O28" s="158"/>
      <c r="P28" s="160"/>
      <c r="Q28" s="139"/>
      <c r="R28" s="140"/>
      <c r="S28" s="141"/>
    </row>
    <row r="29" spans="1:37" s="34" customFormat="1" ht="12.9" customHeight="1" x14ac:dyDescent="0.25">
      <c r="A29" s="131">
        <v>12</v>
      </c>
      <c r="B29" s="239">
        <f>IF($E29="","",VLOOKUP($E29,F12_Csapat!$A$7:$O$22,14))</f>
        <v>0</v>
      </c>
      <c r="C29" s="263">
        <f>IF($E29="","",VLOOKUP($E29,F12_Csapat!$A$7:$O$22,15))</f>
        <v>0</v>
      </c>
      <c r="D29" s="263">
        <f>IF($E29="","",VLOOKUP($E29,F12_Csapat!$A$7:$O$22,5))</f>
        <v>0</v>
      </c>
      <c r="E29" s="132">
        <v>7</v>
      </c>
      <c r="F29" s="133" t="str">
        <f>UPPER(IF($E29="","",VLOOKUP($E29,F12_Csapat!$A$7:$O$22,2)))</f>
        <v>DUNAKESZI TK </v>
      </c>
      <c r="G29" s="133">
        <f>IF($E29="","",VLOOKUP($E29,F12_Csapat!$A$7:$O$22,3))</f>
        <v>0</v>
      </c>
      <c r="H29" s="133"/>
      <c r="I29" s="133">
        <f>IF($E29="","",VLOOKUP($E29,F12_Csapat!$A$7:$O$22,4))</f>
        <v>0</v>
      </c>
      <c r="J29" s="162"/>
      <c r="K29" s="134"/>
      <c r="L29" s="134"/>
      <c r="M29" s="158"/>
      <c r="N29" s="160"/>
      <c r="O29" s="158"/>
      <c r="P29" s="160"/>
      <c r="Q29" s="139"/>
      <c r="R29" s="140"/>
      <c r="S29" s="141"/>
    </row>
    <row r="30" spans="1:37" s="34" customFormat="1" ht="12.9" customHeight="1" x14ac:dyDescent="0.25">
      <c r="A30" s="143"/>
      <c r="B30" s="276"/>
      <c r="C30" s="272"/>
      <c r="D30" s="272"/>
      <c r="E30" s="154"/>
      <c r="F30" s="134"/>
      <c r="G30" s="134"/>
      <c r="H30" s="65"/>
      <c r="I30" s="163"/>
      <c r="J30" s="155"/>
      <c r="K30" s="134"/>
      <c r="L30" s="134"/>
      <c r="M30" s="469" t="s">
        <v>0</v>
      </c>
      <c r="N30" s="464" t="s">
        <v>133</v>
      </c>
      <c r="O30" s="157" t="str">
        <f>UPPER(IF(OR(N30="a",N30="as"),M26,IF(OR(N30="b",N30="bs"),M34,)))</f>
        <v>DUNAKESZI TK </v>
      </c>
      <c r="P30" s="166"/>
      <c r="Q30" s="139"/>
      <c r="R30" s="140"/>
      <c r="S30" s="141"/>
    </row>
    <row r="31" spans="1:37" s="34" customFormat="1" ht="12.9" customHeight="1" x14ac:dyDescent="0.25">
      <c r="A31" s="143">
        <v>13</v>
      </c>
      <c r="B31" s="239">
        <f>IF($E31="","",VLOOKUP($E31,F12_Csapat!$A$7:$O$22,14))</f>
        <v>0</v>
      </c>
      <c r="C31" s="263">
        <f>IF($E31="","",VLOOKUP($E31,F12_Csapat!$A$7:$O$22,15))</f>
        <v>0</v>
      </c>
      <c r="D31" s="263">
        <f>IF($E31="","",VLOOKUP($E31,F12_Csapat!$A$7:$O$22,5))</f>
        <v>0</v>
      </c>
      <c r="E31" s="132">
        <v>2</v>
      </c>
      <c r="F31" s="151" t="str">
        <f>UPPER(IF($E31="","",VLOOKUP($E31,F12_Csapat!$A$7:$O$22,2)))</f>
        <v xml:space="preserve">BUDAÖRSI SC </v>
      </c>
      <c r="G31" s="151">
        <f>IF($E31="","",VLOOKUP($E31,F12_Csapat!$A$7:$O$22,3))</f>
        <v>0</v>
      </c>
      <c r="H31" s="151"/>
      <c r="I31" s="151">
        <f>IF($E31="","",VLOOKUP($E31,F12_Csapat!$A$7:$O$22,4))</f>
        <v>0</v>
      </c>
      <c r="J31" s="164"/>
      <c r="K31" s="134"/>
      <c r="L31" s="134"/>
      <c r="M31" s="158"/>
      <c r="N31" s="160"/>
      <c r="O31" s="473" t="s">
        <v>120</v>
      </c>
      <c r="P31" s="158"/>
      <c r="Q31" s="139"/>
      <c r="R31" s="140"/>
      <c r="S31" s="141"/>
    </row>
    <row r="32" spans="1:37" s="34" customFormat="1" ht="12.9" customHeight="1" x14ac:dyDescent="0.25">
      <c r="A32" s="143"/>
      <c r="B32" s="276"/>
      <c r="C32" s="272"/>
      <c r="D32" s="272"/>
      <c r="E32" s="154"/>
      <c r="F32" s="145"/>
      <c r="G32" s="145"/>
      <c r="H32" s="146"/>
      <c r="I32" s="147" t="s">
        <v>0</v>
      </c>
      <c r="J32" s="148" t="s">
        <v>64</v>
      </c>
      <c r="K32" s="149" t="str">
        <f>UPPER(IF(OR(J32="a",J32="as"),F31,IF(OR(J32="b",J32="bs"),F33,)))</f>
        <v xml:space="preserve">BUDAÖRSI SC </v>
      </c>
      <c r="L32" s="149"/>
      <c r="M32" s="158"/>
      <c r="N32" s="160"/>
      <c r="O32" s="158"/>
      <c r="P32" s="158"/>
      <c r="Q32" s="139"/>
      <c r="R32" s="140"/>
      <c r="S32" s="141"/>
    </row>
    <row r="33" spans="1:19" s="34" customFormat="1" ht="12.9" customHeight="1" x14ac:dyDescent="0.25">
      <c r="A33" s="143">
        <v>14</v>
      </c>
      <c r="B33" s="239" t="str">
        <f>IF($E33="","",VLOOKUP($E33,F12_Csapat!$A$7:$O$22,14))</f>
        <v/>
      </c>
      <c r="C33" s="263" t="str">
        <f>IF($E33="","",VLOOKUP($E33,F12_Csapat!$A$7:$O$22,15))</f>
        <v/>
      </c>
      <c r="D33" s="263" t="str">
        <f>IF($E33="","",VLOOKUP($E33,F12_Csapat!$A$7:$O$22,5))</f>
        <v/>
      </c>
      <c r="E33" s="132"/>
      <c r="F33" s="151" t="s">
        <v>77</v>
      </c>
      <c r="G33" s="151" t="str">
        <f>IF($E33="","",VLOOKUP($E33,F12_Csapat!$A$7:$O$22,3))</f>
        <v/>
      </c>
      <c r="H33" s="151"/>
      <c r="I33" s="151" t="str">
        <f>IF($E33="","",VLOOKUP($E33,F12_Csapat!$A$7:$O$22,4))</f>
        <v/>
      </c>
      <c r="J33" s="152"/>
      <c r="K33" s="134"/>
      <c r="L33" s="153"/>
      <c r="M33" s="158"/>
      <c r="N33" s="160"/>
      <c r="O33" s="158"/>
      <c r="P33" s="158"/>
      <c r="Q33" s="139"/>
      <c r="R33" s="140"/>
      <c r="S33" s="141"/>
    </row>
    <row r="34" spans="1:19" s="34" customFormat="1" ht="12.9" customHeight="1" x14ac:dyDescent="0.25">
      <c r="A34" s="143"/>
      <c r="B34" s="276"/>
      <c r="C34" s="272"/>
      <c r="D34" s="272"/>
      <c r="E34" s="154"/>
      <c r="F34" s="145"/>
      <c r="G34" s="145"/>
      <c r="H34" s="146"/>
      <c r="I34" s="134"/>
      <c r="J34" s="155"/>
      <c r="K34" s="147" t="s">
        <v>0</v>
      </c>
      <c r="L34" s="156" t="s">
        <v>122</v>
      </c>
      <c r="M34" s="157" t="str">
        <f>UPPER(IF(OR(L34="a",L34="as"),K32,IF(OR(L34="b",L34="bs"),K36,)))</f>
        <v>CENTERPÁLYA EGYESÜLET 1.</v>
      </c>
      <c r="N34" s="166"/>
      <c r="O34" s="158"/>
      <c r="P34" s="158"/>
      <c r="Q34" s="139"/>
      <c r="R34" s="140"/>
      <c r="S34" s="141"/>
    </row>
    <row r="35" spans="1:19" s="34" customFormat="1" ht="12.9" customHeight="1" x14ac:dyDescent="0.25">
      <c r="A35" s="143">
        <v>15</v>
      </c>
      <c r="B35" s="239" t="str">
        <f>IF($E35="","",VLOOKUP($E35,F12_Csapat!$A$7:$O$22,14))</f>
        <v/>
      </c>
      <c r="C35" s="263" t="str">
        <f>IF($E35="","",VLOOKUP($E35,F12_Csapat!$A$7:$O$22,15))</f>
        <v/>
      </c>
      <c r="D35" s="263" t="str">
        <f>IF($E35="","",VLOOKUP($E35,F12_Csapat!$A$7:$O$22,5))</f>
        <v/>
      </c>
      <c r="E35" s="132"/>
      <c r="F35" s="151" t="s">
        <v>77</v>
      </c>
      <c r="G35" s="151" t="str">
        <f>IF($E35="","",VLOOKUP($E35,F12_Csapat!$A$7:$O$22,3))</f>
        <v/>
      </c>
      <c r="H35" s="151"/>
      <c r="I35" s="151" t="str">
        <f>IF($E35="","",VLOOKUP($E35,F12_Csapat!$A$7:$O$22,4))</f>
        <v/>
      </c>
      <c r="J35" s="135"/>
      <c r="K35" s="134"/>
      <c r="L35" s="159"/>
      <c r="M35" s="473" t="s">
        <v>121</v>
      </c>
      <c r="N35" s="158"/>
      <c r="O35" s="158"/>
      <c r="P35" s="158"/>
      <c r="Q35" s="139"/>
      <c r="R35" s="140"/>
      <c r="S35" s="141"/>
    </row>
    <row r="36" spans="1:19" s="34" customFormat="1" ht="12.9" customHeight="1" x14ac:dyDescent="0.25">
      <c r="A36" s="143"/>
      <c r="B36" s="276"/>
      <c r="C36" s="272"/>
      <c r="D36" s="272"/>
      <c r="E36" s="144"/>
      <c r="F36" s="145"/>
      <c r="G36" s="145"/>
      <c r="H36" s="146"/>
      <c r="I36" s="147" t="s">
        <v>0</v>
      </c>
      <c r="J36" s="148" t="s">
        <v>122</v>
      </c>
      <c r="K36" s="149" t="str">
        <f>UPPER(IF(OR(J36="a",J36="as"),F35,IF(OR(J36="b",J36="bs"),F37,)))</f>
        <v>CENTERPÁLYA EGYESÜLET 1.</v>
      </c>
      <c r="L36" s="161"/>
      <c r="M36" s="158"/>
      <c r="N36" s="158"/>
      <c r="O36" s="158"/>
      <c r="P36" s="158"/>
      <c r="Q36" s="139"/>
      <c r="R36" s="140"/>
      <c r="S36" s="141"/>
    </row>
    <row r="37" spans="1:19" s="34" customFormat="1" ht="12.9" customHeight="1" x14ac:dyDescent="0.25">
      <c r="A37" s="131">
        <v>16</v>
      </c>
      <c r="B37" s="239">
        <f>IF($E37="","",VLOOKUP($E37,F12_Csapat!$A$7:$O$22,14))</f>
        <v>0</v>
      </c>
      <c r="C37" s="263">
        <f>IF($E37="","",VLOOKUP($E37,F12_Csapat!$A$7:$O$22,15))</f>
        <v>0</v>
      </c>
      <c r="D37" s="263">
        <f>IF($E37="","",VLOOKUP($E37,F12_Csapat!$A$7:$O$22,5))</f>
        <v>0</v>
      </c>
      <c r="E37" s="132">
        <v>9</v>
      </c>
      <c r="F37" s="133" t="str">
        <f>UPPER(IF($E37="","",VLOOKUP($E37,F12_Csapat!$A$7:$O$22,2)))</f>
        <v>CENTERPÁLYA EGYESÜLET 1.</v>
      </c>
      <c r="G37" s="133">
        <f>IF($E37="","",VLOOKUP($E37,F12_Csapat!$A$7:$O$22,3))</f>
        <v>0</v>
      </c>
      <c r="H37" s="151"/>
      <c r="I37" s="133">
        <f>IF($E37="","",VLOOKUP($E37,F12_Csapat!$A$7:$O$22,4))</f>
        <v>0</v>
      </c>
      <c r="J37" s="162"/>
      <c r="K37" s="134"/>
      <c r="L37" s="134"/>
      <c r="M37" s="158"/>
      <c r="N37" s="158"/>
      <c r="O37" s="158"/>
      <c r="P37" s="158"/>
      <c r="Q37" s="139"/>
      <c r="R37" s="140"/>
      <c r="S37" s="141"/>
    </row>
    <row r="38" spans="1:19" s="34" customFormat="1" ht="9.6" customHeight="1" x14ac:dyDescent="0.25">
      <c r="A38" s="169"/>
      <c r="B38" s="144"/>
      <c r="C38" s="144"/>
      <c r="D38" s="144"/>
      <c r="E38" s="144"/>
      <c r="F38" s="163"/>
      <c r="G38" s="163"/>
      <c r="H38" s="167"/>
      <c r="I38" s="134"/>
      <c r="J38" s="155"/>
      <c r="K38" s="134"/>
      <c r="L38" s="134"/>
      <c r="M38" s="158"/>
      <c r="N38" s="158"/>
      <c r="O38" s="158"/>
      <c r="P38" s="158"/>
      <c r="Q38" s="139"/>
      <c r="R38" s="140"/>
      <c r="S38" s="141"/>
    </row>
    <row r="39" spans="1:19" s="34" customFormat="1" ht="9.6" customHeight="1" x14ac:dyDescent="0.25">
      <c r="A39" s="170"/>
      <c r="B39" s="136"/>
      <c r="C39" s="136"/>
      <c r="D39" s="136"/>
      <c r="E39" s="144"/>
      <c r="F39" s="136"/>
      <c r="G39" s="136"/>
      <c r="H39" s="136"/>
      <c r="I39" s="136"/>
      <c r="J39" s="144"/>
      <c r="K39" s="136"/>
      <c r="L39" s="136"/>
      <c r="M39" s="171"/>
      <c r="N39" s="171"/>
      <c r="O39" s="171"/>
      <c r="P39" s="171"/>
      <c r="Q39" s="139"/>
      <c r="R39" s="140"/>
      <c r="S39" s="141"/>
    </row>
    <row r="40" spans="1:19" s="34" customFormat="1" ht="9.6" customHeight="1" x14ac:dyDescent="0.25">
      <c r="A40" s="169"/>
      <c r="B40" s="144"/>
      <c r="C40" s="144"/>
      <c r="D40" s="144"/>
      <c r="E40" s="144"/>
      <c r="F40" s="136"/>
      <c r="G40" s="136"/>
      <c r="I40" s="136"/>
      <c r="J40" s="144"/>
      <c r="K40" s="136"/>
      <c r="L40" s="136"/>
      <c r="M40" s="470"/>
      <c r="N40" s="169"/>
      <c r="O40" s="171"/>
      <c r="P40" s="171"/>
      <c r="Q40" s="139"/>
      <c r="R40" s="140"/>
      <c r="S40" s="141"/>
    </row>
    <row r="41" spans="1:19" s="34" customFormat="1" ht="9.6" customHeight="1" x14ac:dyDescent="0.25">
      <c r="A41" s="169"/>
      <c r="B41" s="136"/>
      <c r="C41" s="136"/>
      <c r="D41" s="136"/>
      <c r="E41" s="144"/>
      <c r="F41" s="136"/>
      <c r="G41" s="136"/>
      <c r="H41" s="136"/>
      <c r="I41" s="136"/>
      <c r="J41" s="144"/>
      <c r="K41" s="136"/>
      <c r="L41" s="136"/>
      <c r="M41" s="171"/>
      <c r="N41" s="171"/>
      <c r="O41" s="171"/>
      <c r="P41" s="171"/>
      <c r="Q41" s="139"/>
      <c r="R41" s="140"/>
      <c r="S41" s="141"/>
    </row>
    <row r="42" spans="1:19" s="34" customFormat="1" ht="9.6" customHeight="1" x14ac:dyDescent="0.25">
      <c r="A42" s="169"/>
      <c r="B42" s="144"/>
      <c r="C42" s="144"/>
      <c r="D42" s="144"/>
      <c r="E42" s="144"/>
      <c r="F42" s="136"/>
      <c r="G42" s="136"/>
      <c r="I42" s="172"/>
      <c r="J42" s="144"/>
      <c r="K42" s="136"/>
      <c r="L42" s="136"/>
      <c r="M42" s="171"/>
      <c r="N42" s="171"/>
      <c r="O42" s="171"/>
      <c r="P42" s="171"/>
      <c r="Q42" s="139"/>
      <c r="R42" s="140"/>
      <c r="S42" s="141"/>
    </row>
    <row r="43" spans="1:19" s="34" customFormat="1" ht="9.6" customHeight="1" x14ac:dyDescent="0.25">
      <c r="A43" s="169"/>
      <c r="B43" s="136"/>
      <c r="C43" s="136"/>
      <c r="D43" s="136"/>
      <c r="E43" s="144"/>
      <c r="F43" s="136"/>
      <c r="G43" s="136"/>
      <c r="H43" s="136"/>
      <c r="I43" s="136"/>
      <c r="J43" s="144"/>
      <c r="K43" s="136"/>
      <c r="L43" s="173"/>
      <c r="M43" s="171"/>
      <c r="N43" s="171"/>
      <c r="O43" s="171"/>
      <c r="P43" s="171"/>
      <c r="Q43" s="139"/>
      <c r="R43" s="140"/>
      <c r="S43" s="141"/>
    </row>
    <row r="44" spans="1:19" s="34" customFormat="1" ht="9.6" customHeight="1" x14ac:dyDescent="0.25">
      <c r="A44" s="169"/>
      <c r="B44" s="144"/>
      <c r="C44" s="144"/>
      <c r="D44" s="144"/>
      <c r="E44" s="144"/>
      <c r="F44" s="136"/>
      <c r="G44" s="136"/>
      <c r="I44" s="136"/>
      <c r="J44" s="144"/>
      <c r="K44" s="172"/>
      <c r="L44" s="144"/>
      <c r="M44" s="171"/>
      <c r="N44" s="171"/>
      <c r="O44" s="171"/>
      <c r="P44" s="171"/>
      <c r="Q44" s="139"/>
      <c r="R44" s="140"/>
      <c r="S44" s="141"/>
    </row>
    <row r="45" spans="1:19" s="34" customFormat="1" ht="9.6" customHeight="1" x14ac:dyDescent="0.25">
      <c r="A45" s="169"/>
      <c r="B45" s="136"/>
      <c r="C45" s="136"/>
      <c r="D45" s="136"/>
      <c r="E45" s="144"/>
      <c r="F45" s="136"/>
      <c r="G45" s="136"/>
      <c r="H45" s="136"/>
      <c r="I45" s="136"/>
      <c r="J45" s="144"/>
      <c r="K45" s="136"/>
      <c r="L45" s="136"/>
      <c r="M45" s="171"/>
      <c r="N45" s="171"/>
      <c r="O45" s="171"/>
      <c r="P45" s="171"/>
      <c r="Q45" s="139"/>
      <c r="R45" s="140"/>
      <c r="S45" s="141"/>
    </row>
    <row r="46" spans="1:19" s="34" customFormat="1" ht="9.6" customHeight="1" x14ac:dyDescent="0.25">
      <c r="A46" s="169"/>
      <c r="B46" s="144"/>
      <c r="C46" s="144"/>
      <c r="D46" s="144"/>
      <c r="E46" s="144"/>
      <c r="F46" s="136"/>
      <c r="G46" s="136"/>
      <c r="I46" s="172"/>
      <c r="J46" s="144"/>
      <c r="K46" s="136"/>
      <c r="L46" s="136"/>
      <c r="M46" s="171"/>
      <c r="N46" s="171"/>
      <c r="O46" s="171"/>
      <c r="P46" s="171"/>
      <c r="Q46" s="139"/>
      <c r="R46" s="140"/>
      <c r="S46" s="141"/>
    </row>
    <row r="47" spans="1:19" s="34" customFormat="1" ht="9.6" customHeight="1" x14ac:dyDescent="0.25">
      <c r="A47" s="170"/>
      <c r="B47" s="136"/>
      <c r="C47" s="136"/>
      <c r="D47" s="136"/>
      <c r="E47" s="144"/>
      <c r="F47" s="136"/>
      <c r="G47" s="136"/>
      <c r="H47" s="136"/>
      <c r="I47" s="136"/>
      <c r="J47" s="144"/>
      <c r="K47" s="136"/>
      <c r="L47" s="136"/>
      <c r="M47" s="171"/>
      <c r="N47" s="171"/>
      <c r="O47" s="139"/>
      <c r="P47" s="139"/>
      <c r="Q47" s="139"/>
      <c r="R47" s="140"/>
      <c r="S47" s="141"/>
    </row>
    <row r="48" spans="1:19" s="2" customFormat="1" ht="6.75" customHeight="1" x14ac:dyDescent="0.25">
      <c r="A48" s="175"/>
      <c r="B48" s="175"/>
      <c r="C48" s="175"/>
      <c r="D48" s="175"/>
      <c r="E48" s="175"/>
      <c r="F48" s="176"/>
      <c r="G48" s="176"/>
      <c r="H48" s="176"/>
      <c r="I48" s="176"/>
      <c r="J48" s="177"/>
      <c r="K48" s="178"/>
      <c r="L48" s="179"/>
      <c r="M48" s="178"/>
      <c r="N48" s="179"/>
      <c r="O48" s="178"/>
      <c r="P48" s="179"/>
      <c r="Q48" s="178"/>
      <c r="R48" s="179"/>
      <c r="S48" s="180"/>
    </row>
    <row r="49" spans="1:18" s="18" customFormat="1" ht="10.5" customHeight="1" x14ac:dyDescent="0.25">
      <c r="A49" s="181" t="s">
        <v>44</v>
      </c>
      <c r="B49" s="182"/>
      <c r="C49" s="182"/>
      <c r="D49" s="267"/>
      <c r="E49" s="183" t="s">
        <v>5</v>
      </c>
      <c r="F49" s="184" t="s">
        <v>46</v>
      </c>
      <c r="G49" s="183"/>
      <c r="H49" s="185"/>
      <c r="I49" s="186"/>
      <c r="J49" s="183" t="s">
        <v>5</v>
      </c>
      <c r="K49" s="184" t="s">
        <v>54</v>
      </c>
      <c r="L49" s="187"/>
      <c r="M49" s="184" t="s">
        <v>55</v>
      </c>
      <c r="N49" s="188"/>
      <c r="O49" s="189" t="s">
        <v>56</v>
      </c>
      <c r="P49" s="189"/>
      <c r="Q49" s="190"/>
      <c r="R49" s="191"/>
    </row>
    <row r="50" spans="1:18" s="18" customFormat="1" ht="9" customHeight="1" x14ac:dyDescent="0.25">
      <c r="A50" s="268" t="s">
        <v>45</v>
      </c>
      <c r="B50" s="269"/>
      <c r="C50" s="270"/>
      <c r="D50" s="271"/>
      <c r="E50" s="193">
        <v>1</v>
      </c>
      <c r="F50" s="86" t="str">
        <f>IF(E50&gt;$R$57,,UPPER(VLOOKUP(E50,F12_Csapat!$A$7:$Q$134,2)))</f>
        <v>VOLVEX TENNIS</v>
      </c>
      <c r="G50" s="194"/>
      <c r="H50" s="86"/>
      <c r="I50" s="85"/>
      <c r="J50" s="195" t="s">
        <v>6</v>
      </c>
      <c r="K50" s="192"/>
      <c r="L50" s="196"/>
      <c r="M50" s="192"/>
      <c r="N50" s="197"/>
      <c r="O50" s="198" t="s">
        <v>47</v>
      </c>
      <c r="P50" s="199"/>
      <c r="Q50" s="199"/>
      <c r="R50" s="200"/>
    </row>
    <row r="51" spans="1:18" s="18" customFormat="1" ht="9" customHeight="1" x14ac:dyDescent="0.25">
      <c r="A51" s="204" t="s">
        <v>53</v>
      </c>
      <c r="B51" s="202"/>
      <c r="C51" s="264"/>
      <c r="D51" s="205"/>
      <c r="E51" s="193">
        <v>2</v>
      </c>
      <c r="F51" s="86" t="str">
        <f>IF(E51&gt;$R$57,,UPPER(VLOOKUP(E51,F12_Csapat!$A$7:$Q$134,2)))</f>
        <v xml:space="preserve">BUDAÖRSI SC </v>
      </c>
      <c r="G51" s="194"/>
      <c r="H51" s="86"/>
      <c r="I51" s="85"/>
      <c r="J51" s="195" t="s">
        <v>7</v>
      </c>
      <c r="K51" s="192"/>
      <c r="L51" s="196"/>
      <c r="M51" s="192"/>
      <c r="N51" s="197"/>
      <c r="O51" s="202"/>
      <c r="P51" s="201"/>
      <c r="Q51" s="202"/>
      <c r="R51" s="203"/>
    </row>
    <row r="52" spans="1:18" s="18" customFormat="1" ht="9" customHeight="1" x14ac:dyDescent="0.25">
      <c r="A52" s="233"/>
      <c r="B52" s="234"/>
      <c r="C52" s="265"/>
      <c r="D52" s="235"/>
      <c r="E52" s="193">
        <v>3</v>
      </c>
      <c r="F52" s="86" t="str">
        <f>IF(E52&gt;$R$57,,UPPER(VLOOKUP(E52,F12_Csapat!$A$7:$Q$134,2)))</f>
        <v>SVSE I.</v>
      </c>
      <c r="G52" s="194"/>
      <c r="H52" s="86"/>
      <c r="I52" s="85"/>
      <c r="J52" s="195" t="s">
        <v>8</v>
      </c>
      <c r="K52" s="192"/>
      <c r="L52" s="196"/>
      <c r="M52" s="192"/>
      <c r="N52" s="197"/>
      <c r="O52" s="198" t="s">
        <v>48</v>
      </c>
      <c r="P52" s="199"/>
      <c r="Q52" s="199"/>
      <c r="R52" s="200"/>
    </row>
    <row r="53" spans="1:18" s="18" customFormat="1" ht="9" customHeight="1" x14ac:dyDescent="0.25">
      <c r="A53" s="206"/>
      <c r="B53" s="126"/>
      <c r="C53" s="126"/>
      <c r="D53" s="207"/>
      <c r="E53" s="193">
        <v>4</v>
      </c>
      <c r="F53" s="86" t="str">
        <f>IF(E53&gt;$R$57,,UPPER(VLOOKUP(E53,F12_Csapat!$A$7:$Q$134,2)))</f>
        <v>SVSE II.</v>
      </c>
      <c r="G53" s="194"/>
      <c r="H53" s="86"/>
      <c r="I53" s="85"/>
      <c r="J53" s="195" t="s">
        <v>9</v>
      </c>
      <c r="K53" s="192"/>
      <c r="L53" s="196"/>
      <c r="M53" s="192"/>
      <c r="N53" s="197"/>
      <c r="O53" s="192"/>
      <c r="P53" s="196"/>
      <c r="Q53" s="192"/>
      <c r="R53" s="197"/>
    </row>
    <row r="54" spans="1:18" s="18" customFormat="1" ht="9" customHeight="1" x14ac:dyDescent="0.25">
      <c r="A54" s="221"/>
      <c r="B54" s="236"/>
      <c r="C54" s="236"/>
      <c r="D54" s="266"/>
      <c r="E54" s="193"/>
      <c r="F54" s="86"/>
      <c r="G54" s="194"/>
      <c r="H54" s="86"/>
      <c r="I54" s="85"/>
      <c r="J54" s="195" t="s">
        <v>10</v>
      </c>
      <c r="K54" s="192"/>
      <c r="L54" s="196"/>
      <c r="M54" s="192"/>
      <c r="N54" s="197"/>
      <c r="O54" s="202"/>
      <c r="P54" s="201"/>
      <c r="Q54" s="202"/>
      <c r="R54" s="203"/>
    </row>
    <row r="55" spans="1:18" s="18" customFormat="1" ht="9" customHeight="1" x14ac:dyDescent="0.25">
      <c r="A55" s="222"/>
      <c r="B55" s="22"/>
      <c r="C55" s="126"/>
      <c r="D55" s="207"/>
      <c r="E55" s="193"/>
      <c r="F55" s="86"/>
      <c r="G55" s="194"/>
      <c r="H55" s="86"/>
      <c r="I55" s="85"/>
      <c r="J55" s="195" t="s">
        <v>11</v>
      </c>
      <c r="K55" s="192"/>
      <c r="L55" s="196"/>
      <c r="M55" s="192"/>
      <c r="N55" s="197"/>
      <c r="O55" s="198" t="s">
        <v>34</v>
      </c>
      <c r="P55" s="199"/>
      <c r="Q55" s="199"/>
      <c r="R55" s="200"/>
    </row>
    <row r="56" spans="1:18" s="18" customFormat="1" ht="9" customHeight="1" x14ac:dyDescent="0.25">
      <c r="A56" s="222"/>
      <c r="B56" s="22"/>
      <c r="C56" s="261"/>
      <c r="D56" s="231"/>
      <c r="E56" s="193"/>
      <c r="F56" s="86"/>
      <c r="G56" s="194"/>
      <c r="H56" s="86"/>
      <c r="I56" s="85"/>
      <c r="J56" s="195" t="s">
        <v>12</v>
      </c>
      <c r="K56" s="192"/>
      <c r="L56" s="196"/>
      <c r="M56" s="192"/>
      <c r="N56" s="197"/>
      <c r="O56" s="192"/>
      <c r="P56" s="196"/>
      <c r="Q56" s="192"/>
      <c r="R56" s="197"/>
    </row>
    <row r="57" spans="1:18" s="18" customFormat="1" ht="9" customHeight="1" x14ac:dyDescent="0.25">
      <c r="A57" s="223"/>
      <c r="B57" s="220"/>
      <c r="C57" s="262"/>
      <c r="D57" s="232"/>
      <c r="E57" s="208"/>
      <c r="F57" s="209"/>
      <c r="G57" s="210"/>
      <c r="H57" s="209"/>
      <c r="I57" s="211"/>
      <c r="J57" s="212" t="s">
        <v>13</v>
      </c>
      <c r="K57" s="202"/>
      <c r="L57" s="201"/>
      <c r="M57" s="202"/>
      <c r="N57" s="203"/>
      <c r="O57" s="202" t="str">
        <f>R4</f>
        <v>Kovács Annamária</v>
      </c>
      <c r="P57" s="201"/>
      <c r="Q57" s="202"/>
      <c r="R57" s="213">
        <f>MIN(4,F12_Csapat!Q5)</f>
        <v>4</v>
      </c>
    </row>
  </sheetData>
  <mergeCells count="1">
    <mergeCell ref="A4:C4"/>
  </mergeCells>
  <conditionalFormatting sqref="B39 B41 B43 B45 B47">
    <cfRule type="cellIs" dxfId="158" priority="4" stopIfTrue="1" operator="equal">
      <formula>"QA"</formula>
    </cfRule>
    <cfRule type="cellIs" dxfId="157" priority="5" stopIfTrue="1" operator="equal">
      <formula>"DA"</formula>
    </cfRule>
  </conditionalFormatting>
  <conditionalFormatting sqref="E7 E9 E11 E13 E15 E17 E19 E21 E23 E25 E27 E29 E31 E33 E35 E37">
    <cfRule type="expression" dxfId="156" priority="2" stopIfTrue="1">
      <formula>$E7&lt;5</formula>
    </cfRule>
  </conditionalFormatting>
  <conditionalFormatting sqref="E39 E41 E43 E45 E47">
    <cfRule type="expression" dxfId="155" priority="10" stopIfTrue="1">
      <formula>AND($E39&lt;9,$C39&gt;0)</formula>
    </cfRule>
  </conditionalFormatting>
  <conditionalFormatting sqref="F7 F9 F11 F13 F15 F17 F19 F21 F23 F25 F27 F29 F31 F33 F35 F37">
    <cfRule type="cellIs" dxfId="154" priority="1" stopIfTrue="1" operator="equal">
      <formula>"Bye"</formula>
    </cfRule>
  </conditionalFormatting>
  <conditionalFormatting sqref="F39 F41 F43 F45 F47">
    <cfRule type="cellIs" dxfId="153" priority="8" stopIfTrue="1" operator="equal">
      <formula>"Bye"</formula>
    </cfRule>
  </conditionalFormatting>
  <conditionalFormatting sqref="F39:I39 F41:I41 F43:I43 F45:I45 F47:I47">
    <cfRule type="expression" dxfId="152" priority="9" stopIfTrue="1">
      <formula>AND($E39&lt;9,$C39&gt;0)</formula>
    </cfRule>
  </conditionalFormatting>
  <conditionalFormatting sqref="H7 H9 H11 H13 H15 H17 H19 H21 H23 H25 H27 H29 H31 H33 H35 H37">
    <cfRule type="expression" dxfId="151" priority="14" stopIfTrue="1">
      <formula>AND($E7&lt;9,$C7&gt;0)</formula>
    </cfRule>
  </conditionalFormatting>
  <conditionalFormatting sqref="I8 K10 I12 M14 I16 K18 I20 O22 I24 K26 I28 M30 I32 K34 I36 M40 I42 K44 I46">
    <cfRule type="expression" dxfId="150" priority="11" stopIfTrue="1">
      <formula>AND($O$1="CU",I8="Umpire")</formula>
    </cfRule>
    <cfRule type="expression" dxfId="149" priority="12" stopIfTrue="1">
      <formula>AND($O$1="CU",I8&lt;&gt;"Umpire",J8&lt;&gt;"")</formula>
    </cfRule>
    <cfRule type="expression" dxfId="148" priority="13" stopIfTrue="1">
      <formula>AND($O$1="CU",I8&lt;&gt;"Umpire")</formula>
    </cfRule>
  </conditionalFormatting>
  <conditionalFormatting sqref="J8 L10 J12 N14 J16 L18 J20 P22 J24 L26 J28 N30 J32 L34 J36 R57">
    <cfRule type="expression" dxfId="147" priority="3" stopIfTrue="1">
      <formula>$O$1="CU"</formula>
    </cfRule>
  </conditionalFormatting>
  <conditionalFormatting sqref="K8 M10 K12 O14 K16 M18 K20 Q22 K24 M26 K28 O30 K32 M34 K36 O40 K42 M44 K46">
    <cfRule type="expression" dxfId="146" priority="6" stopIfTrue="1">
      <formula>J8="as"</formula>
    </cfRule>
    <cfRule type="expression" dxfId="145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7C358FFD-2578-4D2E-A5A3-96A97C41FBAF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22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9F37-C7EF-4615-8FCF-2D1FCBEA3D84}">
  <sheetPr codeName="Munka50">
    <tabColor indexed="11"/>
  </sheetPr>
  <dimension ref="A1:AS140"/>
  <sheetViews>
    <sheetView workbookViewId="0">
      <selection activeCell="O15" sqref="O15"/>
    </sheetView>
  </sheetViews>
  <sheetFormatPr defaultRowHeight="13.2" x14ac:dyDescent="0.25"/>
  <cols>
    <col min="1" max="2" width="3.33203125" customWidth="1"/>
    <col min="3" max="3" width="4.6640625" customWidth="1"/>
    <col min="4" max="4" width="6.8867187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409" customWidth="1"/>
  </cols>
  <sheetData>
    <row r="1" spans="1:45" s="117" customFormat="1" ht="21.75" customHeight="1" x14ac:dyDescent="0.25">
      <c r="A1" s="475" t="str">
        <f>Altalanos!$A$6</f>
        <v>Windoor Korosztályos Vidék Csapatbajnokság 2025</v>
      </c>
      <c r="B1" s="288"/>
      <c r="C1" s="289"/>
      <c r="D1" s="289"/>
      <c r="E1" s="289"/>
      <c r="F1" s="289"/>
      <c r="G1" s="289"/>
      <c r="H1" s="288"/>
      <c r="I1" s="290"/>
      <c r="J1" s="291"/>
      <c r="K1" s="292" t="s">
        <v>52</v>
      </c>
      <c r="L1" s="293"/>
      <c r="M1" s="294"/>
      <c r="N1" s="291"/>
      <c r="O1" s="291" t="s">
        <v>14</v>
      </c>
      <c r="P1" s="291"/>
      <c r="Q1" s="289"/>
      <c r="R1" s="291"/>
      <c r="T1" s="341"/>
      <c r="U1" s="341"/>
      <c r="V1" s="341"/>
      <c r="W1" s="341"/>
      <c r="X1" s="341"/>
      <c r="Y1" s="341"/>
      <c r="Z1" s="341"/>
      <c r="AA1" s="341"/>
      <c r="AB1" s="401" t="e">
        <f>IF($Y$5=1,CONCATENATE(VLOOKUP($Y$3,$AA$2:$AH$14,2)),CONCATENATE(VLOOKUP($Y$3,$AA$16:$AH$25,2)))</f>
        <v>#N/A</v>
      </c>
      <c r="AC1" s="401" t="e">
        <f>IF($Y$5=1,CONCATENATE(VLOOKUP($Y$3,$AA$2:$AH$14,3)),CONCATENATE(VLOOKUP($Y$3,$AA$16:$AH$25,3)))</f>
        <v>#N/A</v>
      </c>
      <c r="AD1" s="401" t="e">
        <f>IF($Y$5=1,CONCATENATE(VLOOKUP($Y$3,$AA$2:$AH$14,4)),CONCATENATE(VLOOKUP($Y$3,$AA$16:$AH$25,4)))</f>
        <v>#N/A</v>
      </c>
      <c r="AE1" s="401" t="e">
        <f>IF($Y$5=1,CONCATENATE(VLOOKUP($Y$3,$AA$2:$AH$14,5)),CONCATENATE(VLOOKUP($Y$3,$AA$16:$AH$25,5)))</f>
        <v>#N/A</v>
      </c>
      <c r="AF1" s="401" t="e">
        <f>IF($Y$5=1,CONCATENATE(VLOOKUP($Y$3,$AA$2:$AH$14,6)),CONCATENATE(VLOOKUP($Y$3,$AA$16:$AH$25,6)))</f>
        <v>#N/A</v>
      </c>
      <c r="AG1" s="401" t="e">
        <f>IF($Y$5=1,CONCATENATE(VLOOKUP($Y$3,$AA$2:$AH$14,7)),CONCATENATE(VLOOKUP($Y$3,$AA$16:$AH$25,7)))</f>
        <v>#N/A</v>
      </c>
      <c r="AH1" s="401" t="e">
        <f>IF($Y$5=1,CONCATENATE(VLOOKUP($Y$3,$AA$2:$AH$14,8)),CONCATENATE(VLOOKUP($Y$3,$AA$16:$AH$25,8)))</f>
        <v>#N/A</v>
      </c>
      <c r="AI1" s="406"/>
      <c r="AJ1" s="406"/>
      <c r="AK1" s="406"/>
    </row>
    <row r="2" spans="1:45" s="98" customFormat="1" x14ac:dyDescent="0.25">
      <c r="A2" s="295" t="s">
        <v>51</v>
      </c>
      <c r="B2" s="296"/>
      <c r="C2" s="296"/>
      <c r="D2" s="296"/>
      <c r="E2" s="279" t="s">
        <v>135</v>
      </c>
      <c r="F2" s="296"/>
      <c r="G2" s="297"/>
      <c r="H2" s="298"/>
      <c r="I2" s="298"/>
      <c r="J2" s="299"/>
      <c r="K2" s="293"/>
      <c r="L2" s="293"/>
      <c r="M2" s="293"/>
      <c r="N2" s="299"/>
      <c r="O2" s="298"/>
      <c r="P2" s="299"/>
      <c r="Q2" s="298"/>
      <c r="R2" s="299"/>
      <c r="T2" s="334"/>
      <c r="U2" s="334"/>
      <c r="V2" s="334"/>
      <c r="W2" s="334"/>
      <c r="X2" s="334"/>
      <c r="Y2" s="396"/>
      <c r="Z2" s="395"/>
      <c r="AA2" s="395" t="s">
        <v>64</v>
      </c>
      <c r="AB2" s="399">
        <v>300</v>
      </c>
      <c r="AC2" s="399">
        <v>250</v>
      </c>
      <c r="AD2" s="399">
        <v>200</v>
      </c>
      <c r="AE2" s="399">
        <v>150</v>
      </c>
      <c r="AF2" s="399">
        <v>120</v>
      </c>
      <c r="AG2" s="399">
        <v>90</v>
      </c>
      <c r="AH2" s="399">
        <v>40</v>
      </c>
      <c r="AI2" s="387"/>
      <c r="AJ2" s="387"/>
      <c r="AK2" s="387"/>
      <c r="AL2" s="334"/>
      <c r="AM2" s="334"/>
      <c r="AN2" s="334"/>
      <c r="AO2" s="334"/>
      <c r="AP2" s="334"/>
      <c r="AQ2" s="334"/>
      <c r="AR2" s="334"/>
      <c r="AS2" s="334"/>
    </row>
    <row r="3" spans="1:45" s="19" customFormat="1" ht="11.25" customHeight="1" x14ac:dyDescent="0.25">
      <c r="A3" s="50" t="s">
        <v>25</v>
      </c>
      <c r="B3" s="50"/>
      <c r="C3" s="50"/>
      <c r="D3" s="50"/>
      <c r="E3" s="49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335"/>
      <c r="U3" s="335"/>
      <c r="V3" s="335"/>
      <c r="W3" s="335"/>
      <c r="X3" s="335"/>
      <c r="Y3" s="395" t="str">
        <f>IF(K4="OB","A",IF(K4="IX","W",IF(K4="","",K4)))</f>
        <v/>
      </c>
      <c r="Z3" s="395"/>
      <c r="AA3" s="395" t="s">
        <v>65</v>
      </c>
      <c r="AB3" s="399">
        <v>280</v>
      </c>
      <c r="AC3" s="399">
        <v>230</v>
      </c>
      <c r="AD3" s="399">
        <v>180</v>
      </c>
      <c r="AE3" s="399">
        <v>140</v>
      </c>
      <c r="AF3" s="399">
        <v>80</v>
      </c>
      <c r="AG3" s="399">
        <v>0</v>
      </c>
      <c r="AH3" s="399">
        <v>0</v>
      </c>
      <c r="AI3" s="387"/>
      <c r="AJ3" s="387"/>
      <c r="AK3" s="387"/>
      <c r="AL3" s="335"/>
      <c r="AM3" s="335"/>
      <c r="AN3" s="335"/>
      <c r="AO3" s="335"/>
      <c r="AP3" s="335"/>
      <c r="AQ3" s="335"/>
      <c r="AR3" s="335"/>
      <c r="AS3" s="335"/>
    </row>
    <row r="4" spans="1:45" s="28" customFormat="1" ht="11.25" customHeight="1" thickBot="1" x14ac:dyDescent="0.3">
      <c r="A4" s="491" t="str">
        <f>Altalanos!$A$10</f>
        <v>2025.06.19-20.</v>
      </c>
      <c r="B4" s="491"/>
      <c r="C4" s="491"/>
      <c r="D4" s="300"/>
      <c r="E4" s="301"/>
      <c r="F4" s="301"/>
      <c r="G4" s="301" t="str">
        <f>Altalanos!$C$10</f>
        <v>Zalaegerszeg</v>
      </c>
      <c r="H4" s="302"/>
      <c r="I4" s="301"/>
      <c r="J4" s="303"/>
      <c r="K4" s="304"/>
      <c r="L4" s="303"/>
      <c r="M4" s="305"/>
      <c r="N4" s="303"/>
      <c r="O4" s="301"/>
      <c r="P4" s="303"/>
      <c r="Q4" s="301"/>
      <c r="R4" s="306" t="str">
        <f>Altalanos!$E$10</f>
        <v>Kovács Annamária</v>
      </c>
      <c r="T4" s="336"/>
      <c r="U4" s="336"/>
      <c r="V4" s="336"/>
      <c r="W4" s="336"/>
      <c r="X4" s="336"/>
      <c r="Y4" s="395"/>
      <c r="Z4" s="395"/>
      <c r="AA4" s="395" t="s">
        <v>69</v>
      </c>
      <c r="AB4" s="399">
        <v>250</v>
      </c>
      <c r="AC4" s="399">
        <v>200</v>
      </c>
      <c r="AD4" s="399">
        <v>150</v>
      </c>
      <c r="AE4" s="399">
        <v>120</v>
      </c>
      <c r="AF4" s="399">
        <v>90</v>
      </c>
      <c r="AG4" s="399">
        <v>60</v>
      </c>
      <c r="AH4" s="399">
        <v>25</v>
      </c>
      <c r="AI4" s="387"/>
      <c r="AJ4" s="387"/>
      <c r="AK4" s="387"/>
      <c r="AL4" s="336"/>
      <c r="AM4" s="336"/>
      <c r="AN4" s="336"/>
      <c r="AO4" s="336"/>
      <c r="AP4" s="336"/>
      <c r="AQ4" s="336"/>
      <c r="AR4" s="336"/>
      <c r="AS4" s="336"/>
    </row>
    <row r="5" spans="1:45" s="19" customFormat="1" x14ac:dyDescent="0.25">
      <c r="A5" s="126"/>
      <c r="B5" s="127" t="s">
        <v>4</v>
      </c>
      <c r="C5" s="275" t="s">
        <v>44</v>
      </c>
      <c r="D5" s="127" t="s">
        <v>43</v>
      </c>
      <c r="E5" s="127" t="s">
        <v>41</v>
      </c>
      <c r="F5" s="128" t="s">
        <v>28</v>
      </c>
      <c r="G5" s="128" t="s">
        <v>29</v>
      </c>
      <c r="H5" s="128"/>
      <c r="I5" s="128" t="s">
        <v>32</v>
      </c>
      <c r="J5" s="128"/>
      <c r="K5" s="127" t="s">
        <v>42</v>
      </c>
      <c r="L5" s="129"/>
      <c r="M5" s="127" t="s">
        <v>58</v>
      </c>
      <c r="N5" s="129"/>
      <c r="O5" s="127" t="s">
        <v>57</v>
      </c>
      <c r="P5" s="129"/>
      <c r="Q5" s="127"/>
      <c r="R5" s="130"/>
      <c r="T5" s="335"/>
      <c r="U5" s="335"/>
      <c r="V5" s="335"/>
      <c r="W5" s="335"/>
      <c r="X5" s="335"/>
      <c r="Y5" s="395">
        <f>IF(OR(Altalanos!$A$8="F1",Altalanos!$A$8="F2",Altalanos!$A$8="N1",Altalanos!$A$8="N2"),1,2)</f>
        <v>2</v>
      </c>
      <c r="Z5" s="395"/>
      <c r="AA5" s="395" t="s">
        <v>70</v>
      </c>
      <c r="AB5" s="399">
        <v>200</v>
      </c>
      <c r="AC5" s="399">
        <v>150</v>
      </c>
      <c r="AD5" s="399">
        <v>120</v>
      </c>
      <c r="AE5" s="399">
        <v>90</v>
      </c>
      <c r="AF5" s="399">
        <v>60</v>
      </c>
      <c r="AG5" s="399">
        <v>40</v>
      </c>
      <c r="AH5" s="399">
        <v>15</v>
      </c>
      <c r="AI5" s="387"/>
      <c r="AJ5" s="387"/>
      <c r="AK5" s="387"/>
      <c r="AL5" s="335"/>
      <c r="AM5" s="335"/>
      <c r="AN5" s="335"/>
      <c r="AO5" s="335"/>
      <c r="AP5" s="335"/>
      <c r="AQ5" s="335"/>
      <c r="AR5" s="335"/>
      <c r="AS5" s="335"/>
    </row>
    <row r="6" spans="1:45" s="446" customFormat="1" ht="12.75" customHeight="1" thickBot="1" x14ac:dyDescent="0.3">
      <c r="A6" s="447"/>
      <c r="B6" s="448"/>
      <c r="C6" s="448"/>
      <c r="D6" s="448"/>
      <c r="E6" s="448"/>
      <c r="F6" s="447" t="str">
        <f>IF(Y3="","",CONCATENATE(VLOOKUP(Y3,AB1:AH1,4)," pont"))</f>
        <v/>
      </c>
      <c r="G6" s="449"/>
      <c r="H6" s="450"/>
      <c r="I6" s="449"/>
      <c r="J6" s="451"/>
      <c r="K6" s="448" t="str">
        <f>IF(Y3="","",CONCATENATE(VLOOKUP(Y3,AB1:AH1,3)," pont"))</f>
        <v/>
      </c>
      <c r="L6" s="451"/>
      <c r="M6" s="448" t="str">
        <f>IF(Y3="","",CONCATENATE(VLOOKUP(Y3,AB1:AH1,2)," pont"))</f>
        <v/>
      </c>
      <c r="N6" s="451"/>
      <c r="O6" s="448" t="str">
        <f>IF(Y3="","",CONCATENATE(VLOOKUP(Y3,AB1:AH1,1)," pont"))</f>
        <v/>
      </c>
      <c r="P6" s="451"/>
      <c r="Q6" s="448"/>
      <c r="R6" s="452"/>
      <c r="T6" s="453"/>
      <c r="U6" s="453"/>
      <c r="V6" s="453"/>
      <c r="W6" s="453"/>
      <c r="X6" s="453"/>
      <c r="Y6" s="454"/>
      <c r="Z6" s="454"/>
      <c r="AA6" s="454" t="s">
        <v>71</v>
      </c>
      <c r="AB6" s="455">
        <v>150</v>
      </c>
      <c r="AC6" s="455">
        <v>120</v>
      </c>
      <c r="AD6" s="455">
        <v>90</v>
      </c>
      <c r="AE6" s="455">
        <v>60</v>
      </c>
      <c r="AF6" s="455">
        <v>40</v>
      </c>
      <c r="AG6" s="455">
        <v>25</v>
      </c>
      <c r="AH6" s="455">
        <v>10</v>
      </c>
      <c r="AI6" s="456"/>
      <c r="AJ6" s="456"/>
      <c r="AK6" s="456"/>
      <c r="AL6" s="453"/>
      <c r="AM6" s="453"/>
      <c r="AN6" s="453"/>
      <c r="AO6" s="453"/>
      <c r="AP6" s="453"/>
      <c r="AQ6" s="453"/>
      <c r="AR6" s="453"/>
      <c r="AS6" s="453"/>
    </row>
    <row r="7" spans="1:45" s="34" customFormat="1" ht="12.9" customHeight="1" x14ac:dyDescent="0.25">
      <c r="A7" s="131">
        <v>1</v>
      </c>
      <c r="B7" s="307" t="str">
        <f>IF($E7="","",VLOOKUP($E7,Vigasz_L12_F12!$A$7:$O$22,14))</f>
        <v/>
      </c>
      <c r="C7" s="308" t="str">
        <f>IF($E7="","",VLOOKUP($E7,Vigasz_L12_F12!$A$7:$O$22,15))</f>
        <v/>
      </c>
      <c r="D7" s="308" t="str">
        <f>IF($E7="","",VLOOKUP($E7,Vigasz_L12_F12!$A$7:$O$22,5))</f>
        <v/>
      </c>
      <c r="E7" s="309"/>
      <c r="F7" s="458" t="s">
        <v>125</v>
      </c>
      <c r="G7" s="310" t="str">
        <f>IF($E7="","",VLOOKUP($E7,Vigasz_L12_F12!$A$7:$O$22,3))</f>
        <v/>
      </c>
      <c r="H7" s="310"/>
      <c r="I7" s="310" t="str">
        <f>IF($E7="","",VLOOKUP($E7,Vigasz_L12_F12!$A$7:$O$22,4))</f>
        <v/>
      </c>
      <c r="J7" s="311"/>
      <c r="K7" s="312"/>
      <c r="L7" s="312"/>
      <c r="M7" s="312"/>
      <c r="N7" s="312"/>
      <c r="O7" s="137"/>
      <c r="P7" s="138"/>
      <c r="Q7" s="139"/>
      <c r="R7" s="140"/>
      <c r="S7" s="141"/>
      <c r="T7" s="141"/>
      <c r="U7" s="337" t="str">
        <f>Birók!P21</f>
        <v>Bíró</v>
      </c>
      <c r="V7" s="141"/>
      <c r="W7" s="141"/>
      <c r="X7" s="141"/>
      <c r="Y7" s="395"/>
      <c r="Z7" s="395"/>
      <c r="AA7" s="395" t="s">
        <v>72</v>
      </c>
      <c r="AB7" s="399">
        <v>120</v>
      </c>
      <c r="AC7" s="399">
        <v>90</v>
      </c>
      <c r="AD7" s="399">
        <v>60</v>
      </c>
      <c r="AE7" s="399">
        <v>40</v>
      </c>
      <c r="AF7" s="399">
        <v>25</v>
      </c>
      <c r="AG7" s="399">
        <v>10</v>
      </c>
      <c r="AH7" s="399">
        <v>5</v>
      </c>
      <c r="AI7" s="387"/>
      <c r="AJ7" s="387"/>
      <c r="AK7" s="387"/>
      <c r="AL7" s="141"/>
      <c r="AM7" s="141"/>
      <c r="AN7" s="141"/>
      <c r="AO7" s="141"/>
      <c r="AP7" s="141"/>
      <c r="AQ7" s="141"/>
      <c r="AR7" s="141"/>
      <c r="AS7" s="141"/>
    </row>
    <row r="8" spans="1:45" s="34" customFormat="1" ht="12.9" customHeight="1" x14ac:dyDescent="0.25">
      <c r="A8" s="143"/>
      <c r="B8" s="313"/>
      <c r="C8" s="314"/>
      <c r="D8" s="314"/>
      <c r="E8" s="215"/>
      <c r="F8" s="315"/>
      <c r="G8" s="315"/>
      <c r="H8" s="316"/>
      <c r="I8" s="435" t="s">
        <v>0</v>
      </c>
      <c r="J8" s="148" t="s">
        <v>119</v>
      </c>
      <c r="K8" s="317" t="str">
        <f>UPPER(IF(OR(J8="a",J8="as"),F7,IF(OR(J8="b",J8="bs"),F9,)))</f>
        <v>CENTERPÁLYA 2</v>
      </c>
      <c r="L8" s="317"/>
      <c r="M8" s="312"/>
      <c r="N8" s="312"/>
      <c r="O8" s="137"/>
      <c r="P8" s="138"/>
      <c r="Q8" s="139"/>
      <c r="R8" s="140"/>
      <c r="S8" s="141"/>
      <c r="T8" s="141"/>
      <c r="U8" s="338" t="str">
        <f>Birók!P22</f>
        <v xml:space="preserve"> </v>
      </c>
      <c r="V8" s="141"/>
      <c r="W8" s="141"/>
      <c r="X8" s="141"/>
      <c r="Y8" s="395"/>
      <c r="Z8" s="395"/>
      <c r="AA8" s="395" t="s">
        <v>73</v>
      </c>
      <c r="AB8" s="399">
        <v>90</v>
      </c>
      <c r="AC8" s="399">
        <v>60</v>
      </c>
      <c r="AD8" s="399">
        <v>40</v>
      </c>
      <c r="AE8" s="399">
        <v>25</v>
      </c>
      <c r="AF8" s="399">
        <v>10</v>
      </c>
      <c r="AG8" s="399">
        <v>5</v>
      </c>
      <c r="AH8" s="399">
        <v>2</v>
      </c>
      <c r="AI8" s="387"/>
      <c r="AJ8" s="387"/>
      <c r="AK8" s="387"/>
      <c r="AL8" s="141"/>
      <c r="AM8" s="141"/>
      <c r="AN8" s="141"/>
      <c r="AO8" s="141"/>
      <c r="AP8" s="141"/>
      <c r="AQ8" s="141"/>
      <c r="AR8" s="141"/>
      <c r="AS8" s="141"/>
    </row>
    <row r="9" spans="1:45" s="34" customFormat="1" ht="12.9" customHeight="1" x14ac:dyDescent="0.25">
      <c r="A9" s="143">
        <v>2</v>
      </c>
      <c r="B9" s="307" t="str">
        <f>IF($E9="","",VLOOKUP($E9,Vigasz_L12_F12!$A$7:$O$22,14))</f>
        <v/>
      </c>
      <c r="C9" s="308" t="str">
        <f>IF($E9="","",VLOOKUP($E9,Vigasz_L12_F12!$A$7:$O$22,15))</f>
        <v/>
      </c>
      <c r="D9" s="308" t="str">
        <f>IF($E9="","",VLOOKUP($E9,Vigasz_L12_F12!$A$7:$O$22,5))</f>
        <v/>
      </c>
      <c r="E9" s="426"/>
      <c r="F9" s="359" t="str">
        <f>UPPER(IF($E9="","",VLOOKUP($E9,Vigasz_L12_F12!$A$7:$O$22,2)))</f>
        <v/>
      </c>
      <c r="G9" s="359" t="str">
        <f>IF($E9="","",VLOOKUP($E9,Vigasz_L12_F12!$A$7:$O$22,3))</f>
        <v/>
      </c>
      <c r="H9" s="359"/>
      <c r="I9" s="359" t="str">
        <f>IF($E9="","",VLOOKUP($E9,Vigasz_L12_F12!$A$7:$O$22,4))</f>
        <v/>
      </c>
      <c r="J9" s="319"/>
      <c r="K9" s="312"/>
      <c r="L9" s="320"/>
      <c r="M9" s="312"/>
      <c r="N9" s="312"/>
      <c r="O9" s="137"/>
      <c r="P9" s="138"/>
      <c r="Q9" s="139"/>
      <c r="R9" s="140"/>
      <c r="S9" s="141"/>
      <c r="T9" s="141"/>
      <c r="U9" s="338" t="str">
        <f>Birók!P23</f>
        <v xml:space="preserve"> </v>
      </c>
      <c r="V9" s="141"/>
      <c r="W9" s="141"/>
      <c r="X9" s="141"/>
      <c r="Y9" s="395"/>
      <c r="Z9" s="395"/>
      <c r="AA9" s="395" t="s">
        <v>74</v>
      </c>
      <c r="AB9" s="399">
        <v>60</v>
      </c>
      <c r="AC9" s="399">
        <v>40</v>
      </c>
      <c r="AD9" s="399">
        <v>25</v>
      </c>
      <c r="AE9" s="399">
        <v>10</v>
      </c>
      <c r="AF9" s="399">
        <v>5</v>
      </c>
      <c r="AG9" s="399">
        <v>2</v>
      </c>
      <c r="AH9" s="399">
        <v>1</v>
      </c>
      <c r="AI9" s="387"/>
      <c r="AJ9" s="387"/>
      <c r="AK9" s="387"/>
      <c r="AL9" s="141"/>
      <c r="AM9" s="141"/>
      <c r="AN9" s="141"/>
      <c r="AO9" s="141"/>
      <c r="AP9" s="141"/>
      <c r="AQ9" s="141"/>
      <c r="AR9" s="141"/>
      <c r="AS9" s="141"/>
    </row>
    <row r="10" spans="1:45" s="34" customFormat="1" ht="12.9" customHeight="1" x14ac:dyDescent="0.25">
      <c r="A10" s="143"/>
      <c r="B10" s="313"/>
      <c r="C10" s="314"/>
      <c r="D10" s="314"/>
      <c r="E10" s="427"/>
      <c r="F10" s="428"/>
      <c r="G10" s="428"/>
      <c r="H10" s="429"/>
      <c r="I10" s="428"/>
      <c r="J10" s="321"/>
      <c r="K10" s="435" t="s">
        <v>0</v>
      </c>
      <c r="L10" s="156" t="s">
        <v>126</v>
      </c>
      <c r="M10" s="317" t="str">
        <f>UPPER(IF(OR(L10="a",L10="as"),K8,IF(OR(L10="b",L10="bs"),K12,)))</f>
        <v>VOLVEX</v>
      </c>
      <c r="N10" s="322"/>
      <c r="O10" s="323"/>
      <c r="P10" s="323"/>
      <c r="Q10" s="139"/>
      <c r="R10" s="140"/>
      <c r="S10" s="141"/>
      <c r="T10" s="141"/>
      <c r="U10" s="338" t="str">
        <f>Birók!P24</f>
        <v xml:space="preserve"> </v>
      </c>
      <c r="V10" s="141"/>
      <c r="W10" s="141"/>
      <c r="X10" s="141"/>
      <c r="Y10" s="395"/>
      <c r="Z10" s="395"/>
      <c r="AA10" s="395" t="s">
        <v>75</v>
      </c>
      <c r="AB10" s="399">
        <v>40</v>
      </c>
      <c r="AC10" s="399">
        <v>25</v>
      </c>
      <c r="AD10" s="399">
        <v>15</v>
      </c>
      <c r="AE10" s="399">
        <v>7</v>
      </c>
      <c r="AF10" s="399">
        <v>4</v>
      </c>
      <c r="AG10" s="399">
        <v>1</v>
      </c>
      <c r="AH10" s="399">
        <v>0</v>
      </c>
      <c r="AI10" s="387"/>
      <c r="AJ10" s="387"/>
      <c r="AK10" s="387"/>
      <c r="AL10" s="141"/>
      <c r="AM10" s="141"/>
      <c r="AN10" s="141"/>
      <c r="AO10" s="141"/>
      <c r="AP10" s="141"/>
      <c r="AQ10" s="141"/>
      <c r="AR10" s="141"/>
      <c r="AS10" s="141"/>
    </row>
    <row r="11" spans="1:45" s="34" customFormat="1" ht="12.9" customHeight="1" x14ac:dyDescent="0.25">
      <c r="A11" s="143">
        <v>3</v>
      </c>
      <c r="B11" s="307" t="str">
        <f>IF($E11="","",VLOOKUP($E11,Vigasz_L12_F12!$A$7:$O$22,14))</f>
        <v/>
      </c>
      <c r="C11" s="308" t="str">
        <f>IF($E11="","",VLOOKUP($E11,Vigasz_L12_F12!$A$7:$O$22,15))</f>
        <v/>
      </c>
      <c r="D11" s="308" t="str">
        <f>IF($E11="","",VLOOKUP($E11,Vigasz_L12_F12!$A$7:$O$22,5))</f>
        <v/>
      </c>
      <c r="E11" s="426"/>
      <c r="F11" s="458"/>
      <c r="G11" s="359" t="str">
        <f>IF($E11="","",VLOOKUP($E11,Vigasz_L12_F12!$A$7:$O$22,3))</f>
        <v/>
      </c>
      <c r="H11" s="359"/>
      <c r="I11" s="359" t="str">
        <f>IF($E11="","",VLOOKUP($E11,Vigasz_L12_F12!$A$7:$O$22,4))</f>
        <v/>
      </c>
      <c r="J11" s="311"/>
      <c r="K11" s="312"/>
      <c r="L11" s="324"/>
      <c r="M11" s="312" t="s">
        <v>139</v>
      </c>
      <c r="N11" s="325"/>
      <c r="O11" s="323"/>
      <c r="P11" s="323"/>
      <c r="Q11" s="139"/>
      <c r="R11" s="140"/>
      <c r="S11" s="141"/>
      <c r="T11" s="141"/>
      <c r="U11" s="338" t="str">
        <f>Birók!P25</f>
        <v xml:space="preserve"> </v>
      </c>
      <c r="V11" s="141"/>
      <c r="W11" s="141"/>
      <c r="X11" s="141"/>
      <c r="Y11" s="395"/>
      <c r="Z11" s="395"/>
      <c r="AA11" s="395" t="s">
        <v>76</v>
      </c>
      <c r="AB11" s="399">
        <v>25</v>
      </c>
      <c r="AC11" s="399">
        <v>15</v>
      </c>
      <c r="AD11" s="399">
        <v>10</v>
      </c>
      <c r="AE11" s="399">
        <v>6</v>
      </c>
      <c r="AF11" s="399">
        <v>3</v>
      </c>
      <c r="AG11" s="399">
        <v>1</v>
      </c>
      <c r="AH11" s="399">
        <v>0</v>
      </c>
      <c r="AI11" s="387"/>
      <c r="AJ11" s="387"/>
      <c r="AK11" s="387"/>
      <c r="AL11" s="141"/>
      <c r="AM11" s="141"/>
      <c r="AN11" s="141"/>
      <c r="AO11" s="141"/>
      <c r="AP11" s="141"/>
      <c r="AQ11" s="141"/>
      <c r="AR11" s="141"/>
      <c r="AS11" s="141"/>
    </row>
    <row r="12" spans="1:45" s="34" customFormat="1" ht="12.9" customHeight="1" x14ac:dyDescent="0.25">
      <c r="A12" s="143"/>
      <c r="B12" s="313"/>
      <c r="C12" s="314"/>
      <c r="D12" s="314"/>
      <c r="E12" s="427"/>
      <c r="F12" s="428"/>
      <c r="G12" s="428"/>
      <c r="H12" s="429"/>
      <c r="I12" s="435" t="s">
        <v>0</v>
      </c>
      <c r="J12" s="148" t="s">
        <v>126</v>
      </c>
      <c r="K12" s="317" t="str">
        <f>UPPER(IF(OR(J12="a",J12="as"),F11,IF(OR(J12="b",J12="bs"),F13,)))</f>
        <v>VOLVEX</v>
      </c>
      <c r="L12" s="326"/>
      <c r="M12" s="312"/>
      <c r="N12" s="325"/>
      <c r="O12" s="323"/>
      <c r="P12" s="323"/>
      <c r="Q12" s="139"/>
      <c r="R12" s="140"/>
      <c r="S12" s="141"/>
      <c r="T12" s="141"/>
      <c r="U12" s="338" t="str">
        <f>Birók!P26</f>
        <v xml:space="preserve"> </v>
      </c>
      <c r="V12" s="141"/>
      <c r="W12" s="141"/>
      <c r="X12" s="141"/>
      <c r="Y12" s="395"/>
      <c r="Z12" s="395"/>
      <c r="AA12" s="395" t="s">
        <v>81</v>
      </c>
      <c r="AB12" s="399">
        <v>15</v>
      </c>
      <c r="AC12" s="399">
        <v>10</v>
      </c>
      <c r="AD12" s="399">
        <v>6</v>
      </c>
      <c r="AE12" s="399">
        <v>3</v>
      </c>
      <c r="AF12" s="399">
        <v>1</v>
      </c>
      <c r="AG12" s="399">
        <v>0</v>
      </c>
      <c r="AH12" s="399">
        <v>0</v>
      </c>
      <c r="AI12" s="387"/>
      <c r="AJ12" s="387"/>
      <c r="AK12" s="387"/>
      <c r="AL12" s="141"/>
      <c r="AM12" s="141"/>
      <c r="AN12" s="141"/>
      <c r="AO12" s="141"/>
      <c r="AP12" s="141"/>
      <c r="AQ12" s="141"/>
      <c r="AR12" s="141"/>
      <c r="AS12" s="141"/>
    </row>
    <row r="13" spans="1:45" s="34" customFormat="1" ht="12.9" customHeight="1" x14ac:dyDescent="0.25">
      <c r="A13" s="143">
        <v>4</v>
      </c>
      <c r="B13" s="307" t="str">
        <f>IF($E13="","",VLOOKUP($E13,Vigasz_L12_F12!$A$7:$O$22,14))</f>
        <v/>
      </c>
      <c r="C13" s="308" t="str">
        <f>IF($E13="","",VLOOKUP($E13,Vigasz_L12_F12!$A$7:$O$22,15))</f>
        <v/>
      </c>
      <c r="D13" s="308" t="str">
        <f>IF($E13="","",VLOOKUP($E13,Vigasz_L12_F12!$A$7:$O$22,5))</f>
        <v/>
      </c>
      <c r="E13" s="426"/>
      <c r="F13" s="458" t="s">
        <v>128</v>
      </c>
      <c r="G13" s="359" t="str">
        <f>IF($E13="","",VLOOKUP($E13,Vigasz_L12_F12!$A$7:$O$22,3))</f>
        <v/>
      </c>
      <c r="H13" s="359"/>
      <c r="I13" s="359" t="str">
        <f>IF($E13="","",VLOOKUP($E13,Vigasz_L12_F12!$A$7:$O$22,4))</f>
        <v/>
      </c>
      <c r="J13" s="327"/>
      <c r="K13" s="312"/>
      <c r="L13" s="312"/>
      <c r="M13" s="312"/>
      <c r="N13" s="325"/>
      <c r="O13" s="323"/>
      <c r="P13" s="323"/>
      <c r="Q13" s="139"/>
      <c r="R13" s="140"/>
      <c r="S13" s="141"/>
      <c r="T13" s="141"/>
      <c r="U13" s="338" t="str">
        <f>Birók!P27</f>
        <v xml:space="preserve"> </v>
      </c>
      <c r="V13" s="141"/>
      <c r="W13" s="141"/>
      <c r="X13" s="141"/>
      <c r="Y13" s="395"/>
      <c r="Z13" s="395"/>
      <c r="AA13" s="395" t="s">
        <v>77</v>
      </c>
      <c r="AB13" s="399">
        <v>10</v>
      </c>
      <c r="AC13" s="399">
        <v>6</v>
      </c>
      <c r="AD13" s="399">
        <v>3</v>
      </c>
      <c r="AE13" s="399">
        <v>1</v>
      </c>
      <c r="AF13" s="399">
        <v>0</v>
      </c>
      <c r="AG13" s="399">
        <v>0</v>
      </c>
      <c r="AH13" s="399">
        <v>0</v>
      </c>
      <c r="AI13" s="387"/>
      <c r="AJ13" s="387"/>
      <c r="AK13" s="387"/>
      <c r="AL13" s="141"/>
      <c r="AM13" s="141"/>
      <c r="AN13" s="141"/>
      <c r="AO13" s="141"/>
      <c r="AP13" s="141"/>
      <c r="AQ13" s="141"/>
      <c r="AR13" s="141"/>
      <c r="AS13" s="141"/>
    </row>
    <row r="14" spans="1:45" s="34" customFormat="1" ht="12.9" customHeight="1" x14ac:dyDescent="0.25">
      <c r="A14" s="143"/>
      <c r="B14" s="313"/>
      <c r="C14" s="314"/>
      <c r="D14" s="314"/>
      <c r="E14" s="427"/>
      <c r="F14" s="428"/>
      <c r="G14" s="428"/>
      <c r="H14" s="429"/>
      <c r="I14" s="428"/>
      <c r="J14" s="321"/>
      <c r="K14" s="312"/>
      <c r="L14" s="312"/>
      <c r="M14" s="435" t="s">
        <v>0</v>
      </c>
      <c r="N14" s="156" t="s">
        <v>119</v>
      </c>
      <c r="O14" s="317" t="str">
        <f>UPPER(IF(OR(N14="a",N14="as"),M10,IF(OR(N14="b",N14="bs"),M18,)))</f>
        <v>VOLVEX</v>
      </c>
      <c r="P14" s="322"/>
      <c r="Q14" s="139"/>
      <c r="R14" s="140"/>
      <c r="S14" s="141"/>
      <c r="T14" s="141"/>
      <c r="U14" s="338" t="str">
        <f>Birók!P28</f>
        <v xml:space="preserve"> </v>
      </c>
      <c r="V14" s="141"/>
      <c r="W14" s="141"/>
      <c r="X14" s="141"/>
      <c r="Y14" s="395"/>
      <c r="Z14" s="395"/>
      <c r="AA14" s="395" t="s">
        <v>78</v>
      </c>
      <c r="AB14" s="399">
        <v>3</v>
      </c>
      <c r="AC14" s="399">
        <v>2</v>
      </c>
      <c r="AD14" s="399">
        <v>1</v>
      </c>
      <c r="AE14" s="399">
        <v>0</v>
      </c>
      <c r="AF14" s="399">
        <v>0</v>
      </c>
      <c r="AG14" s="399">
        <v>0</v>
      </c>
      <c r="AH14" s="399">
        <v>0</v>
      </c>
      <c r="AI14" s="387"/>
      <c r="AJ14" s="387"/>
      <c r="AK14" s="387"/>
      <c r="AL14" s="141"/>
      <c r="AM14" s="141"/>
      <c r="AN14" s="141"/>
      <c r="AO14" s="141"/>
      <c r="AP14" s="141"/>
      <c r="AQ14" s="141"/>
      <c r="AR14" s="141"/>
      <c r="AS14" s="141"/>
    </row>
    <row r="15" spans="1:45" s="34" customFormat="1" ht="12.9" customHeight="1" x14ac:dyDescent="0.25">
      <c r="A15" s="358">
        <v>5</v>
      </c>
      <c r="B15" s="307" t="str">
        <f>IF($E15="","",VLOOKUP($E15,Vigasz_L12_F12!$A$7:$O$22,14))</f>
        <v/>
      </c>
      <c r="C15" s="308" t="str">
        <f>IF($E15="","",VLOOKUP($E15,Vigasz_L12_F12!$A$7:$O$22,15))</f>
        <v/>
      </c>
      <c r="D15" s="308" t="str">
        <f>IF($E15="","",VLOOKUP($E15,Vigasz_L12_F12!$A$7:$O$22,5))</f>
        <v/>
      </c>
      <c r="E15" s="426"/>
      <c r="F15" s="359" t="str">
        <f>UPPER(IF($E15="","",VLOOKUP($E15,Vigasz_L12_F12!$A$7:$O$22,2)))</f>
        <v/>
      </c>
      <c r="G15" s="359" t="str">
        <f>IF($E15="","",VLOOKUP($E15,Vigasz_L12_F12!$A$7:$O$22,3))</f>
        <v/>
      </c>
      <c r="H15" s="359"/>
      <c r="I15" s="359" t="str">
        <f>IF($E15="","",VLOOKUP($E15,Vigasz_L12_F12!$A$7:$O$22,4))</f>
        <v/>
      </c>
      <c r="J15" s="329"/>
      <c r="K15" s="312"/>
      <c r="L15" s="312"/>
      <c r="M15" s="312"/>
      <c r="N15" s="325"/>
      <c r="O15" s="465" t="s">
        <v>120</v>
      </c>
      <c r="P15" s="323"/>
      <c r="Q15" s="139"/>
      <c r="R15" s="140"/>
      <c r="S15" s="141"/>
      <c r="T15" s="141"/>
      <c r="U15" s="338" t="str">
        <f>Birók!P29</f>
        <v xml:space="preserve"> </v>
      </c>
      <c r="V15" s="141"/>
      <c r="W15" s="141"/>
      <c r="X15" s="141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87"/>
      <c r="AJ15" s="387"/>
      <c r="AK15" s="387"/>
      <c r="AL15" s="141"/>
      <c r="AM15" s="141"/>
      <c r="AN15" s="141"/>
      <c r="AO15" s="141"/>
      <c r="AP15" s="141"/>
      <c r="AQ15" s="141"/>
      <c r="AR15" s="141"/>
      <c r="AS15" s="141"/>
    </row>
    <row r="16" spans="1:45" s="34" customFormat="1" ht="12.9" customHeight="1" thickBot="1" x14ac:dyDescent="0.3">
      <c r="A16" s="143"/>
      <c r="B16" s="313"/>
      <c r="C16" s="314"/>
      <c r="D16" s="314"/>
      <c r="E16" s="427"/>
      <c r="F16" s="428"/>
      <c r="G16" s="428"/>
      <c r="H16" s="429"/>
      <c r="I16" s="435" t="s">
        <v>0</v>
      </c>
      <c r="J16" s="148" t="s">
        <v>65</v>
      </c>
      <c r="K16" s="317" t="str">
        <f>UPPER(IF(OR(J16="a",J16="as"),F15,IF(OR(J16="b",J16="bs"),F17,)))</f>
        <v>SVSE II.</v>
      </c>
      <c r="L16" s="317"/>
      <c r="M16" s="312"/>
      <c r="N16" s="325"/>
      <c r="O16" s="435"/>
      <c r="P16" s="323"/>
      <c r="Q16" s="139"/>
      <c r="R16" s="140"/>
      <c r="S16" s="141"/>
      <c r="T16" s="141"/>
      <c r="U16" s="339" t="str">
        <f>Birók!P30</f>
        <v>Egyik sem</v>
      </c>
      <c r="V16" s="141"/>
      <c r="W16" s="141"/>
      <c r="X16" s="141"/>
      <c r="Y16" s="395"/>
      <c r="Z16" s="395"/>
      <c r="AA16" s="395" t="s">
        <v>64</v>
      </c>
      <c r="AB16" s="399">
        <v>150</v>
      </c>
      <c r="AC16" s="399">
        <v>120</v>
      </c>
      <c r="AD16" s="399">
        <v>90</v>
      </c>
      <c r="AE16" s="399">
        <v>60</v>
      </c>
      <c r="AF16" s="399">
        <v>40</v>
      </c>
      <c r="AG16" s="399">
        <v>25</v>
      </c>
      <c r="AH16" s="399">
        <v>15</v>
      </c>
      <c r="AI16" s="387"/>
      <c r="AJ16" s="387"/>
      <c r="AK16" s="387"/>
      <c r="AL16" s="141"/>
      <c r="AM16" s="141"/>
      <c r="AN16" s="141"/>
      <c r="AO16" s="141"/>
      <c r="AP16" s="141"/>
      <c r="AQ16" s="141"/>
      <c r="AR16" s="141"/>
      <c r="AS16" s="141"/>
    </row>
    <row r="17" spans="1:45" s="34" customFormat="1" ht="12.9" customHeight="1" x14ac:dyDescent="0.25">
      <c r="A17" s="143">
        <v>6</v>
      </c>
      <c r="B17" s="307" t="str">
        <f>IF($E17="","",VLOOKUP($E17,Vigasz_L12_F12!$A$7:$O$22,14))</f>
        <v/>
      </c>
      <c r="C17" s="308" t="str">
        <f>IF($E17="","",VLOOKUP($E17,Vigasz_L12_F12!$A$7:$O$22,15))</f>
        <v/>
      </c>
      <c r="D17" s="308" t="str">
        <f>IF($E17="","",VLOOKUP($E17,Vigasz_L12_F12!$A$7:$O$22,5))</f>
        <v/>
      </c>
      <c r="E17" s="426"/>
      <c r="F17" s="458" t="s">
        <v>109</v>
      </c>
      <c r="G17" s="359" t="str">
        <f>IF($E17="","",VLOOKUP($E17,Vigasz_L12_F12!$A$7:$O$22,3))</f>
        <v/>
      </c>
      <c r="H17" s="359"/>
      <c r="I17" s="359" t="str">
        <f>IF($E17="","",VLOOKUP($E17,Vigasz_L12_F12!$A$7:$O$22,4))</f>
        <v/>
      </c>
      <c r="J17" s="319"/>
      <c r="K17" s="312"/>
      <c r="L17" s="320"/>
      <c r="M17" s="312"/>
      <c r="N17" s="325"/>
      <c r="O17" s="323"/>
      <c r="P17" s="323"/>
      <c r="Q17" s="139"/>
      <c r="R17" s="140"/>
      <c r="S17" s="141"/>
      <c r="T17" s="141"/>
      <c r="U17" s="141"/>
      <c r="V17" s="141"/>
      <c r="W17" s="141"/>
      <c r="X17" s="141"/>
      <c r="Y17" s="395"/>
      <c r="Z17" s="395"/>
      <c r="AA17" s="395" t="s">
        <v>69</v>
      </c>
      <c r="AB17" s="399">
        <v>120</v>
      </c>
      <c r="AC17" s="399">
        <v>90</v>
      </c>
      <c r="AD17" s="399">
        <v>60</v>
      </c>
      <c r="AE17" s="399">
        <v>40</v>
      </c>
      <c r="AF17" s="399">
        <v>25</v>
      </c>
      <c r="AG17" s="399">
        <v>15</v>
      </c>
      <c r="AH17" s="399">
        <v>8</v>
      </c>
      <c r="AI17" s="387"/>
      <c r="AJ17" s="387"/>
      <c r="AK17" s="387"/>
      <c r="AL17" s="141"/>
      <c r="AM17" s="141"/>
      <c r="AN17" s="141"/>
      <c r="AO17" s="141"/>
      <c r="AP17" s="141"/>
      <c r="AQ17" s="141"/>
      <c r="AR17" s="141"/>
      <c r="AS17" s="141"/>
    </row>
    <row r="18" spans="1:45" s="34" customFormat="1" ht="12.9" customHeight="1" x14ac:dyDescent="0.25">
      <c r="A18" s="143"/>
      <c r="B18" s="313"/>
      <c r="C18" s="314"/>
      <c r="D18" s="314"/>
      <c r="E18" s="427"/>
      <c r="F18" s="428"/>
      <c r="G18" s="428"/>
      <c r="H18" s="429"/>
      <c r="I18" s="428"/>
      <c r="J18" s="321"/>
      <c r="K18" s="435" t="s">
        <v>0</v>
      </c>
      <c r="L18" s="156" t="s">
        <v>126</v>
      </c>
      <c r="M18" s="317" t="str">
        <f>UPPER(IF(OR(L18="a",L18="as"),K16,IF(OR(L18="b",L18="bs"),K20,)))</f>
        <v>BUDAÖRS</v>
      </c>
      <c r="N18" s="330"/>
      <c r="O18" s="323"/>
      <c r="P18" s="323"/>
      <c r="Q18" s="139"/>
      <c r="R18" s="140"/>
      <c r="S18" s="141"/>
      <c r="T18" s="141"/>
      <c r="U18" s="141"/>
      <c r="V18" s="141"/>
      <c r="W18" s="141"/>
      <c r="X18" s="141"/>
      <c r="Y18" s="395"/>
      <c r="Z18" s="395"/>
      <c r="AA18" s="395" t="s">
        <v>70</v>
      </c>
      <c r="AB18" s="399">
        <v>90</v>
      </c>
      <c r="AC18" s="399">
        <v>60</v>
      </c>
      <c r="AD18" s="399">
        <v>40</v>
      </c>
      <c r="AE18" s="399">
        <v>25</v>
      </c>
      <c r="AF18" s="399">
        <v>15</v>
      </c>
      <c r="AG18" s="399">
        <v>8</v>
      </c>
      <c r="AH18" s="399">
        <v>4</v>
      </c>
      <c r="AI18" s="387"/>
      <c r="AJ18" s="387"/>
      <c r="AK18" s="387"/>
      <c r="AL18" s="141"/>
      <c r="AM18" s="141"/>
      <c r="AN18" s="141"/>
      <c r="AO18" s="141"/>
      <c r="AP18" s="141"/>
      <c r="AQ18" s="141"/>
      <c r="AR18" s="141"/>
      <c r="AS18" s="141"/>
    </row>
    <row r="19" spans="1:45" s="34" customFormat="1" ht="12.9" customHeight="1" x14ac:dyDescent="0.25">
      <c r="A19" s="143">
        <v>7</v>
      </c>
      <c r="B19" s="307" t="str">
        <f>IF($E19="","",VLOOKUP($E19,Vigasz_L12_F12!$A$7:$O$22,14))</f>
        <v/>
      </c>
      <c r="C19" s="308" t="str">
        <f>IF($E19="","",VLOOKUP($E19,Vigasz_L12_F12!$A$7:$O$22,15))</f>
        <v/>
      </c>
      <c r="D19" s="308" t="str">
        <f>IF($E19="","",VLOOKUP($E19,Vigasz_L12_F12!$A$7:$O$22,5))</f>
        <v/>
      </c>
      <c r="E19" s="426"/>
      <c r="F19" s="359" t="str">
        <f>UPPER(IF($E19="","",VLOOKUP($E19,Vigasz_L12_F12!$A$7:$O$22,2)))</f>
        <v/>
      </c>
      <c r="G19" s="359" t="str">
        <f>IF($E19="","",VLOOKUP($E19,Vigasz_L12_F12!$A$7:$O$22,3))</f>
        <v/>
      </c>
      <c r="H19" s="359"/>
      <c r="I19" s="359" t="str">
        <f>IF($E19="","",VLOOKUP($E19,Vigasz_L12_F12!$A$7:$O$22,4))</f>
        <v/>
      </c>
      <c r="J19" s="311"/>
      <c r="K19" s="312"/>
      <c r="L19" s="324"/>
      <c r="M19" s="474" t="s">
        <v>121</v>
      </c>
      <c r="N19" s="323"/>
      <c r="O19" s="323"/>
      <c r="P19" s="323"/>
      <c r="Q19" s="139"/>
      <c r="R19" s="140"/>
      <c r="S19" s="141"/>
      <c r="T19" s="141"/>
      <c r="U19" s="141"/>
      <c r="V19" s="141"/>
      <c r="W19" s="141"/>
      <c r="X19" s="141"/>
      <c r="Y19" s="395"/>
      <c r="Z19" s="395"/>
      <c r="AA19" s="395" t="s">
        <v>71</v>
      </c>
      <c r="AB19" s="399">
        <v>60</v>
      </c>
      <c r="AC19" s="399">
        <v>40</v>
      </c>
      <c r="AD19" s="399">
        <v>25</v>
      </c>
      <c r="AE19" s="399">
        <v>15</v>
      </c>
      <c r="AF19" s="399">
        <v>8</v>
      </c>
      <c r="AG19" s="399">
        <v>4</v>
      </c>
      <c r="AH19" s="399">
        <v>2</v>
      </c>
      <c r="AI19" s="387"/>
      <c r="AJ19" s="387"/>
      <c r="AK19" s="387"/>
      <c r="AL19" s="141"/>
      <c r="AM19" s="141"/>
      <c r="AN19" s="141"/>
      <c r="AO19" s="141"/>
      <c r="AP19" s="141"/>
      <c r="AQ19" s="141"/>
      <c r="AR19" s="141"/>
      <c r="AS19" s="141"/>
    </row>
    <row r="20" spans="1:45" s="34" customFormat="1" ht="12.9" customHeight="1" x14ac:dyDescent="0.25">
      <c r="A20" s="143"/>
      <c r="B20" s="313"/>
      <c r="C20" s="314"/>
      <c r="D20" s="314"/>
      <c r="E20" s="215"/>
      <c r="F20" s="315"/>
      <c r="G20" s="315"/>
      <c r="H20" s="316"/>
      <c r="I20" s="435" t="s">
        <v>0</v>
      </c>
      <c r="J20" s="148" t="s">
        <v>126</v>
      </c>
      <c r="K20" s="317" t="str">
        <f>UPPER(IF(OR(J20="a",J20="as"),F19,IF(OR(J20="b",J20="bs"),F21,)))</f>
        <v>BUDAÖRS</v>
      </c>
      <c r="L20" s="326"/>
      <c r="M20" s="312"/>
      <c r="N20" s="323"/>
      <c r="O20" s="323"/>
      <c r="P20" s="323"/>
      <c r="Q20" s="139"/>
      <c r="R20" s="140"/>
      <c r="S20" s="141"/>
      <c r="T20" s="141"/>
      <c r="U20" s="141"/>
      <c r="V20" s="141"/>
      <c r="W20" s="141"/>
      <c r="X20" s="141"/>
      <c r="Y20" s="395"/>
      <c r="Z20" s="395"/>
      <c r="AA20" s="395" t="s">
        <v>72</v>
      </c>
      <c r="AB20" s="399">
        <v>40</v>
      </c>
      <c r="AC20" s="399">
        <v>25</v>
      </c>
      <c r="AD20" s="399">
        <v>15</v>
      </c>
      <c r="AE20" s="399">
        <v>8</v>
      </c>
      <c r="AF20" s="399">
        <v>4</v>
      </c>
      <c r="AG20" s="399">
        <v>2</v>
      </c>
      <c r="AH20" s="399">
        <v>1</v>
      </c>
      <c r="AI20" s="387"/>
      <c r="AJ20" s="387"/>
      <c r="AK20" s="387"/>
      <c r="AL20" s="141"/>
      <c r="AM20" s="141"/>
      <c r="AN20" s="141"/>
      <c r="AO20" s="141"/>
      <c r="AP20" s="141"/>
      <c r="AQ20" s="141"/>
      <c r="AR20" s="141"/>
      <c r="AS20" s="141"/>
    </row>
    <row r="21" spans="1:45" s="34" customFormat="1" ht="12.9" customHeight="1" x14ac:dyDescent="0.25">
      <c r="A21" s="361">
        <v>8</v>
      </c>
      <c r="B21" s="307" t="str">
        <f>IF($E21="","",VLOOKUP($E21,Vigasz_L12_F12!$A$7:$O$22,14))</f>
        <v/>
      </c>
      <c r="C21" s="308" t="str">
        <f>IF($E21="","",VLOOKUP($E21,Vigasz_L12_F12!$A$7:$O$22,15))</f>
        <v/>
      </c>
      <c r="D21" s="308" t="str">
        <f>IF($E21="","",VLOOKUP($E21,Vigasz_L12_F12!$A$7:$O$22,5))</f>
        <v/>
      </c>
      <c r="E21" s="309"/>
      <c r="F21" s="458" t="s">
        <v>129</v>
      </c>
      <c r="G21" s="360" t="str">
        <f>IF($E21="","",VLOOKUP($E21,Vigasz_L12_F12!$A$7:$O$22,3))</f>
        <v/>
      </c>
      <c r="H21" s="360"/>
      <c r="I21" s="360" t="str">
        <f>IF($E21="","",VLOOKUP($E21,Vigasz_L12_F12!$A$7:$O$22,4))</f>
        <v/>
      </c>
      <c r="J21" s="327"/>
      <c r="K21" s="312"/>
      <c r="L21" s="312"/>
      <c r="M21" s="312"/>
      <c r="N21" s="323"/>
      <c r="O21" s="323"/>
      <c r="P21" s="323"/>
      <c r="Q21" s="139"/>
      <c r="R21" s="140"/>
      <c r="S21" s="141"/>
      <c r="T21" s="141"/>
      <c r="U21" s="141"/>
      <c r="V21" s="141"/>
      <c r="W21" s="141"/>
      <c r="X21" s="141"/>
      <c r="Y21" s="395"/>
      <c r="Z21" s="395"/>
      <c r="AA21" s="395" t="s">
        <v>73</v>
      </c>
      <c r="AB21" s="399">
        <v>25</v>
      </c>
      <c r="AC21" s="399">
        <v>15</v>
      </c>
      <c r="AD21" s="399">
        <v>10</v>
      </c>
      <c r="AE21" s="399">
        <v>6</v>
      </c>
      <c r="AF21" s="399">
        <v>3</v>
      </c>
      <c r="AG21" s="399">
        <v>1</v>
      </c>
      <c r="AH21" s="399">
        <v>0</v>
      </c>
      <c r="AI21" s="387"/>
      <c r="AJ21" s="387"/>
      <c r="AK21" s="387"/>
      <c r="AL21" s="141"/>
      <c r="AM21" s="141"/>
      <c r="AN21" s="141"/>
      <c r="AO21" s="141"/>
      <c r="AP21" s="141"/>
      <c r="AQ21" s="141"/>
      <c r="AR21" s="141"/>
      <c r="AS21" s="141"/>
    </row>
    <row r="22" spans="1:45" s="34" customFormat="1" ht="9.6" customHeight="1" x14ac:dyDescent="0.25">
      <c r="A22" s="342"/>
      <c r="B22" s="137"/>
      <c r="C22" s="137"/>
      <c r="D22" s="137"/>
      <c r="E22" s="215"/>
      <c r="F22" s="137"/>
      <c r="G22" s="137"/>
      <c r="H22" s="137"/>
      <c r="I22" s="137"/>
      <c r="J22" s="215"/>
      <c r="K22" s="137"/>
      <c r="L22" s="137"/>
      <c r="M22" s="137"/>
      <c r="N22" s="139"/>
      <c r="O22" s="139"/>
      <c r="P22" s="139"/>
      <c r="Q22" s="139"/>
      <c r="R22" s="140"/>
      <c r="S22" s="141"/>
      <c r="T22" s="141"/>
      <c r="U22" s="141"/>
      <c r="V22" s="141"/>
      <c r="W22" s="141"/>
      <c r="X22" s="141"/>
      <c r="Y22" s="395"/>
      <c r="Z22" s="395"/>
      <c r="AA22" s="395" t="s">
        <v>74</v>
      </c>
      <c r="AB22" s="399">
        <v>15</v>
      </c>
      <c r="AC22" s="399">
        <v>10</v>
      </c>
      <c r="AD22" s="399">
        <v>6</v>
      </c>
      <c r="AE22" s="399">
        <v>3</v>
      </c>
      <c r="AF22" s="399">
        <v>1</v>
      </c>
      <c r="AG22" s="399">
        <v>0</v>
      </c>
      <c r="AH22" s="399">
        <v>0</v>
      </c>
      <c r="AI22" s="387"/>
      <c r="AJ22" s="387"/>
      <c r="AK22" s="387"/>
      <c r="AL22" s="141"/>
      <c r="AM22" s="141"/>
      <c r="AN22" s="141"/>
      <c r="AO22" s="141"/>
      <c r="AP22" s="141"/>
      <c r="AQ22" s="141"/>
      <c r="AR22" s="141"/>
      <c r="AS22" s="141"/>
    </row>
    <row r="23" spans="1:45" s="34" customFormat="1" ht="9.6" customHeight="1" x14ac:dyDescent="0.25">
      <c r="A23" s="216"/>
      <c r="B23" s="215"/>
      <c r="C23" s="215"/>
      <c r="D23" s="215"/>
      <c r="E23" s="215"/>
      <c r="F23" s="137"/>
      <c r="G23" s="137"/>
      <c r="H23" s="141"/>
      <c r="I23" s="332"/>
      <c r="J23" s="215"/>
      <c r="K23" s="137"/>
      <c r="L23" s="137"/>
      <c r="M23" s="137"/>
      <c r="N23" s="139"/>
      <c r="O23" s="139"/>
      <c r="P23" s="139"/>
      <c r="Q23" s="139"/>
      <c r="R23" s="140"/>
      <c r="S23" s="141"/>
      <c r="T23" s="141"/>
      <c r="U23" s="141"/>
      <c r="V23" s="141"/>
      <c r="W23" s="141"/>
      <c r="X23" s="141"/>
      <c r="Y23" s="395"/>
      <c r="Z23" s="395"/>
      <c r="AA23" s="395" t="s">
        <v>75</v>
      </c>
      <c r="AB23" s="399">
        <v>10</v>
      </c>
      <c r="AC23" s="399">
        <v>6</v>
      </c>
      <c r="AD23" s="399">
        <v>3</v>
      </c>
      <c r="AE23" s="399">
        <v>1</v>
      </c>
      <c r="AF23" s="399">
        <v>0</v>
      </c>
      <c r="AG23" s="399">
        <v>0</v>
      </c>
      <c r="AH23" s="399">
        <v>0</v>
      </c>
      <c r="AI23" s="387"/>
      <c r="AJ23" s="387"/>
      <c r="AK23" s="387"/>
      <c r="AL23" s="141"/>
      <c r="AM23" s="141"/>
      <c r="AN23" s="141"/>
      <c r="AO23" s="141"/>
      <c r="AP23" s="141"/>
      <c r="AQ23" s="141"/>
      <c r="AR23" s="141"/>
      <c r="AS23" s="141"/>
    </row>
    <row r="24" spans="1:45" s="34" customFormat="1" ht="9.6" customHeight="1" x14ac:dyDescent="0.25">
      <c r="A24" s="216"/>
      <c r="B24" s="137"/>
      <c r="C24" s="137"/>
      <c r="D24" s="137"/>
      <c r="E24" s="215"/>
      <c r="F24" s="137"/>
      <c r="G24" s="137"/>
      <c r="H24" s="137"/>
      <c r="I24" s="137"/>
      <c r="J24" s="215"/>
      <c r="K24" s="137"/>
      <c r="L24" s="333"/>
      <c r="M24" s="137"/>
      <c r="N24" s="139"/>
      <c r="O24" s="139"/>
      <c r="P24" s="139"/>
      <c r="Q24" s="139"/>
      <c r="R24" s="140"/>
      <c r="S24" s="141"/>
      <c r="T24" s="141"/>
      <c r="U24" s="141"/>
      <c r="V24" s="141"/>
      <c r="W24" s="141"/>
      <c r="X24" s="141"/>
      <c r="Y24" s="395"/>
      <c r="Z24" s="395"/>
      <c r="AA24" s="395" t="s">
        <v>76</v>
      </c>
      <c r="AB24" s="399">
        <v>6</v>
      </c>
      <c r="AC24" s="399">
        <v>3</v>
      </c>
      <c r="AD24" s="399">
        <v>1</v>
      </c>
      <c r="AE24" s="399">
        <v>0</v>
      </c>
      <c r="AF24" s="399">
        <v>0</v>
      </c>
      <c r="AG24" s="399">
        <v>0</v>
      </c>
      <c r="AH24" s="399">
        <v>0</v>
      </c>
      <c r="AI24" s="387"/>
      <c r="AJ24" s="387"/>
      <c r="AK24" s="387"/>
      <c r="AL24" s="141"/>
      <c r="AM24" s="141"/>
      <c r="AN24" s="141"/>
      <c r="AO24" s="141"/>
      <c r="AP24" s="141"/>
      <c r="AQ24" s="141"/>
      <c r="AR24" s="141"/>
      <c r="AS24" s="141"/>
    </row>
    <row r="25" spans="1:45" s="34" customFormat="1" ht="9.6" customHeight="1" x14ac:dyDescent="0.25">
      <c r="A25" s="216"/>
      <c r="B25" s="215"/>
      <c r="C25" s="215"/>
      <c r="D25" s="215"/>
      <c r="E25" s="215"/>
      <c r="F25" s="137"/>
      <c r="G25" s="137"/>
      <c r="H25" s="141"/>
      <c r="I25" s="137"/>
      <c r="J25" s="215"/>
      <c r="K25" s="332"/>
      <c r="L25" s="215"/>
      <c r="M25" s="137"/>
      <c r="N25" s="139"/>
      <c r="O25" s="139"/>
      <c r="P25" s="139"/>
      <c r="Q25" s="139"/>
      <c r="R25" s="140"/>
      <c r="S25" s="141"/>
      <c r="T25" s="141"/>
      <c r="U25" s="141"/>
      <c r="V25" s="141"/>
      <c r="W25" s="141"/>
      <c r="X25" s="141"/>
      <c r="Y25" s="395"/>
      <c r="Z25" s="395"/>
      <c r="AA25" s="395" t="s">
        <v>81</v>
      </c>
      <c r="AB25" s="399">
        <v>3</v>
      </c>
      <c r="AC25" s="399">
        <v>2</v>
      </c>
      <c r="AD25" s="399">
        <v>1</v>
      </c>
      <c r="AE25" s="399">
        <v>0</v>
      </c>
      <c r="AF25" s="399">
        <v>0</v>
      </c>
      <c r="AG25" s="399">
        <v>0</v>
      </c>
      <c r="AH25" s="399">
        <v>0</v>
      </c>
      <c r="AI25" s="387"/>
      <c r="AJ25" s="387"/>
      <c r="AK25" s="387"/>
      <c r="AL25" s="141"/>
      <c r="AM25" s="141"/>
      <c r="AN25" s="141"/>
      <c r="AO25" s="141"/>
      <c r="AP25" s="141"/>
      <c r="AQ25" s="141"/>
      <c r="AR25" s="141"/>
      <c r="AS25" s="141"/>
    </row>
    <row r="26" spans="1:45" s="34" customFormat="1" ht="9.6" customHeight="1" x14ac:dyDescent="0.25">
      <c r="A26" s="216"/>
      <c r="B26" s="137"/>
      <c r="C26" s="137"/>
      <c r="D26" s="137"/>
      <c r="E26" s="215"/>
      <c r="F26" s="137"/>
      <c r="G26" s="137"/>
      <c r="H26" s="137"/>
      <c r="I26" s="137"/>
      <c r="J26" s="215"/>
      <c r="K26" s="137"/>
      <c r="L26" s="137"/>
      <c r="M26" s="137"/>
      <c r="N26" s="139"/>
      <c r="O26" s="139"/>
      <c r="P26" s="139"/>
      <c r="Q26" s="139"/>
      <c r="R26" s="140"/>
      <c r="S26" s="174"/>
      <c r="T26" s="141"/>
      <c r="U26" s="141"/>
      <c r="V26" s="141"/>
      <c r="W26" s="141"/>
      <c r="X26" s="141"/>
      <c r="Y26"/>
      <c r="Z26"/>
      <c r="AA26"/>
      <c r="AB26"/>
      <c r="AC26"/>
      <c r="AD26"/>
      <c r="AE26"/>
      <c r="AF26"/>
      <c r="AG26"/>
      <c r="AH26"/>
      <c r="AI26" s="387"/>
      <c r="AJ26" s="387"/>
      <c r="AK26" s="387"/>
      <c r="AL26" s="141"/>
      <c r="AM26" s="141"/>
      <c r="AN26" s="141"/>
      <c r="AO26" s="141"/>
      <c r="AP26" s="141"/>
      <c r="AQ26" s="141"/>
      <c r="AR26" s="141"/>
      <c r="AS26" s="141"/>
    </row>
    <row r="27" spans="1:45" s="34" customFormat="1" ht="9.6" customHeight="1" x14ac:dyDescent="0.25">
      <c r="A27" s="216"/>
      <c r="B27" s="215"/>
      <c r="C27" s="215"/>
      <c r="D27" s="215"/>
      <c r="E27" s="215"/>
      <c r="F27" s="137"/>
      <c r="G27" s="137"/>
      <c r="H27" s="141"/>
      <c r="I27" s="332"/>
      <c r="J27" s="215"/>
      <c r="K27" s="137"/>
      <c r="L27" s="137"/>
      <c r="M27" s="137"/>
      <c r="N27" s="139"/>
      <c r="O27" s="139"/>
      <c r="P27" s="139"/>
      <c r="Q27" s="139"/>
      <c r="R27" s="140"/>
      <c r="S27" s="141"/>
      <c r="T27" s="141"/>
      <c r="U27" s="141"/>
      <c r="V27" s="141"/>
      <c r="W27" s="141"/>
      <c r="X27" s="141"/>
      <c r="Y27"/>
      <c r="Z27"/>
      <c r="AA27"/>
      <c r="AB27"/>
      <c r="AC27"/>
      <c r="AD27"/>
      <c r="AE27"/>
      <c r="AF27"/>
      <c r="AG27"/>
      <c r="AH27"/>
      <c r="AI27" s="387"/>
      <c r="AJ27" s="387"/>
      <c r="AK27" s="387"/>
      <c r="AL27" s="141"/>
      <c r="AM27" s="141"/>
      <c r="AN27" s="141"/>
      <c r="AO27" s="141"/>
      <c r="AP27" s="141"/>
      <c r="AQ27" s="141"/>
      <c r="AR27" s="141"/>
      <c r="AS27" s="141"/>
    </row>
    <row r="28" spans="1:45" s="34" customFormat="1" ht="9.6" customHeight="1" x14ac:dyDescent="0.25">
      <c r="A28" s="216"/>
      <c r="B28" s="137"/>
      <c r="C28" s="137"/>
      <c r="D28" s="137"/>
      <c r="E28" s="215"/>
      <c r="F28" s="137"/>
      <c r="G28" s="137"/>
      <c r="H28" s="137"/>
      <c r="I28" s="137"/>
      <c r="J28" s="215"/>
      <c r="K28" s="137"/>
      <c r="L28" s="137"/>
      <c r="M28" s="137"/>
      <c r="N28" s="139"/>
      <c r="O28" s="139"/>
      <c r="P28" s="139"/>
      <c r="Q28" s="139"/>
      <c r="R28" s="140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407"/>
      <c r="AJ28" s="407"/>
      <c r="AK28" s="407"/>
      <c r="AL28" s="141"/>
      <c r="AM28" s="141"/>
      <c r="AN28" s="141"/>
      <c r="AO28" s="141"/>
      <c r="AP28" s="141"/>
      <c r="AQ28" s="141"/>
      <c r="AR28" s="141"/>
      <c r="AS28" s="141"/>
    </row>
    <row r="29" spans="1:45" s="34" customFormat="1" ht="9.6" customHeight="1" x14ac:dyDescent="0.25">
      <c r="A29" s="216"/>
      <c r="B29" s="215"/>
      <c r="C29" s="215"/>
      <c r="D29" s="215"/>
      <c r="E29" s="215"/>
      <c r="F29" s="137"/>
      <c r="G29" s="137"/>
      <c r="H29" s="141"/>
      <c r="I29" s="137"/>
      <c r="J29" s="215"/>
      <c r="K29" s="137"/>
      <c r="L29" s="137"/>
      <c r="M29" s="332"/>
      <c r="N29" s="215"/>
      <c r="O29" s="137"/>
      <c r="P29" s="139"/>
      <c r="Q29" s="139"/>
      <c r="R29" s="140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407"/>
      <c r="AJ29" s="407"/>
      <c r="AK29" s="407"/>
      <c r="AL29" s="141"/>
      <c r="AM29" s="141"/>
      <c r="AN29" s="141"/>
      <c r="AO29" s="141"/>
      <c r="AP29" s="141"/>
      <c r="AQ29" s="141"/>
      <c r="AR29" s="141"/>
      <c r="AS29" s="141"/>
    </row>
    <row r="30" spans="1:45" s="34" customFormat="1" ht="9.6" customHeight="1" x14ac:dyDescent="0.25">
      <c r="A30" s="216"/>
      <c r="B30" s="137"/>
      <c r="C30" s="137"/>
      <c r="D30" s="137"/>
      <c r="E30" s="215"/>
      <c r="F30" s="137"/>
      <c r="G30" s="137"/>
      <c r="H30" s="137"/>
      <c r="I30" s="137"/>
      <c r="J30" s="215"/>
      <c r="K30" s="137"/>
      <c r="L30" s="137"/>
      <c r="M30" s="137"/>
      <c r="N30" s="139"/>
      <c r="O30" s="137"/>
      <c r="P30" s="139"/>
      <c r="Q30" s="139"/>
      <c r="R30" s="140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407"/>
      <c r="AJ30" s="407"/>
      <c r="AK30" s="407"/>
      <c r="AL30" s="141"/>
      <c r="AM30" s="141"/>
      <c r="AN30" s="141"/>
      <c r="AO30" s="141"/>
      <c r="AP30" s="141"/>
      <c r="AQ30" s="141"/>
      <c r="AR30" s="141"/>
      <c r="AS30" s="141"/>
    </row>
    <row r="31" spans="1:45" s="34" customFormat="1" ht="9.6" customHeight="1" x14ac:dyDescent="0.25">
      <c r="A31" s="216"/>
      <c r="B31" s="215"/>
      <c r="C31" s="215"/>
      <c r="D31" s="215"/>
      <c r="E31" s="215"/>
      <c r="F31" s="137"/>
      <c r="G31" s="137"/>
      <c r="H31" s="141"/>
      <c r="I31" s="332"/>
      <c r="J31" s="215"/>
      <c r="K31" s="137"/>
      <c r="L31" s="137"/>
      <c r="M31" s="137"/>
      <c r="N31" s="139"/>
      <c r="O31" s="139"/>
      <c r="P31" s="139"/>
      <c r="Q31" s="139"/>
      <c r="R31" s="140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407"/>
      <c r="AJ31" s="407"/>
      <c r="AK31" s="407"/>
      <c r="AL31" s="141"/>
      <c r="AM31" s="141"/>
      <c r="AN31" s="141"/>
      <c r="AO31" s="141"/>
      <c r="AP31" s="141"/>
      <c r="AQ31" s="141"/>
      <c r="AR31" s="141"/>
      <c r="AS31" s="141"/>
    </row>
    <row r="32" spans="1:45" s="34" customFormat="1" ht="9.6" customHeight="1" x14ac:dyDescent="0.25">
      <c r="A32" s="216"/>
      <c r="B32" s="137"/>
      <c r="C32" s="137"/>
      <c r="D32" s="137"/>
      <c r="E32" s="215"/>
      <c r="F32" s="137"/>
      <c r="G32" s="137"/>
      <c r="H32" s="137"/>
      <c r="I32" s="137"/>
      <c r="J32" s="215"/>
      <c r="K32" s="137"/>
      <c r="L32" s="333"/>
      <c r="M32" s="137"/>
      <c r="N32" s="139"/>
      <c r="O32" s="139"/>
      <c r="P32" s="139"/>
      <c r="Q32" s="139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407"/>
      <c r="AJ32" s="407"/>
      <c r="AK32" s="407"/>
      <c r="AL32" s="141"/>
      <c r="AM32" s="141"/>
      <c r="AN32" s="141"/>
      <c r="AO32" s="141"/>
      <c r="AP32" s="141"/>
      <c r="AQ32" s="141"/>
      <c r="AR32" s="141"/>
      <c r="AS32" s="141"/>
    </row>
    <row r="33" spans="1:45" s="34" customFormat="1" ht="9.6" customHeight="1" x14ac:dyDescent="0.25">
      <c r="A33" s="216"/>
      <c r="B33" s="215"/>
      <c r="C33" s="215"/>
      <c r="D33" s="215"/>
      <c r="E33" s="215"/>
      <c r="F33" s="137"/>
      <c r="G33" s="137"/>
      <c r="H33" s="141"/>
      <c r="I33" s="137"/>
      <c r="J33" s="215"/>
      <c r="K33" s="332"/>
      <c r="L33" s="215"/>
      <c r="M33" s="137"/>
      <c r="N33" s="139"/>
      <c r="O33" s="139"/>
      <c r="P33" s="139"/>
      <c r="Q33" s="139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407"/>
      <c r="AJ33" s="407"/>
      <c r="AK33" s="407"/>
      <c r="AL33" s="141"/>
      <c r="AM33" s="141"/>
      <c r="AN33" s="141"/>
      <c r="AO33" s="141"/>
      <c r="AP33" s="141"/>
      <c r="AQ33" s="141"/>
      <c r="AR33" s="141"/>
      <c r="AS33" s="141"/>
    </row>
    <row r="34" spans="1:45" s="34" customFormat="1" ht="9.6" customHeight="1" x14ac:dyDescent="0.25">
      <c r="A34" s="216"/>
      <c r="B34" s="137"/>
      <c r="C34" s="137"/>
      <c r="D34" s="137"/>
      <c r="E34" s="215"/>
      <c r="F34" s="137"/>
      <c r="G34" s="137"/>
      <c r="H34" s="137"/>
      <c r="I34" s="137"/>
      <c r="J34" s="215"/>
      <c r="K34" s="137"/>
      <c r="L34" s="137"/>
      <c r="M34" s="137"/>
      <c r="N34" s="139"/>
      <c r="O34" s="139"/>
      <c r="P34" s="139"/>
      <c r="Q34" s="139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407"/>
      <c r="AJ34" s="407"/>
      <c r="AK34" s="407"/>
      <c r="AL34" s="141"/>
      <c r="AM34" s="141"/>
      <c r="AN34" s="141"/>
      <c r="AO34" s="141"/>
      <c r="AP34" s="141"/>
      <c r="AQ34" s="141"/>
      <c r="AR34" s="141"/>
      <c r="AS34" s="141"/>
    </row>
    <row r="35" spans="1:45" s="34" customFormat="1" ht="9.6" customHeight="1" x14ac:dyDescent="0.25">
      <c r="A35" s="216"/>
      <c r="B35" s="215"/>
      <c r="C35" s="215"/>
      <c r="D35" s="215"/>
      <c r="E35" s="215"/>
      <c r="F35" s="137"/>
      <c r="G35" s="137"/>
      <c r="H35" s="141"/>
      <c r="I35" s="332"/>
      <c r="J35" s="215"/>
      <c r="K35" s="137"/>
      <c r="L35" s="137"/>
      <c r="M35" s="137"/>
      <c r="N35" s="139"/>
      <c r="O35" s="139"/>
      <c r="P35" s="139"/>
      <c r="Q35" s="139"/>
      <c r="R35" s="14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407"/>
      <c r="AJ35" s="407"/>
      <c r="AK35" s="407"/>
      <c r="AL35" s="141"/>
      <c r="AM35" s="141"/>
      <c r="AN35" s="141"/>
      <c r="AO35" s="141"/>
      <c r="AP35" s="141"/>
      <c r="AQ35" s="141"/>
      <c r="AR35" s="141"/>
      <c r="AS35" s="141"/>
    </row>
    <row r="36" spans="1:45" s="34" customFormat="1" ht="9.6" customHeight="1" x14ac:dyDescent="0.25">
      <c r="A36" s="342"/>
      <c r="B36" s="137"/>
      <c r="C36" s="137"/>
      <c r="D36" s="137"/>
      <c r="E36" s="215"/>
      <c r="F36" s="137"/>
      <c r="G36" s="137"/>
      <c r="H36" s="137"/>
      <c r="I36" s="137"/>
      <c r="J36" s="215"/>
      <c r="K36" s="137"/>
      <c r="L36" s="137"/>
      <c r="M36" s="137"/>
      <c r="N36" s="137"/>
      <c r="O36" s="137"/>
      <c r="P36" s="137"/>
      <c r="Q36" s="139"/>
      <c r="R36" s="140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407"/>
      <c r="AJ36" s="407"/>
      <c r="AK36" s="407"/>
      <c r="AL36" s="141"/>
      <c r="AM36" s="141"/>
      <c r="AN36" s="141"/>
      <c r="AO36" s="141"/>
      <c r="AP36" s="141"/>
      <c r="AQ36" s="141"/>
      <c r="AR36" s="141"/>
      <c r="AS36" s="141"/>
    </row>
    <row r="37" spans="1:45" s="34" customFormat="1" ht="9.6" customHeight="1" x14ac:dyDescent="0.25">
      <c r="A37" s="216"/>
      <c r="B37" s="215"/>
      <c r="C37" s="215"/>
      <c r="D37" s="215"/>
      <c r="E37" s="215"/>
      <c r="F37" s="328"/>
      <c r="G37" s="328"/>
      <c r="H37" s="331"/>
      <c r="I37" s="312"/>
      <c r="J37" s="321"/>
      <c r="K37" s="312"/>
      <c r="L37" s="312"/>
      <c r="M37" s="312"/>
      <c r="N37" s="323"/>
      <c r="O37" s="323"/>
      <c r="P37" s="323"/>
      <c r="Q37" s="139"/>
      <c r="R37" s="140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407"/>
      <c r="AJ37" s="407"/>
      <c r="AK37" s="407"/>
      <c r="AL37" s="141"/>
      <c r="AM37" s="141"/>
      <c r="AN37" s="141"/>
      <c r="AO37" s="141"/>
      <c r="AP37" s="141"/>
      <c r="AQ37" s="141"/>
      <c r="AR37" s="141"/>
      <c r="AS37" s="141"/>
    </row>
    <row r="38" spans="1:45" s="34" customFormat="1" ht="9.6" customHeight="1" x14ac:dyDescent="0.25">
      <c r="A38" s="342"/>
      <c r="B38" s="137"/>
      <c r="C38" s="137"/>
      <c r="D38" s="137"/>
      <c r="E38" s="215"/>
      <c r="F38" s="137"/>
      <c r="G38" s="137"/>
      <c r="H38" s="137"/>
      <c r="I38" s="137"/>
      <c r="J38" s="215"/>
      <c r="K38" s="137"/>
      <c r="L38" s="137"/>
      <c r="M38" s="137"/>
      <c r="N38" s="139"/>
      <c r="O38" s="139"/>
      <c r="P38" s="139"/>
      <c r="Q38" s="139"/>
      <c r="R38" s="140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407"/>
      <c r="AJ38" s="407"/>
      <c r="AK38" s="407"/>
      <c r="AL38" s="141"/>
      <c r="AM38" s="141"/>
      <c r="AN38" s="141"/>
      <c r="AO38" s="141"/>
      <c r="AP38" s="141"/>
      <c r="AQ38" s="141"/>
      <c r="AR38" s="141"/>
      <c r="AS38" s="141"/>
    </row>
    <row r="39" spans="1:45" s="34" customFormat="1" ht="9.6" customHeight="1" x14ac:dyDescent="0.25">
      <c r="A39" s="216"/>
      <c r="B39" s="215"/>
      <c r="C39" s="215"/>
      <c r="D39" s="215"/>
      <c r="E39" s="215"/>
      <c r="F39" s="137"/>
      <c r="G39" s="137"/>
      <c r="H39" s="141"/>
      <c r="I39" s="332"/>
      <c r="J39" s="215"/>
      <c r="K39" s="137"/>
      <c r="L39" s="137"/>
      <c r="M39" s="137"/>
      <c r="N39" s="139"/>
      <c r="O39" s="139"/>
      <c r="P39" s="139"/>
      <c r="Q39" s="139"/>
      <c r="R39" s="140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407"/>
      <c r="AJ39" s="407"/>
      <c r="AK39" s="407"/>
      <c r="AL39" s="141"/>
      <c r="AM39" s="141"/>
      <c r="AN39" s="141"/>
      <c r="AO39" s="141"/>
      <c r="AP39" s="141"/>
      <c r="AQ39" s="141"/>
      <c r="AR39" s="141"/>
      <c r="AS39" s="141"/>
    </row>
    <row r="40" spans="1:45" s="34" customFormat="1" ht="9.6" customHeight="1" x14ac:dyDescent="0.25">
      <c r="A40" s="216"/>
      <c r="B40" s="137"/>
      <c r="C40" s="137"/>
      <c r="D40" s="137"/>
      <c r="E40" s="215"/>
      <c r="F40" s="137"/>
      <c r="G40" s="137"/>
      <c r="H40" s="137"/>
      <c r="I40" s="137"/>
      <c r="J40" s="215"/>
      <c r="K40" s="137"/>
      <c r="L40" s="333"/>
      <c r="M40" s="137"/>
      <c r="N40" s="139"/>
      <c r="O40" s="139"/>
      <c r="P40" s="139"/>
      <c r="Q40" s="139"/>
      <c r="R40" s="140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407"/>
      <c r="AJ40" s="407"/>
      <c r="AK40" s="407"/>
      <c r="AL40" s="141"/>
      <c r="AM40" s="141"/>
      <c r="AN40" s="141"/>
      <c r="AO40" s="141"/>
      <c r="AP40" s="141"/>
      <c r="AQ40" s="141"/>
      <c r="AR40" s="141"/>
      <c r="AS40" s="141"/>
    </row>
    <row r="41" spans="1:45" s="34" customFormat="1" ht="9.6" customHeight="1" x14ac:dyDescent="0.25">
      <c r="A41" s="216"/>
      <c r="B41" s="215"/>
      <c r="C41" s="215"/>
      <c r="D41" s="215"/>
      <c r="E41" s="215"/>
      <c r="F41" s="137"/>
      <c r="G41" s="137"/>
      <c r="H41" s="141"/>
      <c r="I41" s="137"/>
      <c r="J41" s="215"/>
      <c r="K41" s="332"/>
      <c r="L41" s="215"/>
      <c r="M41" s="137"/>
      <c r="N41" s="139"/>
      <c r="O41" s="139"/>
      <c r="P41" s="139"/>
      <c r="Q41" s="139"/>
      <c r="R41" s="140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407"/>
      <c r="AJ41" s="407"/>
      <c r="AK41" s="407"/>
      <c r="AL41" s="141"/>
      <c r="AM41" s="141"/>
      <c r="AN41" s="141"/>
      <c r="AO41" s="141"/>
      <c r="AP41" s="141"/>
      <c r="AQ41" s="141"/>
      <c r="AR41" s="141"/>
      <c r="AS41" s="141"/>
    </row>
    <row r="42" spans="1:45" s="34" customFormat="1" ht="9.6" customHeight="1" x14ac:dyDescent="0.25">
      <c r="A42" s="216"/>
      <c r="B42" s="137"/>
      <c r="C42" s="137"/>
      <c r="D42" s="137"/>
      <c r="E42" s="215"/>
      <c r="F42" s="137"/>
      <c r="G42" s="137"/>
      <c r="H42" s="137"/>
      <c r="I42" s="137"/>
      <c r="J42" s="215"/>
      <c r="K42" s="137"/>
      <c r="L42" s="137"/>
      <c r="M42" s="137"/>
      <c r="N42" s="139"/>
      <c r="O42" s="139"/>
      <c r="P42" s="139"/>
      <c r="Q42" s="139"/>
      <c r="R42" s="140"/>
      <c r="S42" s="174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407"/>
      <c r="AJ42" s="407"/>
      <c r="AK42" s="407"/>
      <c r="AL42" s="141"/>
      <c r="AM42" s="141"/>
      <c r="AN42" s="141"/>
      <c r="AO42" s="141"/>
      <c r="AP42" s="141"/>
      <c r="AQ42" s="141"/>
      <c r="AR42" s="141"/>
      <c r="AS42" s="141"/>
    </row>
    <row r="43" spans="1:45" s="34" customFormat="1" ht="9.6" customHeight="1" x14ac:dyDescent="0.25">
      <c r="A43" s="216"/>
      <c r="B43" s="215"/>
      <c r="C43" s="215"/>
      <c r="D43" s="215"/>
      <c r="E43" s="215"/>
      <c r="F43" s="137"/>
      <c r="G43" s="137"/>
      <c r="H43" s="141"/>
      <c r="I43" s="332"/>
      <c r="J43" s="215"/>
      <c r="K43" s="137"/>
      <c r="L43" s="137"/>
      <c r="M43" s="137"/>
      <c r="N43" s="139"/>
      <c r="O43" s="139"/>
      <c r="P43" s="139"/>
      <c r="Q43" s="139"/>
      <c r="R43" s="140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407"/>
      <c r="AJ43" s="407"/>
      <c r="AK43" s="407"/>
      <c r="AL43" s="141"/>
      <c r="AM43" s="141"/>
      <c r="AN43" s="141"/>
      <c r="AO43" s="141"/>
      <c r="AP43" s="141"/>
      <c r="AQ43" s="141"/>
      <c r="AR43" s="141"/>
      <c r="AS43" s="141"/>
    </row>
    <row r="44" spans="1:45" s="34" customFormat="1" ht="9.6" customHeight="1" x14ac:dyDescent="0.25">
      <c r="A44" s="216"/>
      <c r="B44" s="137"/>
      <c r="C44" s="137"/>
      <c r="D44" s="137"/>
      <c r="E44" s="215"/>
      <c r="F44" s="137"/>
      <c r="G44" s="137"/>
      <c r="H44" s="137"/>
      <c r="I44" s="137"/>
      <c r="J44" s="215"/>
      <c r="K44" s="137"/>
      <c r="L44" s="137"/>
      <c r="M44" s="137"/>
      <c r="N44" s="139"/>
      <c r="O44" s="139"/>
      <c r="P44" s="139"/>
      <c r="Q44" s="139"/>
      <c r="R44" s="140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407"/>
      <c r="AJ44" s="407"/>
      <c r="AK44" s="407"/>
      <c r="AL44" s="141"/>
      <c r="AM44" s="141"/>
      <c r="AN44" s="141"/>
      <c r="AO44" s="141"/>
      <c r="AP44" s="141"/>
      <c r="AQ44" s="141"/>
      <c r="AR44" s="141"/>
      <c r="AS44" s="141"/>
    </row>
    <row r="45" spans="1:45" s="34" customFormat="1" ht="9.6" customHeight="1" x14ac:dyDescent="0.25">
      <c r="A45" s="216"/>
      <c r="B45" s="215"/>
      <c r="C45" s="215"/>
      <c r="D45" s="215"/>
      <c r="E45" s="215"/>
      <c r="F45" s="137"/>
      <c r="G45" s="137"/>
      <c r="H45" s="141"/>
      <c r="I45" s="137"/>
      <c r="J45" s="215"/>
      <c r="K45" s="137"/>
      <c r="L45" s="137"/>
      <c r="M45" s="332"/>
      <c r="N45" s="215"/>
      <c r="O45" s="137"/>
      <c r="P45" s="139"/>
      <c r="Q45" s="139"/>
      <c r="R45" s="140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407"/>
      <c r="AJ45" s="407"/>
      <c r="AK45" s="407"/>
      <c r="AL45" s="141"/>
      <c r="AM45" s="141"/>
      <c r="AN45" s="141"/>
      <c r="AO45" s="141"/>
      <c r="AP45" s="141"/>
      <c r="AQ45" s="141"/>
      <c r="AR45" s="141"/>
      <c r="AS45" s="141"/>
    </row>
    <row r="46" spans="1:45" s="34" customFormat="1" ht="9.6" customHeight="1" x14ac:dyDescent="0.25">
      <c r="A46" s="216"/>
      <c r="B46" s="137"/>
      <c r="C46" s="137"/>
      <c r="D46" s="137"/>
      <c r="E46" s="215"/>
      <c r="F46" s="137"/>
      <c r="G46" s="137"/>
      <c r="H46" s="137"/>
      <c r="I46" s="137"/>
      <c r="J46" s="215"/>
      <c r="K46" s="137"/>
      <c r="L46" s="137"/>
      <c r="M46" s="137"/>
      <c r="N46" s="139"/>
      <c r="O46" s="137"/>
      <c r="P46" s="139"/>
      <c r="Q46" s="139"/>
      <c r="R46" s="140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407"/>
      <c r="AJ46" s="407"/>
      <c r="AK46" s="407"/>
      <c r="AL46" s="141"/>
      <c r="AM46" s="141"/>
      <c r="AN46" s="141"/>
      <c r="AO46" s="141"/>
      <c r="AP46" s="141"/>
      <c r="AQ46" s="141"/>
      <c r="AR46" s="141"/>
      <c r="AS46" s="141"/>
    </row>
    <row r="47" spans="1:45" s="34" customFormat="1" ht="9.6" customHeight="1" x14ac:dyDescent="0.25">
      <c r="A47" s="216"/>
      <c r="B47" s="215"/>
      <c r="C47" s="215"/>
      <c r="D47" s="215"/>
      <c r="E47" s="215"/>
      <c r="F47" s="137"/>
      <c r="G47" s="137"/>
      <c r="H47" s="141"/>
      <c r="I47" s="332"/>
      <c r="J47" s="215"/>
      <c r="K47" s="137"/>
      <c r="L47" s="137"/>
      <c r="M47" s="137"/>
      <c r="N47" s="139"/>
      <c r="O47" s="139"/>
      <c r="P47" s="139"/>
      <c r="Q47" s="139"/>
      <c r="R47" s="140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407"/>
      <c r="AJ47" s="407"/>
      <c r="AK47" s="407"/>
      <c r="AL47" s="141"/>
      <c r="AM47" s="141"/>
      <c r="AN47" s="141"/>
      <c r="AO47" s="141"/>
      <c r="AP47" s="141"/>
      <c r="AQ47" s="141"/>
      <c r="AR47" s="141"/>
      <c r="AS47" s="141"/>
    </row>
    <row r="48" spans="1:45" s="34" customFormat="1" ht="9.6" customHeight="1" x14ac:dyDescent="0.25">
      <c r="A48" s="216"/>
      <c r="B48" s="137"/>
      <c r="C48" s="137"/>
      <c r="D48" s="137"/>
      <c r="E48" s="215"/>
      <c r="F48" s="137"/>
      <c r="G48" s="137"/>
      <c r="H48" s="137"/>
      <c r="I48" s="137"/>
      <c r="J48" s="215"/>
      <c r="K48" s="137"/>
      <c r="L48" s="333"/>
      <c r="M48" s="137"/>
      <c r="N48" s="139"/>
      <c r="O48" s="139"/>
      <c r="P48" s="139"/>
      <c r="Q48" s="139"/>
      <c r="R48" s="140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407"/>
      <c r="AJ48" s="407"/>
      <c r="AK48" s="407"/>
      <c r="AL48" s="141"/>
      <c r="AM48" s="141"/>
      <c r="AN48" s="141"/>
      <c r="AO48" s="141"/>
      <c r="AP48" s="141"/>
      <c r="AQ48" s="141"/>
      <c r="AR48" s="141"/>
      <c r="AS48" s="141"/>
    </row>
    <row r="49" spans="1:45" s="34" customFormat="1" ht="9.6" customHeight="1" x14ac:dyDescent="0.25">
      <c r="A49" s="216"/>
      <c r="B49" s="215"/>
      <c r="C49" s="215"/>
      <c r="D49" s="215"/>
      <c r="E49" s="215"/>
      <c r="F49" s="137"/>
      <c r="G49" s="137"/>
      <c r="H49" s="141"/>
      <c r="I49" s="137"/>
      <c r="J49" s="215"/>
      <c r="K49" s="332"/>
      <c r="L49" s="215"/>
      <c r="M49" s="137"/>
      <c r="N49" s="139"/>
      <c r="O49" s="139"/>
      <c r="P49" s="139"/>
      <c r="Q49" s="139"/>
      <c r="R49" s="140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407"/>
      <c r="AJ49" s="407"/>
      <c r="AK49" s="407"/>
      <c r="AL49" s="141"/>
      <c r="AM49" s="141"/>
      <c r="AN49" s="141"/>
      <c r="AO49" s="141"/>
      <c r="AP49" s="141"/>
      <c r="AQ49" s="141"/>
      <c r="AR49" s="141"/>
      <c r="AS49" s="141"/>
    </row>
    <row r="50" spans="1:45" s="34" customFormat="1" ht="9.6" customHeight="1" x14ac:dyDescent="0.25">
      <c r="A50" s="216"/>
      <c r="B50" s="137"/>
      <c r="C50" s="137"/>
      <c r="D50" s="137"/>
      <c r="E50" s="215"/>
      <c r="F50" s="137"/>
      <c r="G50" s="137"/>
      <c r="H50" s="137"/>
      <c r="I50" s="137"/>
      <c r="J50" s="215"/>
      <c r="K50" s="137"/>
      <c r="L50" s="137"/>
      <c r="M50" s="137"/>
      <c r="N50" s="139"/>
      <c r="O50" s="139"/>
      <c r="P50" s="139"/>
      <c r="Q50" s="139"/>
      <c r="R50" s="140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407"/>
      <c r="AJ50" s="407"/>
      <c r="AK50" s="407"/>
      <c r="AL50" s="141"/>
      <c r="AM50" s="141"/>
      <c r="AN50" s="141"/>
      <c r="AO50" s="141"/>
      <c r="AP50" s="141"/>
      <c r="AQ50" s="141"/>
      <c r="AR50" s="141"/>
      <c r="AS50" s="141"/>
    </row>
    <row r="51" spans="1:45" s="34" customFormat="1" ht="9.6" customHeight="1" x14ac:dyDescent="0.25">
      <c r="A51" s="216"/>
      <c r="B51" s="215"/>
      <c r="C51" s="215"/>
      <c r="D51" s="215"/>
      <c r="E51" s="215"/>
      <c r="F51" s="137"/>
      <c r="G51" s="137"/>
      <c r="H51" s="141"/>
      <c r="I51" s="332"/>
      <c r="J51" s="215"/>
      <c r="K51" s="137"/>
      <c r="L51" s="137"/>
      <c r="M51" s="137"/>
      <c r="N51" s="139"/>
      <c r="O51" s="139"/>
      <c r="P51" s="139"/>
      <c r="Q51" s="139"/>
      <c r="R51" s="140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407"/>
      <c r="AJ51" s="407"/>
      <c r="AK51" s="407"/>
      <c r="AL51" s="141"/>
      <c r="AM51" s="141"/>
      <c r="AN51" s="141"/>
      <c r="AO51" s="141"/>
      <c r="AP51" s="141"/>
      <c r="AQ51" s="141"/>
      <c r="AR51" s="141"/>
      <c r="AS51" s="141"/>
    </row>
    <row r="52" spans="1:45" s="34" customFormat="1" ht="9.6" customHeight="1" x14ac:dyDescent="0.25">
      <c r="A52" s="342"/>
      <c r="B52" s="137"/>
      <c r="C52" s="137"/>
      <c r="D52" s="137"/>
      <c r="E52" s="215"/>
      <c r="F52" s="437"/>
      <c r="G52" s="437"/>
      <c r="H52" s="437"/>
      <c r="I52" s="437"/>
      <c r="J52" s="215"/>
      <c r="K52" s="137"/>
      <c r="L52" s="137"/>
      <c r="M52" s="137"/>
      <c r="N52" s="137"/>
      <c r="O52" s="137"/>
      <c r="P52" s="137"/>
      <c r="Q52" s="139"/>
      <c r="R52" s="140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407"/>
      <c r="AJ52" s="407"/>
      <c r="AK52" s="407"/>
      <c r="AL52" s="141"/>
      <c r="AM52" s="141"/>
      <c r="AN52" s="141"/>
      <c r="AO52" s="141"/>
      <c r="AP52" s="141"/>
      <c r="AQ52" s="141"/>
      <c r="AR52" s="141"/>
      <c r="AS52" s="141"/>
    </row>
    <row r="53" spans="1:45" s="2" customFormat="1" ht="6.75" customHeight="1" x14ac:dyDescent="0.25">
      <c r="A53" s="175"/>
      <c r="B53" s="175"/>
      <c r="C53" s="175"/>
      <c r="D53" s="175"/>
      <c r="E53" s="175"/>
      <c r="F53" s="438"/>
      <c r="G53" s="438"/>
      <c r="H53" s="438"/>
      <c r="I53" s="438"/>
      <c r="J53" s="177"/>
      <c r="K53" s="178"/>
      <c r="L53" s="179"/>
      <c r="M53" s="178"/>
      <c r="N53" s="179"/>
      <c r="O53" s="178"/>
      <c r="P53" s="179"/>
      <c r="Q53" s="178"/>
      <c r="R53" s="179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407"/>
      <c r="AJ53" s="407"/>
      <c r="AK53" s="407"/>
      <c r="AL53" s="180"/>
      <c r="AM53" s="180"/>
      <c r="AN53" s="180"/>
      <c r="AO53" s="180"/>
      <c r="AP53" s="180"/>
      <c r="AQ53" s="180"/>
      <c r="AR53" s="180"/>
      <c r="AS53" s="180"/>
    </row>
    <row r="54" spans="1:45" s="18" customFormat="1" ht="10.5" customHeight="1" x14ac:dyDescent="0.25">
      <c r="A54" s="181" t="s">
        <v>44</v>
      </c>
      <c r="B54" s="182"/>
      <c r="C54" s="182"/>
      <c r="D54" s="267"/>
      <c r="E54" s="183" t="s">
        <v>5</v>
      </c>
      <c r="F54" s="184" t="s">
        <v>46</v>
      </c>
      <c r="G54" s="183"/>
      <c r="H54" s="185"/>
      <c r="I54" s="186"/>
      <c r="J54" s="183" t="s">
        <v>5</v>
      </c>
      <c r="K54" s="184" t="s">
        <v>54</v>
      </c>
      <c r="L54" s="187"/>
      <c r="M54" s="184" t="s">
        <v>55</v>
      </c>
      <c r="N54" s="188"/>
      <c r="O54" s="189" t="s">
        <v>56</v>
      </c>
      <c r="P54" s="189"/>
      <c r="Q54" s="190"/>
      <c r="R54" s="191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408"/>
      <c r="AJ54" s="408"/>
      <c r="AK54" s="408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51" t="s">
        <v>45</v>
      </c>
      <c r="B55" s="352"/>
      <c r="C55" s="353"/>
      <c r="D55" s="354"/>
      <c r="E55" s="194">
        <v>1</v>
      </c>
      <c r="F55" s="86" t="str">
        <f>IF(E55&gt;$R$62,,UPPER(VLOOKUP(E55,Vigasz_L12_F12!$A$7:$Q$134,2)))</f>
        <v/>
      </c>
      <c r="G55" s="194"/>
      <c r="H55" s="86"/>
      <c r="I55" s="85"/>
      <c r="J55" s="343" t="s">
        <v>6</v>
      </c>
      <c r="K55" s="84"/>
      <c r="L55" s="344"/>
      <c r="M55" s="84"/>
      <c r="N55" s="345"/>
      <c r="O55" s="346" t="s">
        <v>47</v>
      </c>
      <c r="P55" s="347"/>
      <c r="Q55" s="347"/>
      <c r="R55" s="345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408"/>
      <c r="AJ55" s="408"/>
      <c r="AK55" s="408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55" t="s">
        <v>53</v>
      </c>
      <c r="B56" s="217"/>
      <c r="C56" s="356"/>
      <c r="D56" s="357"/>
      <c r="E56" s="194">
        <v>2</v>
      </c>
      <c r="F56" s="86" t="str">
        <f>IF(E56&gt;$R$62,,UPPER(VLOOKUP(E56,Vigasz_L12_F12!$A$7:$Q$134,2)))</f>
        <v/>
      </c>
      <c r="G56" s="194"/>
      <c r="H56" s="86"/>
      <c r="I56" s="85"/>
      <c r="J56" s="343" t="s">
        <v>7</v>
      </c>
      <c r="K56" s="84"/>
      <c r="L56" s="344"/>
      <c r="M56" s="84"/>
      <c r="N56" s="345"/>
      <c r="O56" s="209"/>
      <c r="P56" s="348"/>
      <c r="Q56" s="217"/>
      <c r="R56" s="349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408"/>
      <c r="AJ56" s="408"/>
      <c r="AK56" s="408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33"/>
      <c r="B57" s="234"/>
      <c r="C57" s="265"/>
      <c r="D57" s="235"/>
      <c r="E57" s="194"/>
      <c r="F57" s="86"/>
      <c r="G57" s="194"/>
      <c r="H57" s="86"/>
      <c r="I57" s="85"/>
      <c r="J57" s="343" t="s">
        <v>8</v>
      </c>
      <c r="K57" s="84"/>
      <c r="L57" s="344"/>
      <c r="M57" s="84"/>
      <c r="N57" s="345"/>
      <c r="O57" s="346" t="s">
        <v>48</v>
      </c>
      <c r="P57" s="347"/>
      <c r="Q57" s="347"/>
      <c r="R57" s="345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408"/>
      <c r="AJ57" s="408"/>
      <c r="AK57" s="408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6"/>
      <c r="B58" s="126"/>
      <c r="C58" s="126"/>
      <c r="D58" s="207"/>
      <c r="E58" s="194"/>
      <c r="F58" s="86"/>
      <c r="G58" s="194"/>
      <c r="H58" s="86"/>
      <c r="I58" s="85"/>
      <c r="J58" s="343" t="s">
        <v>9</v>
      </c>
      <c r="K58" s="84"/>
      <c r="L58" s="344"/>
      <c r="M58" s="84"/>
      <c r="N58" s="345"/>
      <c r="O58" s="84"/>
      <c r="P58" s="344"/>
      <c r="Q58" s="84"/>
      <c r="R58" s="345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408"/>
      <c r="AJ58" s="408"/>
      <c r="AK58" s="408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21"/>
      <c r="B59" s="236"/>
      <c r="C59" s="236"/>
      <c r="D59" s="266"/>
      <c r="E59" s="194"/>
      <c r="F59" s="86"/>
      <c r="G59" s="194"/>
      <c r="H59" s="86"/>
      <c r="I59" s="85"/>
      <c r="J59" s="343" t="s">
        <v>10</v>
      </c>
      <c r="K59" s="84"/>
      <c r="L59" s="344"/>
      <c r="M59" s="84"/>
      <c r="N59" s="345"/>
      <c r="O59" s="217"/>
      <c r="P59" s="348"/>
      <c r="Q59" s="217"/>
      <c r="R59" s="349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408"/>
      <c r="AJ59" s="408"/>
      <c r="AK59" s="408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22"/>
      <c r="B60" s="22"/>
      <c r="C60" s="126"/>
      <c r="D60" s="207"/>
      <c r="E60" s="194"/>
      <c r="F60" s="86"/>
      <c r="G60" s="194"/>
      <c r="H60" s="86"/>
      <c r="I60" s="85"/>
      <c r="J60" s="343" t="s">
        <v>11</v>
      </c>
      <c r="K60" s="84"/>
      <c r="L60" s="344"/>
      <c r="M60" s="84"/>
      <c r="N60" s="345"/>
      <c r="O60" s="346" t="s">
        <v>34</v>
      </c>
      <c r="P60" s="347"/>
      <c r="Q60" s="347"/>
      <c r="R60" s="345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408"/>
      <c r="AJ60" s="408"/>
      <c r="AK60" s="408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22"/>
      <c r="B61" s="22"/>
      <c r="C61" s="261"/>
      <c r="D61" s="231"/>
      <c r="E61" s="194"/>
      <c r="F61" s="86"/>
      <c r="G61" s="194"/>
      <c r="H61" s="86"/>
      <c r="I61" s="85"/>
      <c r="J61" s="343" t="s">
        <v>12</v>
      </c>
      <c r="K61" s="84"/>
      <c r="L61" s="344"/>
      <c r="M61" s="84"/>
      <c r="N61" s="345"/>
      <c r="O61" s="84"/>
      <c r="P61" s="344"/>
      <c r="Q61" s="84"/>
      <c r="R61" s="345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08"/>
      <c r="AJ61" s="408"/>
      <c r="AK61" s="408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23"/>
      <c r="B62" s="220"/>
      <c r="C62" s="262"/>
      <c r="D62" s="232"/>
      <c r="E62" s="210"/>
      <c r="F62" s="209"/>
      <c r="G62" s="210"/>
      <c r="H62" s="209"/>
      <c r="I62" s="211"/>
      <c r="J62" s="350" t="s">
        <v>13</v>
      </c>
      <c r="K62" s="217"/>
      <c r="L62" s="348"/>
      <c r="M62" s="217"/>
      <c r="N62" s="349"/>
      <c r="O62" s="217" t="str">
        <f>R4</f>
        <v>Kovács Annamária</v>
      </c>
      <c r="P62" s="348"/>
      <c r="Q62" s="217"/>
      <c r="R62" s="213">
        <f>MIN(4,Vigasz_L12_F12!Q5)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408"/>
      <c r="AJ62" s="408"/>
      <c r="AK62" s="408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L63" s="340"/>
      <c r="AM63" s="340"/>
      <c r="AN63" s="340"/>
      <c r="AO63" s="340"/>
      <c r="AP63" s="340"/>
      <c r="AQ63" s="340"/>
      <c r="AR63" s="340"/>
      <c r="AS63" s="340"/>
    </row>
    <row r="64" spans="1:45" x14ac:dyDescent="0.25"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L64" s="340"/>
      <c r="AM64" s="340"/>
      <c r="AN64" s="340"/>
      <c r="AO64" s="340"/>
      <c r="AP64" s="340"/>
      <c r="AQ64" s="340"/>
      <c r="AR64" s="340"/>
      <c r="AS64" s="340"/>
    </row>
    <row r="65" spans="20:45" x14ac:dyDescent="0.25">
      <c r="T65" s="340"/>
      <c r="U65" s="340"/>
      <c r="V65" s="340"/>
      <c r="W65" s="340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L65" s="340"/>
      <c r="AM65" s="340"/>
      <c r="AN65" s="340"/>
      <c r="AO65" s="340"/>
      <c r="AP65" s="340"/>
      <c r="AQ65" s="340"/>
      <c r="AR65" s="340"/>
      <c r="AS65" s="340"/>
    </row>
    <row r="66" spans="20:45" x14ac:dyDescent="0.25"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L66" s="340"/>
      <c r="AM66" s="340"/>
      <c r="AN66" s="340"/>
      <c r="AO66" s="340"/>
      <c r="AP66" s="340"/>
      <c r="AQ66" s="340"/>
      <c r="AR66" s="340"/>
      <c r="AS66" s="340"/>
    </row>
    <row r="67" spans="20:45" x14ac:dyDescent="0.25">
      <c r="T67" s="340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0"/>
      <c r="AH67" s="340"/>
      <c r="AL67" s="340"/>
      <c r="AM67" s="340"/>
      <c r="AN67" s="340"/>
      <c r="AO67" s="340"/>
      <c r="AP67" s="340"/>
      <c r="AQ67" s="340"/>
      <c r="AR67" s="340"/>
      <c r="AS67" s="340"/>
    </row>
    <row r="68" spans="20:45" x14ac:dyDescent="0.25">
      <c r="T68" s="340"/>
      <c r="U68" s="340"/>
      <c r="V68" s="340"/>
      <c r="W68" s="340"/>
      <c r="X68" s="340"/>
      <c r="Y68" s="340"/>
      <c r="Z68" s="340"/>
      <c r="AA68" s="340"/>
      <c r="AB68" s="340"/>
      <c r="AC68" s="340"/>
      <c r="AD68" s="340"/>
      <c r="AE68" s="340"/>
      <c r="AF68" s="340"/>
      <c r="AG68" s="340"/>
      <c r="AH68" s="340"/>
      <c r="AL68" s="340"/>
      <c r="AM68" s="340"/>
      <c r="AN68" s="340"/>
      <c r="AO68" s="340"/>
      <c r="AP68" s="340"/>
      <c r="AQ68" s="340"/>
      <c r="AR68" s="340"/>
      <c r="AS68" s="340"/>
    </row>
    <row r="69" spans="20:45" x14ac:dyDescent="0.25"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L69" s="340"/>
      <c r="AM69" s="340"/>
      <c r="AN69" s="340"/>
      <c r="AO69" s="340"/>
      <c r="AP69" s="340"/>
      <c r="AQ69" s="340"/>
      <c r="AR69" s="340"/>
      <c r="AS69" s="340"/>
    </row>
    <row r="70" spans="20:45" x14ac:dyDescent="0.25"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L70" s="340"/>
      <c r="AM70" s="340"/>
      <c r="AN70" s="340"/>
      <c r="AO70" s="340"/>
      <c r="AP70" s="340"/>
      <c r="AQ70" s="340"/>
      <c r="AR70" s="340"/>
      <c r="AS70" s="340"/>
    </row>
    <row r="71" spans="20:45" x14ac:dyDescent="0.25">
      <c r="T71" s="340"/>
      <c r="U71" s="340"/>
      <c r="V71" s="340"/>
      <c r="W71" s="340"/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40"/>
      <c r="AL71" s="340"/>
      <c r="AM71" s="340"/>
      <c r="AN71" s="340"/>
      <c r="AO71" s="340"/>
      <c r="AP71" s="340"/>
      <c r="AQ71" s="340"/>
      <c r="AR71" s="340"/>
      <c r="AS71" s="340"/>
    </row>
    <row r="72" spans="20:45" x14ac:dyDescent="0.25">
      <c r="T72" s="340"/>
      <c r="U72" s="340"/>
      <c r="V72" s="340"/>
      <c r="W72" s="340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L72" s="340"/>
      <c r="AM72" s="340"/>
      <c r="AN72" s="340"/>
      <c r="AO72" s="340"/>
      <c r="AP72" s="340"/>
      <c r="AQ72" s="340"/>
      <c r="AR72" s="340"/>
      <c r="AS72" s="340"/>
    </row>
    <row r="73" spans="20:45" x14ac:dyDescent="0.25">
      <c r="T73" s="340"/>
      <c r="U73" s="340"/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L73" s="340"/>
      <c r="AM73" s="340"/>
      <c r="AN73" s="340"/>
      <c r="AO73" s="340"/>
      <c r="AP73" s="340"/>
      <c r="AQ73" s="340"/>
      <c r="AR73" s="340"/>
      <c r="AS73" s="340"/>
    </row>
    <row r="74" spans="20:45" x14ac:dyDescent="0.25"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L74" s="340"/>
      <c r="AM74" s="340"/>
      <c r="AN74" s="340"/>
      <c r="AO74" s="340"/>
      <c r="AP74" s="340"/>
      <c r="AQ74" s="340"/>
      <c r="AR74" s="340"/>
      <c r="AS74" s="340"/>
    </row>
    <row r="75" spans="20:45" x14ac:dyDescent="0.25"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L75" s="340"/>
      <c r="AM75" s="340"/>
      <c r="AN75" s="340"/>
      <c r="AO75" s="340"/>
      <c r="AP75" s="340"/>
      <c r="AQ75" s="340"/>
      <c r="AR75" s="340"/>
      <c r="AS75" s="340"/>
    </row>
    <row r="76" spans="20:45" x14ac:dyDescent="0.25"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L76" s="340"/>
      <c r="AM76" s="340"/>
      <c r="AN76" s="340"/>
      <c r="AO76" s="340"/>
      <c r="AP76" s="340"/>
      <c r="AQ76" s="340"/>
      <c r="AR76" s="340"/>
      <c r="AS76" s="340"/>
    </row>
    <row r="77" spans="20:45" x14ac:dyDescent="0.25">
      <c r="T77" s="340"/>
      <c r="U77" s="340"/>
      <c r="V77" s="340"/>
      <c r="W77" s="340"/>
      <c r="X77" s="34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L77" s="340"/>
      <c r="AM77" s="340"/>
      <c r="AN77" s="340"/>
      <c r="AO77" s="340"/>
      <c r="AP77" s="340"/>
      <c r="AQ77" s="340"/>
      <c r="AR77" s="340"/>
      <c r="AS77" s="340"/>
    </row>
    <row r="78" spans="20:45" x14ac:dyDescent="0.25"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L78" s="340"/>
      <c r="AM78" s="340"/>
      <c r="AN78" s="340"/>
      <c r="AO78" s="340"/>
      <c r="AP78" s="340"/>
      <c r="AQ78" s="340"/>
      <c r="AR78" s="340"/>
      <c r="AS78" s="340"/>
    </row>
    <row r="79" spans="20:45" x14ac:dyDescent="0.25"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L79" s="340"/>
      <c r="AM79" s="340"/>
      <c r="AN79" s="340"/>
      <c r="AO79" s="340"/>
      <c r="AP79" s="340"/>
      <c r="AQ79" s="340"/>
      <c r="AR79" s="340"/>
      <c r="AS79" s="340"/>
    </row>
    <row r="80" spans="20:45" x14ac:dyDescent="0.25"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L80" s="340"/>
      <c r="AM80" s="340"/>
      <c r="AN80" s="340"/>
      <c r="AO80" s="340"/>
      <c r="AP80" s="340"/>
      <c r="AQ80" s="340"/>
      <c r="AR80" s="340"/>
      <c r="AS80" s="340"/>
    </row>
    <row r="81" spans="20:45" x14ac:dyDescent="0.25"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L81" s="340"/>
      <c r="AM81" s="340"/>
      <c r="AN81" s="340"/>
      <c r="AO81" s="340"/>
      <c r="AP81" s="340"/>
      <c r="AQ81" s="340"/>
      <c r="AR81" s="340"/>
      <c r="AS81" s="340"/>
    </row>
    <row r="82" spans="20:45" x14ac:dyDescent="0.25"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L82" s="340"/>
      <c r="AM82" s="340"/>
      <c r="AN82" s="340"/>
      <c r="AO82" s="340"/>
      <c r="AP82" s="340"/>
      <c r="AQ82" s="340"/>
      <c r="AR82" s="340"/>
      <c r="AS82" s="340"/>
    </row>
    <row r="83" spans="20:45" x14ac:dyDescent="0.25"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L83" s="340"/>
      <c r="AM83" s="340"/>
      <c r="AN83" s="340"/>
      <c r="AO83" s="340"/>
      <c r="AP83" s="340"/>
      <c r="AQ83" s="340"/>
      <c r="AR83" s="340"/>
      <c r="AS83" s="340"/>
    </row>
    <row r="84" spans="20:45" x14ac:dyDescent="0.25"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L84" s="340"/>
      <c r="AM84" s="340"/>
      <c r="AN84" s="340"/>
      <c r="AO84" s="340"/>
      <c r="AP84" s="340"/>
      <c r="AQ84" s="340"/>
      <c r="AR84" s="340"/>
      <c r="AS84" s="340"/>
    </row>
    <row r="85" spans="20:45" x14ac:dyDescent="0.25"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L85" s="340"/>
      <c r="AM85" s="340"/>
      <c r="AN85" s="340"/>
      <c r="AO85" s="340"/>
      <c r="AP85" s="340"/>
      <c r="AQ85" s="340"/>
      <c r="AR85" s="340"/>
      <c r="AS85" s="340"/>
    </row>
    <row r="86" spans="20:45" x14ac:dyDescent="0.25"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L86" s="340"/>
      <c r="AM86" s="340"/>
      <c r="AN86" s="340"/>
      <c r="AO86" s="340"/>
      <c r="AP86" s="340"/>
      <c r="AQ86" s="340"/>
      <c r="AR86" s="340"/>
      <c r="AS86" s="340"/>
    </row>
    <row r="87" spans="20:45" x14ac:dyDescent="0.25"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L87" s="340"/>
      <c r="AM87" s="340"/>
      <c r="AN87" s="340"/>
      <c r="AO87" s="340"/>
      <c r="AP87" s="340"/>
      <c r="AQ87" s="340"/>
      <c r="AR87" s="340"/>
      <c r="AS87" s="340"/>
    </row>
    <row r="88" spans="20:45" x14ac:dyDescent="0.25">
      <c r="T88" s="340"/>
      <c r="U88" s="340"/>
      <c r="V88" s="340"/>
      <c r="W88" s="340"/>
      <c r="X88" s="340"/>
      <c r="Y88" s="340"/>
      <c r="Z88" s="340"/>
      <c r="AA88" s="340"/>
      <c r="AB88" s="340"/>
      <c r="AC88" s="340"/>
      <c r="AD88" s="340"/>
      <c r="AE88" s="340"/>
      <c r="AF88" s="340"/>
      <c r="AG88" s="340"/>
      <c r="AH88" s="340"/>
      <c r="AL88" s="340"/>
      <c r="AM88" s="340"/>
      <c r="AN88" s="340"/>
      <c r="AO88" s="340"/>
      <c r="AP88" s="340"/>
      <c r="AQ88" s="340"/>
      <c r="AR88" s="340"/>
      <c r="AS88" s="340"/>
    </row>
    <row r="89" spans="20:45" x14ac:dyDescent="0.25">
      <c r="T89" s="340"/>
      <c r="U89" s="340"/>
      <c r="V89" s="340"/>
      <c r="W89" s="340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340"/>
      <c r="AL89" s="340"/>
      <c r="AM89" s="340"/>
      <c r="AN89" s="340"/>
      <c r="AO89" s="340"/>
      <c r="AP89" s="340"/>
      <c r="AQ89" s="340"/>
      <c r="AR89" s="340"/>
      <c r="AS89" s="340"/>
    </row>
    <row r="90" spans="20:45" x14ac:dyDescent="0.25">
      <c r="T90" s="340"/>
      <c r="U90" s="340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L90" s="340"/>
      <c r="AM90" s="340"/>
      <c r="AN90" s="340"/>
      <c r="AO90" s="340"/>
      <c r="AP90" s="340"/>
      <c r="AQ90" s="340"/>
      <c r="AR90" s="340"/>
      <c r="AS90" s="340"/>
    </row>
    <row r="91" spans="20:45" x14ac:dyDescent="0.25">
      <c r="T91" s="340"/>
      <c r="U91" s="340"/>
      <c r="V91" s="340"/>
      <c r="W91" s="340"/>
      <c r="X91" s="340"/>
      <c r="Y91" s="340"/>
      <c r="Z91" s="340"/>
      <c r="AA91" s="340"/>
      <c r="AB91" s="340"/>
      <c r="AC91" s="340"/>
      <c r="AD91" s="340"/>
      <c r="AE91" s="340"/>
      <c r="AF91" s="340"/>
      <c r="AG91" s="340"/>
      <c r="AH91" s="340"/>
      <c r="AL91" s="340"/>
      <c r="AM91" s="340"/>
      <c r="AN91" s="340"/>
      <c r="AO91" s="340"/>
      <c r="AP91" s="340"/>
      <c r="AQ91" s="340"/>
      <c r="AR91" s="340"/>
      <c r="AS91" s="340"/>
    </row>
    <row r="92" spans="20:45" x14ac:dyDescent="0.25"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0"/>
      <c r="AH92" s="340"/>
      <c r="AL92" s="340"/>
      <c r="AM92" s="340"/>
      <c r="AN92" s="340"/>
      <c r="AO92" s="340"/>
      <c r="AP92" s="340"/>
      <c r="AQ92" s="340"/>
      <c r="AR92" s="340"/>
      <c r="AS92" s="340"/>
    </row>
    <row r="93" spans="20:45" x14ac:dyDescent="0.25"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  <c r="AG93" s="340"/>
      <c r="AH93" s="340"/>
      <c r="AL93" s="340"/>
      <c r="AM93" s="340"/>
      <c r="AN93" s="340"/>
      <c r="AO93" s="340"/>
      <c r="AP93" s="340"/>
      <c r="AQ93" s="340"/>
      <c r="AR93" s="340"/>
      <c r="AS93" s="340"/>
    </row>
    <row r="94" spans="20:45" x14ac:dyDescent="0.25">
      <c r="T94" s="340"/>
      <c r="U94" s="340"/>
      <c r="V94" s="340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  <c r="AG94" s="340"/>
      <c r="AH94" s="340"/>
      <c r="AL94" s="340"/>
      <c r="AM94" s="340"/>
      <c r="AN94" s="340"/>
      <c r="AO94" s="340"/>
      <c r="AP94" s="340"/>
      <c r="AQ94" s="340"/>
      <c r="AR94" s="340"/>
      <c r="AS94" s="340"/>
    </row>
    <row r="95" spans="20:45" x14ac:dyDescent="0.25"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0"/>
      <c r="AL95" s="340"/>
      <c r="AM95" s="340"/>
      <c r="AN95" s="340"/>
      <c r="AO95" s="340"/>
      <c r="AP95" s="340"/>
      <c r="AQ95" s="340"/>
      <c r="AR95" s="340"/>
      <c r="AS95" s="340"/>
    </row>
    <row r="96" spans="20:45" x14ac:dyDescent="0.25"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40"/>
      <c r="AH96" s="340"/>
      <c r="AL96" s="340"/>
      <c r="AM96" s="340"/>
      <c r="AN96" s="340"/>
      <c r="AO96" s="340"/>
      <c r="AP96" s="340"/>
      <c r="AQ96" s="340"/>
      <c r="AR96" s="340"/>
      <c r="AS96" s="340"/>
    </row>
    <row r="97" spans="20:45" x14ac:dyDescent="0.25"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/>
      <c r="AE97" s="340"/>
      <c r="AF97" s="340"/>
      <c r="AG97" s="340"/>
      <c r="AH97" s="340"/>
      <c r="AL97" s="340"/>
      <c r="AM97" s="340"/>
      <c r="AN97" s="340"/>
      <c r="AO97" s="340"/>
      <c r="AP97" s="340"/>
      <c r="AQ97" s="340"/>
      <c r="AR97" s="340"/>
      <c r="AS97" s="340"/>
    </row>
    <row r="98" spans="20:45" x14ac:dyDescent="0.25"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40"/>
      <c r="AH98" s="340"/>
      <c r="AL98" s="340"/>
      <c r="AM98" s="340"/>
      <c r="AN98" s="340"/>
      <c r="AO98" s="340"/>
      <c r="AP98" s="340"/>
      <c r="AQ98" s="340"/>
      <c r="AR98" s="340"/>
      <c r="AS98" s="340"/>
    </row>
    <row r="99" spans="20:45" x14ac:dyDescent="0.25"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0"/>
      <c r="AL99" s="340"/>
      <c r="AM99" s="340"/>
      <c r="AN99" s="340"/>
      <c r="AO99" s="340"/>
      <c r="AP99" s="340"/>
      <c r="AQ99" s="340"/>
      <c r="AR99" s="340"/>
      <c r="AS99" s="340"/>
    </row>
    <row r="100" spans="20:45" x14ac:dyDescent="0.25"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L100" s="340"/>
      <c r="AM100" s="340"/>
      <c r="AN100" s="340"/>
      <c r="AO100" s="340"/>
      <c r="AP100" s="340"/>
      <c r="AQ100" s="340"/>
      <c r="AR100" s="340"/>
      <c r="AS100" s="340"/>
    </row>
    <row r="101" spans="20:45" x14ac:dyDescent="0.25">
      <c r="T101" s="340"/>
      <c r="U101" s="340"/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L101" s="340"/>
      <c r="AM101" s="340"/>
      <c r="AN101" s="340"/>
      <c r="AO101" s="340"/>
      <c r="AP101" s="340"/>
      <c r="AQ101" s="340"/>
      <c r="AR101" s="340"/>
      <c r="AS101" s="340"/>
    </row>
    <row r="102" spans="20:45" x14ac:dyDescent="0.25">
      <c r="T102" s="340"/>
      <c r="U102" s="340"/>
      <c r="V102" s="340"/>
      <c r="W102" s="340"/>
      <c r="X102" s="340"/>
      <c r="Y102" s="340"/>
      <c r="Z102" s="340"/>
      <c r="AA102" s="340"/>
      <c r="AB102" s="340"/>
      <c r="AC102" s="340"/>
      <c r="AD102" s="340"/>
      <c r="AE102" s="340"/>
      <c r="AF102" s="340"/>
      <c r="AG102" s="340"/>
      <c r="AH102" s="340"/>
      <c r="AL102" s="340"/>
      <c r="AM102" s="340"/>
      <c r="AN102" s="340"/>
      <c r="AO102" s="340"/>
      <c r="AP102" s="340"/>
      <c r="AQ102" s="340"/>
      <c r="AR102" s="340"/>
      <c r="AS102" s="340"/>
    </row>
    <row r="103" spans="20:45" x14ac:dyDescent="0.25"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L103" s="340"/>
      <c r="AM103" s="340"/>
      <c r="AN103" s="340"/>
      <c r="AO103" s="340"/>
      <c r="AP103" s="340"/>
      <c r="AQ103" s="340"/>
      <c r="AR103" s="340"/>
      <c r="AS103" s="340"/>
    </row>
    <row r="104" spans="20:45" x14ac:dyDescent="0.25">
      <c r="T104" s="340"/>
      <c r="U104" s="340"/>
      <c r="V104" s="340"/>
      <c r="W104" s="340"/>
      <c r="X104" s="340"/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0"/>
      <c r="AL104" s="340"/>
      <c r="AM104" s="340"/>
      <c r="AN104" s="340"/>
      <c r="AO104" s="340"/>
      <c r="AP104" s="340"/>
      <c r="AQ104" s="340"/>
      <c r="AR104" s="340"/>
      <c r="AS104" s="340"/>
    </row>
    <row r="105" spans="20:45" x14ac:dyDescent="0.25">
      <c r="T105" s="340"/>
      <c r="U105" s="340"/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L105" s="340"/>
      <c r="AM105" s="340"/>
      <c r="AN105" s="340"/>
      <c r="AO105" s="340"/>
      <c r="AP105" s="340"/>
      <c r="AQ105" s="340"/>
      <c r="AR105" s="340"/>
      <c r="AS105" s="340"/>
    </row>
    <row r="106" spans="20:45" x14ac:dyDescent="0.25"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0"/>
      <c r="AL106" s="340"/>
      <c r="AM106" s="340"/>
      <c r="AN106" s="340"/>
      <c r="AO106" s="340"/>
      <c r="AP106" s="340"/>
      <c r="AQ106" s="340"/>
      <c r="AR106" s="340"/>
      <c r="AS106" s="340"/>
    </row>
    <row r="107" spans="20:45" x14ac:dyDescent="0.25">
      <c r="T107" s="340"/>
      <c r="U107" s="340"/>
      <c r="V107" s="340"/>
      <c r="W107" s="340"/>
      <c r="X107" s="340"/>
      <c r="Y107" s="340"/>
      <c r="Z107" s="340"/>
      <c r="AA107" s="340"/>
      <c r="AB107" s="340"/>
      <c r="AC107" s="340"/>
      <c r="AD107" s="340"/>
      <c r="AE107" s="340"/>
      <c r="AF107" s="340"/>
      <c r="AG107" s="340"/>
      <c r="AH107" s="340"/>
      <c r="AL107" s="340"/>
      <c r="AM107" s="340"/>
      <c r="AN107" s="340"/>
      <c r="AO107" s="340"/>
      <c r="AP107" s="340"/>
      <c r="AQ107" s="340"/>
      <c r="AR107" s="340"/>
      <c r="AS107" s="340"/>
    </row>
    <row r="108" spans="20:45" x14ac:dyDescent="0.25"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0"/>
      <c r="AH108" s="340"/>
      <c r="AL108" s="340"/>
      <c r="AM108" s="340"/>
      <c r="AN108" s="340"/>
      <c r="AO108" s="340"/>
      <c r="AP108" s="340"/>
      <c r="AQ108" s="340"/>
      <c r="AR108" s="340"/>
      <c r="AS108" s="340"/>
    </row>
    <row r="109" spans="20:45" x14ac:dyDescent="0.25"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/>
      <c r="AH109" s="340"/>
      <c r="AL109" s="340"/>
      <c r="AM109" s="340"/>
      <c r="AN109" s="340"/>
      <c r="AO109" s="340"/>
      <c r="AP109" s="340"/>
      <c r="AQ109" s="340"/>
      <c r="AR109" s="340"/>
      <c r="AS109" s="340"/>
    </row>
    <row r="110" spans="20:45" x14ac:dyDescent="0.25"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L110" s="340"/>
      <c r="AM110" s="340"/>
      <c r="AN110" s="340"/>
      <c r="AO110" s="340"/>
      <c r="AP110" s="340"/>
      <c r="AQ110" s="340"/>
      <c r="AR110" s="340"/>
      <c r="AS110" s="340"/>
    </row>
    <row r="111" spans="20:45" x14ac:dyDescent="0.25"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0"/>
      <c r="AH111" s="340"/>
      <c r="AL111" s="340"/>
      <c r="AM111" s="340"/>
      <c r="AN111" s="340"/>
      <c r="AO111" s="340"/>
      <c r="AP111" s="340"/>
      <c r="AQ111" s="340"/>
      <c r="AR111" s="340"/>
      <c r="AS111" s="340"/>
    </row>
    <row r="112" spans="20:45" x14ac:dyDescent="0.25">
      <c r="T112" s="340"/>
      <c r="U112" s="340"/>
      <c r="V112" s="340"/>
      <c r="W112" s="340"/>
      <c r="X112" s="340"/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0"/>
      <c r="AL112" s="340"/>
      <c r="AM112" s="340"/>
      <c r="AN112" s="340"/>
      <c r="AO112" s="340"/>
      <c r="AP112" s="340"/>
      <c r="AQ112" s="340"/>
      <c r="AR112" s="340"/>
      <c r="AS112" s="340"/>
    </row>
    <row r="113" spans="20:45" x14ac:dyDescent="0.25"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L113" s="340"/>
      <c r="AM113" s="340"/>
      <c r="AN113" s="340"/>
      <c r="AO113" s="340"/>
      <c r="AP113" s="340"/>
      <c r="AQ113" s="340"/>
      <c r="AR113" s="340"/>
      <c r="AS113" s="340"/>
    </row>
    <row r="114" spans="20:45" x14ac:dyDescent="0.25"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L114" s="340"/>
      <c r="AM114" s="340"/>
      <c r="AN114" s="340"/>
      <c r="AO114" s="340"/>
      <c r="AP114" s="340"/>
      <c r="AQ114" s="340"/>
      <c r="AR114" s="340"/>
      <c r="AS114" s="340"/>
    </row>
    <row r="115" spans="20:45" x14ac:dyDescent="0.25"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0"/>
      <c r="AL115" s="340"/>
      <c r="AM115" s="340"/>
      <c r="AN115" s="340"/>
      <c r="AO115" s="340"/>
      <c r="AP115" s="340"/>
      <c r="AQ115" s="340"/>
      <c r="AR115" s="340"/>
      <c r="AS115" s="340"/>
    </row>
    <row r="116" spans="20:45" x14ac:dyDescent="0.25"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0"/>
      <c r="AL116" s="340"/>
      <c r="AM116" s="340"/>
      <c r="AN116" s="340"/>
      <c r="AO116" s="340"/>
      <c r="AP116" s="340"/>
      <c r="AQ116" s="340"/>
      <c r="AR116" s="340"/>
      <c r="AS116" s="340"/>
    </row>
    <row r="117" spans="20:45" x14ac:dyDescent="0.25"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/>
      <c r="AH117" s="340"/>
      <c r="AL117" s="340"/>
      <c r="AM117" s="340"/>
      <c r="AN117" s="340"/>
      <c r="AO117" s="340"/>
      <c r="AP117" s="340"/>
      <c r="AQ117" s="340"/>
      <c r="AR117" s="340"/>
      <c r="AS117" s="340"/>
    </row>
    <row r="118" spans="20:45" x14ac:dyDescent="0.25"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L118" s="340"/>
      <c r="AM118" s="340"/>
      <c r="AN118" s="340"/>
      <c r="AO118" s="340"/>
      <c r="AP118" s="340"/>
      <c r="AQ118" s="340"/>
      <c r="AR118" s="340"/>
      <c r="AS118" s="340"/>
    </row>
    <row r="119" spans="20:45" x14ac:dyDescent="0.25"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/>
      <c r="AD119" s="340"/>
      <c r="AE119" s="340"/>
      <c r="AF119" s="340"/>
      <c r="AG119" s="340"/>
      <c r="AH119" s="340"/>
      <c r="AL119" s="340"/>
      <c r="AM119" s="340"/>
      <c r="AN119" s="340"/>
      <c r="AO119" s="340"/>
      <c r="AP119" s="340"/>
      <c r="AQ119" s="340"/>
      <c r="AR119" s="340"/>
      <c r="AS119" s="340"/>
    </row>
    <row r="120" spans="20:45" x14ac:dyDescent="0.25"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L120" s="340"/>
      <c r="AM120" s="340"/>
      <c r="AN120" s="340"/>
      <c r="AO120" s="340"/>
      <c r="AP120" s="340"/>
      <c r="AQ120" s="340"/>
      <c r="AR120" s="340"/>
      <c r="AS120" s="340"/>
    </row>
    <row r="121" spans="20:45" x14ac:dyDescent="0.25">
      <c r="T121" s="340"/>
      <c r="U121" s="340"/>
      <c r="V121" s="340"/>
      <c r="W121" s="340"/>
      <c r="X121" s="340"/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0"/>
      <c r="AL121" s="340"/>
      <c r="AM121" s="340"/>
      <c r="AN121" s="340"/>
      <c r="AO121" s="340"/>
      <c r="AP121" s="340"/>
      <c r="AQ121" s="340"/>
      <c r="AR121" s="340"/>
      <c r="AS121" s="340"/>
    </row>
    <row r="122" spans="20:45" x14ac:dyDescent="0.25"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L122" s="340"/>
      <c r="AM122" s="340"/>
      <c r="AN122" s="340"/>
      <c r="AO122" s="340"/>
      <c r="AP122" s="340"/>
      <c r="AQ122" s="340"/>
      <c r="AR122" s="340"/>
      <c r="AS122" s="340"/>
    </row>
    <row r="123" spans="20:45" x14ac:dyDescent="0.25"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L123" s="340"/>
      <c r="AM123" s="340"/>
      <c r="AN123" s="340"/>
      <c r="AO123" s="340"/>
      <c r="AP123" s="340"/>
      <c r="AQ123" s="340"/>
      <c r="AR123" s="340"/>
      <c r="AS123" s="340"/>
    </row>
    <row r="124" spans="20:45" x14ac:dyDescent="0.25">
      <c r="T124" s="340"/>
      <c r="U124" s="340"/>
      <c r="V124" s="340"/>
      <c r="W124" s="340"/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0"/>
      <c r="AL124" s="340"/>
      <c r="AM124" s="340"/>
      <c r="AN124" s="340"/>
      <c r="AO124" s="340"/>
      <c r="AP124" s="340"/>
      <c r="AQ124" s="340"/>
      <c r="AR124" s="340"/>
      <c r="AS124" s="340"/>
    </row>
    <row r="125" spans="20:45" x14ac:dyDescent="0.25"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L125" s="340"/>
      <c r="AM125" s="340"/>
      <c r="AN125" s="340"/>
      <c r="AO125" s="340"/>
      <c r="AP125" s="340"/>
      <c r="AQ125" s="340"/>
      <c r="AR125" s="340"/>
      <c r="AS125" s="340"/>
    </row>
    <row r="126" spans="20:45" x14ac:dyDescent="0.25">
      <c r="T126" s="340"/>
      <c r="U126" s="340"/>
      <c r="V126" s="340"/>
      <c r="W126" s="340"/>
      <c r="X126" s="340"/>
      <c r="Y126" s="340"/>
      <c r="Z126" s="340"/>
      <c r="AA126" s="340"/>
      <c r="AB126" s="340"/>
      <c r="AC126" s="340"/>
      <c r="AD126" s="340"/>
      <c r="AE126" s="340"/>
      <c r="AF126" s="340"/>
      <c r="AG126" s="340"/>
      <c r="AH126" s="340"/>
      <c r="AL126" s="340"/>
      <c r="AM126" s="340"/>
      <c r="AN126" s="340"/>
      <c r="AO126" s="340"/>
      <c r="AP126" s="340"/>
      <c r="AQ126" s="340"/>
      <c r="AR126" s="340"/>
      <c r="AS126" s="340"/>
    </row>
    <row r="127" spans="20:45" x14ac:dyDescent="0.25"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L127" s="340"/>
      <c r="AM127" s="340"/>
      <c r="AN127" s="340"/>
      <c r="AO127" s="340"/>
      <c r="AP127" s="340"/>
      <c r="AQ127" s="340"/>
      <c r="AR127" s="340"/>
      <c r="AS127" s="340"/>
    </row>
    <row r="128" spans="20:45" x14ac:dyDescent="0.25">
      <c r="T128" s="340"/>
      <c r="U128" s="340"/>
      <c r="V128" s="340"/>
      <c r="W128" s="340"/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0"/>
      <c r="AL128" s="340"/>
      <c r="AM128" s="340"/>
      <c r="AN128" s="340"/>
      <c r="AO128" s="340"/>
      <c r="AP128" s="340"/>
      <c r="AQ128" s="340"/>
      <c r="AR128" s="340"/>
      <c r="AS128" s="340"/>
    </row>
    <row r="129" spans="20:45" x14ac:dyDescent="0.25">
      <c r="T129" s="340"/>
      <c r="U129" s="340"/>
      <c r="V129" s="340"/>
      <c r="W129" s="340"/>
      <c r="X129" s="340"/>
      <c r="Y129" s="340"/>
      <c r="Z129" s="340"/>
      <c r="AA129" s="340"/>
      <c r="AB129" s="340"/>
      <c r="AC129" s="340"/>
      <c r="AD129" s="340"/>
      <c r="AE129" s="340"/>
      <c r="AF129" s="340"/>
      <c r="AG129" s="340"/>
      <c r="AH129" s="340"/>
      <c r="AL129" s="340"/>
      <c r="AM129" s="340"/>
      <c r="AN129" s="340"/>
      <c r="AO129" s="340"/>
      <c r="AP129" s="340"/>
      <c r="AQ129" s="340"/>
      <c r="AR129" s="340"/>
      <c r="AS129" s="340"/>
    </row>
    <row r="130" spans="20:45" x14ac:dyDescent="0.25">
      <c r="T130" s="340"/>
      <c r="U130" s="340"/>
      <c r="V130" s="340"/>
      <c r="W130" s="340"/>
      <c r="X130" s="340"/>
      <c r="Y130" s="340"/>
      <c r="Z130" s="340"/>
      <c r="AA130" s="340"/>
      <c r="AB130" s="340"/>
      <c r="AC130" s="340"/>
      <c r="AD130" s="340"/>
      <c r="AE130" s="340"/>
      <c r="AF130" s="340"/>
      <c r="AG130" s="340"/>
      <c r="AH130" s="340"/>
      <c r="AL130" s="340"/>
      <c r="AM130" s="340"/>
      <c r="AN130" s="340"/>
      <c r="AO130" s="340"/>
      <c r="AP130" s="340"/>
      <c r="AQ130" s="340"/>
      <c r="AR130" s="340"/>
      <c r="AS130" s="340"/>
    </row>
    <row r="131" spans="20:45" x14ac:dyDescent="0.25">
      <c r="T131" s="340"/>
      <c r="U131" s="340"/>
      <c r="V131" s="340"/>
      <c r="W131" s="340"/>
      <c r="X131" s="340"/>
      <c r="Y131" s="340"/>
      <c r="Z131" s="340"/>
      <c r="AA131" s="340"/>
      <c r="AB131" s="340"/>
      <c r="AC131" s="340"/>
      <c r="AD131" s="340"/>
      <c r="AE131" s="340"/>
      <c r="AF131" s="340"/>
      <c r="AG131" s="340"/>
      <c r="AH131" s="340"/>
      <c r="AL131" s="340"/>
      <c r="AM131" s="340"/>
      <c r="AN131" s="340"/>
      <c r="AO131" s="340"/>
      <c r="AP131" s="340"/>
      <c r="AQ131" s="340"/>
      <c r="AR131" s="340"/>
      <c r="AS131" s="340"/>
    </row>
    <row r="132" spans="20:45" x14ac:dyDescent="0.25">
      <c r="T132" s="340"/>
      <c r="U132" s="340"/>
      <c r="V132" s="340"/>
      <c r="W132" s="340"/>
      <c r="X132" s="340"/>
      <c r="Y132" s="340"/>
      <c r="Z132" s="340"/>
      <c r="AA132" s="340"/>
      <c r="AB132" s="340"/>
      <c r="AC132" s="340"/>
      <c r="AD132" s="340"/>
      <c r="AE132" s="340"/>
      <c r="AF132" s="340"/>
      <c r="AG132" s="340"/>
      <c r="AH132" s="340"/>
      <c r="AL132" s="340"/>
      <c r="AM132" s="340"/>
      <c r="AN132" s="340"/>
      <c r="AO132" s="340"/>
      <c r="AP132" s="340"/>
      <c r="AQ132" s="340"/>
      <c r="AR132" s="340"/>
      <c r="AS132" s="340"/>
    </row>
    <row r="133" spans="20:45" x14ac:dyDescent="0.25"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/>
      <c r="AE133" s="340"/>
      <c r="AF133" s="340"/>
      <c r="AG133" s="340"/>
      <c r="AH133" s="340"/>
      <c r="AL133" s="340"/>
      <c r="AM133" s="340"/>
      <c r="AN133" s="340"/>
      <c r="AO133" s="340"/>
      <c r="AP133" s="340"/>
      <c r="AQ133" s="340"/>
      <c r="AR133" s="340"/>
      <c r="AS133" s="340"/>
    </row>
    <row r="134" spans="20:45" x14ac:dyDescent="0.25">
      <c r="T134" s="340"/>
      <c r="U134" s="340"/>
      <c r="V134" s="340"/>
      <c r="W134" s="340"/>
      <c r="X134" s="340"/>
      <c r="Y134" s="340"/>
      <c r="Z134" s="340"/>
      <c r="AA134" s="340"/>
      <c r="AB134" s="340"/>
      <c r="AC134" s="340"/>
      <c r="AD134" s="340"/>
      <c r="AE134" s="340"/>
      <c r="AF134" s="340"/>
      <c r="AG134" s="340"/>
      <c r="AH134" s="340"/>
      <c r="AL134" s="340"/>
      <c r="AM134" s="340"/>
      <c r="AN134" s="340"/>
      <c r="AO134" s="340"/>
      <c r="AP134" s="340"/>
      <c r="AQ134" s="340"/>
      <c r="AR134" s="340"/>
      <c r="AS134" s="340"/>
    </row>
    <row r="135" spans="20:45" x14ac:dyDescent="0.25"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/>
      <c r="AH135" s="340"/>
      <c r="AL135" s="340"/>
      <c r="AM135" s="340"/>
      <c r="AN135" s="340"/>
      <c r="AO135" s="340"/>
      <c r="AP135" s="340"/>
      <c r="AQ135" s="340"/>
      <c r="AR135" s="340"/>
      <c r="AS135" s="340"/>
    </row>
    <row r="136" spans="20:45" x14ac:dyDescent="0.25">
      <c r="T136" s="340"/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/>
      <c r="AG136" s="340"/>
      <c r="AH136" s="340"/>
      <c r="AL136" s="340"/>
      <c r="AM136" s="340"/>
      <c r="AN136" s="340"/>
      <c r="AO136" s="340"/>
      <c r="AP136" s="340"/>
      <c r="AQ136" s="340"/>
      <c r="AR136" s="340"/>
      <c r="AS136" s="340"/>
    </row>
    <row r="137" spans="20:45" x14ac:dyDescent="0.25"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0"/>
      <c r="AD137" s="340"/>
      <c r="AE137" s="340"/>
      <c r="AF137" s="340"/>
      <c r="AG137" s="340"/>
      <c r="AH137" s="340"/>
      <c r="AL137" s="340"/>
      <c r="AM137" s="340"/>
      <c r="AN137" s="340"/>
      <c r="AO137" s="340"/>
      <c r="AP137" s="340"/>
      <c r="AQ137" s="340"/>
      <c r="AR137" s="340"/>
      <c r="AS137" s="340"/>
    </row>
    <row r="138" spans="20:45" x14ac:dyDescent="0.25">
      <c r="T138" s="340"/>
      <c r="U138" s="340"/>
      <c r="V138" s="340"/>
      <c r="W138" s="340"/>
      <c r="X138" s="340"/>
      <c r="Y138" s="340"/>
      <c r="Z138" s="340"/>
      <c r="AA138" s="340"/>
      <c r="AB138" s="340"/>
      <c r="AC138" s="340"/>
      <c r="AD138" s="340"/>
      <c r="AE138" s="340"/>
      <c r="AF138" s="340"/>
      <c r="AG138" s="340"/>
      <c r="AH138" s="340"/>
      <c r="AL138" s="340"/>
      <c r="AM138" s="340"/>
      <c r="AN138" s="340"/>
      <c r="AO138" s="340"/>
      <c r="AP138" s="340"/>
      <c r="AQ138" s="340"/>
      <c r="AR138" s="340"/>
      <c r="AS138" s="340"/>
    </row>
    <row r="139" spans="20:45" x14ac:dyDescent="0.25"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L139" s="340"/>
      <c r="AM139" s="340"/>
      <c r="AN139" s="340"/>
      <c r="AO139" s="340"/>
      <c r="AP139" s="340"/>
      <c r="AQ139" s="340"/>
      <c r="AR139" s="340"/>
      <c r="AS139" s="340"/>
    </row>
    <row r="140" spans="20:45" x14ac:dyDescent="0.25"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L140" s="340"/>
      <c r="AM140" s="340"/>
      <c r="AN140" s="340"/>
      <c r="AO140" s="340"/>
      <c r="AP140" s="340"/>
      <c r="AQ140" s="340"/>
      <c r="AR140" s="340"/>
      <c r="AS140" s="340"/>
    </row>
  </sheetData>
  <mergeCells count="1">
    <mergeCell ref="A4:C4"/>
  </mergeCells>
  <conditionalFormatting sqref="B22 B24 B26 B28 B30 B32 B34 B36 B38 B40 B42 B44 B46 B48 B50 B52">
    <cfRule type="cellIs" dxfId="95" priority="7" stopIfTrue="1" operator="equal">
      <formula>"QA"</formula>
    </cfRule>
    <cfRule type="cellIs" dxfId="94" priority="8" stopIfTrue="1" operator="equal">
      <formula>"DA"</formula>
    </cfRule>
  </conditionalFormatting>
  <conditionalFormatting sqref="E7 E21">
    <cfRule type="expression" dxfId="93" priority="5" stopIfTrue="1">
      <formula>$E7&lt;5</formula>
    </cfRule>
  </conditionalFormatting>
  <conditionalFormatting sqref="E22 E24 E26 E28 E30 E32 E34 E36 E38 E40 E42 E44 E46 E48 E50 E52">
    <cfRule type="expression" dxfId="92" priority="13" stopIfTrue="1">
      <formula>AND($E22&lt;9,$C22&gt;0)</formula>
    </cfRule>
  </conditionalFormatting>
  <conditionalFormatting sqref="F7 F9 F11 F13 F15 F17 F19 F21:F22">
    <cfRule type="cellIs" dxfId="91" priority="4" stopIfTrue="1" operator="equal">
      <formula>"Bye"</formula>
    </cfRule>
  </conditionalFormatting>
  <conditionalFormatting sqref="F24 F26 F28 F30 F32 F34 F36 F38 F40 F42 F44 F46 F48 F50">
    <cfRule type="cellIs" dxfId="90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89" priority="12" stopIfTrue="1">
      <formula>AND($E22&lt;9,$C22&gt;0)</formula>
    </cfRule>
  </conditionalFormatting>
  <conditionalFormatting sqref="H7 H9 H11 H13 H15 H17 H19 H21">
    <cfRule type="expression" dxfId="88" priority="17" stopIfTrue="1">
      <formula>AND($E7&lt;9,$C7&gt;0)</formula>
    </cfRule>
  </conditionalFormatting>
  <conditionalFormatting sqref="I8 K10 I12 M14 I16 K18 I20 I23 K25 I27 M29 I31 K33 I35 I39 K41 I43 M45 I47 K49 I51">
    <cfRule type="expression" dxfId="87" priority="14" stopIfTrue="1">
      <formula>AND($O$1="CU",I8="Umpire")</formula>
    </cfRule>
    <cfRule type="expression" dxfId="86" priority="15" stopIfTrue="1">
      <formula>AND($O$1="CU",I8&lt;&gt;"Umpire",J8&lt;&gt;"")</formula>
    </cfRule>
    <cfRule type="expression" dxfId="85" priority="16" stopIfTrue="1">
      <formula>AND($O$1="CU",I8&lt;&gt;"Umpire")</formula>
    </cfRule>
  </conditionalFormatting>
  <conditionalFormatting sqref="J8 L10 J12 N14 J16 L18 J20 R62">
    <cfRule type="expression" dxfId="84" priority="6" stopIfTrue="1">
      <formula>$O$1="CU"</formula>
    </cfRule>
  </conditionalFormatting>
  <conditionalFormatting sqref="K8 M10 K12 O14 K16 M18 K20 K23 M25 K27 O29 K31 M33 K35 K39 M41 K43 O45 K47 M49 K51">
    <cfRule type="expression" dxfId="83" priority="9" stopIfTrue="1">
      <formula>J8="as"</formula>
    </cfRule>
    <cfRule type="expression" dxfId="82" priority="10" stopIfTrue="1">
      <formula>J8="bs"</formula>
    </cfRule>
  </conditionalFormatting>
  <conditionalFormatting sqref="O16">
    <cfRule type="expression" dxfId="81" priority="1" stopIfTrue="1">
      <formula>AND($O$1="CU",O16="Umpire")</formula>
    </cfRule>
    <cfRule type="expression" dxfId="80" priority="2" stopIfTrue="1">
      <formula>AND($O$1="CU",O16&lt;&gt;"Umpire",P16&lt;&gt;"")</formula>
    </cfRule>
    <cfRule type="expression" dxfId="79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E6305904-A6F5-42ED-9B23-1FD855CC9E41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577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577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5FA75-1CE4-408C-9AB8-F9A29E6F8C7B}">
  <sheetPr>
    <tabColor indexed="11"/>
    <pageSetUpPr fitToPage="1"/>
  </sheetPr>
  <dimension ref="A1:AK57"/>
  <sheetViews>
    <sheetView showGridLines="0" showZeros="0" workbookViewId="0">
      <selection activeCell="I27" sqref="I27"/>
    </sheetView>
  </sheetViews>
  <sheetFormatPr defaultRowHeight="13.2" x14ac:dyDescent="0.25"/>
  <cols>
    <col min="1" max="2" width="3.33203125" style="613" customWidth="1"/>
    <col min="3" max="3" width="4.6640625" style="613" customWidth="1"/>
    <col min="4" max="4" width="6.6640625" style="613" customWidth="1"/>
    <col min="5" max="5" width="4.33203125" style="613" customWidth="1"/>
    <col min="6" max="6" width="12.6640625" style="613" customWidth="1"/>
    <col min="7" max="7" width="2.6640625" style="613" customWidth="1"/>
    <col min="8" max="8" width="7.6640625" style="613" customWidth="1"/>
    <col min="9" max="9" width="5.88671875" style="613" customWidth="1"/>
    <col min="10" max="10" width="1.6640625" style="679" customWidth="1"/>
    <col min="11" max="11" width="10.6640625" style="613" customWidth="1"/>
    <col min="12" max="12" width="1.6640625" style="679" customWidth="1"/>
    <col min="13" max="13" width="10.6640625" style="613" customWidth="1"/>
    <col min="14" max="14" width="1.6640625" style="680" customWidth="1"/>
    <col min="15" max="15" width="10.6640625" style="613" customWidth="1"/>
    <col min="16" max="16" width="1.6640625" style="679" customWidth="1"/>
    <col min="17" max="17" width="10.6640625" style="613" customWidth="1"/>
    <col min="18" max="18" width="1.6640625" style="680" customWidth="1"/>
    <col min="19" max="19" width="9.109375" style="613" hidden="1" customWidth="1"/>
    <col min="20" max="20" width="8.6640625" style="613" customWidth="1"/>
    <col min="21" max="21" width="9.109375" style="613" hidden="1" customWidth="1"/>
    <col min="22" max="24" width="8.88671875" style="613"/>
    <col min="25" max="34" width="9.109375" style="613" hidden="1" customWidth="1"/>
    <col min="35" max="37" width="9.109375" style="613" customWidth="1"/>
    <col min="38" max="16384" width="8.88671875" style="613"/>
  </cols>
  <sheetData>
    <row r="1" spans="1:37" s="518" customFormat="1" ht="21.75" customHeight="1" x14ac:dyDescent="0.25">
      <c r="A1" s="681" t="str">
        <f>[3]Altalanos!$A$6</f>
        <v>Windoor Korosztályos Vidék Csapatbajnokság 2025</v>
      </c>
      <c r="B1" s="681"/>
      <c r="C1" s="682"/>
      <c r="D1" s="682"/>
      <c r="E1" s="682"/>
      <c r="F1" s="682"/>
      <c r="G1" s="682"/>
      <c r="H1" s="681"/>
      <c r="I1" s="683"/>
      <c r="J1" s="684"/>
      <c r="K1" s="685" t="s">
        <v>52</v>
      </c>
      <c r="L1" s="686"/>
      <c r="M1" s="687"/>
      <c r="N1" s="684"/>
      <c r="O1" s="684" t="s">
        <v>3</v>
      </c>
      <c r="P1" s="684"/>
      <c r="Q1" s="682"/>
      <c r="R1" s="684"/>
      <c r="Y1" s="519"/>
      <c r="Z1" s="519"/>
      <c r="AA1" s="519"/>
      <c r="AB1" s="520" t="e">
        <f>IF($Y$5=1,CONCATENATE(VLOOKUP($Y$3,$AA$2:$AH$14,2)),CONCATENATE(VLOOKUP($Y$3,$AA$16:$AH$25,2)))</f>
        <v>#N/A</v>
      </c>
      <c r="AC1" s="520" t="e">
        <f>IF($Y$5=1,CONCATENATE(VLOOKUP($Y$3,$AA$2:$AH$14,3)),CONCATENATE(VLOOKUP($Y$3,$AA$16:$AH$25,3)))</f>
        <v>#N/A</v>
      </c>
      <c r="AD1" s="520" t="e">
        <f>IF($Y$5=1,CONCATENATE(VLOOKUP($Y$3,$AA$2:$AH$14,4)),CONCATENATE(VLOOKUP($Y$3,$AA$16:$AH$25,4)))</f>
        <v>#N/A</v>
      </c>
      <c r="AE1" s="520" t="e">
        <f>IF($Y$5=1,CONCATENATE(VLOOKUP($Y$3,$AA$2:$AH$14,5)),CONCATENATE(VLOOKUP($Y$3,$AA$16:$AH$25,5)))</f>
        <v>#N/A</v>
      </c>
      <c r="AF1" s="520" t="e">
        <f>IF($Y$5=1,CONCATENATE(VLOOKUP($Y$3,$AA$2:$AH$14,6)),CONCATENATE(VLOOKUP($Y$3,$AA$16:$AH$25,6)))</f>
        <v>#N/A</v>
      </c>
      <c r="AG1" s="520" t="e">
        <f>IF($Y$5=1,CONCATENATE(VLOOKUP($Y$3,$AA$2:$AH$14,7)),CONCATENATE(VLOOKUP($Y$3,$AA$16:$AH$25,7)))</f>
        <v>#N/A</v>
      </c>
      <c r="AH1" s="520" t="e">
        <f>IF($Y$5=1,CONCATENATE(VLOOKUP($Y$3,$AA$2:$AH$14,8)),CONCATENATE(VLOOKUP($Y$3,$AA$16:$AH$25,8)))</f>
        <v>#N/A</v>
      </c>
    </row>
    <row r="2" spans="1:37" s="527" customFormat="1" x14ac:dyDescent="0.25">
      <c r="A2" s="688" t="s">
        <v>51</v>
      </c>
      <c r="B2" s="689"/>
      <c r="C2" s="689"/>
      <c r="D2" s="689"/>
      <c r="E2" s="690" t="str">
        <f>[3]Altalanos!$B$8</f>
        <v>F14</v>
      </c>
      <c r="F2" s="689"/>
      <c r="G2" s="691"/>
      <c r="H2" s="692"/>
      <c r="I2" s="692"/>
      <c r="J2" s="693"/>
      <c r="K2" s="686"/>
      <c r="L2" s="686"/>
      <c r="M2" s="686"/>
      <c r="N2" s="693"/>
      <c r="O2" s="692"/>
      <c r="P2" s="693"/>
      <c r="Q2" s="692"/>
      <c r="R2" s="693"/>
      <c r="Y2" s="529"/>
      <c r="Z2" s="530"/>
      <c r="AA2" s="530" t="s">
        <v>64</v>
      </c>
      <c r="AB2" s="531">
        <v>300</v>
      </c>
      <c r="AC2" s="531">
        <v>250</v>
      </c>
      <c r="AD2" s="531">
        <v>200</v>
      </c>
      <c r="AE2" s="531">
        <v>150</v>
      </c>
      <c r="AF2" s="531">
        <v>120</v>
      </c>
      <c r="AG2" s="531">
        <v>90</v>
      </c>
      <c r="AH2" s="531">
        <v>40</v>
      </c>
      <c r="AI2" s="613"/>
      <c r="AJ2" s="613"/>
      <c r="AK2" s="613"/>
    </row>
    <row r="3" spans="1:37" s="536" customFormat="1" ht="11.25" customHeight="1" x14ac:dyDescent="0.25">
      <c r="A3" s="533" t="s">
        <v>25</v>
      </c>
      <c r="B3" s="533"/>
      <c r="C3" s="533"/>
      <c r="D3" s="533"/>
      <c r="E3" s="533"/>
      <c r="F3" s="533"/>
      <c r="G3" s="533" t="s">
        <v>22</v>
      </c>
      <c r="H3" s="533"/>
      <c r="I3" s="533"/>
      <c r="J3" s="534"/>
      <c r="K3" s="533" t="s">
        <v>30</v>
      </c>
      <c r="L3" s="534"/>
      <c r="M3" s="533"/>
      <c r="N3" s="534"/>
      <c r="O3" s="533"/>
      <c r="P3" s="534"/>
      <c r="Q3" s="533"/>
      <c r="R3" s="535" t="s">
        <v>31</v>
      </c>
      <c r="Y3" s="530" t="str">
        <f>IF(K4="OB","A",IF(K4="IX","W",IF(K4="","",K4)))</f>
        <v/>
      </c>
      <c r="Z3" s="530"/>
      <c r="AA3" s="530" t="s">
        <v>65</v>
      </c>
      <c r="AB3" s="531">
        <v>280</v>
      </c>
      <c r="AC3" s="531">
        <v>230</v>
      </c>
      <c r="AD3" s="531">
        <v>180</v>
      </c>
      <c r="AE3" s="531">
        <v>140</v>
      </c>
      <c r="AF3" s="531">
        <v>80</v>
      </c>
      <c r="AG3" s="531">
        <v>0</v>
      </c>
      <c r="AH3" s="531">
        <v>0</v>
      </c>
      <c r="AI3" s="613"/>
      <c r="AJ3" s="613"/>
      <c r="AK3" s="613"/>
    </row>
    <row r="4" spans="1:37" s="546" customFormat="1" ht="11.25" customHeight="1" thickBot="1" x14ac:dyDescent="0.3">
      <c r="A4" s="694">
        <f>[3]Altalanos!$A$10</f>
        <v>0</v>
      </c>
      <c r="B4" s="694"/>
      <c r="C4" s="694"/>
      <c r="D4" s="695"/>
      <c r="E4" s="696"/>
      <c r="F4" s="696"/>
      <c r="G4" s="696" t="str">
        <f>[3]Altalanos!$C$10</f>
        <v>Zalaegerszeg</v>
      </c>
      <c r="H4" s="697"/>
      <c r="I4" s="696"/>
      <c r="J4" s="698"/>
      <c r="K4" s="699"/>
      <c r="L4" s="698"/>
      <c r="M4" s="700"/>
      <c r="N4" s="698"/>
      <c r="O4" s="696"/>
      <c r="P4" s="698"/>
      <c r="Q4" s="696"/>
      <c r="R4" s="701" t="str">
        <f>[3]Altalanos!$E$10</f>
        <v>Kovács Annamária</v>
      </c>
      <c r="Y4" s="530"/>
      <c r="Z4" s="530"/>
      <c r="AA4" s="530" t="s">
        <v>69</v>
      </c>
      <c r="AB4" s="531">
        <v>250</v>
      </c>
      <c r="AC4" s="531">
        <v>200</v>
      </c>
      <c r="AD4" s="531">
        <v>150</v>
      </c>
      <c r="AE4" s="531">
        <v>120</v>
      </c>
      <c r="AF4" s="531">
        <v>90</v>
      </c>
      <c r="AG4" s="531">
        <v>60</v>
      </c>
      <c r="AH4" s="531">
        <v>25</v>
      </c>
      <c r="AI4" s="613"/>
      <c r="AJ4" s="613"/>
      <c r="AK4" s="613"/>
    </row>
    <row r="5" spans="1:37" s="536" customFormat="1" x14ac:dyDescent="0.25">
      <c r="A5" s="548"/>
      <c r="B5" s="549" t="s">
        <v>4</v>
      </c>
      <c r="C5" s="550" t="s">
        <v>44</v>
      </c>
      <c r="D5" s="549" t="s">
        <v>43</v>
      </c>
      <c r="E5" s="549" t="s">
        <v>41</v>
      </c>
      <c r="F5" s="551" t="s">
        <v>28</v>
      </c>
      <c r="G5" s="551" t="s">
        <v>29</v>
      </c>
      <c r="H5" s="551"/>
      <c r="I5" s="551" t="s">
        <v>32</v>
      </c>
      <c r="J5" s="551"/>
      <c r="K5" s="549" t="s">
        <v>42</v>
      </c>
      <c r="L5" s="552"/>
      <c r="M5" s="549" t="s">
        <v>59</v>
      </c>
      <c r="N5" s="552"/>
      <c r="O5" s="549" t="s">
        <v>58</v>
      </c>
      <c r="P5" s="552"/>
      <c r="Q5" s="549" t="s">
        <v>57</v>
      </c>
      <c r="R5" s="553"/>
      <c r="Y5" s="530">
        <f>IF(OR([3]Altalanos!$A$8="F1",[3]Altalanos!$A$8="F2",[3]Altalanos!$A$8="N1",[3]Altalanos!$A$8="N2"),1,2)</f>
        <v>2</v>
      </c>
      <c r="Z5" s="530"/>
      <c r="AA5" s="530" t="s">
        <v>70</v>
      </c>
      <c r="AB5" s="531">
        <v>200</v>
      </c>
      <c r="AC5" s="531">
        <v>150</v>
      </c>
      <c r="AD5" s="531">
        <v>120</v>
      </c>
      <c r="AE5" s="531">
        <v>90</v>
      </c>
      <c r="AF5" s="531">
        <v>60</v>
      </c>
      <c r="AG5" s="531">
        <v>40</v>
      </c>
      <c r="AH5" s="531">
        <v>15</v>
      </c>
      <c r="AI5" s="613"/>
      <c r="AJ5" s="613"/>
      <c r="AK5" s="613"/>
    </row>
    <row r="6" spans="1:37" s="560" customFormat="1" ht="11.1" customHeight="1" thickBot="1" x14ac:dyDescent="0.3">
      <c r="A6" s="702"/>
      <c r="B6" s="555"/>
      <c r="C6" s="555"/>
      <c r="D6" s="555"/>
      <c r="E6" s="555"/>
      <c r="F6" s="554" t="str">
        <f>IF(Y3="","",CONCATENATE(AH1," / ",VLOOKUP(Y3,AB1:AH1,5)," pont"))</f>
        <v/>
      </c>
      <c r="G6" s="556"/>
      <c r="H6" s="557"/>
      <c r="I6" s="556"/>
      <c r="J6" s="558"/>
      <c r="K6" s="555" t="str">
        <f>IF(Y3="","",CONCATENATE(VLOOKUP(Y3,AB1:AH1,4)," pont"))</f>
        <v/>
      </c>
      <c r="L6" s="558"/>
      <c r="M6" s="555" t="str">
        <f>IF(Y3="","",CONCATENATE(VLOOKUP(Y3,AB1:AH1,3)," pont"))</f>
        <v/>
      </c>
      <c r="N6" s="558"/>
      <c r="O6" s="555" t="str">
        <f>IF(Y3="","",CONCATENATE(VLOOKUP(Y3,AB1:AH1,2)," pont"))</f>
        <v/>
      </c>
      <c r="P6" s="558"/>
      <c r="Q6" s="555" t="str">
        <f>IF(Y3="","",CONCATENATE(VLOOKUP(Y3,AB1:AH1,1)," pont"))</f>
        <v/>
      </c>
      <c r="R6" s="559"/>
      <c r="Y6" s="562"/>
      <c r="Z6" s="562"/>
      <c r="AA6" s="562" t="s">
        <v>71</v>
      </c>
      <c r="AB6" s="563">
        <v>150</v>
      </c>
      <c r="AC6" s="563">
        <v>120</v>
      </c>
      <c r="AD6" s="563">
        <v>90</v>
      </c>
      <c r="AE6" s="563">
        <v>60</v>
      </c>
      <c r="AF6" s="563">
        <v>40</v>
      </c>
      <c r="AG6" s="563">
        <v>25</v>
      </c>
      <c r="AH6" s="563">
        <v>10</v>
      </c>
      <c r="AI6" s="703"/>
      <c r="AJ6" s="703"/>
      <c r="AK6" s="703"/>
    </row>
    <row r="7" spans="1:37" s="578" customFormat="1" ht="12.9" customHeight="1" x14ac:dyDescent="0.25">
      <c r="A7" s="565">
        <v>1</v>
      </c>
      <c r="B7" s="704">
        <f>IF($E7="","",VLOOKUP($E7,[3]F14_Csapat!$A$7:$O$22,14))</f>
        <v>0</v>
      </c>
      <c r="C7" s="705">
        <f>IF($E7="","",VLOOKUP($E7,[3]F14_Csapat!$A$7:$O$22,15))</f>
        <v>0</v>
      </c>
      <c r="D7" s="705">
        <f>IF($E7="","",VLOOKUP($E7,[3]F14_Csapat!$A$7:$O$22,5))</f>
        <v>0</v>
      </c>
      <c r="E7" s="706">
        <v>1</v>
      </c>
      <c r="F7" s="707" t="str">
        <f>UPPER(IF($E7="","",VLOOKUP($E7,[3]F14_Csapat!$A$7:$O$22,2)))</f>
        <v xml:space="preserve">SZTE-SPORTMÀNIA </v>
      </c>
      <c r="G7" s="707">
        <f>IF($E7="","",VLOOKUP($E7,[3]F14_Csapat!$A$7:$O$22,3))</f>
        <v>0</v>
      </c>
      <c r="H7" s="707"/>
      <c r="I7" s="707">
        <f>IF($E7="","",VLOOKUP($E7,[3]F14_Csapat!$A$7:$O$22,4))</f>
        <v>0</v>
      </c>
      <c r="J7" s="708"/>
      <c r="K7" s="709"/>
      <c r="L7" s="709"/>
      <c r="M7" s="709"/>
      <c r="N7" s="709"/>
      <c r="O7" s="572"/>
      <c r="P7" s="573"/>
      <c r="Q7" s="574"/>
      <c r="R7" s="575"/>
      <c r="S7" s="576"/>
      <c r="U7" s="710" t="e">
        <f>#REF!</f>
        <v>#REF!</v>
      </c>
      <c r="Y7" s="530"/>
      <c r="Z7" s="530"/>
      <c r="AA7" s="530" t="s">
        <v>72</v>
      </c>
      <c r="AB7" s="531">
        <v>120</v>
      </c>
      <c r="AC7" s="531">
        <v>90</v>
      </c>
      <c r="AD7" s="531">
        <v>60</v>
      </c>
      <c r="AE7" s="531">
        <v>40</v>
      </c>
      <c r="AF7" s="531">
        <v>25</v>
      </c>
      <c r="AG7" s="531">
        <v>10</v>
      </c>
      <c r="AH7" s="531">
        <v>5</v>
      </c>
      <c r="AI7" s="613"/>
      <c r="AJ7" s="613"/>
      <c r="AK7" s="613"/>
    </row>
    <row r="8" spans="1:37" s="578" customFormat="1" ht="12.9" customHeight="1" x14ac:dyDescent="0.25">
      <c r="A8" s="579"/>
      <c r="B8" s="711"/>
      <c r="C8" s="712"/>
      <c r="D8" s="712"/>
      <c r="E8" s="713"/>
      <c r="F8" s="714"/>
      <c r="G8" s="714"/>
      <c r="H8" s="715"/>
      <c r="I8" s="716" t="s">
        <v>0</v>
      </c>
      <c r="J8" s="586" t="s">
        <v>64</v>
      </c>
      <c r="K8" s="717" t="str">
        <f>UPPER(IF(OR(J8="a",J8="as"),F7,IF(OR(J8="b",J8="bs"),F9,)))</f>
        <v xml:space="preserve">SZTE-SPORTMÀNIA </v>
      </c>
      <c r="L8" s="717"/>
      <c r="M8" s="709"/>
      <c r="N8" s="709"/>
      <c r="O8" s="572"/>
      <c r="P8" s="573"/>
      <c r="Q8" s="574"/>
      <c r="R8" s="575"/>
      <c r="S8" s="576"/>
      <c r="U8" s="718" t="e">
        <f>#REF!</f>
        <v>#REF!</v>
      </c>
      <c r="Y8" s="530"/>
      <c r="Z8" s="530"/>
      <c r="AA8" s="530" t="s">
        <v>73</v>
      </c>
      <c r="AB8" s="531">
        <v>90</v>
      </c>
      <c r="AC8" s="531">
        <v>60</v>
      </c>
      <c r="AD8" s="531">
        <v>40</v>
      </c>
      <c r="AE8" s="531">
        <v>25</v>
      </c>
      <c r="AF8" s="531">
        <v>10</v>
      </c>
      <c r="AG8" s="531">
        <v>5</v>
      </c>
      <c r="AH8" s="531">
        <v>2</v>
      </c>
      <c r="AI8" s="613"/>
      <c r="AJ8" s="613"/>
      <c r="AK8" s="613"/>
    </row>
    <row r="9" spans="1:37" s="578" customFormat="1" ht="12.9" customHeight="1" x14ac:dyDescent="0.25">
      <c r="A9" s="579">
        <v>2</v>
      </c>
      <c r="B9" s="704" t="str">
        <f>IF($E9="","",VLOOKUP($E9,[3]F14_Csapat!$A$7:$O$22,14))</f>
        <v/>
      </c>
      <c r="C9" s="705" t="str">
        <f>IF($E9="","",VLOOKUP($E9,[3]F14_Csapat!$A$7:$O$22,15))</f>
        <v/>
      </c>
      <c r="D9" s="705" t="str">
        <f>IF($E9="","",VLOOKUP($E9,[3]F14_Csapat!$A$7:$O$22,5))</f>
        <v/>
      </c>
      <c r="E9" s="706"/>
      <c r="F9" s="719" t="s">
        <v>77</v>
      </c>
      <c r="G9" s="719" t="str">
        <f>IF($E9="","",VLOOKUP($E9,[3]F14_Csapat!$A$7:$O$22,3))</f>
        <v/>
      </c>
      <c r="H9" s="719"/>
      <c r="I9" s="707" t="str">
        <f>IF($E9="","",VLOOKUP($E9,[3]F14_Csapat!$A$7:$O$22,4))</f>
        <v/>
      </c>
      <c r="J9" s="720"/>
      <c r="K9" s="709"/>
      <c r="L9" s="721"/>
      <c r="M9" s="709"/>
      <c r="N9" s="709"/>
      <c r="O9" s="572"/>
      <c r="P9" s="573"/>
      <c r="Q9" s="574"/>
      <c r="R9" s="575"/>
      <c r="S9" s="576"/>
      <c r="U9" s="718" t="e">
        <f>#REF!</f>
        <v>#REF!</v>
      </c>
      <c r="Y9" s="530"/>
      <c r="Z9" s="530"/>
      <c r="AA9" s="530" t="s">
        <v>74</v>
      </c>
      <c r="AB9" s="531">
        <v>60</v>
      </c>
      <c r="AC9" s="531">
        <v>40</v>
      </c>
      <c r="AD9" s="531">
        <v>25</v>
      </c>
      <c r="AE9" s="531">
        <v>10</v>
      </c>
      <c r="AF9" s="531">
        <v>5</v>
      </c>
      <c r="AG9" s="531">
        <v>2</v>
      </c>
      <c r="AH9" s="531">
        <v>1</v>
      </c>
      <c r="AI9" s="613"/>
      <c r="AJ9" s="613"/>
      <c r="AK9" s="613"/>
    </row>
    <row r="10" spans="1:37" s="578" customFormat="1" ht="12.9" customHeight="1" x14ac:dyDescent="0.25">
      <c r="A10" s="579"/>
      <c r="B10" s="711"/>
      <c r="C10" s="712"/>
      <c r="D10" s="712"/>
      <c r="E10" s="722"/>
      <c r="F10" s="714"/>
      <c r="G10" s="714"/>
      <c r="H10" s="715"/>
      <c r="I10" s="709"/>
      <c r="J10" s="723"/>
      <c r="K10" s="724" t="s">
        <v>0</v>
      </c>
      <c r="L10" s="595" t="s">
        <v>64</v>
      </c>
      <c r="M10" s="717" t="str">
        <f>UPPER(IF(OR(L10="a",L10="as"),K8,IF(OR(L10="b",L10="bs"),K12,)))</f>
        <v xml:space="preserve">SZTE-SPORTMÀNIA </v>
      </c>
      <c r="N10" s="725"/>
      <c r="O10" s="726"/>
      <c r="P10" s="726"/>
      <c r="Q10" s="574"/>
      <c r="R10" s="575"/>
      <c r="S10" s="576"/>
      <c r="U10" s="718" t="e">
        <f>#REF!</f>
        <v>#REF!</v>
      </c>
      <c r="Y10" s="530"/>
      <c r="Z10" s="530"/>
      <c r="AA10" s="530" t="s">
        <v>75</v>
      </c>
      <c r="AB10" s="531">
        <v>40</v>
      </c>
      <c r="AC10" s="531">
        <v>25</v>
      </c>
      <c r="AD10" s="531">
        <v>15</v>
      </c>
      <c r="AE10" s="531">
        <v>7</v>
      </c>
      <c r="AF10" s="531">
        <v>4</v>
      </c>
      <c r="AG10" s="531">
        <v>1</v>
      </c>
      <c r="AH10" s="531">
        <v>0</v>
      </c>
      <c r="AI10" s="613"/>
      <c r="AJ10" s="613"/>
      <c r="AK10" s="613"/>
    </row>
    <row r="11" spans="1:37" s="578" customFormat="1" ht="12.9" customHeight="1" x14ac:dyDescent="0.25">
      <c r="A11" s="579">
        <v>3</v>
      </c>
      <c r="B11" s="704">
        <f>IF($E11="","",VLOOKUP($E11,[3]F14_Csapat!$A$7:$O$22,14))</f>
        <v>0</v>
      </c>
      <c r="C11" s="705">
        <f>IF($E11="","",VLOOKUP($E11,[3]F14_Csapat!$A$7:$O$22,15))</f>
        <v>0</v>
      </c>
      <c r="D11" s="705">
        <f>IF($E11="","",VLOOKUP($E11,[3]F14_Csapat!$A$7:$O$22,5))</f>
        <v>0</v>
      </c>
      <c r="E11" s="706">
        <v>12</v>
      </c>
      <c r="F11" s="719" t="s">
        <v>77</v>
      </c>
      <c r="G11" s="719">
        <f>IF($E11="","",VLOOKUP($E11,[3]F14_Csapat!$A$7:$O$22,3))</f>
        <v>0</v>
      </c>
      <c r="H11" s="719"/>
      <c r="I11" s="719">
        <f>IF($E11="","",VLOOKUP($E11,[3]F14_Csapat!$A$7:$O$22,4))</f>
        <v>0</v>
      </c>
      <c r="J11" s="708"/>
      <c r="K11" s="709"/>
      <c r="L11" s="727"/>
      <c r="M11" s="726" t="s">
        <v>121</v>
      </c>
      <c r="N11" s="728"/>
      <c r="O11" s="726"/>
      <c r="P11" s="726"/>
      <c r="Q11" s="574"/>
      <c r="R11" s="575"/>
      <c r="S11" s="576"/>
      <c r="U11" s="718" t="e">
        <f>#REF!</f>
        <v>#REF!</v>
      </c>
      <c r="Y11" s="530"/>
      <c r="Z11" s="530"/>
      <c r="AA11" s="530" t="s">
        <v>76</v>
      </c>
      <c r="AB11" s="531">
        <v>25</v>
      </c>
      <c r="AC11" s="531">
        <v>15</v>
      </c>
      <c r="AD11" s="531">
        <v>10</v>
      </c>
      <c r="AE11" s="531">
        <v>6</v>
      </c>
      <c r="AF11" s="531">
        <v>3</v>
      </c>
      <c r="AG11" s="531">
        <v>1</v>
      </c>
      <c r="AH11" s="531">
        <v>0</v>
      </c>
      <c r="AI11" s="613"/>
      <c r="AJ11" s="613"/>
      <c r="AK11" s="613"/>
    </row>
    <row r="12" spans="1:37" s="578" customFormat="1" ht="12.9" customHeight="1" x14ac:dyDescent="0.25">
      <c r="A12" s="579"/>
      <c r="B12" s="711"/>
      <c r="C12" s="712"/>
      <c r="D12" s="712"/>
      <c r="E12" s="722"/>
      <c r="F12" s="714"/>
      <c r="G12" s="714"/>
      <c r="H12" s="715"/>
      <c r="I12" s="716" t="s">
        <v>0</v>
      </c>
      <c r="J12" s="586" t="s">
        <v>65</v>
      </c>
      <c r="K12" s="717" t="str">
        <f>UPPER(IF(OR(J12="a",J12="as"),F11,IF(OR(J12="b",J12="bs"),F13,)))</f>
        <v xml:space="preserve">KŐSZEG KÉK </v>
      </c>
      <c r="L12" s="729"/>
      <c r="M12" s="709"/>
      <c r="N12" s="728"/>
      <c r="O12" s="726"/>
      <c r="P12" s="726"/>
      <c r="Q12" s="574"/>
      <c r="R12" s="575"/>
      <c r="S12" s="576"/>
      <c r="U12" s="718" t="e">
        <f>#REF!</f>
        <v>#REF!</v>
      </c>
      <c r="Y12" s="530"/>
      <c r="Z12" s="530"/>
      <c r="AA12" s="530" t="s">
        <v>81</v>
      </c>
      <c r="AB12" s="531">
        <v>15</v>
      </c>
      <c r="AC12" s="531">
        <v>10</v>
      </c>
      <c r="AD12" s="531">
        <v>6</v>
      </c>
      <c r="AE12" s="531">
        <v>3</v>
      </c>
      <c r="AF12" s="531">
        <v>1</v>
      </c>
      <c r="AG12" s="531">
        <v>0</v>
      </c>
      <c r="AH12" s="531">
        <v>0</v>
      </c>
      <c r="AI12" s="613"/>
      <c r="AJ12" s="613"/>
      <c r="AK12" s="613"/>
    </row>
    <row r="13" spans="1:37" s="578" customFormat="1" ht="12.9" customHeight="1" x14ac:dyDescent="0.25">
      <c r="A13" s="579">
        <v>4</v>
      </c>
      <c r="B13" s="704">
        <f>IF($E13="","",VLOOKUP($E13,[3]F14_Csapat!$A$7:$O$22,14))</f>
        <v>0</v>
      </c>
      <c r="C13" s="705">
        <f>IF($E13="","",VLOOKUP($E13,[3]F14_Csapat!$A$7:$O$22,15))</f>
        <v>0</v>
      </c>
      <c r="D13" s="705">
        <f>IF($E13="","",VLOOKUP($E13,[3]F14_Csapat!$A$7:$O$22,5))</f>
        <v>0</v>
      </c>
      <c r="E13" s="706">
        <v>10</v>
      </c>
      <c r="F13" s="719" t="str">
        <f>UPPER(IF($E13="","",VLOOKUP($E13,[3]F14_Csapat!$A$7:$O$22,2)))</f>
        <v xml:space="preserve">KŐSZEG KÉK </v>
      </c>
      <c r="G13" s="719">
        <f>IF($E13="","",VLOOKUP($E13,[3]F14_Csapat!$A$7:$O$22,3))</f>
        <v>0</v>
      </c>
      <c r="H13" s="719"/>
      <c r="I13" s="719">
        <f>IF($E13="","",VLOOKUP($E13,[3]F14_Csapat!$A$7:$O$22,4))</f>
        <v>0</v>
      </c>
      <c r="J13" s="730"/>
      <c r="K13" s="709"/>
      <c r="L13" s="709"/>
      <c r="M13" s="709"/>
      <c r="N13" s="728"/>
      <c r="O13" s="726"/>
      <c r="P13" s="726"/>
      <c r="Q13" s="574"/>
      <c r="R13" s="575"/>
      <c r="S13" s="576"/>
      <c r="U13" s="718" t="e">
        <f>#REF!</f>
        <v>#REF!</v>
      </c>
      <c r="Y13" s="530"/>
      <c r="Z13" s="530"/>
      <c r="AA13" s="530" t="s">
        <v>77</v>
      </c>
      <c r="AB13" s="531">
        <v>10</v>
      </c>
      <c r="AC13" s="531">
        <v>6</v>
      </c>
      <c r="AD13" s="531">
        <v>3</v>
      </c>
      <c r="AE13" s="531">
        <v>1</v>
      </c>
      <c r="AF13" s="531">
        <v>0</v>
      </c>
      <c r="AG13" s="531">
        <v>0</v>
      </c>
      <c r="AH13" s="531">
        <v>0</v>
      </c>
      <c r="AI13" s="613"/>
      <c r="AJ13" s="613"/>
      <c r="AK13" s="613"/>
    </row>
    <row r="14" spans="1:37" s="578" customFormat="1" ht="12.9" customHeight="1" x14ac:dyDescent="0.25">
      <c r="A14" s="579"/>
      <c r="B14" s="711"/>
      <c r="C14" s="712"/>
      <c r="D14" s="712"/>
      <c r="E14" s="722"/>
      <c r="F14" s="709"/>
      <c r="G14" s="709"/>
      <c r="H14" s="731"/>
      <c r="I14" s="732"/>
      <c r="J14" s="723"/>
      <c r="K14" s="709"/>
      <c r="L14" s="709"/>
      <c r="M14" s="724" t="s">
        <v>0</v>
      </c>
      <c r="N14" s="595" t="s">
        <v>64</v>
      </c>
      <c r="O14" s="769" t="str">
        <f>UPPER(IF(OR(N14="a",N14="as"),M10,IF(OR(N14="b",N14="bs"),M18,)))</f>
        <v xml:space="preserve">SZTE-SPORTMÀNIA </v>
      </c>
      <c r="P14" s="725"/>
      <c r="Q14" s="574"/>
      <c r="R14" s="575"/>
      <c r="S14" s="576"/>
      <c r="U14" s="718" t="e">
        <f>#REF!</f>
        <v>#REF!</v>
      </c>
      <c r="Y14" s="530"/>
      <c r="Z14" s="530"/>
      <c r="AA14" s="530" t="s">
        <v>78</v>
      </c>
      <c r="AB14" s="531">
        <v>3</v>
      </c>
      <c r="AC14" s="531">
        <v>2</v>
      </c>
      <c r="AD14" s="531">
        <v>1</v>
      </c>
      <c r="AE14" s="531">
        <v>0</v>
      </c>
      <c r="AF14" s="531">
        <v>0</v>
      </c>
      <c r="AG14" s="531">
        <v>0</v>
      </c>
      <c r="AH14" s="531">
        <v>0</v>
      </c>
      <c r="AI14" s="613"/>
      <c r="AJ14" s="613"/>
      <c r="AK14" s="613"/>
    </row>
    <row r="15" spans="1:37" s="578" customFormat="1" ht="12.9" customHeight="1" x14ac:dyDescent="0.25">
      <c r="A15" s="565">
        <v>5</v>
      </c>
      <c r="B15" s="704">
        <f>IF($E15="","",VLOOKUP($E15,[3]F14_Csapat!$A$7:$O$22,14))</f>
        <v>0</v>
      </c>
      <c r="C15" s="705">
        <f>IF($E15="","",VLOOKUP($E15,[3]F14_Csapat!$A$7:$O$22,15))</f>
        <v>0</v>
      </c>
      <c r="D15" s="705">
        <f>IF($E15="","",VLOOKUP($E15,[3]F14_Csapat!$A$7:$O$22,5))</f>
        <v>0</v>
      </c>
      <c r="E15" s="706">
        <v>3</v>
      </c>
      <c r="F15" s="707" t="str">
        <f>UPPER(IF($E15="","",VLOOKUP($E15,[3]F14_Csapat!$A$7:$O$22,2)))</f>
        <v>SVSE I.</v>
      </c>
      <c r="G15" s="707">
        <f>IF($E15="","",VLOOKUP($E15,[3]F14_Csapat!$A$7:$O$22,3))</f>
        <v>0</v>
      </c>
      <c r="H15" s="707"/>
      <c r="I15" s="707">
        <f>IF($E15="","",VLOOKUP($E15,[3]F14_Csapat!$A$7:$O$22,4))</f>
        <v>0</v>
      </c>
      <c r="J15" s="733"/>
      <c r="K15" s="709"/>
      <c r="L15" s="709"/>
      <c r="M15" s="709"/>
      <c r="N15" s="728"/>
      <c r="O15" s="726" t="s">
        <v>147</v>
      </c>
      <c r="P15" s="728"/>
      <c r="Q15" s="574"/>
      <c r="R15" s="575"/>
      <c r="S15" s="576"/>
      <c r="U15" s="718" t="e">
        <f>#REF!</f>
        <v>#REF!</v>
      </c>
      <c r="Y15" s="530"/>
      <c r="Z15" s="530"/>
      <c r="AA15" s="530"/>
      <c r="AB15" s="530"/>
      <c r="AC15" s="530"/>
      <c r="AD15" s="530"/>
      <c r="AE15" s="530"/>
      <c r="AF15" s="530"/>
      <c r="AG15" s="530"/>
      <c r="AH15" s="530"/>
      <c r="AI15" s="613"/>
      <c r="AJ15" s="613"/>
      <c r="AK15" s="613"/>
    </row>
    <row r="16" spans="1:37" s="578" customFormat="1" ht="12.9" customHeight="1" thickBot="1" x14ac:dyDescent="0.3">
      <c r="A16" s="579"/>
      <c r="B16" s="711"/>
      <c r="C16" s="712"/>
      <c r="D16" s="712"/>
      <c r="E16" s="722"/>
      <c r="F16" s="714"/>
      <c r="G16" s="714"/>
      <c r="H16" s="715"/>
      <c r="I16" s="716" t="s">
        <v>0</v>
      </c>
      <c r="J16" s="586" t="s">
        <v>64</v>
      </c>
      <c r="K16" s="717" t="str">
        <f>UPPER(IF(OR(J16="a",J16="as"),F15,IF(OR(J16="b",J16="bs"),F17,)))</f>
        <v>SVSE I.</v>
      </c>
      <c r="L16" s="717"/>
      <c r="M16" s="709"/>
      <c r="N16" s="728"/>
      <c r="O16" s="726"/>
      <c r="P16" s="728"/>
      <c r="Q16" s="574"/>
      <c r="R16" s="575"/>
      <c r="S16" s="576"/>
      <c r="U16" s="734" t="e">
        <f>#REF!</f>
        <v>#REF!</v>
      </c>
      <c r="Y16" s="530"/>
      <c r="Z16" s="530"/>
      <c r="AA16" s="530" t="s">
        <v>64</v>
      </c>
      <c r="AB16" s="531">
        <v>150</v>
      </c>
      <c r="AC16" s="531">
        <v>120</v>
      </c>
      <c r="AD16" s="531">
        <v>90</v>
      </c>
      <c r="AE16" s="531">
        <v>60</v>
      </c>
      <c r="AF16" s="531">
        <v>40</v>
      </c>
      <c r="AG16" s="531">
        <v>25</v>
      </c>
      <c r="AH16" s="531">
        <v>15</v>
      </c>
      <c r="AI16" s="613"/>
      <c r="AJ16" s="613"/>
      <c r="AK16" s="613"/>
    </row>
    <row r="17" spans="1:37" s="578" customFormat="1" ht="12.9" customHeight="1" x14ac:dyDescent="0.25">
      <c r="A17" s="579">
        <v>6</v>
      </c>
      <c r="B17" s="704" t="str">
        <f>IF($E17="","",VLOOKUP($E17,[3]F14_Csapat!$A$7:$O$22,14))</f>
        <v/>
      </c>
      <c r="C17" s="705" t="str">
        <f>IF($E17="","",VLOOKUP($E17,[3]F14_Csapat!$A$7:$O$22,15))</f>
        <v/>
      </c>
      <c r="D17" s="705" t="str">
        <f>IF($E17="","",VLOOKUP($E17,[3]F14_Csapat!$A$7:$O$22,5))</f>
        <v/>
      </c>
      <c r="E17" s="706"/>
      <c r="F17" s="719" t="s">
        <v>77</v>
      </c>
      <c r="G17" s="719" t="str">
        <f>IF($E17="","",VLOOKUP($E17,[3]F14_Csapat!$A$7:$O$22,3))</f>
        <v/>
      </c>
      <c r="H17" s="719"/>
      <c r="I17" s="719" t="str">
        <f>IF($E17="","",VLOOKUP($E17,[3]F14_Csapat!$A$7:$O$22,4))</f>
        <v/>
      </c>
      <c r="J17" s="720"/>
      <c r="K17" s="709"/>
      <c r="L17" s="721"/>
      <c r="M17" s="709"/>
      <c r="N17" s="728"/>
      <c r="O17" s="726"/>
      <c r="P17" s="728"/>
      <c r="Q17" s="574"/>
      <c r="R17" s="575"/>
      <c r="S17" s="576"/>
      <c r="Y17" s="530"/>
      <c r="Z17" s="530"/>
      <c r="AA17" s="530" t="s">
        <v>69</v>
      </c>
      <c r="AB17" s="531">
        <v>120</v>
      </c>
      <c r="AC17" s="531">
        <v>90</v>
      </c>
      <c r="AD17" s="531">
        <v>60</v>
      </c>
      <c r="AE17" s="531">
        <v>40</v>
      </c>
      <c r="AF17" s="531">
        <v>25</v>
      </c>
      <c r="AG17" s="531">
        <v>15</v>
      </c>
      <c r="AH17" s="531">
        <v>8</v>
      </c>
      <c r="AI17" s="613"/>
      <c r="AJ17" s="613"/>
      <c r="AK17" s="613"/>
    </row>
    <row r="18" spans="1:37" s="578" customFormat="1" ht="12.9" customHeight="1" x14ac:dyDescent="0.25">
      <c r="A18" s="579"/>
      <c r="B18" s="711"/>
      <c r="C18" s="712"/>
      <c r="D18" s="712"/>
      <c r="E18" s="722"/>
      <c r="F18" s="714"/>
      <c r="G18" s="714"/>
      <c r="H18" s="715"/>
      <c r="I18" s="709"/>
      <c r="J18" s="723"/>
      <c r="K18" s="724" t="s">
        <v>0</v>
      </c>
      <c r="L18" s="595" t="s">
        <v>64</v>
      </c>
      <c r="M18" s="769" t="str">
        <f>UPPER(IF(OR(L18="a",L18="as"),K16,IF(OR(L18="b",L18="bs"),K20,)))</f>
        <v>SVSE I.</v>
      </c>
      <c r="N18" s="735"/>
      <c r="O18" s="726"/>
      <c r="P18" s="728"/>
      <c r="Q18" s="574"/>
      <c r="R18" s="575"/>
      <c r="S18" s="576"/>
      <c r="Y18" s="530"/>
      <c r="Z18" s="530"/>
      <c r="AA18" s="530" t="s">
        <v>70</v>
      </c>
      <c r="AB18" s="531">
        <v>90</v>
      </c>
      <c r="AC18" s="531">
        <v>60</v>
      </c>
      <c r="AD18" s="531">
        <v>40</v>
      </c>
      <c r="AE18" s="531">
        <v>25</v>
      </c>
      <c r="AF18" s="531">
        <v>15</v>
      </c>
      <c r="AG18" s="531">
        <v>8</v>
      </c>
      <c r="AH18" s="531">
        <v>4</v>
      </c>
      <c r="AI18" s="613"/>
      <c r="AJ18" s="613"/>
      <c r="AK18" s="613"/>
    </row>
    <row r="19" spans="1:37" s="578" customFormat="1" ht="12.9" customHeight="1" x14ac:dyDescent="0.25">
      <c r="A19" s="579">
        <v>7</v>
      </c>
      <c r="B19" s="704">
        <f>IF($E19="","",VLOOKUP($E19,[3]F14_Csapat!$A$7:$O$22,14))</f>
        <v>0</v>
      </c>
      <c r="C19" s="705">
        <f>IF($E19="","",VLOOKUP($E19,[3]F14_Csapat!$A$7:$O$22,15))</f>
        <v>0</v>
      </c>
      <c r="D19" s="705">
        <f>IF($E19="","",VLOOKUP($E19,[3]F14_Csapat!$A$7:$O$22,5))</f>
        <v>0</v>
      </c>
      <c r="E19" s="706">
        <v>9</v>
      </c>
      <c r="F19" s="719" t="s">
        <v>148</v>
      </c>
      <c r="G19" s="719">
        <f>IF($E19="","",VLOOKUP($E19,[3]F14_Csapat!$A$7:$O$22,3))</f>
        <v>0</v>
      </c>
      <c r="H19" s="719"/>
      <c r="I19" s="719">
        <f>IF($E19="","",VLOOKUP($E19,[3]F14_Csapat!$A$7:$O$22,4))</f>
        <v>0</v>
      </c>
      <c r="J19" s="708"/>
      <c r="K19" s="709"/>
      <c r="L19" s="727"/>
      <c r="M19" s="726" t="s">
        <v>120</v>
      </c>
      <c r="N19" s="726"/>
      <c r="O19" s="726"/>
      <c r="P19" s="728"/>
      <c r="Q19" s="574"/>
      <c r="R19" s="575"/>
      <c r="S19" s="576"/>
      <c r="Y19" s="530"/>
      <c r="Z19" s="530"/>
      <c r="AA19" s="530" t="s">
        <v>71</v>
      </c>
      <c r="AB19" s="531">
        <v>60</v>
      </c>
      <c r="AC19" s="531">
        <v>40</v>
      </c>
      <c r="AD19" s="531">
        <v>25</v>
      </c>
      <c r="AE19" s="531">
        <v>15</v>
      </c>
      <c r="AF19" s="531">
        <v>8</v>
      </c>
      <c r="AG19" s="531">
        <v>4</v>
      </c>
      <c r="AH19" s="531">
        <v>2</v>
      </c>
      <c r="AI19" s="613"/>
      <c r="AJ19" s="613"/>
      <c r="AK19" s="613"/>
    </row>
    <row r="20" spans="1:37" s="578" customFormat="1" ht="12.9" customHeight="1" thickBot="1" x14ac:dyDescent="0.3">
      <c r="A20" s="579"/>
      <c r="B20" s="711"/>
      <c r="C20" s="712"/>
      <c r="D20" s="712"/>
      <c r="E20" s="713"/>
      <c r="F20" s="714"/>
      <c r="G20" s="714"/>
      <c r="H20" s="715"/>
      <c r="I20" s="716" t="s">
        <v>0</v>
      </c>
      <c r="J20" s="586" t="s">
        <v>64</v>
      </c>
      <c r="K20" s="717" t="str">
        <f>UPPER(IF(OR(J20="a",J20="as"),F19,IF(OR(J20="b",J20="bs"),F21,)))</f>
        <v>DUNAKESZI TK 2</v>
      </c>
      <c r="L20" s="729"/>
      <c r="M20" s="709"/>
      <c r="N20" s="726"/>
      <c r="O20" s="726"/>
      <c r="P20" s="728"/>
      <c r="Q20" s="574"/>
      <c r="R20" s="575"/>
      <c r="S20" s="576"/>
      <c r="Y20" s="530"/>
      <c r="Z20" s="530"/>
      <c r="AA20" s="530" t="s">
        <v>72</v>
      </c>
      <c r="AB20" s="531">
        <v>40</v>
      </c>
      <c r="AC20" s="531">
        <v>25</v>
      </c>
      <c r="AD20" s="531">
        <v>15</v>
      </c>
      <c r="AE20" s="531">
        <v>8</v>
      </c>
      <c r="AF20" s="531">
        <v>4</v>
      </c>
      <c r="AG20" s="531">
        <v>2</v>
      </c>
      <c r="AH20" s="531">
        <v>1</v>
      </c>
      <c r="AI20" s="613"/>
      <c r="AJ20" s="613"/>
      <c r="AK20" s="613"/>
    </row>
    <row r="21" spans="1:37" s="578" customFormat="1" ht="12.9" customHeight="1" thickBot="1" x14ac:dyDescent="0.3">
      <c r="A21" s="579">
        <v>8</v>
      </c>
      <c r="B21" s="704">
        <f>IF($E21="","",VLOOKUP($E21,[3]F14_Csapat!$A$7:$O$22,14))</f>
        <v>0</v>
      </c>
      <c r="C21" s="705">
        <f>IF($E21="","",VLOOKUP($E21,[3]F14_Csapat!$A$7:$O$22,15))</f>
        <v>0</v>
      </c>
      <c r="D21" s="705">
        <f>IF($E21="","",VLOOKUP($E21,[3]F14_Csapat!$A$7:$O$22,5))</f>
        <v>0</v>
      </c>
      <c r="E21" s="706">
        <v>5</v>
      </c>
      <c r="F21" s="719" t="str">
        <f>UPPER(IF($E21="","",VLOOKUP($E21,[3]F14_Csapat!$A$7:$O$22,2)))</f>
        <v xml:space="preserve">BUDAÖRSI SC </v>
      </c>
      <c r="G21" s="719">
        <f>IF($E21="","",VLOOKUP($E21,[3]F14_Csapat!$A$7:$O$22,3))</f>
        <v>0</v>
      </c>
      <c r="H21" s="719"/>
      <c r="I21" s="719">
        <f>IF($E21="","",VLOOKUP($E21,[3]F14_Csapat!$A$7:$O$22,4))</f>
        <v>0</v>
      </c>
      <c r="J21" s="730"/>
      <c r="K21" s="726" t="s">
        <v>121</v>
      </c>
      <c r="L21" s="709"/>
      <c r="M21" s="770" t="s">
        <v>108</v>
      </c>
      <c r="N21" s="771"/>
      <c r="O21" s="772" t="s">
        <v>120</v>
      </c>
      <c r="P21" s="728"/>
      <c r="Q21" s="574"/>
      <c r="R21" s="575"/>
      <c r="S21" s="576"/>
      <c r="Y21" s="530"/>
      <c r="Z21" s="530"/>
      <c r="AA21" s="530" t="s">
        <v>73</v>
      </c>
      <c r="AB21" s="531">
        <v>25</v>
      </c>
      <c r="AC21" s="531">
        <v>15</v>
      </c>
      <c r="AD21" s="531">
        <v>10</v>
      </c>
      <c r="AE21" s="531">
        <v>6</v>
      </c>
      <c r="AF21" s="531">
        <v>3</v>
      </c>
      <c r="AG21" s="531">
        <v>1</v>
      </c>
      <c r="AH21" s="531">
        <v>0</v>
      </c>
      <c r="AI21" s="613"/>
      <c r="AJ21" s="613"/>
      <c r="AK21" s="613"/>
    </row>
    <row r="22" spans="1:37" s="578" customFormat="1" ht="12.9" customHeight="1" thickBot="1" x14ac:dyDescent="0.3">
      <c r="A22" s="579"/>
      <c r="B22" s="711"/>
      <c r="C22" s="712"/>
      <c r="D22" s="712"/>
      <c r="E22" s="713"/>
      <c r="F22" s="732"/>
      <c r="G22" s="732"/>
      <c r="H22" s="736"/>
      <c r="I22" s="732"/>
      <c r="J22" s="723"/>
      <c r="K22" s="709"/>
      <c r="L22" s="709"/>
      <c r="M22" s="773" t="s">
        <v>149</v>
      </c>
      <c r="N22" s="771"/>
      <c r="O22" s="774"/>
      <c r="P22" s="595" t="s">
        <v>65</v>
      </c>
      <c r="Q22" s="769" t="str">
        <f>UPPER(IF(OR(P22="a",P22="as"),O14,IF(OR(P22="b",P22="bs"),O30,)))</f>
        <v>DUNAKESZI TK 1</v>
      </c>
      <c r="R22" s="725"/>
      <c r="S22" s="576"/>
      <c r="Y22" s="530"/>
      <c r="Z22" s="530"/>
      <c r="AA22" s="530" t="s">
        <v>74</v>
      </c>
      <c r="AB22" s="531">
        <v>15</v>
      </c>
      <c r="AC22" s="531">
        <v>10</v>
      </c>
      <c r="AD22" s="531">
        <v>6</v>
      </c>
      <c r="AE22" s="531">
        <v>3</v>
      </c>
      <c r="AF22" s="531">
        <v>1</v>
      </c>
      <c r="AG22" s="531">
        <v>0</v>
      </c>
      <c r="AH22" s="531">
        <v>0</v>
      </c>
      <c r="AI22" s="613"/>
      <c r="AJ22" s="613"/>
      <c r="AK22" s="613"/>
    </row>
    <row r="23" spans="1:37" s="578" customFormat="1" ht="12.9" customHeight="1" x14ac:dyDescent="0.25">
      <c r="A23" s="579">
        <v>9</v>
      </c>
      <c r="B23" s="704">
        <f>IF($E23="","",VLOOKUP($E23,[3]F14_Csapat!$A$7:$O$22,14))</f>
        <v>0</v>
      </c>
      <c r="C23" s="705">
        <f>IF($E23="","",VLOOKUP($E23,[3]F14_Csapat!$A$7:$O$22,15))</f>
        <v>0</v>
      </c>
      <c r="D23" s="705">
        <f>IF($E23="","",VLOOKUP($E23,[3]F14_Csapat!$A$7:$O$22,5))</f>
        <v>0</v>
      </c>
      <c r="E23" s="706">
        <v>6</v>
      </c>
      <c r="F23" s="719" t="str">
        <f>UPPER(IF($E23="","",VLOOKUP($E23,[3]F14_Csapat!$A$7:$O$22,2)))</f>
        <v>SVSE II.</v>
      </c>
      <c r="G23" s="719">
        <f>IF($E23="","",VLOOKUP($E23,[3]F14_Csapat!$A$7:$O$22,3))</f>
        <v>0</v>
      </c>
      <c r="H23" s="719"/>
      <c r="I23" s="719">
        <f>IF($E23="","",VLOOKUP($E23,[3]F14_Csapat!$A$7:$O$22,4))</f>
        <v>0</v>
      </c>
      <c r="J23" s="708"/>
      <c r="K23" s="709"/>
      <c r="L23" s="709"/>
      <c r="M23" s="709"/>
      <c r="N23" s="726"/>
      <c r="O23" s="709"/>
      <c r="P23" s="728"/>
      <c r="Q23" s="726" t="s">
        <v>120</v>
      </c>
      <c r="R23" s="726"/>
      <c r="S23" s="576"/>
      <c r="Y23" s="530"/>
      <c r="Z23" s="530"/>
      <c r="AA23" s="530" t="s">
        <v>75</v>
      </c>
      <c r="AB23" s="531">
        <v>10</v>
      </c>
      <c r="AC23" s="531">
        <v>6</v>
      </c>
      <c r="AD23" s="531">
        <v>3</v>
      </c>
      <c r="AE23" s="531">
        <v>1</v>
      </c>
      <c r="AF23" s="531">
        <v>0</v>
      </c>
      <c r="AG23" s="531">
        <v>0</v>
      </c>
      <c r="AH23" s="531">
        <v>0</v>
      </c>
      <c r="AI23" s="613"/>
      <c r="AJ23" s="613"/>
      <c r="AK23" s="613"/>
    </row>
    <row r="24" spans="1:37" s="578" customFormat="1" ht="12.9" customHeight="1" x14ac:dyDescent="0.25">
      <c r="A24" s="579"/>
      <c r="B24" s="711"/>
      <c r="C24" s="712"/>
      <c r="D24" s="712"/>
      <c r="E24" s="713"/>
      <c r="F24" s="714"/>
      <c r="G24" s="714"/>
      <c r="H24" s="715"/>
      <c r="I24" s="716" t="s">
        <v>0</v>
      </c>
      <c r="J24" s="586" t="s">
        <v>65</v>
      </c>
      <c r="K24" s="717" t="str">
        <f>UPPER(IF(OR(J24="a",J24="as"),F23,IF(OR(J24="b",J24="bs"),F25,)))</f>
        <v>FUTURE TENNIS TEAM</v>
      </c>
      <c r="L24" s="717"/>
      <c r="M24" s="709"/>
      <c r="N24" s="726"/>
      <c r="O24" s="726"/>
      <c r="P24" s="728"/>
      <c r="Q24" s="574"/>
      <c r="R24" s="575"/>
      <c r="S24" s="576"/>
      <c r="Y24" s="530"/>
      <c r="Z24" s="530"/>
      <c r="AA24" s="530" t="s">
        <v>76</v>
      </c>
      <c r="AB24" s="531">
        <v>6</v>
      </c>
      <c r="AC24" s="531">
        <v>3</v>
      </c>
      <c r="AD24" s="531">
        <v>1</v>
      </c>
      <c r="AE24" s="531">
        <v>0</v>
      </c>
      <c r="AF24" s="531">
        <v>0</v>
      </c>
      <c r="AG24" s="531">
        <v>0</v>
      </c>
      <c r="AH24" s="531">
        <v>0</v>
      </c>
      <c r="AI24" s="613"/>
      <c r="AJ24" s="613"/>
      <c r="AK24" s="613"/>
    </row>
    <row r="25" spans="1:37" s="578" customFormat="1" ht="12.9" customHeight="1" x14ac:dyDescent="0.25">
      <c r="A25" s="579">
        <v>10</v>
      </c>
      <c r="B25" s="704">
        <f>IF($E25="","",VLOOKUP($E25,[3]F14_Csapat!$A$7:$O$22,14))</f>
        <v>0</v>
      </c>
      <c r="C25" s="705">
        <f>IF($E25="","",VLOOKUP($E25,[3]F14_Csapat!$A$7:$O$22,15))</f>
        <v>0</v>
      </c>
      <c r="D25" s="705">
        <f>IF($E25="","",VLOOKUP($E25,[3]F14_Csapat!$A$7:$O$22,5))</f>
        <v>0</v>
      </c>
      <c r="E25" s="706">
        <v>8</v>
      </c>
      <c r="F25" s="719" t="str">
        <f>UPPER(IF($E25="","",VLOOKUP($E25,[3]F14_Csapat!$A$7:$O$22,2)))</f>
        <v>FUTURE TENNIS TEAM</v>
      </c>
      <c r="G25" s="719">
        <f>IF($E25="","",VLOOKUP($E25,[3]F14_Csapat!$A$7:$O$22,3))</f>
        <v>0</v>
      </c>
      <c r="H25" s="719"/>
      <c r="I25" s="719">
        <f>IF($E25="","",VLOOKUP($E25,[3]F14_Csapat!$A$7:$O$22,4))</f>
        <v>0</v>
      </c>
      <c r="J25" s="720"/>
      <c r="K25" s="726" t="s">
        <v>120</v>
      </c>
      <c r="L25" s="721"/>
      <c r="M25" s="709"/>
      <c r="N25" s="726"/>
      <c r="O25" s="726"/>
      <c r="P25" s="728"/>
      <c r="Q25" s="574"/>
      <c r="R25" s="575"/>
      <c r="S25" s="576"/>
      <c r="Y25" s="530"/>
      <c r="Z25" s="530"/>
      <c r="AA25" s="530" t="s">
        <v>81</v>
      </c>
      <c r="AB25" s="531">
        <v>3</v>
      </c>
      <c r="AC25" s="531">
        <v>2</v>
      </c>
      <c r="AD25" s="531">
        <v>1</v>
      </c>
      <c r="AE25" s="531">
        <v>0</v>
      </c>
      <c r="AF25" s="531">
        <v>0</v>
      </c>
      <c r="AG25" s="531">
        <v>0</v>
      </c>
      <c r="AH25" s="531">
        <v>0</v>
      </c>
      <c r="AI25" s="613"/>
      <c r="AJ25" s="613"/>
      <c r="AK25" s="613"/>
    </row>
    <row r="26" spans="1:37" s="578" customFormat="1" ht="12.9" customHeight="1" x14ac:dyDescent="0.25">
      <c r="A26" s="579"/>
      <c r="B26" s="711"/>
      <c r="C26" s="712"/>
      <c r="D26" s="712"/>
      <c r="E26" s="722"/>
      <c r="F26" s="714"/>
      <c r="G26" s="714"/>
      <c r="H26" s="715"/>
      <c r="I26" s="709"/>
      <c r="J26" s="723"/>
      <c r="K26" s="724" t="s">
        <v>0</v>
      </c>
      <c r="L26" s="595" t="s">
        <v>65</v>
      </c>
      <c r="M26" s="717" t="str">
        <f>UPPER(IF(OR(L26="a",L26="as"),K24,IF(OR(L26="b",L26="bs"),K28,)))</f>
        <v>SZÁZHALOMBATTAI VUK SE</v>
      </c>
      <c r="N26" s="725"/>
      <c r="O26" s="726"/>
      <c r="P26" s="728"/>
      <c r="Q26" s="574"/>
      <c r="R26" s="575"/>
      <c r="S26" s="576"/>
      <c r="Y26" s="613"/>
      <c r="Z26" s="613"/>
      <c r="AA26" s="613"/>
      <c r="AB26" s="613"/>
      <c r="AC26" s="613"/>
      <c r="AD26" s="613"/>
      <c r="AE26" s="613"/>
      <c r="AF26" s="613"/>
      <c r="AG26" s="613"/>
      <c r="AH26" s="613"/>
      <c r="AI26" s="613"/>
      <c r="AJ26" s="613"/>
      <c r="AK26" s="613"/>
    </row>
    <row r="27" spans="1:37" s="578" customFormat="1" ht="12.9" customHeight="1" x14ac:dyDescent="0.25">
      <c r="A27" s="579">
        <v>11</v>
      </c>
      <c r="B27" s="704" t="str">
        <f>IF($E27="","",VLOOKUP($E27,[3]F14_Csapat!$A$7:$O$22,14))</f>
        <v/>
      </c>
      <c r="C27" s="705" t="str">
        <f>IF($E27="","",VLOOKUP($E27,[3]F14_Csapat!$A$7:$O$22,15))</f>
        <v/>
      </c>
      <c r="D27" s="705" t="str">
        <f>IF($E27="","",VLOOKUP($E27,[3]F14_Csapat!$A$7:$O$22,5))</f>
        <v/>
      </c>
      <c r="E27" s="706"/>
      <c r="F27" s="719" t="s">
        <v>77</v>
      </c>
      <c r="G27" s="719" t="str">
        <f>IF($E27="","",VLOOKUP($E27,[3]F14_Csapat!$A$7:$O$22,3))</f>
        <v/>
      </c>
      <c r="H27" s="719"/>
      <c r="I27" s="719" t="str">
        <f>IF($E27="","",VLOOKUP($E27,[3]F14_Csapat!$A$7:$O$22,4))</f>
        <v/>
      </c>
      <c r="J27" s="708"/>
      <c r="K27" s="709"/>
      <c r="L27" s="727"/>
      <c r="M27" s="726" t="s">
        <v>120</v>
      </c>
      <c r="N27" s="728"/>
      <c r="O27" s="726"/>
      <c r="P27" s="728"/>
      <c r="Q27" s="574"/>
      <c r="R27" s="575"/>
      <c r="S27" s="576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613"/>
      <c r="AJ27" s="613"/>
      <c r="AK27" s="613"/>
    </row>
    <row r="28" spans="1:37" s="578" customFormat="1" ht="12.9" customHeight="1" x14ac:dyDescent="0.25">
      <c r="A28" s="606"/>
      <c r="B28" s="711"/>
      <c r="C28" s="712"/>
      <c r="D28" s="712"/>
      <c r="E28" s="722"/>
      <c r="F28" s="714"/>
      <c r="G28" s="714"/>
      <c r="H28" s="715"/>
      <c r="I28" s="716" t="s">
        <v>0</v>
      </c>
      <c r="J28" s="586" t="s">
        <v>65</v>
      </c>
      <c r="K28" s="717" t="str">
        <f>UPPER(IF(OR(J28="a",J28="as"),F27,IF(OR(J28="b",J28="bs"),F29,)))</f>
        <v>SZÁZHALOMBATTAI VUK SE</v>
      </c>
      <c r="L28" s="729"/>
      <c r="M28" s="709"/>
      <c r="N28" s="728"/>
      <c r="O28" s="726"/>
      <c r="P28" s="728"/>
      <c r="Q28" s="574"/>
      <c r="R28" s="575"/>
      <c r="S28" s="576"/>
    </row>
    <row r="29" spans="1:37" s="578" customFormat="1" ht="12.9" customHeight="1" x14ac:dyDescent="0.25">
      <c r="A29" s="565">
        <v>12</v>
      </c>
      <c r="B29" s="704">
        <f>IF($E29="","",VLOOKUP($E29,[3]F14_Csapat!$A$7:$O$22,14))</f>
        <v>0</v>
      </c>
      <c r="C29" s="705">
        <f>IF($E29="","",VLOOKUP($E29,[3]F14_Csapat!$A$7:$O$22,15))</f>
        <v>0</v>
      </c>
      <c r="D29" s="705">
        <f>IF($E29="","",VLOOKUP($E29,[3]F14_Csapat!$A$7:$O$22,5))</f>
        <v>0</v>
      </c>
      <c r="E29" s="706">
        <v>4</v>
      </c>
      <c r="F29" s="707" t="str">
        <f>UPPER(IF($E29="","",VLOOKUP($E29,[3]F14_Csapat!$A$7:$O$22,2)))</f>
        <v>SZÁZHALOMBATTAI VUK SE</v>
      </c>
      <c r="G29" s="707">
        <f>IF($E29="","",VLOOKUP($E29,[3]F14_Csapat!$A$7:$O$22,3))</f>
        <v>0</v>
      </c>
      <c r="H29" s="707"/>
      <c r="I29" s="707">
        <f>IF($E29="","",VLOOKUP($E29,[3]F14_Csapat!$A$7:$O$22,4))</f>
        <v>0</v>
      </c>
      <c r="J29" s="730"/>
      <c r="K29" s="709"/>
      <c r="L29" s="709"/>
      <c r="M29" s="709"/>
      <c r="N29" s="728"/>
      <c r="O29" s="726"/>
      <c r="P29" s="728"/>
      <c r="Q29" s="574"/>
      <c r="R29" s="575"/>
      <c r="S29" s="576"/>
    </row>
    <row r="30" spans="1:37" s="578" customFormat="1" ht="12.9" customHeight="1" x14ac:dyDescent="0.25">
      <c r="A30" s="579"/>
      <c r="B30" s="711"/>
      <c r="C30" s="712"/>
      <c r="D30" s="712"/>
      <c r="E30" s="722"/>
      <c r="F30" s="709"/>
      <c r="G30" s="709"/>
      <c r="H30" s="731"/>
      <c r="I30" s="732"/>
      <c r="J30" s="723"/>
      <c r="K30" s="709"/>
      <c r="L30" s="709"/>
      <c r="M30" s="724" t="s">
        <v>0</v>
      </c>
      <c r="N30" s="595" t="s">
        <v>65</v>
      </c>
      <c r="O30" s="717" t="str">
        <f>UPPER(IF(OR(N30="a",N30="as"),M26,IF(OR(N30="b",N30="bs"),M34,)))</f>
        <v>DUNAKESZI TK 1</v>
      </c>
      <c r="P30" s="735"/>
      <c r="Q30" s="574"/>
      <c r="R30" s="575"/>
      <c r="S30" s="576"/>
    </row>
    <row r="31" spans="1:37" s="578" customFormat="1" ht="12.9" customHeight="1" x14ac:dyDescent="0.25">
      <c r="A31" s="579">
        <v>13</v>
      </c>
      <c r="B31" s="704">
        <f>IF($E31="","",VLOOKUP($E31,[3]F14_Csapat!$A$7:$O$22,14))</f>
        <v>0</v>
      </c>
      <c r="C31" s="705">
        <f>IF($E31="","",VLOOKUP($E31,[3]F14_Csapat!$A$7:$O$22,15))</f>
        <v>0</v>
      </c>
      <c r="D31" s="705">
        <f>IF($E31="","",VLOOKUP($E31,[3]F14_Csapat!$A$7:$O$22,5))</f>
        <v>0</v>
      </c>
      <c r="E31" s="706">
        <v>11</v>
      </c>
      <c r="F31" s="719" t="str">
        <f>UPPER(IF($E31="","",VLOOKUP($E31,[3]F14_Csapat!$A$7:$O$22,2)))</f>
        <v>CENTERPÁLYA EGYESÜLET </v>
      </c>
      <c r="G31" s="719">
        <f>IF($E31="","",VLOOKUP($E31,[3]F14_Csapat!$A$7:$O$22,3))</f>
        <v>0</v>
      </c>
      <c r="H31" s="719"/>
      <c r="I31" s="719">
        <f>IF($E31="","",VLOOKUP($E31,[3]F14_Csapat!$A$7:$O$22,4))</f>
        <v>0</v>
      </c>
      <c r="J31" s="733"/>
      <c r="K31" s="709"/>
      <c r="L31" s="709"/>
      <c r="M31" s="709"/>
      <c r="N31" s="728"/>
      <c r="O31" s="726" t="s">
        <v>120</v>
      </c>
      <c r="P31" s="726"/>
      <c r="Q31" s="574"/>
      <c r="R31" s="575"/>
      <c r="S31" s="576"/>
    </row>
    <row r="32" spans="1:37" s="578" customFormat="1" ht="12.9" customHeight="1" x14ac:dyDescent="0.25">
      <c r="A32" s="579"/>
      <c r="B32" s="711"/>
      <c r="C32" s="712"/>
      <c r="D32" s="712"/>
      <c r="E32" s="722"/>
      <c r="F32" s="714"/>
      <c r="G32" s="714"/>
      <c r="H32" s="715"/>
      <c r="I32" s="724" t="s">
        <v>0</v>
      </c>
      <c r="J32" s="586" t="s">
        <v>65</v>
      </c>
      <c r="K32" s="717" t="str">
        <f>UPPER(IF(OR(J32="a",J32="as"),F31,IF(OR(J32="b",J32="bs"),F33,)))</f>
        <v>GYAC</v>
      </c>
      <c r="L32" s="717"/>
      <c r="M32" s="709"/>
      <c r="N32" s="728"/>
      <c r="O32" s="726"/>
      <c r="P32" s="726"/>
      <c r="Q32" s="574"/>
      <c r="R32" s="575"/>
      <c r="S32" s="576"/>
    </row>
    <row r="33" spans="1:19" s="578" customFormat="1" ht="12.9" customHeight="1" x14ac:dyDescent="0.25">
      <c r="A33" s="579">
        <v>14</v>
      </c>
      <c r="B33" s="704">
        <f>IF($E33="","",VLOOKUP($E33,[3]F14_Csapat!$A$7:$O$22,14))</f>
        <v>0</v>
      </c>
      <c r="C33" s="705">
        <f>IF($E33="","",VLOOKUP($E33,[3]F14_Csapat!$A$7:$O$22,15))</f>
        <v>0</v>
      </c>
      <c r="D33" s="705">
        <f>IF($E33="","",VLOOKUP($E33,[3]F14_Csapat!$A$7:$O$22,5))</f>
        <v>0</v>
      </c>
      <c r="E33" s="706">
        <v>7</v>
      </c>
      <c r="F33" s="719" t="str">
        <f>UPPER(IF($E33="","",VLOOKUP($E33,[3]F14_Csapat!$A$7:$O$22,2)))</f>
        <v>GYAC</v>
      </c>
      <c r="G33" s="719">
        <f>IF($E33="","",VLOOKUP($E33,[3]F14_Csapat!$A$7:$O$22,3))</f>
        <v>0</v>
      </c>
      <c r="H33" s="719"/>
      <c r="I33" s="719">
        <f>IF($E33="","",VLOOKUP($E33,[3]F14_Csapat!$A$7:$O$22,4))</f>
        <v>0</v>
      </c>
      <c r="J33" s="720"/>
      <c r="K33" s="726" t="s">
        <v>120</v>
      </c>
      <c r="L33" s="721"/>
      <c r="M33" s="709"/>
      <c r="N33" s="728"/>
      <c r="O33" s="726"/>
      <c r="P33" s="726"/>
      <c r="Q33" s="574"/>
      <c r="R33" s="575"/>
      <c r="S33" s="576"/>
    </row>
    <row r="34" spans="1:19" s="578" customFormat="1" ht="12.9" customHeight="1" x14ac:dyDescent="0.25">
      <c r="A34" s="579"/>
      <c r="B34" s="711"/>
      <c r="C34" s="712"/>
      <c r="D34" s="712"/>
      <c r="E34" s="722"/>
      <c r="F34" s="714"/>
      <c r="G34" s="714"/>
      <c r="H34" s="715"/>
      <c r="I34" s="709"/>
      <c r="J34" s="723"/>
      <c r="K34" s="724" t="s">
        <v>0</v>
      </c>
      <c r="L34" s="595" t="s">
        <v>65</v>
      </c>
      <c r="M34" s="717" t="str">
        <f>UPPER(IF(OR(L34="a",L34="as"),K32,IF(OR(L34="b",L34="bs"),K36,)))</f>
        <v>DUNAKESZI TK 1</v>
      </c>
      <c r="N34" s="735"/>
      <c r="O34" s="726"/>
      <c r="P34" s="726"/>
      <c r="Q34" s="574"/>
      <c r="R34" s="575"/>
      <c r="S34" s="576"/>
    </row>
    <row r="35" spans="1:19" s="578" customFormat="1" ht="12.9" customHeight="1" x14ac:dyDescent="0.25">
      <c r="A35" s="579">
        <v>15</v>
      </c>
      <c r="B35" s="704" t="str">
        <f>IF($E35="","",VLOOKUP($E35,[3]F14_Csapat!$A$7:$O$22,14))</f>
        <v/>
      </c>
      <c r="C35" s="705" t="str">
        <f>IF($E35="","",VLOOKUP($E35,[3]F14_Csapat!$A$7:$O$22,15))</f>
        <v/>
      </c>
      <c r="D35" s="705" t="str">
        <f>IF($E35="","",VLOOKUP($E35,[3]F14_Csapat!$A$7:$O$22,5))</f>
        <v/>
      </c>
      <c r="E35" s="706"/>
      <c r="F35" s="719" t="s">
        <v>77</v>
      </c>
      <c r="G35" s="719" t="str">
        <f>IF($E35="","",VLOOKUP($E35,[3]F14_Csapat!$A$7:$O$22,3))</f>
        <v/>
      </c>
      <c r="H35" s="719"/>
      <c r="I35" s="719" t="str">
        <f>IF($E35="","",VLOOKUP($E35,[3]F14_Csapat!$A$7:$O$22,4))</f>
        <v/>
      </c>
      <c r="J35" s="708"/>
      <c r="K35" s="709"/>
      <c r="L35" s="727"/>
      <c r="M35" s="726" t="s">
        <v>121</v>
      </c>
      <c r="N35" s="726"/>
      <c r="O35" s="726"/>
      <c r="P35" s="726"/>
      <c r="Q35" s="574"/>
      <c r="R35" s="575"/>
      <c r="S35" s="576"/>
    </row>
    <row r="36" spans="1:19" s="578" customFormat="1" ht="12.9" customHeight="1" x14ac:dyDescent="0.25">
      <c r="A36" s="579"/>
      <c r="B36" s="711"/>
      <c r="C36" s="712"/>
      <c r="D36" s="712"/>
      <c r="E36" s="713"/>
      <c r="F36" s="714"/>
      <c r="G36" s="714"/>
      <c r="H36" s="715"/>
      <c r="I36" s="724" t="s">
        <v>0</v>
      </c>
      <c r="J36" s="586" t="s">
        <v>65</v>
      </c>
      <c r="K36" s="717" t="str">
        <f>UPPER(IF(OR(J36="a",J36="as"),F35,IF(OR(J36="b",J36="bs"),F37,)))</f>
        <v>DUNAKESZI TK 1</v>
      </c>
      <c r="L36" s="729"/>
      <c r="M36" s="709"/>
      <c r="N36" s="726"/>
      <c r="O36" s="726"/>
      <c r="P36" s="726"/>
      <c r="Q36" s="574"/>
      <c r="R36" s="575"/>
      <c r="S36" s="576"/>
    </row>
    <row r="37" spans="1:19" s="578" customFormat="1" ht="12.9" customHeight="1" x14ac:dyDescent="0.25">
      <c r="A37" s="565">
        <v>16</v>
      </c>
      <c r="B37" s="704">
        <f>IF($E37="","",VLOOKUP($E37,[3]F14_Csapat!$A$7:$O$22,14))</f>
        <v>0</v>
      </c>
      <c r="C37" s="705">
        <f>IF($E37="","",VLOOKUP($E37,[3]F14_Csapat!$A$7:$O$22,15))</f>
        <v>0</v>
      </c>
      <c r="D37" s="705">
        <f>IF($E37="","",VLOOKUP($E37,[3]F14_Csapat!$A$7:$O$22,5))</f>
        <v>0</v>
      </c>
      <c r="E37" s="706">
        <v>2</v>
      </c>
      <c r="F37" s="707" t="str">
        <f>UPPER(IF($E37="","",VLOOKUP($E37,[3]F14_Csapat!$A$7:$O$22,2)))</f>
        <v>DUNAKESZI TK 1</v>
      </c>
      <c r="G37" s="707">
        <f>IF($E37="","",VLOOKUP($E37,[3]F14_Csapat!$A$7:$O$22,3))</f>
        <v>0</v>
      </c>
      <c r="H37" s="719"/>
      <c r="I37" s="707">
        <f>IF($E37="","",VLOOKUP($E37,[3]F14_Csapat!$A$7:$O$22,4))</f>
        <v>0</v>
      </c>
      <c r="J37" s="730"/>
      <c r="K37" s="709"/>
      <c r="L37" s="709"/>
      <c r="M37" s="709"/>
      <c r="N37" s="726"/>
      <c r="O37" s="726"/>
      <c r="P37" s="726"/>
      <c r="Q37" s="574"/>
      <c r="R37" s="575"/>
      <c r="S37" s="576"/>
    </row>
    <row r="38" spans="1:19" s="578" customFormat="1" ht="9.6" customHeight="1" x14ac:dyDescent="0.25">
      <c r="A38" s="737"/>
      <c r="B38" s="713"/>
      <c r="C38" s="713"/>
      <c r="D38" s="713"/>
      <c r="E38" s="713"/>
      <c r="F38" s="732"/>
      <c r="G38" s="732"/>
      <c r="H38" s="736"/>
      <c r="I38" s="709"/>
      <c r="J38" s="723"/>
      <c r="K38" s="709"/>
      <c r="L38" s="709"/>
      <c r="M38" s="709"/>
      <c r="N38" s="726"/>
      <c r="O38" s="726"/>
      <c r="P38" s="726"/>
      <c r="Q38" s="574"/>
      <c r="R38" s="575"/>
      <c r="S38" s="576"/>
    </row>
    <row r="39" spans="1:19" s="578" customFormat="1" ht="9.6" customHeight="1" x14ac:dyDescent="0.25">
      <c r="A39" s="738"/>
      <c r="B39" s="739"/>
      <c r="C39" s="739"/>
      <c r="D39" s="739"/>
      <c r="E39" s="713"/>
      <c r="F39" s="739"/>
      <c r="G39" s="739"/>
      <c r="H39" s="739"/>
      <c r="I39" s="739"/>
      <c r="J39" s="713"/>
      <c r="K39" s="739"/>
      <c r="L39" s="739"/>
      <c r="M39" s="739"/>
      <c r="N39" s="740"/>
      <c r="O39" s="740"/>
      <c r="P39" s="740"/>
      <c r="Q39" s="574"/>
      <c r="R39" s="575"/>
      <c r="S39" s="576"/>
    </row>
    <row r="40" spans="1:19" s="578" customFormat="1" ht="9.6" customHeight="1" x14ac:dyDescent="0.25">
      <c r="A40" s="737"/>
      <c r="B40" s="713"/>
      <c r="C40" s="713"/>
      <c r="D40" s="713"/>
      <c r="E40" s="713"/>
      <c r="F40" s="739"/>
      <c r="G40" s="739"/>
      <c r="I40" s="739"/>
      <c r="J40" s="713"/>
      <c r="K40" s="739"/>
      <c r="L40" s="739"/>
      <c r="M40" s="741"/>
      <c r="N40" s="713"/>
      <c r="O40" s="739"/>
      <c r="P40" s="740"/>
      <c r="Q40" s="574"/>
      <c r="R40" s="575"/>
      <c r="S40" s="576"/>
    </row>
    <row r="41" spans="1:19" s="578" customFormat="1" ht="9.6" customHeight="1" x14ac:dyDescent="0.25">
      <c r="A41" s="737"/>
      <c r="B41" s="739"/>
      <c r="C41" s="739"/>
      <c r="D41" s="739"/>
      <c r="E41" s="713"/>
      <c r="F41" s="739"/>
      <c r="G41" s="739"/>
      <c r="H41" s="739"/>
      <c r="I41" s="739"/>
      <c r="J41" s="713"/>
      <c r="K41" s="739"/>
      <c r="L41" s="739"/>
      <c r="M41" s="739"/>
      <c r="N41" s="740"/>
      <c r="O41" s="739"/>
      <c r="P41" s="740"/>
      <c r="Q41" s="574"/>
      <c r="R41" s="575"/>
      <c r="S41" s="576"/>
    </row>
    <row r="42" spans="1:19" s="578" customFormat="1" ht="9.6" customHeight="1" x14ac:dyDescent="0.25">
      <c r="A42" s="737"/>
      <c r="B42" s="713"/>
      <c r="C42" s="713"/>
      <c r="D42" s="713"/>
      <c r="E42" s="713"/>
      <c r="F42" s="739"/>
      <c r="G42" s="739"/>
      <c r="I42" s="741"/>
      <c r="J42" s="713"/>
      <c r="K42" s="739"/>
      <c r="L42" s="739"/>
      <c r="M42" s="739"/>
      <c r="N42" s="740"/>
      <c r="O42" s="740"/>
      <c r="P42" s="740"/>
      <c r="Q42" s="574"/>
      <c r="R42" s="575"/>
      <c r="S42" s="576"/>
    </row>
    <row r="43" spans="1:19" s="578" customFormat="1" ht="9.6" customHeight="1" x14ac:dyDescent="0.25">
      <c r="A43" s="737"/>
      <c r="B43" s="739"/>
      <c r="C43" s="739"/>
      <c r="D43" s="739"/>
      <c r="E43" s="713"/>
      <c r="F43" s="739"/>
      <c r="G43" s="739"/>
      <c r="H43" s="739"/>
      <c r="I43" s="739"/>
      <c r="J43" s="713"/>
      <c r="K43" s="739"/>
      <c r="L43" s="742"/>
      <c r="M43" s="739"/>
      <c r="N43" s="740"/>
      <c r="O43" s="740"/>
      <c r="P43" s="740"/>
      <c r="Q43" s="574"/>
      <c r="R43" s="575"/>
      <c r="S43" s="576"/>
    </row>
    <row r="44" spans="1:19" s="578" customFormat="1" ht="9.6" customHeight="1" x14ac:dyDescent="0.25">
      <c r="A44" s="737"/>
      <c r="B44" s="713"/>
      <c r="C44" s="713"/>
      <c r="D44" s="713"/>
      <c r="E44" s="713"/>
      <c r="F44" s="739"/>
      <c r="G44" s="739"/>
      <c r="I44" s="739"/>
      <c r="J44" s="713"/>
      <c r="K44" s="741"/>
      <c r="L44" s="713"/>
      <c r="M44" s="739"/>
      <c r="N44" s="740"/>
      <c r="O44" s="740"/>
      <c r="P44" s="740"/>
      <c r="Q44" s="574"/>
      <c r="R44" s="575"/>
      <c r="S44" s="576"/>
    </row>
    <row r="45" spans="1:19" s="578" customFormat="1" ht="9.6" customHeight="1" x14ac:dyDescent="0.25">
      <c r="A45" s="737"/>
      <c r="B45" s="739"/>
      <c r="C45" s="739"/>
      <c r="D45" s="739"/>
      <c r="E45" s="713"/>
      <c r="F45" s="739"/>
      <c r="G45" s="739"/>
      <c r="H45" s="739"/>
      <c r="I45" s="739"/>
      <c r="J45" s="713"/>
      <c r="K45" s="739"/>
      <c r="L45" s="739"/>
      <c r="M45" s="739"/>
      <c r="N45" s="740"/>
      <c r="O45" s="740"/>
      <c r="P45" s="740"/>
      <c r="Q45" s="574"/>
      <c r="R45" s="575"/>
      <c r="S45" s="576"/>
    </row>
    <row r="46" spans="1:19" s="578" customFormat="1" ht="9.6" customHeight="1" x14ac:dyDescent="0.25">
      <c r="A46" s="737"/>
      <c r="B46" s="713"/>
      <c r="C46" s="713"/>
      <c r="D46" s="713"/>
      <c r="E46" s="713"/>
      <c r="F46" s="739"/>
      <c r="G46" s="739"/>
      <c r="I46" s="741"/>
      <c r="J46" s="713"/>
      <c r="K46" s="739"/>
      <c r="L46" s="739"/>
      <c r="M46" s="739"/>
      <c r="N46" s="740"/>
      <c r="O46" s="740"/>
      <c r="P46" s="740"/>
      <c r="Q46" s="574"/>
      <c r="R46" s="575"/>
      <c r="S46" s="576"/>
    </row>
    <row r="47" spans="1:19" s="578" customFormat="1" ht="9.6" customHeight="1" x14ac:dyDescent="0.25">
      <c r="A47" s="738"/>
      <c r="B47" s="739"/>
      <c r="C47" s="739"/>
      <c r="D47" s="739"/>
      <c r="E47" s="713"/>
      <c r="F47" s="739"/>
      <c r="G47" s="739"/>
      <c r="H47" s="739"/>
      <c r="I47" s="739"/>
      <c r="J47" s="713"/>
      <c r="K47" s="739"/>
      <c r="L47" s="739"/>
      <c r="M47" s="739"/>
      <c r="N47" s="739"/>
      <c r="O47" s="572"/>
      <c r="P47" s="572"/>
      <c r="Q47" s="574"/>
      <c r="R47" s="575"/>
      <c r="S47" s="576"/>
    </row>
    <row r="48" spans="1:19" s="623" customFormat="1" ht="6.75" customHeight="1" x14ac:dyDescent="0.25">
      <c r="A48" s="618"/>
      <c r="B48" s="618"/>
      <c r="C48" s="618"/>
      <c r="D48" s="618"/>
      <c r="E48" s="618"/>
      <c r="F48" s="743"/>
      <c r="G48" s="743"/>
      <c r="H48" s="743"/>
      <c r="I48" s="743"/>
      <c r="J48" s="620"/>
      <c r="K48" s="621"/>
      <c r="L48" s="622"/>
      <c r="M48" s="621"/>
      <c r="N48" s="622"/>
      <c r="O48" s="621"/>
      <c r="P48" s="622"/>
      <c r="Q48" s="621"/>
      <c r="R48" s="622"/>
      <c r="S48" s="614"/>
    </row>
    <row r="49" spans="1:18" s="636" customFormat="1" ht="10.5" customHeight="1" x14ac:dyDescent="0.25">
      <c r="A49" s="624" t="s">
        <v>44</v>
      </c>
      <c r="B49" s="625"/>
      <c r="C49" s="625"/>
      <c r="D49" s="626"/>
      <c r="E49" s="627" t="s">
        <v>5</v>
      </c>
      <c r="F49" s="628" t="s">
        <v>46</v>
      </c>
      <c r="G49" s="627"/>
      <c r="H49" s="629"/>
      <c r="I49" s="630"/>
      <c r="J49" s="627" t="s">
        <v>5</v>
      </c>
      <c r="K49" s="628" t="s">
        <v>54</v>
      </c>
      <c r="L49" s="631"/>
      <c r="M49" s="628" t="s">
        <v>55</v>
      </c>
      <c r="N49" s="632"/>
      <c r="O49" s="633" t="s">
        <v>56</v>
      </c>
      <c r="P49" s="633"/>
      <c r="Q49" s="634"/>
      <c r="R49" s="635"/>
    </row>
    <row r="50" spans="1:18" s="636" customFormat="1" ht="9" customHeight="1" x14ac:dyDescent="0.25">
      <c r="A50" s="744" t="s">
        <v>45</v>
      </c>
      <c r="B50" s="745"/>
      <c r="C50" s="746"/>
      <c r="D50" s="747"/>
      <c r="E50" s="748">
        <v>1</v>
      </c>
      <c r="F50" s="637" t="str">
        <f>IF(E50&gt;$R$57,,UPPER(VLOOKUP(E50,[3]F14_Csapat!$A$7:$Q$134,2)))</f>
        <v xml:space="preserve">SZTE-SPORTMÀNIA </v>
      </c>
      <c r="G50" s="643"/>
      <c r="H50" s="637"/>
      <c r="I50" s="644"/>
      <c r="J50" s="749" t="s">
        <v>6</v>
      </c>
      <c r="K50" s="750"/>
      <c r="L50" s="751"/>
      <c r="M50" s="750"/>
      <c r="N50" s="752"/>
      <c r="O50" s="753" t="s">
        <v>47</v>
      </c>
      <c r="P50" s="754"/>
      <c r="Q50" s="754"/>
      <c r="R50" s="755"/>
    </row>
    <row r="51" spans="1:18" s="636" customFormat="1" ht="9" customHeight="1" x14ac:dyDescent="0.25">
      <c r="A51" s="756" t="s">
        <v>53</v>
      </c>
      <c r="B51" s="757"/>
      <c r="C51" s="758"/>
      <c r="D51" s="759"/>
      <c r="E51" s="748">
        <v>2</v>
      </c>
      <c r="F51" s="637" t="str">
        <f>IF(E51&gt;$R$57,,UPPER(VLOOKUP(E51,[3]F14_Csapat!$A$7:$Q$134,2)))</f>
        <v>DUNAKESZI TK 1</v>
      </c>
      <c r="G51" s="643"/>
      <c r="H51" s="637"/>
      <c r="I51" s="644"/>
      <c r="J51" s="749" t="s">
        <v>7</v>
      </c>
      <c r="K51" s="750"/>
      <c r="L51" s="751"/>
      <c r="M51" s="750"/>
      <c r="N51" s="752"/>
      <c r="O51" s="760"/>
      <c r="P51" s="761"/>
      <c r="Q51" s="757"/>
      <c r="R51" s="762"/>
    </row>
    <row r="52" spans="1:18" s="636" customFormat="1" ht="9" customHeight="1" x14ac:dyDescent="0.25">
      <c r="A52" s="658"/>
      <c r="B52" s="659"/>
      <c r="C52" s="660"/>
      <c r="D52" s="661"/>
      <c r="E52" s="748">
        <v>3</v>
      </c>
      <c r="F52" s="637" t="str">
        <f>IF(E52&gt;$R$57,,UPPER(VLOOKUP(E52,[3]F14_Csapat!$A$7:$Q$134,2)))</f>
        <v>SVSE I.</v>
      </c>
      <c r="G52" s="643"/>
      <c r="H52" s="637"/>
      <c r="I52" s="644"/>
      <c r="J52" s="749" t="s">
        <v>8</v>
      </c>
      <c r="K52" s="750"/>
      <c r="L52" s="751"/>
      <c r="M52" s="750"/>
      <c r="N52" s="752"/>
      <c r="O52" s="753" t="s">
        <v>48</v>
      </c>
      <c r="P52" s="754"/>
      <c r="Q52" s="754"/>
      <c r="R52" s="755"/>
    </row>
    <row r="53" spans="1:18" s="636" customFormat="1" ht="9" customHeight="1" x14ac:dyDescent="0.25">
      <c r="A53" s="662"/>
      <c r="B53" s="548"/>
      <c r="C53" s="548"/>
      <c r="D53" s="663"/>
      <c r="E53" s="748">
        <v>4</v>
      </c>
      <c r="F53" s="637" t="str">
        <f>IF(E53&gt;$R$57,,UPPER(VLOOKUP(E53,[3]F14_Csapat!$A$7:$Q$134,2)))</f>
        <v>SZÁZHALOMBATTAI VUK SE</v>
      </c>
      <c r="G53" s="643"/>
      <c r="H53" s="637"/>
      <c r="I53" s="644"/>
      <c r="J53" s="749" t="s">
        <v>9</v>
      </c>
      <c r="K53" s="750"/>
      <c r="L53" s="751"/>
      <c r="M53" s="750"/>
      <c r="N53" s="752"/>
      <c r="O53" s="750"/>
      <c r="P53" s="751"/>
      <c r="Q53" s="750"/>
      <c r="R53" s="752"/>
    </row>
    <row r="54" spans="1:18" s="636" customFormat="1" ht="9" customHeight="1" x14ac:dyDescent="0.25">
      <c r="A54" s="664"/>
      <c r="B54" s="665"/>
      <c r="C54" s="665"/>
      <c r="D54" s="666"/>
      <c r="E54" s="748"/>
      <c r="F54" s="637"/>
      <c r="G54" s="643"/>
      <c r="H54" s="637"/>
      <c r="I54" s="644"/>
      <c r="J54" s="749" t="s">
        <v>10</v>
      </c>
      <c r="K54" s="750"/>
      <c r="L54" s="751"/>
      <c r="M54" s="750"/>
      <c r="N54" s="752"/>
      <c r="O54" s="757"/>
      <c r="P54" s="761"/>
      <c r="Q54" s="757"/>
      <c r="R54" s="762"/>
    </row>
    <row r="55" spans="1:18" s="636" customFormat="1" ht="9" customHeight="1" x14ac:dyDescent="0.25">
      <c r="A55" s="667"/>
      <c r="B55" s="668"/>
      <c r="C55" s="548"/>
      <c r="D55" s="663"/>
      <c r="E55" s="748"/>
      <c r="F55" s="637"/>
      <c r="G55" s="643"/>
      <c r="H55" s="637"/>
      <c r="I55" s="644"/>
      <c r="J55" s="749" t="s">
        <v>11</v>
      </c>
      <c r="K55" s="750"/>
      <c r="L55" s="751"/>
      <c r="M55" s="750"/>
      <c r="N55" s="752"/>
      <c r="O55" s="753" t="s">
        <v>34</v>
      </c>
      <c r="P55" s="754"/>
      <c r="Q55" s="754"/>
      <c r="R55" s="755"/>
    </row>
    <row r="56" spans="1:18" s="636" customFormat="1" ht="9" customHeight="1" x14ac:dyDescent="0.25">
      <c r="A56" s="667"/>
      <c r="B56" s="668"/>
      <c r="C56" s="669"/>
      <c r="D56" s="670"/>
      <c r="E56" s="748"/>
      <c r="F56" s="637"/>
      <c r="G56" s="643"/>
      <c r="H56" s="637"/>
      <c r="I56" s="644"/>
      <c r="J56" s="749" t="s">
        <v>12</v>
      </c>
      <c r="K56" s="750"/>
      <c r="L56" s="751"/>
      <c r="M56" s="750"/>
      <c r="N56" s="752"/>
      <c r="O56" s="750"/>
      <c r="P56" s="751"/>
      <c r="Q56" s="750"/>
      <c r="R56" s="752"/>
    </row>
    <row r="57" spans="1:18" s="636" customFormat="1" ht="9" customHeight="1" x14ac:dyDescent="0.25">
      <c r="A57" s="671"/>
      <c r="B57" s="672"/>
      <c r="C57" s="673"/>
      <c r="D57" s="674"/>
      <c r="E57" s="763"/>
      <c r="F57" s="655"/>
      <c r="G57" s="675"/>
      <c r="H57" s="655"/>
      <c r="I57" s="676"/>
      <c r="J57" s="764" t="s">
        <v>13</v>
      </c>
      <c r="K57" s="757"/>
      <c r="L57" s="761"/>
      <c r="M57" s="757"/>
      <c r="N57" s="762"/>
      <c r="O57" s="757" t="str">
        <f>R4</f>
        <v>Kovács Annamária</v>
      </c>
      <c r="P57" s="761"/>
      <c r="Q57" s="757"/>
      <c r="R57" s="678">
        <f>MIN(4,[3]F14_Csapat!Q5)</f>
        <v>4</v>
      </c>
    </row>
  </sheetData>
  <mergeCells count="1">
    <mergeCell ref="A4:C4"/>
  </mergeCells>
  <conditionalFormatting sqref="B39 B41 B43 B45 B47">
    <cfRule type="cellIs" dxfId="13" priority="4" stopIfTrue="1" operator="equal">
      <formula>"QA"</formula>
    </cfRule>
    <cfRule type="cellIs" dxfId="12" priority="5" stopIfTrue="1" operator="equal">
      <formula>"DA"</formula>
    </cfRule>
  </conditionalFormatting>
  <conditionalFormatting sqref="E7 E9 E11 E13 E15 E17 E19 E21 E23 E25 E27 E29 E31 E33 E35 E37">
    <cfRule type="expression" dxfId="11" priority="2" stopIfTrue="1">
      <formula>$E7&lt;5</formula>
    </cfRule>
  </conditionalFormatting>
  <conditionalFormatting sqref="E39 E41 E43 E45 E47">
    <cfRule type="expression" dxfId="10" priority="10" stopIfTrue="1">
      <formula>AND($E39&lt;9,$C39&gt;0)</formula>
    </cfRule>
  </conditionalFormatting>
  <conditionalFormatting sqref="F7 F9 F11 F13 F15 F17 F19 F21 F23 F25 F27 F29 F31 F33 F35 F37">
    <cfRule type="cellIs" dxfId="9" priority="1" stopIfTrue="1" operator="equal">
      <formula>"Bye"</formula>
    </cfRule>
  </conditionalFormatting>
  <conditionalFormatting sqref="F39 F41 F43 F45 F47">
    <cfRule type="cellIs" dxfId="8" priority="8" stopIfTrue="1" operator="equal">
      <formula>"Bye"</formula>
    </cfRule>
  </conditionalFormatting>
  <conditionalFormatting sqref="F39:I39 F41:I41 F43:I43 F45:I45 F47:I47">
    <cfRule type="expression" dxfId="7" priority="9" stopIfTrue="1">
      <formula>AND($E39&lt;9,$C39&gt;0)</formula>
    </cfRule>
  </conditionalFormatting>
  <conditionalFormatting sqref="H7 H9 H11 H13 H15 H17 H19 H21 H23 H25 H27 H29 H31 H33 H35 H37">
    <cfRule type="expression" dxfId="6" priority="14" stopIfTrue="1">
      <formula>AND($E7&lt;9,$C7&gt;0)</formula>
    </cfRule>
  </conditionalFormatting>
  <conditionalFormatting sqref="I8 K10 I12 M14 I16 K18 I20 O22 I24 K26 I28 M30 I32 K34 I36 M40 I42 K44 I46">
    <cfRule type="expression" dxfId="5" priority="11" stopIfTrue="1">
      <formula>AND($O$1="CU",I8="Umpire")</formula>
    </cfRule>
    <cfRule type="expression" dxfId="4" priority="12" stopIfTrue="1">
      <formula>AND($O$1="CU",I8&lt;&gt;"Umpire",J8&lt;&gt;"")</formula>
    </cfRule>
    <cfRule type="expression" dxfId="3" priority="13" stopIfTrue="1">
      <formula>AND($O$1="CU",I8&lt;&gt;"Umpire")</formula>
    </cfRule>
  </conditionalFormatting>
  <conditionalFormatting sqref="J8 L10 J12 N14 J16 L18 J20 P22 J24 L26 J28 N30 J32 L34 J36 R57">
    <cfRule type="expression" dxfId="2" priority="3" stopIfTrue="1">
      <formula>$O$1="CU"</formula>
    </cfRule>
  </conditionalFormatting>
  <conditionalFormatting sqref="K8 M10 K12 O14 K16 M18 K20 Q22 K24 M26 K28 O30 K32 M34 K36 O40 K42 M44 K46">
    <cfRule type="expression" dxfId="1" priority="6" stopIfTrue="1">
      <formula>J8="as"</formula>
    </cfRule>
    <cfRule type="expression" dxfId="0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B6E23740-A035-4B13-96FF-69643CA39323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61857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1858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DC7E1-9630-49A1-AE88-E55629BE12DC}">
  <sheetPr>
    <tabColor indexed="11"/>
    <pageSetUpPr fitToPage="1"/>
  </sheetPr>
  <dimension ref="A1:AK57"/>
  <sheetViews>
    <sheetView showGridLines="0" showZeros="0" workbookViewId="0">
      <selection activeCell="B10" sqref="B10:C10"/>
    </sheetView>
  </sheetViews>
  <sheetFormatPr defaultRowHeight="13.2" x14ac:dyDescent="0.25"/>
  <cols>
    <col min="1" max="2" width="3.33203125" style="613" customWidth="1"/>
    <col min="3" max="3" width="4.6640625" style="613" customWidth="1"/>
    <col min="4" max="4" width="6.6640625" style="613" customWidth="1"/>
    <col min="5" max="5" width="4.33203125" style="613" customWidth="1"/>
    <col min="6" max="6" width="12.6640625" style="613" customWidth="1"/>
    <col min="7" max="7" width="2.6640625" style="613" customWidth="1"/>
    <col min="8" max="8" width="7.6640625" style="613" customWidth="1"/>
    <col min="9" max="9" width="5.88671875" style="613" customWidth="1"/>
    <col min="10" max="10" width="1.6640625" style="679" customWidth="1"/>
    <col min="11" max="11" width="10.6640625" style="613" customWidth="1"/>
    <col min="12" max="12" width="1.6640625" style="679" customWidth="1"/>
    <col min="13" max="13" width="10.6640625" style="613" customWidth="1"/>
    <col min="14" max="14" width="1.6640625" style="680" customWidth="1"/>
    <col min="15" max="15" width="10.6640625" style="613" customWidth="1"/>
    <col min="16" max="16" width="1.6640625" style="679" customWidth="1"/>
    <col min="17" max="17" width="10.6640625" style="613" customWidth="1"/>
    <col min="18" max="18" width="1.6640625" style="680" customWidth="1"/>
    <col min="19" max="19" width="9.109375" style="613" hidden="1" customWidth="1"/>
    <col min="20" max="20" width="8.6640625" style="613" customWidth="1"/>
    <col min="21" max="21" width="9.109375" style="613" hidden="1" customWidth="1"/>
    <col min="22" max="24" width="8.88671875" style="613"/>
    <col min="25" max="34" width="9.109375" style="613" hidden="1" customWidth="1"/>
    <col min="35" max="37" width="9.109375" style="613" customWidth="1"/>
    <col min="38" max="16384" width="8.88671875" style="613"/>
  </cols>
  <sheetData>
    <row r="1" spans="1:37" s="518" customFormat="1" ht="21.75" customHeight="1" x14ac:dyDescent="0.25">
      <c r="A1" s="681" t="e">
        <f>[1]Altalanos!$A$6</f>
        <v>#REF!</v>
      </c>
      <c r="B1" s="681"/>
      <c r="C1" s="682"/>
      <c r="D1" s="682"/>
      <c r="E1" s="682"/>
      <c r="F1" s="682"/>
      <c r="G1" s="682"/>
      <c r="H1" s="681"/>
      <c r="I1" s="683"/>
      <c r="J1" s="684"/>
      <c r="K1" s="685"/>
      <c r="L1" s="686"/>
      <c r="M1" s="687"/>
      <c r="N1" s="684"/>
      <c r="O1" s="684" t="s">
        <v>3</v>
      </c>
      <c r="P1" s="684"/>
      <c r="Q1" s="682"/>
      <c r="R1" s="684"/>
      <c r="Y1" s="519"/>
      <c r="Z1" s="519"/>
      <c r="AA1" s="519"/>
      <c r="AB1" s="520" t="e">
        <f>IF($Y$5=1,CONCATENATE(VLOOKUP($Y$3,$AA$2:$AH$14,2)),CONCATENATE(VLOOKUP($Y$3,$AA$16:$AH$25,2)))</f>
        <v>#REF!</v>
      </c>
      <c r="AC1" s="520" t="e">
        <f>IF($Y$5=1,CONCATENATE(VLOOKUP($Y$3,$AA$2:$AH$14,3)),CONCATENATE(VLOOKUP($Y$3,$AA$16:$AH$25,3)))</f>
        <v>#REF!</v>
      </c>
      <c r="AD1" s="520" t="e">
        <f>IF($Y$5=1,CONCATENATE(VLOOKUP($Y$3,$AA$2:$AH$14,4)),CONCATENATE(VLOOKUP($Y$3,$AA$16:$AH$25,4)))</f>
        <v>#REF!</v>
      </c>
      <c r="AE1" s="520" t="e">
        <f>IF($Y$5=1,CONCATENATE(VLOOKUP($Y$3,$AA$2:$AH$14,5)),CONCATENATE(VLOOKUP($Y$3,$AA$16:$AH$25,5)))</f>
        <v>#REF!</v>
      </c>
      <c r="AF1" s="520" t="e">
        <f>IF($Y$5=1,CONCATENATE(VLOOKUP($Y$3,$AA$2:$AH$14,6)),CONCATENATE(VLOOKUP($Y$3,$AA$16:$AH$25,6)))</f>
        <v>#REF!</v>
      </c>
      <c r="AG1" s="520" t="e">
        <f>IF($Y$5=1,CONCATENATE(VLOOKUP($Y$3,$AA$2:$AH$14,7)),CONCATENATE(VLOOKUP($Y$3,$AA$16:$AH$25,7)))</f>
        <v>#REF!</v>
      </c>
      <c r="AH1" s="520" t="e">
        <f>IF($Y$5=1,CONCATENATE(VLOOKUP($Y$3,$AA$2:$AH$14,8)),CONCATENATE(VLOOKUP($Y$3,$AA$16:$AH$25,8)))</f>
        <v>#REF!</v>
      </c>
    </row>
    <row r="2" spans="1:37" s="527" customFormat="1" x14ac:dyDescent="0.25">
      <c r="A2" s="688" t="s">
        <v>51</v>
      </c>
      <c r="B2" s="689"/>
      <c r="C2" s="689"/>
      <c r="D2" s="689"/>
      <c r="E2" s="690" t="e">
        <f>[1]Altalanos!$B$8</f>
        <v>#REF!</v>
      </c>
      <c r="F2" s="689"/>
      <c r="G2" s="691"/>
      <c r="H2" s="692"/>
      <c r="I2" s="692"/>
      <c r="J2" s="693"/>
      <c r="K2" s="686"/>
      <c r="L2" s="686"/>
      <c r="M2" s="686"/>
      <c r="N2" s="693"/>
      <c r="O2" s="692"/>
      <c r="P2" s="693"/>
      <c r="Q2" s="692"/>
      <c r="R2" s="693"/>
      <c r="Y2" s="529"/>
      <c r="Z2" s="530"/>
      <c r="AA2" s="530" t="s">
        <v>64</v>
      </c>
      <c r="AB2" s="531">
        <v>300</v>
      </c>
      <c r="AC2" s="531">
        <v>250</v>
      </c>
      <c r="AD2" s="531">
        <v>200</v>
      </c>
      <c r="AE2" s="531">
        <v>150</v>
      </c>
      <c r="AF2" s="531">
        <v>120</v>
      </c>
      <c r="AG2" s="531">
        <v>90</v>
      </c>
      <c r="AH2" s="531">
        <v>40</v>
      </c>
      <c r="AI2" s="613"/>
      <c r="AJ2" s="613"/>
      <c r="AK2" s="613"/>
    </row>
    <row r="3" spans="1:37" s="536" customFormat="1" ht="11.25" customHeight="1" x14ac:dyDescent="0.25">
      <c r="A3" s="533" t="s">
        <v>25</v>
      </c>
      <c r="B3" s="533"/>
      <c r="C3" s="533"/>
      <c r="D3" s="533"/>
      <c r="E3" s="533"/>
      <c r="F3" s="533"/>
      <c r="G3" s="533" t="s">
        <v>22</v>
      </c>
      <c r="H3" s="533"/>
      <c r="I3" s="533"/>
      <c r="J3" s="534"/>
      <c r="K3" s="533" t="s">
        <v>30</v>
      </c>
      <c r="L3" s="534"/>
      <c r="M3" s="533"/>
      <c r="N3" s="534"/>
      <c r="O3" s="533"/>
      <c r="P3" s="534"/>
      <c r="Q3" s="533"/>
      <c r="R3" s="535" t="s">
        <v>31</v>
      </c>
      <c r="Y3" s="530" t="str">
        <f>IF(K4="OB","A",IF(K4="IX","W",IF(K4="","",K4)))</f>
        <v/>
      </c>
      <c r="Z3" s="530"/>
      <c r="AA3" s="530" t="s">
        <v>65</v>
      </c>
      <c r="AB3" s="531">
        <v>280</v>
      </c>
      <c r="AC3" s="531">
        <v>230</v>
      </c>
      <c r="AD3" s="531">
        <v>180</v>
      </c>
      <c r="AE3" s="531">
        <v>140</v>
      </c>
      <c r="AF3" s="531">
        <v>80</v>
      </c>
      <c r="AG3" s="531">
        <v>0</v>
      </c>
      <c r="AH3" s="531">
        <v>0</v>
      </c>
      <c r="AI3" s="613"/>
      <c r="AJ3" s="613"/>
      <c r="AK3" s="613"/>
    </row>
    <row r="4" spans="1:37" s="546" customFormat="1" ht="11.25" customHeight="1" thickBot="1" x14ac:dyDescent="0.3">
      <c r="A4" s="694" t="e">
        <f>[1]Altalanos!$A$10</f>
        <v>#REF!</v>
      </c>
      <c r="B4" s="694"/>
      <c r="C4" s="694"/>
      <c r="D4" s="695"/>
      <c r="E4" s="696"/>
      <c r="F4" s="696"/>
      <c r="G4" s="696" t="e">
        <f>[1]Altalanos!$C$10</f>
        <v>#REF!</v>
      </c>
      <c r="H4" s="697"/>
      <c r="I4" s="696"/>
      <c r="J4" s="698"/>
      <c r="K4" s="699"/>
      <c r="L4" s="698"/>
      <c r="M4" s="700"/>
      <c r="N4" s="698"/>
      <c r="O4" s="696"/>
      <c r="P4" s="698"/>
      <c r="Q4" s="696"/>
      <c r="R4" s="701" t="e">
        <f>[1]Altalanos!$E$10</f>
        <v>#REF!</v>
      </c>
      <c r="Y4" s="530"/>
      <c r="Z4" s="530"/>
      <c r="AA4" s="530" t="s">
        <v>69</v>
      </c>
      <c r="AB4" s="531">
        <v>250</v>
      </c>
      <c r="AC4" s="531">
        <v>200</v>
      </c>
      <c r="AD4" s="531">
        <v>150</v>
      </c>
      <c r="AE4" s="531">
        <v>120</v>
      </c>
      <c r="AF4" s="531">
        <v>90</v>
      </c>
      <c r="AG4" s="531">
        <v>60</v>
      </c>
      <c r="AH4" s="531">
        <v>25</v>
      </c>
      <c r="AI4" s="613"/>
      <c r="AJ4" s="613"/>
      <c r="AK4" s="613"/>
    </row>
    <row r="5" spans="1:37" s="536" customFormat="1" x14ac:dyDescent="0.25">
      <c r="A5" s="548"/>
      <c r="B5" s="549" t="s">
        <v>4</v>
      </c>
      <c r="C5" s="550" t="s">
        <v>44</v>
      </c>
      <c r="D5" s="549" t="s">
        <v>43</v>
      </c>
      <c r="E5" s="549" t="s">
        <v>41</v>
      </c>
      <c r="F5" s="551" t="s">
        <v>28</v>
      </c>
      <c r="G5" s="551" t="s">
        <v>29</v>
      </c>
      <c r="H5" s="551"/>
      <c r="I5" s="551" t="s">
        <v>32</v>
      </c>
      <c r="J5" s="551"/>
      <c r="K5" s="549" t="s">
        <v>42</v>
      </c>
      <c r="L5" s="552"/>
      <c r="M5" s="549" t="s">
        <v>59</v>
      </c>
      <c r="N5" s="552"/>
      <c r="O5" s="549" t="s">
        <v>58</v>
      </c>
      <c r="P5" s="552"/>
      <c r="Q5" s="549" t="s">
        <v>57</v>
      </c>
      <c r="R5" s="553"/>
      <c r="Y5" s="530" t="e">
        <f>IF(OR([1]Altalanos!$A$8="F1",[1]Altalanos!$A$8="F2",[1]Altalanos!$A$8="N1",[1]Altalanos!$A$8="N2"),1,2)</f>
        <v>#REF!</v>
      </c>
      <c r="Z5" s="530"/>
      <c r="AA5" s="530" t="s">
        <v>70</v>
      </c>
      <c r="AB5" s="531">
        <v>200</v>
      </c>
      <c r="AC5" s="531">
        <v>150</v>
      </c>
      <c r="AD5" s="531">
        <v>120</v>
      </c>
      <c r="AE5" s="531">
        <v>90</v>
      </c>
      <c r="AF5" s="531">
        <v>60</v>
      </c>
      <c r="AG5" s="531">
        <v>40</v>
      </c>
      <c r="AH5" s="531">
        <v>15</v>
      </c>
      <c r="AI5" s="613"/>
      <c r="AJ5" s="613"/>
      <c r="AK5" s="613"/>
    </row>
    <row r="6" spans="1:37" s="560" customFormat="1" ht="11.1" customHeight="1" thickBot="1" x14ac:dyDescent="0.3">
      <c r="A6" s="702"/>
      <c r="B6" s="555"/>
      <c r="C6" s="555"/>
      <c r="D6" s="555"/>
      <c r="E6" s="555"/>
      <c r="F6" s="554" t="str">
        <f>IF(Y3="","",CONCATENATE(AH1," / ",VLOOKUP(Y3,AB1:AH1,5)," pont"))</f>
        <v/>
      </c>
      <c r="G6" s="556"/>
      <c r="H6" s="557"/>
      <c r="I6" s="556"/>
      <c r="J6" s="558"/>
      <c r="K6" s="555" t="str">
        <f>IF(Y3="","",CONCATENATE(VLOOKUP(Y3,AB1:AH1,4)," pont"))</f>
        <v/>
      </c>
      <c r="L6" s="558"/>
      <c r="M6" s="555" t="str">
        <f>IF(Y3="","",CONCATENATE(VLOOKUP(Y3,AB1:AH1,3)," pont"))</f>
        <v/>
      </c>
      <c r="N6" s="558"/>
      <c r="O6" s="555" t="str">
        <f>IF(Y3="","",CONCATENATE(VLOOKUP(Y3,AB1:AH1,2)," pont"))</f>
        <v/>
      </c>
      <c r="P6" s="558"/>
      <c r="Q6" s="555" t="str">
        <f>IF(Y3="","",CONCATENATE(VLOOKUP(Y3,AB1:AH1,1)," pont"))</f>
        <v/>
      </c>
      <c r="R6" s="559"/>
      <c r="Y6" s="562"/>
      <c r="Z6" s="562"/>
      <c r="AA6" s="562" t="s">
        <v>71</v>
      </c>
      <c r="AB6" s="563">
        <v>150</v>
      </c>
      <c r="AC6" s="563">
        <v>120</v>
      </c>
      <c r="AD6" s="563">
        <v>90</v>
      </c>
      <c r="AE6" s="563">
        <v>60</v>
      </c>
      <c r="AF6" s="563">
        <v>40</v>
      </c>
      <c r="AG6" s="563">
        <v>25</v>
      </c>
      <c r="AH6" s="563">
        <v>10</v>
      </c>
      <c r="AI6" s="703"/>
      <c r="AJ6" s="703"/>
      <c r="AK6" s="703"/>
    </row>
    <row r="7" spans="1:37" s="578" customFormat="1" ht="12.9" customHeight="1" x14ac:dyDescent="0.25">
      <c r="A7" s="565">
        <v>1</v>
      </c>
      <c r="B7" s="704">
        <f>IF($E7="","",VLOOKUP($E7,[2]F16_lista!$A$7:$O$22,14))</f>
        <v>0</v>
      </c>
      <c r="C7" s="705">
        <f>IF($E7="","",VLOOKUP($E7,[2]F16_lista!$A$7:$O$22,15))</f>
        <v>0</v>
      </c>
      <c r="D7" s="705">
        <f>IF($E7="","",VLOOKUP($E7,[2]F16_lista!$A$7:$O$22,5))</f>
        <v>0</v>
      </c>
      <c r="E7" s="706">
        <v>9</v>
      </c>
      <c r="F7" s="707" t="str">
        <f>UPPER(IF($E7="","",VLOOKUP($E7,[2]F16_lista!$A$7:$O$22,2)))</f>
        <v>GYAC</v>
      </c>
      <c r="G7" s="707">
        <f>IF($E7="","",VLOOKUP($E7,[2]F16_lista!$A$7:$O$22,3))</f>
        <v>0</v>
      </c>
      <c r="H7" s="707"/>
      <c r="I7" s="707">
        <f>IF($E7="","",VLOOKUP($E7,[2]F16_lista!$A$7:$O$22,4))</f>
        <v>0</v>
      </c>
      <c r="J7" s="708"/>
      <c r="K7" s="709"/>
      <c r="L7" s="709"/>
      <c r="M7" s="709"/>
      <c r="N7" s="709"/>
      <c r="O7" s="572"/>
      <c r="P7" s="573"/>
      <c r="Q7" s="574"/>
      <c r="R7" s="575"/>
      <c r="S7" s="576"/>
      <c r="U7" s="710" t="e">
        <f>[1]Birók!P21</f>
        <v>#REF!</v>
      </c>
      <c r="Y7" s="530"/>
      <c r="Z7" s="530"/>
      <c r="AA7" s="530" t="s">
        <v>72</v>
      </c>
      <c r="AB7" s="531">
        <v>120</v>
      </c>
      <c r="AC7" s="531">
        <v>90</v>
      </c>
      <c r="AD7" s="531">
        <v>60</v>
      </c>
      <c r="AE7" s="531">
        <v>40</v>
      </c>
      <c r="AF7" s="531">
        <v>25</v>
      </c>
      <c r="AG7" s="531">
        <v>10</v>
      </c>
      <c r="AH7" s="531">
        <v>5</v>
      </c>
      <c r="AI7" s="613"/>
      <c r="AJ7" s="613"/>
      <c r="AK7" s="613"/>
    </row>
    <row r="8" spans="1:37" s="578" customFormat="1" ht="12.9" customHeight="1" x14ac:dyDescent="0.25">
      <c r="A8" s="579"/>
      <c r="B8" s="711"/>
      <c r="C8" s="712"/>
      <c r="D8" s="712"/>
      <c r="E8" s="713"/>
      <c r="F8" s="714"/>
      <c r="G8" s="714"/>
      <c r="H8" s="715"/>
      <c r="I8" s="716" t="s">
        <v>0</v>
      </c>
      <c r="J8" s="586" t="s">
        <v>64</v>
      </c>
      <c r="K8" s="717" t="str">
        <f>UPPER(IF(OR(J8="a",J8="as"),F7,IF(OR(J8="b",J8="bs"),F9,)))</f>
        <v>GYAC</v>
      </c>
      <c r="L8" s="717"/>
      <c r="M8" s="709"/>
      <c r="N8" s="709"/>
      <c r="O8" s="572"/>
      <c r="P8" s="573"/>
      <c r="Q8" s="574"/>
      <c r="R8" s="575"/>
      <c r="S8" s="576"/>
      <c r="U8" s="718" t="e">
        <f>[1]Birók!P22</f>
        <v>#REF!</v>
      </c>
      <c r="Y8" s="530"/>
      <c r="Z8" s="530"/>
      <c r="AA8" s="530" t="s">
        <v>73</v>
      </c>
      <c r="AB8" s="531">
        <v>90</v>
      </c>
      <c r="AC8" s="531">
        <v>60</v>
      </c>
      <c r="AD8" s="531">
        <v>40</v>
      </c>
      <c r="AE8" s="531">
        <v>25</v>
      </c>
      <c r="AF8" s="531">
        <v>10</v>
      </c>
      <c r="AG8" s="531">
        <v>5</v>
      </c>
      <c r="AH8" s="531">
        <v>2</v>
      </c>
      <c r="AI8" s="613"/>
      <c r="AJ8" s="613"/>
      <c r="AK8" s="613"/>
    </row>
    <row r="9" spans="1:37" s="578" customFormat="1" ht="12.9" customHeight="1" x14ac:dyDescent="0.25">
      <c r="A9" s="579">
        <v>2</v>
      </c>
      <c r="B9" s="704" t="str">
        <f>IF($E9="","",VLOOKUP($E9,[2]F16_lista!$A$7:$O$22,14))</f>
        <v/>
      </c>
      <c r="C9" s="705" t="str">
        <f>IF($E9="","",VLOOKUP($E9,[2]F16_lista!$A$7:$O$22,15))</f>
        <v/>
      </c>
      <c r="D9" s="705" t="str">
        <f>IF($E9="","",VLOOKUP($E9,[2]F16_lista!$A$7:$O$22,5))</f>
        <v/>
      </c>
      <c r="E9" s="706"/>
      <c r="F9" s="719" t="s">
        <v>77</v>
      </c>
      <c r="G9" s="719" t="str">
        <f>IF($E9="","",VLOOKUP($E9,[2]F16_lista!$A$7:$O$22,3))</f>
        <v/>
      </c>
      <c r="H9" s="719"/>
      <c r="I9" s="707" t="str">
        <f>IF($E9="","",VLOOKUP($E9,[2]F16_lista!$A$7:$O$22,4))</f>
        <v/>
      </c>
      <c r="J9" s="720"/>
      <c r="K9" s="709"/>
      <c r="L9" s="721"/>
      <c r="M9" s="709"/>
      <c r="N9" s="709"/>
      <c r="O9" s="572"/>
      <c r="P9" s="573"/>
      <c r="Q9" s="574"/>
      <c r="R9" s="575"/>
      <c r="S9" s="576"/>
      <c r="U9" s="718" t="e">
        <f>[1]Birók!P23</f>
        <v>#REF!</v>
      </c>
      <c r="Y9" s="530"/>
      <c r="Z9" s="530"/>
      <c r="AA9" s="530" t="s">
        <v>74</v>
      </c>
      <c r="AB9" s="531">
        <v>60</v>
      </c>
      <c r="AC9" s="531">
        <v>40</v>
      </c>
      <c r="AD9" s="531">
        <v>25</v>
      </c>
      <c r="AE9" s="531">
        <v>10</v>
      </c>
      <c r="AF9" s="531">
        <v>5</v>
      </c>
      <c r="AG9" s="531">
        <v>2</v>
      </c>
      <c r="AH9" s="531">
        <v>1</v>
      </c>
      <c r="AI9" s="613"/>
      <c r="AJ9" s="613"/>
      <c r="AK9" s="613"/>
    </row>
    <row r="10" spans="1:37" s="578" customFormat="1" ht="12.9" customHeight="1" x14ac:dyDescent="0.25">
      <c r="A10" s="579"/>
      <c r="B10" s="711"/>
      <c r="C10" s="712"/>
      <c r="D10" s="712"/>
      <c r="E10" s="722"/>
      <c r="F10" s="714"/>
      <c r="G10" s="714"/>
      <c r="H10" s="715"/>
      <c r="I10" s="709"/>
      <c r="J10" s="723"/>
      <c r="K10" s="724" t="s">
        <v>0</v>
      </c>
      <c r="L10" s="595" t="s">
        <v>64</v>
      </c>
      <c r="M10" s="717" t="str">
        <f>UPPER(IF(OR(L10="a",L10="as"),K8,IF(OR(L10="b",L10="bs"),K12,)))</f>
        <v>GYAC</v>
      </c>
      <c r="N10" s="725"/>
      <c r="O10" s="726"/>
      <c r="P10" s="726"/>
      <c r="Q10" s="574"/>
      <c r="R10" s="575"/>
      <c r="S10" s="576"/>
      <c r="U10" s="718" t="e">
        <f>[1]Birók!P24</f>
        <v>#REF!</v>
      </c>
      <c r="Y10" s="530"/>
      <c r="Z10" s="530"/>
      <c r="AA10" s="530" t="s">
        <v>75</v>
      </c>
      <c r="AB10" s="531">
        <v>40</v>
      </c>
      <c r="AC10" s="531">
        <v>25</v>
      </c>
      <c r="AD10" s="531">
        <v>15</v>
      </c>
      <c r="AE10" s="531">
        <v>7</v>
      </c>
      <c r="AF10" s="531">
        <v>4</v>
      </c>
      <c r="AG10" s="531">
        <v>1</v>
      </c>
      <c r="AH10" s="531">
        <v>0</v>
      </c>
      <c r="AI10" s="613"/>
      <c r="AJ10" s="613"/>
      <c r="AK10" s="613"/>
    </row>
    <row r="11" spans="1:37" s="578" customFormat="1" ht="12.9" customHeight="1" x14ac:dyDescent="0.25">
      <c r="A11" s="579">
        <v>3</v>
      </c>
      <c r="B11" s="704">
        <f>IF($E11="","",VLOOKUP($E11,[2]F16_lista!$A$7:$O$22,14))</f>
        <v>0</v>
      </c>
      <c r="C11" s="705">
        <f>IF($E11="","",VLOOKUP($E11,[2]F16_lista!$A$7:$O$22,15))</f>
        <v>0</v>
      </c>
      <c r="D11" s="705">
        <f>IF($E11="","",VLOOKUP($E11,[2]F16_lista!$A$7:$O$22,5))</f>
        <v>0</v>
      </c>
      <c r="E11" s="706">
        <v>12</v>
      </c>
      <c r="F11" s="719" t="str">
        <f>UPPER(IF($E11="","",VLOOKUP($E11,[2]F16_lista!$A$7:$O$22,2)))</f>
        <v>PVTC 2.</v>
      </c>
      <c r="G11" s="719">
        <f>IF($E11="","",VLOOKUP($E11,[2]F16_lista!$A$7:$O$22,3))</f>
        <v>0</v>
      </c>
      <c r="H11" s="719"/>
      <c r="I11" s="719">
        <f>IF($E11="","",VLOOKUP($E11,[2]F16_lista!$A$7:$O$22,4))</f>
        <v>0</v>
      </c>
      <c r="J11" s="708"/>
      <c r="K11" s="709"/>
      <c r="L11" s="727"/>
      <c r="M11" s="709" t="s">
        <v>123</v>
      </c>
      <c r="N11" s="728"/>
      <c r="O11" s="726"/>
      <c r="P11" s="726"/>
      <c r="Q11" s="574"/>
      <c r="R11" s="575"/>
      <c r="S11" s="576"/>
      <c r="U11" s="718" t="e">
        <f>[1]Birók!P25</f>
        <v>#REF!</v>
      </c>
      <c r="Y11" s="530"/>
      <c r="Z11" s="530"/>
      <c r="AA11" s="530" t="s">
        <v>76</v>
      </c>
      <c r="AB11" s="531">
        <v>25</v>
      </c>
      <c r="AC11" s="531">
        <v>15</v>
      </c>
      <c r="AD11" s="531">
        <v>10</v>
      </c>
      <c r="AE11" s="531">
        <v>6</v>
      </c>
      <c r="AF11" s="531">
        <v>3</v>
      </c>
      <c r="AG11" s="531">
        <v>1</v>
      </c>
      <c r="AH11" s="531">
        <v>0</v>
      </c>
      <c r="AI11" s="613"/>
      <c r="AJ11" s="613"/>
      <c r="AK11" s="613"/>
    </row>
    <row r="12" spans="1:37" s="578" customFormat="1" ht="12.9" customHeight="1" x14ac:dyDescent="0.25">
      <c r="A12" s="579"/>
      <c r="B12" s="711"/>
      <c r="C12" s="712"/>
      <c r="D12" s="712"/>
      <c r="E12" s="722"/>
      <c r="F12" s="714"/>
      <c r="G12" s="714"/>
      <c r="H12" s="715"/>
      <c r="I12" s="716" t="s">
        <v>0</v>
      </c>
      <c r="J12" s="586" t="s">
        <v>64</v>
      </c>
      <c r="K12" s="717" t="str">
        <f>UPPER(IF(OR(J12="a",J12="as"),F11,IF(OR(J12="b",J12="bs"),F13,)))</f>
        <v>PVTC 2.</v>
      </c>
      <c r="L12" s="729"/>
      <c r="M12" s="709"/>
      <c r="N12" s="728"/>
      <c r="O12" s="726"/>
      <c r="P12" s="726"/>
      <c r="Q12" s="574"/>
      <c r="R12" s="575"/>
      <c r="S12" s="576"/>
      <c r="U12" s="718" t="e">
        <f>[1]Birók!P26</f>
        <v>#REF!</v>
      </c>
      <c r="Y12" s="530"/>
      <c r="Z12" s="530"/>
      <c r="AA12" s="530" t="s">
        <v>81</v>
      </c>
      <c r="AB12" s="531">
        <v>15</v>
      </c>
      <c r="AC12" s="531">
        <v>10</v>
      </c>
      <c r="AD12" s="531">
        <v>6</v>
      </c>
      <c r="AE12" s="531">
        <v>3</v>
      </c>
      <c r="AF12" s="531">
        <v>1</v>
      </c>
      <c r="AG12" s="531">
        <v>0</v>
      </c>
      <c r="AH12" s="531">
        <v>0</v>
      </c>
      <c r="AI12" s="613"/>
      <c r="AJ12" s="613"/>
      <c r="AK12" s="613"/>
    </row>
    <row r="13" spans="1:37" s="578" customFormat="1" ht="12.9" customHeight="1" x14ac:dyDescent="0.25">
      <c r="A13" s="579">
        <v>4</v>
      </c>
      <c r="B13" s="704">
        <f>IF($E13="","",VLOOKUP($E13,[2]F16_lista!$A$7:$O$22,14))</f>
        <v>0</v>
      </c>
      <c r="C13" s="705">
        <f>IF($E13="","",VLOOKUP($E13,[2]F16_lista!$A$7:$O$22,15))</f>
        <v>0</v>
      </c>
      <c r="D13" s="705">
        <f>IF($E13="","",VLOOKUP($E13,[2]F16_lista!$A$7:$O$22,5))</f>
        <v>0</v>
      </c>
      <c r="E13" s="706">
        <v>3</v>
      </c>
      <c r="F13" s="719" t="str">
        <f>UPPER(IF($E13="","",VLOOKUP($E13,[2]F16_lista!$A$7:$O$22,2)))</f>
        <v>ZTE II.</v>
      </c>
      <c r="G13" s="719">
        <f>IF($E13="","",VLOOKUP($E13,[2]F16_lista!$A$7:$O$22,3))</f>
        <v>0</v>
      </c>
      <c r="H13" s="719"/>
      <c r="I13" s="719">
        <f>IF($E13="","",VLOOKUP($E13,[2]F16_lista!$A$7:$O$22,4))</f>
        <v>0</v>
      </c>
      <c r="J13" s="730"/>
      <c r="K13" s="726" t="s">
        <v>137</v>
      </c>
      <c r="L13" s="709"/>
      <c r="M13" s="709"/>
      <c r="N13" s="728"/>
      <c r="O13" s="726"/>
      <c r="P13" s="726"/>
      <c r="Q13" s="574"/>
      <c r="R13" s="575"/>
      <c r="S13" s="576"/>
      <c r="U13" s="718" t="e">
        <f>[1]Birók!P27</f>
        <v>#REF!</v>
      </c>
      <c r="Y13" s="530"/>
      <c r="Z13" s="530"/>
      <c r="AA13" s="530" t="s">
        <v>77</v>
      </c>
      <c r="AB13" s="531">
        <v>10</v>
      </c>
      <c r="AC13" s="531">
        <v>6</v>
      </c>
      <c r="AD13" s="531">
        <v>3</v>
      </c>
      <c r="AE13" s="531">
        <v>1</v>
      </c>
      <c r="AF13" s="531">
        <v>0</v>
      </c>
      <c r="AG13" s="531">
        <v>0</v>
      </c>
      <c r="AH13" s="531">
        <v>0</v>
      </c>
      <c r="AI13" s="613"/>
      <c r="AJ13" s="613"/>
      <c r="AK13" s="613"/>
    </row>
    <row r="14" spans="1:37" s="578" customFormat="1" ht="12.9" customHeight="1" x14ac:dyDescent="0.25">
      <c r="A14" s="579"/>
      <c r="B14" s="711"/>
      <c r="C14" s="712"/>
      <c r="D14" s="712"/>
      <c r="E14" s="722"/>
      <c r="F14" s="709"/>
      <c r="G14" s="709"/>
      <c r="H14" s="731"/>
      <c r="I14" s="732"/>
      <c r="J14" s="723"/>
      <c r="K14" s="709"/>
      <c r="L14" s="709"/>
      <c r="M14" s="724" t="s">
        <v>0</v>
      </c>
      <c r="N14" s="595" t="s">
        <v>64</v>
      </c>
      <c r="O14" s="717" t="str">
        <f>UPPER(IF(OR(N14="a",N14="as"),M10,IF(OR(N14="b",N14="bs"),M18,)))</f>
        <v>GYAC</v>
      </c>
      <c r="P14" s="725"/>
      <c r="Q14" s="574"/>
      <c r="R14" s="575"/>
      <c r="S14" s="576"/>
      <c r="U14" s="718" t="e">
        <f>[1]Birók!P28</f>
        <v>#REF!</v>
      </c>
      <c r="Y14" s="530"/>
      <c r="Z14" s="530"/>
      <c r="AA14" s="530" t="s">
        <v>78</v>
      </c>
      <c r="AB14" s="531">
        <v>3</v>
      </c>
      <c r="AC14" s="531">
        <v>2</v>
      </c>
      <c r="AD14" s="531">
        <v>1</v>
      </c>
      <c r="AE14" s="531">
        <v>0</v>
      </c>
      <c r="AF14" s="531">
        <v>0</v>
      </c>
      <c r="AG14" s="531">
        <v>0</v>
      </c>
      <c r="AH14" s="531">
        <v>0</v>
      </c>
      <c r="AI14" s="613"/>
      <c r="AJ14" s="613"/>
      <c r="AK14" s="613"/>
    </row>
    <row r="15" spans="1:37" s="578" customFormat="1" ht="12.9" customHeight="1" x14ac:dyDescent="0.25">
      <c r="A15" s="565">
        <v>5</v>
      </c>
      <c r="B15" s="704">
        <f>IF($E15="","",VLOOKUP($E15,[2]F16_lista!$A$7:$O$22,14))</f>
        <v>0</v>
      </c>
      <c r="C15" s="705">
        <f>IF($E15="","",VLOOKUP($E15,[2]F16_lista!$A$7:$O$22,15))</f>
        <v>0</v>
      </c>
      <c r="D15" s="705">
        <f>IF($E15="","",VLOOKUP($E15,[2]F16_lista!$A$7:$O$22,5))</f>
        <v>0</v>
      </c>
      <c r="E15" s="706">
        <v>5</v>
      </c>
      <c r="F15" s="707" t="str">
        <f>UPPER(IF($E15="","",VLOOKUP($E15,[2]F16_lista!$A$7:$O$22,2)))</f>
        <v>SVSE II.</v>
      </c>
      <c r="G15" s="707">
        <f>IF($E15="","",VLOOKUP($E15,[2]F16_lista!$A$7:$O$22,3))</f>
        <v>0</v>
      </c>
      <c r="H15" s="707"/>
      <c r="I15" s="707">
        <f>IF($E15="","",VLOOKUP($E15,[2]F16_lista!$A$7:$O$22,4))</f>
        <v>0</v>
      </c>
      <c r="J15" s="733"/>
      <c r="K15" s="709"/>
      <c r="L15" s="709"/>
      <c r="M15" s="709"/>
      <c r="N15" s="728"/>
      <c r="O15" s="726" t="s">
        <v>137</v>
      </c>
      <c r="P15" s="728"/>
      <c r="Q15" s="574"/>
      <c r="R15" s="575"/>
      <c r="S15" s="576"/>
      <c r="U15" s="718" t="e">
        <f>[1]Birók!P29</f>
        <v>#REF!</v>
      </c>
      <c r="Y15" s="530"/>
      <c r="Z15" s="530"/>
      <c r="AA15" s="530"/>
      <c r="AB15" s="530"/>
      <c r="AC15" s="530"/>
      <c r="AD15" s="530"/>
      <c r="AE15" s="530"/>
      <c r="AF15" s="530"/>
      <c r="AG15" s="530"/>
      <c r="AH15" s="530"/>
      <c r="AI15" s="613"/>
      <c r="AJ15" s="613"/>
      <c r="AK15" s="613"/>
    </row>
    <row r="16" spans="1:37" s="578" customFormat="1" ht="12.9" customHeight="1" thickBot="1" x14ac:dyDescent="0.3">
      <c r="A16" s="579"/>
      <c r="B16" s="711"/>
      <c r="C16" s="712"/>
      <c r="D16" s="712"/>
      <c r="E16" s="722"/>
      <c r="F16" s="714"/>
      <c r="G16" s="714"/>
      <c r="H16" s="715"/>
      <c r="I16" s="716" t="s">
        <v>0</v>
      </c>
      <c r="J16" s="586" t="s">
        <v>64</v>
      </c>
      <c r="K16" s="717" t="str">
        <f>UPPER(IF(OR(J16="a",J16="as"),F15,IF(OR(J16="b",J16="bs"),F17,)))</f>
        <v>SVSE II.</v>
      </c>
      <c r="L16" s="717"/>
      <c r="M16" s="709"/>
      <c r="N16" s="728"/>
      <c r="O16" s="726"/>
      <c r="P16" s="728"/>
      <c r="Q16" s="574"/>
      <c r="R16" s="575"/>
      <c r="S16" s="576"/>
      <c r="U16" s="734" t="e">
        <f>[1]Birók!P30</f>
        <v>#REF!</v>
      </c>
      <c r="Y16" s="530"/>
      <c r="Z16" s="530"/>
      <c r="AA16" s="530" t="s">
        <v>64</v>
      </c>
      <c r="AB16" s="531">
        <v>150</v>
      </c>
      <c r="AC16" s="531">
        <v>120</v>
      </c>
      <c r="AD16" s="531">
        <v>90</v>
      </c>
      <c r="AE16" s="531">
        <v>60</v>
      </c>
      <c r="AF16" s="531">
        <v>40</v>
      </c>
      <c r="AG16" s="531">
        <v>25</v>
      </c>
      <c r="AH16" s="531">
        <v>15</v>
      </c>
      <c r="AI16" s="613"/>
      <c r="AJ16" s="613"/>
      <c r="AK16" s="613"/>
    </row>
    <row r="17" spans="1:37" s="578" customFormat="1" ht="12.9" customHeight="1" x14ac:dyDescent="0.25">
      <c r="A17" s="579">
        <v>6</v>
      </c>
      <c r="B17" s="704" t="str">
        <f>IF($E17="","",VLOOKUP($E17,[2]F16_lista!$A$7:$O$22,14))</f>
        <v/>
      </c>
      <c r="C17" s="705" t="str">
        <f>IF($E17="","",VLOOKUP($E17,[2]F16_lista!$A$7:$O$22,15))</f>
        <v/>
      </c>
      <c r="D17" s="705" t="str">
        <f>IF($E17="","",VLOOKUP($E17,[2]F16_lista!$A$7:$O$22,5))</f>
        <v/>
      </c>
      <c r="E17" s="706"/>
      <c r="F17" s="719" t="s">
        <v>77</v>
      </c>
      <c r="G17" s="719" t="str">
        <f>IF($E17="","",VLOOKUP($E17,[2]F16_lista!$A$7:$O$22,3))</f>
        <v/>
      </c>
      <c r="H17" s="719"/>
      <c r="I17" s="719" t="str">
        <f>IF($E17="","",VLOOKUP($E17,[2]F16_lista!$A$7:$O$22,4))</f>
        <v/>
      </c>
      <c r="J17" s="720"/>
      <c r="K17" s="709"/>
      <c r="L17" s="721"/>
      <c r="M17" s="709"/>
      <c r="N17" s="728"/>
      <c r="O17" s="726"/>
      <c r="P17" s="728"/>
      <c r="Q17" s="574"/>
      <c r="R17" s="575"/>
      <c r="S17" s="576"/>
      <c r="Y17" s="530"/>
      <c r="Z17" s="530"/>
      <c r="AA17" s="530" t="s">
        <v>69</v>
      </c>
      <c r="AB17" s="531">
        <v>120</v>
      </c>
      <c r="AC17" s="531">
        <v>90</v>
      </c>
      <c r="AD17" s="531">
        <v>60</v>
      </c>
      <c r="AE17" s="531">
        <v>40</v>
      </c>
      <c r="AF17" s="531">
        <v>25</v>
      </c>
      <c r="AG17" s="531">
        <v>15</v>
      </c>
      <c r="AH17" s="531">
        <v>8</v>
      </c>
      <c r="AI17" s="613"/>
      <c r="AJ17" s="613"/>
      <c r="AK17" s="613"/>
    </row>
    <row r="18" spans="1:37" s="578" customFormat="1" ht="12.9" customHeight="1" x14ac:dyDescent="0.25">
      <c r="A18" s="579"/>
      <c r="B18" s="711"/>
      <c r="C18" s="712"/>
      <c r="D18" s="712"/>
      <c r="E18" s="722"/>
      <c r="F18" s="714"/>
      <c r="G18" s="714"/>
      <c r="H18" s="715"/>
      <c r="I18" s="709"/>
      <c r="J18" s="723"/>
      <c r="K18" s="724" t="s">
        <v>0</v>
      </c>
      <c r="L18" s="595" t="s">
        <v>64</v>
      </c>
      <c r="M18" s="717" t="str">
        <f>UPPER(IF(OR(L18="a",L18="as"),K16,IF(OR(L18="b",L18="bs"),K20,)))</f>
        <v>SVSE II.</v>
      </c>
      <c r="N18" s="735"/>
      <c r="O18" s="726"/>
      <c r="P18" s="728"/>
      <c r="Q18" s="574"/>
      <c r="R18" s="575"/>
      <c r="S18" s="576"/>
      <c r="Y18" s="530"/>
      <c r="Z18" s="530"/>
      <c r="AA18" s="530" t="s">
        <v>70</v>
      </c>
      <c r="AB18" s="531">
        <v>90</v>
      </c>
      <c r="AC18" s="531">
        <v>60</v>
      </c>
      <c r="AD18" s="531">
        <v>40</v>
      </c>
      <c r="AE18" s="531">
        <v>25</v>
      </c>
      <c r="AF18" s="531">
        <v>15</v>
      </c>
      <c r="AG18" s="531">
        <v>8</v>
      </c>
      <c r="AH18" s="531">
        <v>4</v>
      </c>
      <c r="AI18" s="613"/>
      <c r="AJ18" s="613"/>
      <c r="AK18" s="613"/>
    </row>
    <row r="19" spans="1:37" s="578" customFormat="1" ht="12.9" customHeight="1" x14ac:dyDescent="0.25">
      <c r="A19" s="579">
        <v>7</v>
      </c>
      <c r="B19" s="704">
        <f>IF($E19="","",VLOOKUP($E19,[2]F16_lista!$A$7:$O$22,14))</f>
        <v>0</v>
      </c>
      <c r="C19" s="705">
        <f>IF($E19="","",VLOOKUP($E19,[2]F16_lista!$A$7:$O$22,15))</f>
        <v>0</v>
      </c>
      <c r="D19" s="705">
        <f>IF($E19="","",VLOOKUP($E19,[2]F16_lista!$A$7:$O$22,5))</f>
        <v>0</v>
      </c>
      <c r="E19" s="706">
        <v>8</v>
      </c>
      <c r="F19" s="719" t="str">
        <f>UPPER(IF($E19="","",VLOOKUP($E19,[2]F16_lista!$A$7:$O$22,2)))</f>
        <v>DUNAKESZI TK </v>
      </c>
      <c r="G19" s="719">
        <f>IF($E19="","",VLOOKUP($E19,[2]F16_lista!$A$7:$O$22,3))</f>
        <v>0</v>
      </c>
      <c r="H19" s="719"/>
      <c r="I19" s="719">
        <f>IF($E19="","",VLOOKUP($E19,[2]F16_lista!$A$7:$O$22,4))</f>
        <v>0</v>
      </c>
      <c r="J19" s="708"/>
      <c r="K19" s="709"/>
      <c r="L19" s="727"/>
      <c r="M19" s="726" t="s">
        <v>137</v>
      </c>
      <c r="N19" s="726"/>
      <c r="O19" s="726"/>
      <c r="P19" s="728"/>
      <c r="Q19" s="574"/>
      <c r="R19" s="575"/>
      <c r="S19" s="576"/>
      <c r="Y19" s="530"/>
      <c r="Z19" s="530"/>
      <c r="AA19" s="530" t="s">
        <v>71</v>
      </c>
      <c r="AB19" s="531">
        <v>60</v>
      </c>
      <c r="AC19" s="531">
        <v>40</v>
      </c>
      <c r="AD19" s="531">
        <v>25</v>
      </c>
      <c r="AE19" s="531">
        <v>15</v>
      </c>
      <c r="AF19" s="531">
        <v>8</v>
      </c>
      <c r="AG19" s="531">
        <v>4</v>
      </c>
      <c r="AH19" s="531">
        <v>2</v>
      </c>
      <c r="AI19" s="613"/>
      <c r="AJ19" s="613"/>
      <c r="AK19" s="613"/>
    </row>
    <row r="20" spans="1:37" s="578" customFormat="1" ht="12.9" customHeight="1" x14ac:dyDescent="0.25">
      <c r="A20" s="579"/>
      <c r="B20" s="711"/>
      <c r="C20" s="712"/>
      <c r="D20" s="712"/>
      <c r="E20" s="713"/>
      <c r="F20" s="714"/>
      <c r="G20" s="714"/>
      <c r="H20" s="715"/>
      <c r="I20" s="716" t="s">
        <v>0</v>
      </c>
      <c r="J20" s="586" t="s">
        <v>64</v>
      </c>
      <c r="K20" s="717" t="str">
        <f>UPPER(IF(OR(J20="a",J20="as"),F19,IF(OR(J20="b",J20="bs"),F21,)))</f>
        <v>DUNAKESZI TK </v>
      </c>
      <c r="L20" s="729"/>
      <c r="M20" s="709"/>
      <c r="N20" s="726"/>
      <c r="O20" s="726"/>
      <c r="P20" s="728"/>
      <c r="Q20" s="574"/>
      <c r="R20" s="575"/>
      <c r="S20" s="576"/>
      <c r="Y20" s="530"/>
      <c r="Z20" s="530"/>
      <c r="AA20" s="530" t="s">
        <v>72</v>
      </c>
      <c r="AB20" s="531">
        <v>40</v>
      </c>
      <c r="AC20" s="531">
        <v>25</v>
      </c>
      <c r="AD20" s="531">
        <v>15</v>
      </c>
      <c r="AE20" s="531">
        <v>8</v>
      </c>
      <c r="AF20" s="531">
        <v>4</v>
      </c>
      <c r="AG20" s="531">
        <v>2</v>
      </c>
      <c r="AH20" s="531">
        <v>1</v>
      </c>
      <c r="AI20" s="613"/>
      <c r="AJ20" s="613"/>
      <c r="AK20" s="613"/>
    </row>
    <row r="21" spans="1:37" s="578" customFormat="1" ht="12.9" customHeight="1" x14ac:dyDescent="0.25">
      <c r="A21" s="579">
        <v>8</v>
      </c>
      <c r="B21" s="704">
        <f>IF($E21="","",VLOOKUP($E21,[2]F16_lista!$A$7:$O$22,14))</f>
        <v>0</v>
      </c>
      <c r="C21" s="705">
        <f>IF($E21="","",VLOOKUP($E21,[2]F16_lista!$A$7:$O$22,15))</f>
        <v>0</v>
      </c>
      <c r="D21" s="705">
        <f>IF($E21="","",VLOOKUP($E21,[2]F16_lista!$A$7:$O$22,5))</f>
        <v>0</v>
      </c>
      <c r="E21" s="706">
        <v>6</v>
      </c>
      <c r="F21" s="719" t="str">
        <f>UPPER(IF($E21="","",VLOOKUP($E21,[2]F16_lista!$A$7:$O$22,2)))</f>
        <v>SVSE III.</v>
      </c>
      <c r="G21" s="719">
        <f>IF($E21="","",VLOOKUP($E21,[2]F16_lista!$A$7:$O$22,3))</f>
        <v>0</v>
      </c>
      <c r="H21" s="719"/>
      <c r="I21" s="719">
        <f>IF($E21="","",VLOOKUP($E21,[2]F16_lista!$A$7:$O$22,4))</f>
        <v>0</v>
      </c>
      <c r="J21" s="730"/>
      <c r="K21" s="709" t="s">
        <v>123</v>
      </c>
      <c r="L21" s="709"/>
      <c r="M21" s="709"/>
      <c r="N21" s="726"/>
      <c r="O21" s="726"/>
      <c r="P21" s="728"/>
      <c r="Q21" s="574"/>
      <c r="R21" s="575"/>
      <c r="S21" s="576"/>
      <c r="Y21" s="530"/>
      <c r="Z21" s="530"/>
      <c r="AA21" s="530" t="s">
        <v>73</v>
      </c>
      <c r="AB21" s="531">
        <v>25</v>
      </c>
      <c r="AC21" s="531">
        <v>15</v>
      </c>
      <c r="AD21" s="531">
        <v>10</v>
      </c>
      <c r="AE21" s="531">
        <v>6</v>
      </c>
      <c r="AF21" s="531">
        <v>3</v>
      </c>
      <c r="AG21" s="531">
        <v>1</v>
      </c>
      <c r="AH21" s="531">
        <v>0</v>
      </c>
      <c r="AI21" s="613"/>
      <c r="AJ21" s="613"/>
      <c r="AK21" s="613"/>
    </row>
    <row r="22" spans="1:37" s="578" customFormat="1" ht="12.9" customHeight="1" x14ac:dyDescent="0.25">
      <c r="A22" s="579"/>
      <c r="B22" s="711"/>
      <c r="C22" s="712"/>
      <c r="D22" s="712"/>
      <c r="E22" s="713"/>
      <c r="F22" s="732"/>
      <c r="G22" s="732"/>
      <c r="H22" s="736"/>
      <c r="I22" s="732"/>
      <c r="J22" s="723"/>
      <c r="K22" s="709"/>
      <c r="L22" s="709"/>
      <c r="M22" s="709"/>
      <c r="N22" s="726"/>
      <c r="O22" s="724" t="s">
        <v>0</v>
      </c>
      <c r="P22" s="595" t="s">
        <v>64</v>
      </c>
      <c r="Q22" s="717" t="str">
        <f>UPPER(IF(OR(P22="a",P22="as"),O14,IF(OR(P22="b",P22="bs"),O30,)))</f>
        <v>GYAC</v>
      </c>
      <c r="R22" s="725"/>
      <c r="S22" s="576"/>
      <c r="Y22" s="530"/>
      <c r="Z22" s="530"/>
      <c r="AA22" s="530" t="s">
        <v>74</v>
      </c>
      <c r="AB22" s="531">
        <v>15</v>
      </c>
      <c r="AC22" s="531">
        <v>10</v>
      </c>
      <c r="AD22" s="531">
        <v>6</v>
      </c>
      <c r="AE22" s="531">
        <v>3</v>
      </c>
      <c r="AF22" s="531">
        <v>1</v>
      </c>
      <c r="AG22" s="531">
        <v>0</v>
      </c>
      <c r="AH22" s="531">
        <v>0</v>
      </c>
      <c r="AI22" s="613"/>
      <c r="AJ22" s="613"/>
      <c r="AK22" s="613"/>
    </row>
    <row r="23" spans="1:37" s="578" customFormat="1" ht="12.9" customHeight="1" x14ac:dyDescent="0.25">
      <c r="A23" s="579">
        <v>9</v>
      </c>
      <c r="B23" s="704">
        <f>IF($E23="","",VLOOKUP($E23,[2]F16_lista!$A$7:$O$22,14))</f>
        <v>0</v>
      </c>
      <c r="C23" s="705">
        <f>IF($E23="","",VLOOKUP($E23,[2]F16_lista!$A$7:$O$22,15))</f>
        <v>0</v>
      </c>
      <c r="D23" s="705">
        <f>IF($E23="","",VLOOKUP($E23,[2]F16_lista!$A$7:$O$22,5))</f>
        <v>0</v>
      </c>
      <c r="E23" s="706">
        <v>1</v>
      </c>
      <c r="F23" s="719" t="str">
        <f>UPPER(IF($E23="","",VLOOKUP($E23,[2]F16_lista!$A$7:$O$22,2)))</f>
        <v xml:space="preserve">BUDAÖRSI SC </v>
      </c>
      <c r="G23" s="719">
        <f>IF($E23="","",VLOOKUP($E23,[2]F16_lista!$A$7:$O$22,3))</f>
        <v>0</v>
      </c>
      <c r="H23" s="719"/>
      <c r="I23" s="719">
        <f>IF($E23="","",VLOOKUP($E23,[2]F16_lista!$A$7:$O$22,4))</f>
        <v>0</v>
      </c>
      <c r="J23" s="708"/>
      <c r="K23" s="709"/>
      <c r="L23" s="709"/>
      <c r="M23" s="709"/>
      <c r="N23" s="726"/>
      <c r="O23" s="709"/>
      <c r="P23" s="728"/>
      <c r="Q23" s="726" t="s">
        <v>123</v>
      </c>
      <c r="R23" s="726"/>
      <c r="S23" s="576"/>
      <c r="Y23" s="530"/>
      <c r="Z23" s="530"/>
      <c r="AA23" s="530" t="s">
        <v>75</v>
      </c>
      <c r="AB23" s="531">
        <v>10</v>
      </c>
      <c r="AC23" s="531">
        <v>6</v>
      </c>
      <c r="AD23" s="531">
        <v>3</v>
      </c>
      <c r="AE23" s="531">
        <v>1</v>
      </c>
      <c r="AF23" s="531">
        <v>0</v>
      </c>
      <c r="AG23" s="531">
        <v>0</v>
      </c>
      <c r="AH23" s="531">
        <v>0</v>
      </c>
      <c r="AI23" s="613"/>
      <c r="AJ23" s="613"/>
      <c r="AK23" s="613"/>
    </row>
    <row r="24" spans="1:37" s="578" customFormat="1" ht="12.9" customHeight="1" x14ac:dyDescent="0.25">
      <c r="A24" s="579"/>
      <c r="B24" s="711"/>
      <c r="C24" s="712"/>
      <c r="D24" s="712"/>
      <c r="E24" s="713"/>
      <c r="F24" s="714"/>
      <c r="G24" s="714"/>
      <c r="H24" s="715"/>
      <c r="I24" s="716" t="s">
        <v>0</v>
      </c>
      <c r="J24" s="586" t="s">
        <v>64</v>
      </c>
      <c r="K24" s="717" t="str">
        <f>UPPER(IF(OR(J24="a",J24="as"),F23,IF(OR(J24="b",J24="bs"),F25,)))</f>
        <v xml:space="preserve">BUDAÖRSI SC </v>
      </c>
      <c r="L24" s="717"/>
      <c r="M24" s="709"/>
      <c r="N24" s="726"/>
      <c r="O24" s="726"/>
      <c r="P24" s="728"/>
      <c r="Q24" s="574"/>
      <c r="R24" s="575"/>
      <c r="S24" s="576"/>
      <c r="Y24" s="530"/>
      <c r="Z24" s="530"/>
      <c r="AA24" s="530" t="s">
        <v>76</v>
      </c>
      <c r="AB24" s="531">
        <v>6</v>
      </c>
      <c r="AC24" s="531">
        <v>3</v>
      </c>
      <c r="AD24" s="531">
        <v>1</v>
      </c>
      <c r="AE24" s="531">
        <v>0</v>
      </c>
      <c r="AF24" s="531">
        <v>0</v>
      </c>
      <c r="AG24" s="531">
        <v>0</v>
      </c>
      <c r="AH24" s="531">
        <v>0</v>
      </c>
      <c r="AI24" s="613"/>
      <c r="AJ24" s="613"/>
      <c r="AK24" s="613"/>
    </row>
    <row r="25" spans="1:37" s="578" customFormat="1" ht="12.9" customHeight="1" x14ac:dyDescent="0.25">
      <c r="A25" s="579">
        <v>10</v>
      </c>
      <c r="B25" s="704">
        <f>IF($E25="","",VLOOKUP($E25,[2]F16_lista!$A$7:$O$22,14))</f>
        <v>0</v>
      </c>
      <c r="C25" s="705">
        <f>IF($E25="","",VLOOKUP($E25,[2]F16_lista!$A$7:$O$22,15))</f>
        <v>0</v>
      </c>
      <c r="D25" s="705">
        <f>IF($E25="","",VLOOKUP($E25,[2]F16_lista!$A$7:$O$22,5))</f>
        <v>0</v>
      </c>
      <c r="E25" s="706">
        <v>7</v>
      </c>
      <c r="F25" s="719" t="str">
        <f>UPPER(IF($E25="","",VLOOKUP($E25,[2]F16_lista!$A$7:$O$22,2)))</f>
        <v>SVSE IV.</v>
      </c>
      <c r="G25" s="719">
        <f>IF($E25="","",VLOOKUP($E25,[2]F16_lista!$A$7:$O$22,3))</f>
        <v>0</v>
      </c>
      <c r="H25" s="719"/>
      <c r="I25" s="719">
        <f>IF($E25="","",VLOOKUP($E25,[2]F16_lista!$A$7:$O$22,4))</f>
        <v>0</v>
      </c>
      <c r="J25" s="720"/>
      <c r="K25" s="709" t="s">
        <v>145</v>
      </c>
      <c r="L25" s="721"/>
      <c r="M25" s="709"/>
      <c r="N25" s="726"/>
      <c r="O25" s="726"/>
      <c r="P25" s="728"/>
      <c r="Q25" s="574"/>
      <c r="R25" s="575"/>
      <c r="S25" s="576"/>
      <c r="Y25" s="530"/>
      <c r="Z25" s="530"/>
      <c r="AA25" s="530" t="s">
        <v>81</v>
      </c>
      <c r="AB25" s="531">
        <v>3</v>
      </c>
      <c r="AC25" s="531">
        <v>2</v>
      </c>
      <c r="AD25" s="531">
        <v>1</v>
      </c>
      <c r="AE25" s="531">
        <v>0</v>
      </c>
      <c r="AF25" s="531">
        <v>0</v>
      </c>
      <c r="AG25" s="531">
        <v>0</v>
      </c>
      <c r="AH25" s="531">
        <v>0</v>
      </c>
      <c r="AI25" s="613"/>
      <c r="AJ25" s="613"/>
      <c r="AK25" s="613"/>
    </row>
    <row r="26" spans="1:37" s="578" customFormat="1" ht="12.9" customHeight="1" x14ac:dyDescent="0.25">
      <c r="A26" s="579"/>
      <c r="B26" s="711"/>
      <c r="C26" s="712"/>
      <c r="D26" s="712"/>
      <c r="E26" s="722"/>
      <c r="F26" s="714"/>
      <c r="G26" s="714"/>
      <c r="H26" s="715"/>
      <c r="I26" s="709"/>
      <c r="J26" s="723"/>
      <c r="K26" s="724" t="s">
        <v>0</v>
      </c>
      <c r="L26" s="595" t="s">
        <v>65</v>
      </c>
      <c r="M26" s="717" t="str">
        <f>UPPER(IF(OR(L26="a",L26="as"),K24,IF(OR(L26="b",L26="bs"),K28,)))</f>
        <v>PVTC 1.</v>
      </c>
      <c r="N26" s="725"/>
      <c r="O26" s="726"/>
      <c r="P26" s="728"/>
      <c r="Q26" s="574"/>
      <c r="R26" s="575"/>
      <c r="S26" s="576"/>
      <c r="Y26" s="613"/>
      <c r="Z26" s="613"/>
      <c r="AA26" s="613"/>
      <c r="AB26" s="613"/>
      <c r="AC26" s="613"/>
      <c r="AD26" s="613"/>
      <c r="AE26" s="613"/>
      <c r="AF26" s="613"/>
      <c r="AG26" s="613"/>
      <c r="AH26" s="613"/>
      <c r="AI26" s="613"/>
      <c r="AJ26" s="613"/>
      <c r="AK26" s="613"/>
    </row>
    <row r="27" spans="1:37" s="578" customFormat="1" ht="12.9" customHeight="1" x14ac:dyDescent="0.25">
      <c r="A27" s="579">
        <v>11</v>
      </c>
      <c r="B27" s="704">
        <f>IF($E27="","",VLOOKUP($E27,[2]F16_lista!$A$7:$O$22,14))</f>
        <v>0</v>
      </c>
      <c r="C27" s="705">
        <f>IF($E27="","",VLOOKUP($E27,[2]F16_lista!$A$7:$O$22,15))</f>
        <v>0</v>
      </c>
      <c r="D27" s="705">
        <f>IF($E27="","",VLOOKUP($E27,[2]F16_lista!$A$7:$O$22,5))</f>
        <v>0</v>
      </c>
      <c r="E27" s="706">
        <v>2</v>
      </c>
      <c r="F27" s="719" t="str">
        <f>UPPER(IF($E27="","",VLOOKUP($E27,[2]F16_lista!$A$7:$O$22,2)))</f>
        <v>ZTE I.</v>
      </c>
      <c r="G27" s="719">
        <f>IF($E27="","",VLOOKUP($E27,[2]F16_lista!$A$7:$O$22,3))</f>
        <v>0</v>
      </c>
      <c r="H27" s="719"/>
      <c r="I27" s="719">
        <f>IF($E27="","",VLOOKUP($E27,[2]F16_lista!$A$7:$O$22,4))</f>
        <v>0</v>
      </c>
      <c r="J27" s="708"/>
      <c r="K27" s="709"/>
      <c r="L27" s="727"/>
      <c r="M27" s="726" t="s">
        <v>137</v>
      </c>
      <c r="N27" s="728"/>
      <c r="O27" s="726"/>
      <c r="P27" s="728"/>
      <c r="Q27" s="574"/>
      <c r="R27" s="575"/>
      <c r="S27" s="576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613"/>
      <c r="AJ27" s="613"/>
      <c r="AK27" s="613"/>
    </row>
    <row r="28" spans="1:37" s="578" customFormat="1" ht="12.9" customHeight="1" x14ac:dyDescent="0.25">
      <c r="A28" s="606"/>
      <c r="B28" s="711"/>
      <c r="C28" s="712"/>
      <c r="D28" s="712"/>
      <c r="E28" s="722"/>
      <c r="F28" s="714"/>
      <c r="G28" s="714"/>
      <c r="H28" s="715"/>
      <c r="I28" s="716" t="s">
        <v>0</v>
      </c>
      <c r="J28" s="586" t="s">
        <v>65</v>
      </c>
      <c r="K28" s="717" t="str">
        <f>UPPER(IF(OR(J28="a",J28="as"),F27,IF(OR(J28="b",J28="bs"),F29,)))</f>
        <v>PVTC 1.</v>
      </c>
      <c r="L28" s="729"/>
      <c r="M28" s="709"/>
      <c r="N28" s="728"/>
      <c r="O28" s="726"/>
      <c r="P28" s="728"/>
      <c r="Q28" s="574"/>
      <c r="R28" s="575"/>
      <c r="S28" s="576"/>
    </row>
    <row r="29" spans="1:37" s="578" customFormat="1" ht="12.9" customHeight="1" x14ac:dyDescent="0.25">
      <c r="A29" s="565">
        <v>12</v>
      </c>
      <c r="B29" s="704">
        <f>IF($E29="","",VLOOKUP($E29,[2]F16_lista!$A$7:$O$22,14))</f>
        <v>0</v>
      </c>
      <c r="C29" s="705">
        <f>IF($E29="","",VLOOKUP($E29,[2]F16_lista!$A$7:$O$22,15))</f>
        <v>0</v>
      </c>
      <c r="D29" s="705">
        <f>IF($E29="","",VLOOKUP($E29,[2]F16_lista!$A$7:$O$22,5))</f>
        <v>0</v>
      </c>
      <c r="E29" s="706">
        <v>11</v>
      </c>
      <c r="F29" s="707" t="str">
        <f>UPPER(IF($E29="","",VLOOKUP($E29,[2]F16_lista!$A$7:$O$22,2)))</f>
        <v>PVTC 1.</v>
      </c>
      <c r="G29" s="707">
        <f>IF($E29="","",VLOOKUP($E29,[2]F16_lista!$A$7:$O$22,3))</f>
        <v>0</v>
      </c>
      <c r="H29" s="707"/>
      <c r="I29" s="707">
        <f>IF($E29="","",VLOOKUP($E29,[2]F16_lista!$A$7:$O$22,4))</f>
        <v>0</v>
      </c>
      <c r="J29" s="730"/>
      <c r="K29" s="709"/>
      <c r="L29" s="709"/>
      <c r="M29" s="709"/>
      <c r="N29" s="728"/>
      <c r="O29" s="726"/>
      <c r="P29" s="728"/>
      <c r="Q29" s="574"/>
      <c r="R29" s="575"/>
      <c r="S29" s="576"/>
    </row>
    <row r="30" spans="1:37" s="578" customFormat="1" ht="12.9" customHeight="1" x14ac:dyDescent="0.25">
      <c r="A30" s="579"/>
      <c r="B30" s="711"/>
      <c r="C30" s="712"/>
      <c r="D30" s="712"/>
      <c r="E30" s="722"/>
      <c r="F30" s="709"/>
      <c r="G30" s="709"/>
      <c r="H30" s="731"/>
      <c r="I30" s="732"/>
      <c r="J30" s="723"/>
      <c r="K30" s="709"/>
      <c r="L30" s="709"/>
      <c r="M30" s="724" t="s">
        <v>0</v>
      </c>
      <c r="N30" s="595" t="s">
        <v>64</v>
      </c>
      <c r="O30" s="717" t="str">
        <f>UPPER(IF(OR(N30="a",N30="as"),M26,IF(OR(N30="b",N30="bs"),M34,)))</f>
        <v>PVTC 1.</v>
      </c>
      <c r="P30" s="735"/>
      <c r="Q30" s="574"/>
      <c r="R30" s="575"/>
      <c r="S30" s="576"/>
    </row>
    <row r="31" spans="1:37" s="578" customFormat="1" ht="12.9" customHeight="1" x14ac:dyDescent="0.25">
      <c r="A31" s="579">
        <v>13</v>
      </c>
      <c r="B31" s="704">
        <f>IF($E31="","",VLOOKUP($E31,[2]F16_lista!$A$7:$O$22,14))</f>
        <v>0</v>
      </c>
      <c r="C31" s="705">
        <f>IF($E31="","",VLOOKUP($E31,[2]F16_lista!$A$7:$O$22,15))</f>
        <v>0</v>
      </c>
      <c r="D31" s="705">
        <f>IF($E31="","",VLOOKUP($E31,[2]F16_lista!$A$7:$O$22,5))</f>
        <v>0</v>
      </c>
      <c r="E31" s="706">
        <v>10</v>
      </c>
      <c r="F31" s="719" t="str">
        <f>UPPER(IF($E31="","",VLOOKUP($E31,[2]F16_lista!$A$7:$O$22,2)))</f>
        <v>HALASI TC</v>
      </c>
      <c r="G31" s="719">
        <f>IF($E31="","",VLOOKUP($E31,[2]F16_lista!$A$7:$O$22,3))</f>
        <v>0</v>
      </c>
      <c r="H31" s="719"/>
      <c r="I31" s="719">
        <f>IF($E31="","",VLOOKUP($E31,[2]F16_lista!$A$7:$O$22,4))</f>
        <v>0</v>
      </c>
      <c r="J31" s="733"/>
      <c r="K31" s="709"/>
      <c r="L31" s="709"/>
      <c r="M31" s="709"/>
      <c r="N31" s="728"/>
      <c r="O31" s="726" t="s">
        <v>137</v>
      </c>
      <c r="P31" s="726"/>
      <c r="Q31" s="574"/>
      <c r="R31" s="575"/>
      <c r="S31" s="576"/>
    </row>
    <row r="32" spans="1:37" s="578" customFormat="1" ht="12.9" customHeight="1" x14ac:dyDescent="0.25">
      <c r="A32" s="579"/>
      <c r="B32" s="711"/>
      <c r="C32" s="712"/>
      <c r="D32" s="712"/>
      <c r="E32" s="722"/>
      <c r="F32" s="714"/>
      <c r="G32" s="714"/>
      <c r="H32" s="715"/>
      <c r="I32" s="724" t="s">
        <v>0</v>
      </c>
      <c r="J32" s="586" t="s">
        <v>65</v>
      </c>
      <c r="K32" s="717" t="str">
        <f>UPPER(IF(OR(J32="a",J32="as"),F31,IF(OR(J32="b",J32="bs"),F33,)))</f>
        <v>CENTERPÁLYA EGYESÜLET </v>
      </c>
      <c r="L32" s="717"/>
      <c r="M32" s="709"/>
      <c r="N32" s="728"/>
      <c r="O32" s="726"/>
      <c r="P32" s="726"/>
      <c r="Q32" s="574"/>
      <c r="R32" s="575"/>
      <c r="S32" s="576"/>
    </row>
    <row r="33" spans="1:19" s="578" customFormat="1" ht="12.9" customHeight="1" x14ac:dyDescent="0.25">
      <c r="A33" s="579">
        <v>14</v>
      </c>
      <c r="B33" s="704">
        <f>IF($E33="","",VLOOKUP($E33,[2]F16_lista!$A$7:$O$22,14))</f>
        <v>0</v>
      </c>
      <c r="C33" s="705">
        <f>IF($E33="","",VLOOKUP($E33,[2]F16_lista!$A$7:$O$22,15))</f>
        <v>0</v>
      </c>
      <c r="D33" s="705">
        <f>IF($E33="","",VLOOKUP($E33,[2]F16_lista!$A$7:$O$22,5))</f>
        <v>0</v>
      </c>
      <c r="E33" s="706">
        <v>13</v>
      </c>
      <c r="F33" s="719" t="str">
        <f>UPPER(IF($E33="","",VLOOKUP($E33,[2]F16_lista!$A$7:$O$22,2)))</f>
        <v>CENTERPÁLYA EGYESÜLET </v>
      </c>
      <c r="G33" s="719">
        <f>IF($E33="","",VLOOKUP($E33,[2]F16_lista!$A$7:$O$22,3))</f>
        <v>0</v>
      </c>
      <c r="H33" s="719"/>
      <c r="I33" s="719">
        <f>IF($E33="","",VLOOKUP($E33,[2]F16_lista!$A$7:$O$22,4))</f>
        <v>0</v>
      </c>
      <c r="J33" s="720"/>
      <c r="K33" s="726" t="s">
        <v>137</v>
      </c>
      <c r="L33" s="721"/>
      <c r="M33" s="709"/>
      <c r="N33" s="728"/>
      <c r="O33" s="726"/>
      <c r="P33" s="726"/>
      <c r="Q33" s="574"/>
      <c r="R33" s="575"/>
      <c r="S33" s="576"/>
    </row>
    <row r="34" spans="1:19" s="578" customFormat="1" ht="12.9" customHeight="1" x14ac:dyDescent="0.25">
      <c r="A34" s="579"/>
      <c r="B34" s="711"/>
      <c r="C34" s="712"/>
      <c r="D34" s="712"/>
      <c r="E34" s="722"/>
      <c r="F34" s="714"/>
      <c r="G34" s="714"/>
      <c r="H34" s="715"/>
      <c r="I34" s="709"/>
      <c r="J34" s="723"/>
      <c r="K34" s="724" t="s">
        <v>0</v>
      </c>
      <c r="L34" s="595" t="s">
        <v>65</v>
      </c>
      <c r="M34" s="717" t="str">
        <f>UPPER(IF(OR(L34="a",L34="as"),K32,IF(OR(L34="b",L34="bs"),K36,)))</f>
        <v>SVSE I.</v>
      </c>
      <c r="N34" s="735"/>
      <c r="O34" s="726"/>
      <c r="P34" s="726"/>
      <c r="Q34" s="574"/>
      <c r="R34" s="575"/>
      <c r="S34" s="576"/>
    </row>
    <row r="35" spans="1:19" s="578" customFormat="1" ht="12.9" customHeight="1" x14ac:dyDescent="0.25">
      <c r="A35" s="579">
        <v>15</v>
      </c>
      <c r="B35" s="704" t="str">
        <f>IF($E35="","",VLOOKUP($E35,[2]F16_lista!$A$7:$O$22,14))</f>
        <v/>
      </c>
      <c r="C35" s="705" t="str">
        <f>IF($E35="","",VLOOKUP($E35,[2]F16_lista!$A$7:$O$22,15))</f>
        <v/>
      </c>
      <c r="D35" s="705" t="str">
        <f>IF($E35="","",VLOOKUP($E35,[2]F16_lista!$A$7:$O$22,5))</f>
        <v/>
      </c>
      <c r="E35" s="706"/>
      <c r="F35" s="719" t="s">
        <v>77</v>
      </c>
      <c r="G35" s="719" t="str">
        <f>IF($E35="","",VLOOKUP($E35,[2]F16_lista!$A$7:$O$22,3))</f>
        <v/>
      </c>
      <c r="H35" s="719"/>
      <c r="I35" s="719" t="str">
        <f>IF($E35="","",VLOOKUP($E35,[2]F16_lista!$A$7:$O$22,4))</f>
        <v/>
      </c>
      <c r="J35" s="708"/>
      <c r="K35" s="709"/>
      <c r="L35" s="727"/>
      <c r="M35" s="709"/>
      <c r="N35" s="726"/>
      <c r="O35" s="726"/>
      <c r="P35" s="726"/>
      <c r="Q35" s="574"/>
      <c r="R35" s="575"/>
      <c r="S35" s="576"/>
    </row>
    <row r="36" spans="1:19" s="578" customFormat="1" ht="12.9" customHeight="1" x14ac:dyDescent="0.25">
      <c r="A36" s="579"/>
      <c r="B36" s="711"/>
      <c r="C36" s="712"/>
      <c r="D36" s="712"/>
      <c r="E36" s="713"/>
      <c r="F36" s="714"/>
      <c r="G36" s="714"/>
      <c r="H36" s="715"/>
      <c r="I36" s="724" t="s">
        <v>0</v>
      </c>
      <c r="J36" s="586" t="s">
        <v>65</v>
      </c>
      <c r="K36" s="717" t="str">
        <f>UPPER(IF(OR(J36="a",J36="as"),F35,IF(OR(J36="b",J36="bs"),F37,)))</f>
        <v>SVSE I.</v>
      </c>
      <c r="L36" s="729"/>
      <c r="M36" s="709"/>
      <c r="N36" s="726"/>
      <c r="O36" s="726"/>
      <c r="P36" s="726"/>
      <c r="Q36" s="574"/>
      <c r="R36" s="575"/>
      <c r="S36" s="576"/>
    </row>
    <row r="37" spans="1:19" s="578" customFormat="1" ht="12.9" customHeight="1" x14ac:dyDescent="0.25">
      <c r="A37" s="565">
        <v>16</v>
      </c>
      <c r="B37" s="704">
        <f>IF($E37="","",VLOOKUP($E37,[2]F16_lista!$A$7:$O$22,14))</f>
        <v>0</v>
      </c>
      <c r="C37" s="705">
        <f>IF($E37="","",VLOOKUP($E37,[2]F16_lista!$A$7:$O$22,15))</f>
        <v>0</v>
      </c>
      <c r="D37" s="705">
        <f>IF($E37="","",VLOOKUP($E37,[2]F16_lista!$A$7:$O$22,5))</f>
        <v>0</v>
      </c>
      <c r="E37" s="706">
        <v>4</v>
      </c>
      <c r="F37" s="707" t="str">
        <f>UPPER(IF($E37="","",VLOOKUP($E37,[2]F16_lista!$A$7:$O$22,2)))</f>
        <v>SVSE I.</v>
      </c>
      <c r="G37" s="707">
        <f>IF($E37="","",VLOOKUP($E37,[2]F16_lista!$A$7:$O$22,3))</f>
        <v>0</v>
      </c>
      <c r="H37" s="719"/>
      <c r="I37" s="707">
        <f>IF($E37="","",VLOOKUP($E37,[2]F16_lista!$A$7:$O$22,4))</f>
        <v>0</v>
      </c>
      <c r="J37" s="730"/>
      <c r="K37" s="709"/>
      <c r="L37" s="709"/>
      <c r="M37" s="709"/>
      <c r="N37" s="726"/>
      <c r="O37" s="726"/>
      <c r="P37" s="726"/>
      <c r="Q37" s="574"/>
      <c r="R37" s="575"/>
      <c r="S37" s="576"/>
    </row>
    <row r="38" spans="1:19" s="578" customFormat="1" ht="9.6" customHeight="1" x14ac:dyDescent="0.25">
      <c r="A38" s="737"/>
      <c r="B38" s="713"/>
      <c r="C38" s="713"/>
      <c r="D38" s="713"/>
      <c r="E38" s="713"/>
      <c r="F38" s="732"/>
      <c r="G38" s="732"/>
      <c r="H38" s="736"/>
      <c r="I38" s="709"/>
      <c r="J38" s="723"/>
      <c r="K38" s="709"/>
      <c r="L38" s="709"/>
      <c r="M38" s="709"/>
      <c r="N38" s="726"/>
      <c r="O38" s="726"/>
      <c r="P38" s="726"/>
      <c r="Q38" s="574"/>
      <c r="R38" s="575"/>
      <c r="S38" s="576"/>
    </row>
    <row r="39" spans="1:19" s="578" customFormat="1" ht="9.6" customHeight="1" x14ac:dyDescent="0.25">
      <c r="A39" s="738"/>
      <c r="B39" s="739"/>
      <c r="C39" s="739"/>
      <c r="D39" s="739"/>
      <c r="E39" s="713"/>
      <c r="F39" s="739"/>
      <c r="G39" s="739"/>
      <c r="H39" s="739"/>
      <c r="I39" s="739"/>
      <c r="J39" s="713"/>
      <c r="K39" s="739"/>
      <c r="L39" s="739"/>
      <c r="M39" s="739"/>
      <c r="N39" s="740"/>
      <c r="O39" s="740"/>
      <c r="P39" s="740"/>
      <c r="Q39" s="574"/>
      <c r="R39" s="575"/>
      <c r="S39" s="576"/>
    </row>
    <row r="40" spans="1:19" s="578" customFormat="1" ht="9.6" customHeight="1" x14ac:dyDescent="0.25">
      <c r="A40" s="737"/>
      <c r="B40" s="713"/>
      <c r="C40" s="713"/>
      <c r="D40" s="713"/>
      <c r="E40" s="713"/>
      <c r="F40" s="739"/>
      <c r="G40" s="739"/>
      <c r="I40" s="739"/>
      <c r="J40" s="713"/>
      <c r="K40" s="739"/>
      <c r="L40" s="739"/>
      <c r="M40" s="741"/>
      <c r="N40" s="713"/>
      <c r="O40" s="739"/>
      <c r="P40" s="740"/>
      <c r="Q40" s="574"/>
      <c r="R40" s="575"/>
      <c r="S40" s="576"/>
    </row>
    <row r="41" spans="1:19" s="578" customFormat="1" ht="9.6" customHeight="1" x14ac:dyDescent="0.25">
      <c r="A41" s="737"/>
      <c r="B41" s="739"/>
      <c r="C41" s="739"/>
      <c r="D41" s="739"/>
      <c r="E41" s="713"/>
      <c r="F41" s="739"/>
      <c r="G41" s="739"/>
      <c r="H41" s="739"/>
      <c r="I41" s="739"/>
      <c r="J41" s="713"/>
      <c r="K41" s="739"/>
      <c r="L41" s="739"/>
      <c r="M41" s="739"/>
      <c r="N41" s="740"/>
      <c r="O41" s="739"/>
      <c r="P41" s="740"/>
      <c r="Q41" s="574"/>
      <c r="R41" s="575"/>
      <c r="S41" s="576"/>
    </row>
    <row r="42" spans="1:19" s="578" customFormat="1" ht="9.6" customHeight="1" x14ac:dyDescent="0.25">
      <c r="A42" s="737"/>
      <c r="B42" s="713"/>
      <c r="C42" s="713"/>
      <c r="D42" s="713"/>
      <c r="E42" s="713"/>
      <c r="F42" s="739"/>
      <c r="G42" s="739"/>
      <c r="I42" s="741"/>
      <c r="J42" s="713"/>
      <c r="K42" s="739"/>
      <c r="L42" s="739"/>
      <c r="M42" s="739"/>
      <c r="N42" s="740"/>
      <c r="O42" s="740"/>
      <c r="P42" s="740"/>
      <c r="Q42" s="574"/>
      <c r="R42" s="575"/>
      <c r="S42" s="576"/>
    </row>
    <row r="43" spans="1:19" s="578" customFormat="1" ht="9.6" customHeight="1" x14ac:dyDescent="0.25">
      <c r="A43" s="737"/>
      <c r="B43" s="739"/>
      <c r="C43" s="739"/>
      <c r="D43" s="739"/>
      <c r="E43" s="713"/>
      <c r="F43" s="739"/>
      <c r="G43" s="739"/>
      <c r="H43" s="739"/>
      <c r="I43" s="739"/>
      <c r="J43" s="713"/>
      <c r="K43" s="739"/>
      <c r="L43" s="742"/>
      <c r="M43" s="739"/>
      <c r="N43" s="740"/>
      <c r="O43" s="740"/>
      <c r="P43" s="740"/>
      <c r="Q43" s="574"/>
      <c r="R43" s="575"/>
      <c r="S43" s="576"/>
    </row>
    <row r="44" spans="1:19" s="578" customFormat="1" ht="9.6" customHeight="1" x14ac:dyDescent="0.25">
      <c r="A44" s="737"/>
      <c r="B44" s="713"/>
      <c r="C44" s="713"/>
      <c r="D44" s="713"/>
      <c r="E44" s="713"/>
      <c r="F44" s="739"/>
      <c r="G44" s="739"/>
      <c r="I44" s="739"/>
      <c r="J44" s="713"/>
      <c r="K44" s="741"/>
      <c r="L44" s="713"/>
      <c r="M44" s="739"/>
      <c r="N44" s="740"/>
      <c r="O44" s="740"/>
      <c r="P44" s="740"/>
      <c r="Q44" s="574"/>
      <c r="R44" s="575"/>
      <c r="S44" s="576"/>
    </row>
    <row r="45" spans="1:19" s="578" customFormat="1" ht="9.6" customHeight="1" x14ac:dyDescent="0.25">
      <c r="A45" s="737"/>
      <c r="B45" s="739"/>
      <c r="C45" s="739"/>
      <c r="D45" s="739"/>
      <c r="E45" s="713"/>
      <c r="F45" s="739"/>
      <c r="G45" s="739"/>
      <c r="H45" s="739"/>
      <c r="I45" s="739"/>
      <c r="J45" s="713"/>
      <c r="K45" s="739"/>
      <c r="L45" s="739"/>
      <c r="M45" s="739"/>
      <c r="N45" s="740"/>
      <c r="O45" s="740"/>
      <c r="P45" s="740"/>
      <c r="Q45" s="574"/>
      <c r="R45" s="575"/>
      <c r="S45" s="576"/>
    </row>
    <row r="46" spans="1:19" s="578" customFormat="1" ht="9.6" customHeight="1" x14ac:dyDescent="0.25">
      <c r="A46" s="737"/>
      <c r="B46" s="713"/>
      <c r="C46" s="713"/>
      <c r="D46" s="713"/>
      <c r="E46" s="713"/>
      <c r="F46" s="739"/>
      <c r="G46" s="739"/>
      <c r="I46" s="741"/>
      <c r="J46" s="713"/>
      <c r="K46" s="739"/>
      <c r="L46" s="739"/>
      <c r="M46" s="739"/>
      <c r="N46" s="740"/>
      <c r="O46" s="740"/>
      <c r="P46" s="740"/>
      <c r="Q46" s="574"/>
      <c r="R46" s="575"/>
      <c r="S46" s="576"/>
    </row>
    <row r="47" spans="1:19" s="578" customFormat="1" ht="9.6" customHeight="1" x14ac:dyDescent="0.25">
      <c r="A47" s="738"/>
      <c r="B47" s="739"/>
      <c r="C47" s="739"/>
      <c r="D47" s="739"/>
      <c r="E47" s="713"/>
      <c r="F47" s="739"/>
      <c r="G47" s="739"/>
      <c r="H47" s="739"/>
      <c r="I47" s="739"/>
      <c r="J47" s="713"/>
      <c r="K47" s="739"/>
      <c r="L47" s="739"/>
      <c r="M47" s="739"/>
      <c r="N47" s="739"/>
      <c r="O47" s="572"/>
      <c r="P47" s="572"/>
      <c r="Q47" s="574"/>
      <c r="R47" s="575"/>
      <c r="S47" s="576"/>
    </row>
    <row r="48" spans="1:19" s="623" customFormat="1" ht="6.75" customHeight="1" x14ac:dyDescent="0.25">
      <c r="A48" s="618"/>
      <c r="B48" s="618"/>
      <c r="C48" s="618"/>
      <c r="D48" s="618"/>
      <c r="E48" s="618"/>
      <c r="F48" s="743"/>
      <c r="G48" s="743"/>
      <c r="H48" s="743"/>
      <c r="I48" s="743"/>
      <c r="J48" s="620"/>
      <c r="K48" s="621"/>
      <c r="L48" s="622"/>
      <c r="M48" s="621"/>
      <c r="N48" s="622"/>
      <c r="O48" s="621"/>
      <c r="P48" s="622"/>
      <c r="Q48" s="621"/>
      <c r="R48" s="622"/>
      <c r="S48" s="614"/>
    </row>
    <row r="49" spans="1:18" s="636" customFormat="1" ht="10.5" customHeight="1" x14ac:dyDescent="0.25">
      <c r="A49" s="624" t="s">
        <v>44</v>
      </c>
      <c r="B49" s="625"/>
      <c r="C49" s="625"/>
      <c r="D49" s="626"/>
      <c r="E49" s="627" t="s">
        <v>5</v>
      </c>
      <c r="F49" s="628" t="s">
        <v>46</v>
      </c>
      <c r="G49" s="627"/>
      <c r="H49" s="629"/>
      <c r="I49" s="630"/>
      <c r="J49" s="627" t="s">
        <v>5</v>
      </c>
      <c r="K49" s="628" t="s">
        <v>54</v>
      </c>
      <c r="L49" s="631"/>
      <c r="M49" s="628" t="s">
        <v>55</v>
      </c>
      <c r="N49" s="632"/>
      <c r="O49" s="633" t="s">
        <v>56</v>
      </c>
      <c r="P49" s="633"/>
      <c r="Q49" s="634"/>
      <c r="R49" s="635"/>
    </row>
    <row r="50" spans="1:18" s="636" customFormat="1" ht="9" customHeight="1" x14ac:dyDescent="0.25">
      <c r="A50" s="744" t="s">
        <v>45</v>
      </c>
      <c r="B50" s="745"/>
      <c r="C50" s="746"/>
      <c r="D50" s="747"/>
      <c r="E50" s="748">
        <v>1</v>
      </c>
      <c r="F50" s="637" t="str">
        <f>IF(E50&gt;$R$57,,UPPER(VLOOKUP(E50,[2]F16_lista!$A$7:$Q$134,2)))</f>
        <v xml:space="preserve">BUDAÖRSI SC </v>
      </c>
      <c r="G50" s="643"/>
      <c r="H50" s="637"/>
      <c r="I50" s="644"/>
      <c r="J50" s="749" t="s">
        <v>6</v>
      </c>
      <c r="K50" s="750"/>
      <c r="L50" s="751"/>
      <c r="M50" s="750"/>
      <c r="N50" s="752"/>
      <c r="O50" s="753" t="s">
        <v>47</v>
      </c>
      <c r="P50" s="754"/>
      <c r="Q50" s="754"/>
      <c r="R50" s="755"/>
    </row>
    <row r="51" spans="1:18" s="636" customFormat="1" ht="9" customHeight="1" x14ac:dyDescent="0.25">
      <c r="A51" s="756" t="s">
        <v>53</v>
      </c>
      <c r="B51" s="757"/>
      <c r="C51" s="758"/>
      <c r="D51" s="759"/>
      <c r="E51" s="748">
        <v>2</v>
      </c>
      <c r="F51" s="637" t="str">
        <f>IF(E51&gt;$R$57,,UPPER(VLOOKUP(E51,[2]F16_lista!$A$7:$Q$134,2)))</f>
        <v>ZTE I.</v>
      </c>
      <c r="G51" s="643"/>
      <c r="H51" s="637"/>
      <c r="I51" s="644"/>
      <c r="J51" s="749" t="s">
        <v>7</v>
      </c>
      <c r="K51" s="750"/>
      <c r="L51" s="751"/>
      <c r="M51" s="750"/>
      <c r="N51" s="752"/>
      <c r="O51" s="760"/>
      <c r="P51" s="761"/>
      <c r="Q51" s="757"/>
      <c r="R51" s="762"/>
    </row>
    <row r="52" spans="1:18" s="636" customFormat="1" ht="9" customHeight="1" x14ac:dyDescent="0.25">
      <c r="A52" s="658"/>
      <c r="B52" s="659"/>
      <c r="C52" s="660"/>
      <c r="D52" s="661"/>
      <c r="E52" s="748">
        <v>3</v>
      </c>
      <c r="F52" s="637" t="str">
        <f>IF(E52&gt;$R$57,,UPPER(VLOOKUP(E52,[2]F16_lista!$A$7:$Q$134,2)))</f>
        <v>ZTE II.</v>
      </c>
      <c r="G52" s="643"/>
      <c r="H52" s="637"/>
      <c r="I52" s="644"/>
      <c r="J52" s="749" t="s">
        <v>8</v>
      </c>
      <c r="K52" s="750"/>
      <c r="L52" s="751"/>
      <c r="M52" s="750"/>
      <c r="N52" s="752"/>
      <c r="O52" s="753" t="s">
        <v>48</v>
      </c>
      <c r="P52" s="754"/>
      <c r="Q52" s="754"/>
      <c r="R52" s="755"/>
    </row>
    <row r="53" spans="1:18" s="636" customFormat="1" ht="9" customHeight="1" x14ac:dyDescent="0.25">
      <c r="A53" s="662"/>
      <c r="B53" s="548"/>
      <c r="C53" s="548"/>
      <c r="D53" s="663"/>
      <c r="E53" s="748">
        <v>4</v>
      </c>
      <c r="F53" s="637" t="str">
        <f>IF(E53&gt;$R$57,,UPPER(VLOOKUP(E53,[2]F16_lista!$A$7:$Q$134,2)))</f>
        <v>SVSE I.</v>
      </c>
      <c r="G53" s="643"/>
      <c r="H53" s="637"/>
      <c r="I53" s="644"/>
      <c r="J53" s="749" t="s">
        <v>9</v>
      </c>
      <c r="K53" s="750"/>
      <c r="L53" s="751"/>
      <c r="M53" s="750"/>
      <c r="N53" s="752"/>
      <c r="O53" s="750"/>
      <c r="P53" s="751"/>
      <c r="Q53" s="750"/>
      <c r="R53" s="752"/>
    </row>
    <row r="54" spans="1:18" s="636" customFormat="1" ht="9" customHeight="1" x14ac:dyDescent="0.25">
      <c r="A54" s="664"/>
      <c r="B54" s="665"/>
      <c r="C54" s="665"/>
      <c r="D54" s="666"/>
      <c r="E54" s="748"/>
      <c r="F54" s="637"/>
      <c r="G54" s="643"/>
      <c r="H54" s="637"/>
      <c r="I54" s="644"/>
      <c r="J54" s="749" t="s">
        <v>10</v>
      </c>
      <c r="K54" s="750"/>
      <c r="L54" s="751"/>
      <c r="M54" s="750"/>
      <c r="N54" s="752"/>
      <c r="O54" s="757"/>
      <c r="P54" s="761"/>
      <c r="Q54" s="757"/>
      <c r="R54" s="762"/>
    </row>
    <row r="55" spans="1:18" s="636" customFormat="1" ht="9" customHeight="1" x14ac:dyDescent="0.25">
      <c r="A55" s="667"/>
      <c r="B55" s="668"/>
      <c r="C55" s="548"/>
      <c r="D55" s="663"/>
      <c r="E55" s="748"/>
      <c r="F55" s="637"/>
      <c r="G55" s="643"/>
      <c r="H55" s="637"/>
      <c r="I55" s="644"/>
      <c r="J55" s="749" t="s">
        <v>11</v>
      </c>
      <c r="K55" s="750"/>
      <c r="L55" s="751"/>
      <c r="M55" s="750"/>
      <c r="N55" s="752"/>
      <c r="O55" s="753" t="s">
        <v>34</v>
      </c>
      <c r="P55" s="754"/>
      <c r="Q55" s="754"/>
      <c r="R55" s="755"/>
    </row>
    <row r="56" spans="1:18" s="636" customFormat="1" ht="9" customHeight="1" x14ac:dyDescent="0.25">
      <c r="A56" s="667"/>
      <c r="B56" s="668"/>
      <c r="C56" s="669"/>
      <c r="D56" s="670"/>
      <c r="E56" s="748"/>
      <c r="F56" s="637"/>
      <c r="G56" s="643"/>
      <c r="H56" s="637"/>
      <c r="I56" s="644"/>
      <c r="J56" s="749" t="s">
        <v>12</v>
      </c>
      <c r="K56" s="750"/>
      <c r="L56" s="751"/>
      <c r="M56" s="750"/>
      <c r="N56" s="752"/>
      <c r="O56" s="750"/>
      <c r="P56" s="751"/>
      <c r="Q56" s="750"/>
      <c r="R56" s="752"/>
    </row>
    <row r="57" spans="1:18" s="636" customFormat="1" ht="9" customHeight="1" x14ac:dyDescent="0.25">
      <c r="A57" s="671"/>
      <c r="B57" s="672"/>
      <c r="C57" s="673"/>
      <c r="D57" s="674"/>
      <c r="E57" s="763"/>
      <c r="F57" s="655"/>
      <c r="G57" s="675"/>
      <c r="H57" s="655"/>
      <c r="I57" s="676"/>
      <c r="J57" s="764" t="s">
        <v>13</v>
      </c>
      <c r="K57" s="757"/>
      <c r="L57" s="761"/>
      <c r="M57" s="757"/>
      <c r="N57" s="762"/>
      <c r="O57" s="757" t="e">
        <f>R4</f>
        <v>#REF!</v>
      </c>
      <c r="P57" s="761"/>
      <c r="Q57" s="757"/>
      <c r="R57" s="678">
        <f>MIN(4,[2]F16_lista!Q5)</f>
        <v>4</v>
      </c>
    </row>
  </sheetData>
  <mergeCells count="1">
    <mergeCell ref="A4:C4"/>
  </mergeCells>
  <conditionalFormatting sqref="B39 B41 B43 B45 B47">
    <cfRule type="cellIs" dxfId="44" priority="4" stopIfTrue="1" operator="equal">
      <formula>"QA"</formula>
    </cfRule>
    <cfRule type="cellIs" dxfId="43" priority="5" stopIfTrue="1" operator="equal">
      <formula>"DA"</formula>
    </cfRule>
  </conditionalFormatting>
  <conditionalFormatting sqref="E7 E9 E11 E13 E15 E17 E19 E21 E23 E25 E27 E29 E31 E33 E35 E37">
    <cfRule type="expression" dxfId="42" priority="2" stopIfTrue="1">
      <formula>$E7&lt;5</formula>
    </cfRule>
  </conditionalFormatting>
  <conditionalFormatting sqref="E39 E41 E43 E45 E47">
    <cfRule type="expression" dxfId="41" priority="10" stopIfTrue="1">
      <formula>AND($E39&lt;9,$C39&gt;0)</formula>
    </cfRule>
  </conditionalFormatting>
  <conditionalFormatting sqref="F7 F9 F11 F13 F15 F17 F19 F21 F23 F25 F27 F29 F31 F33 F35 F37">
    <cfRule type="cellIs" dxfId="40" priority="1" stopIfTrue="1" operator="equal">
      <formula>"Bye"</formula>
    </cfRule>
  </conditionalFormatting>
  <conditionalFormatting sqref="F39 F41 F43 F45 F47">
    <cfRule type="cellIs" dxfId="39" priority="8" stopIfTrue="1" operator="equal">
      <formula>"Bye"</formula>
    </cfRule>
  </conditionalFormatting>
  <conditionalFormatting sqref="F39:I39 F41:I41 F43:I43 F45:I45 F47:I47">
    <cfRule type="expression" dxfId="38" priority="9" stopIfTrue="1">
      <formula>AND($E39&lt;9,$C39&gt;0)</formula>
    </cfRule>
  </conditionalFormatting>
  <conditionalFormatting sqref="H7 H9 H11 H13 H15 H17 H19 H21 H23 H25 H27 H29 H31 H33 H35 H37">
    <cfRule type="expression" dxfId="37" priority="14" stopIfTrue="1">
      <formula>AND($E7&lt;9,$C7&gt;0)</formula>
    </cfRule>
  </conditionalFormatting>
  <conditionalFormatting sqref="I8 K10 I12 M14 I16 K18 I20 O22 I24 K26 I28 M30 I32 K34 I36 M40 I42 K44 I46">
    <cfRule type="expression" dxfId="36" priority="11" stopIfTrue="1">
      <formula>AND($O$1="CU",I8="Umpire")</formula>
    </cfRule>
    <cfRule type="expression" dxfId="35" priority="12" stopIfTrue="1">
      <formula>AND($O$1="CU",I8&lt;&gt;"Umpire",J8&lt;&gt;"")</formula>
    </cfRule>
    <cfRule type="expression" dxfId="34" priority="13" stopIfTrue="1">
      <formula>AND($O$1="CU",I8&lt;&gt;"Umpire")</formula>
    </cfRule>
  </conditionalFormatting>
  <conditionalFormatting sqref="J8 L10 J12 N14 J16 L18 J20 P22 J24 L26 J28 N30 J32 L34 J36 R57">
    <cfRule type="expression" dxfId="33" priority="3" stopIfTrue="1">
      <formula>$O$1="CU"</formula>
    </cfRule>
  </conditionalFormatting>
  <conditionalFormatting sqref="K8 M10 K12 O14 K16 M18 K20 Q22 K24 M26 K28 O30 K32 M34 K36 O40 K42 M44 K46">
    <cfRule type="expression" dxfId="32" priority="6" stopIfTrue="1">
      <formula>J8="as"</formula>
    </cfRule>
    <cfRule type="expression" dxfId="31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 xr:uid="{F5742479-8475-4106-9551-63EDDE8584F0}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980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981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F8CF-AE56-4294-8AD9-1F383D729985}">
  <sheetPr codeName="Munka36">
    <tabColor indexed="11"/>
  </sheetPr>
  <dimension ref="A1:AK38"/>
  <sheetViews>
    <sheetView zoomScale="98" zoomScaleNormal="98" workbookViewId="0">
      <selection activeCell="K12" sqref="K1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 x14ac:dyDescent="0.25">
      <c r="A1" s="508" t="str">
        <f>Altalanos!$A$6</f>
        <v>Windoor Korosztályos Vidék Csapatbajnokság 2025</v>
      </c>
      <c r="B1" s="508"/>
      <c r="C1" s="508"/>
      <c r="D1" s="508"/>
      <c r="E1" s="508"/>
      <c r="F1" s="508"/>
      <c r="G1" s="289"/>
      <c r="H1" s="292" t="s">
        <v>52</v>
      </c>
      <c r="I1" s="290"/>
      <c r="J1" s="291"/>
      <c r="L1" s="293"/>
      <c r="M1" s="294"/>
      <c r="N1" s="119"/>
      <c r="O1" s="119" t="s">
        <v>14</v>
      </c>
      <c r="P1" s="119"/>
      <c r="Q1" s="118"/>
      <c r="R1" s="119"/>
      <c r="AB1" s="401" t="e">
        <f>IF(#REF!=1,CONCATENATE(VLOOKUP(Y3,AA13:AH24,2)),CONCATENATE(VLOOKUP(Y3,AA2:AK10,2)))</f>
        <v>#REF!</v>
      </c>
      <c r="AC1" s="401" t="e">
        <f>IF(#REF!=1,CONCATENATE(VLOOKUP(Y3,AA13:AK24,3)),CONCATENATE(VLOOKUP(Y3,AA2:AK10,3)))</f>
        <v>#REF!</v>
      </c>
      <c r="AD1" s="401" t="e">
        <f>IF(#REF!=1,CONCATENATE(VLOOKUP(Y3,AA13:AK24,4)),CONCATENATE(VLOOKUP(Y3,AA2:AK10,4)))</f>
        <v>#REF!</v>
      </c>
      <c r="AE1" s="401" t="e">
        <f>IF(#REF!=1,CONCATENATE(VLOOKUP(Y3,AA13:AK24,5)),CONCATENATE(VLOOKUP(Y3,AA2:AK10,5)))</f>
        <v>#REF!</v>
      </c>
      <c r="AF1" s="401" t="e">
        <f>IF(#REF!=1,CONCATENATE(VLOOKUP(Y3,AA13:AK24,6)),CONCATENATE(VLOOKUP(Y3,AA2:AK10,6)))</f>
        <v>#REF!</v>
      </c>
      <c r="AG1" s="401" t="e">
        <f>IF(#REF!=1,CONCATENATE(VLOOKUP(Y3,AA13:AK24,7)),CONCATENATE(VLOOKUP(Y3,AA2:AK10,7)))</f>
        <v>#REF!</v>
      </c>
      <c r="AH1" s="401" t="e">
        <f>IF(#REF!=1,CONCATENATE(VLOOKUP(Y3,AA13:AK24,8)),CONCATENATE(VLOOKUP(Y3,AA2:AK10,8)))</f>
        <v>#REF!</v>
      </c>
      <c r="AI1" s="401" t="e">
        <f>IF(#REF!=1,CONCATENATE(VLOOKUP(Y3,AA13:AK24,9)),CONCATENATE(VLOOKUP(Y3,AA2:AK10,9)))</f>
        <v>#REF!</v>
      </c>
      <c r="AJ1" s="401" t="e">
        <f>IF(#REF!=1,CONCATENATE(VLOOKUP(Y3,AA13:AK24,10)),CONCATENATE(VLOOKUP(Y3,AA2:AK10,10)))</f>
        <v>#REF!</v>
      </c>
      <c r="AK1" s="401" t="e">
        <f>IF(#REF!=1,CONCATENATE(VLOOKUP(Y3,AA13:AK24,11)),CONCATENATE(VLOOKUP(Y3,AA2:AK10,11)))</f>
        <v>#REF!</v>
      </c>
    </row>
    <row r="2" spans="1:37" x14ac:dyDescent="0.25">
      <c r="A2" s="295" t="s">
        <v>51</v>
      </c>
      <c r="B2" s="296"/>
      <c r="C2" s="296"/>
      <c r="D2" s="296"/>
      <c r="E2" s="443" t="str">
        <f>Altalanos!$D$8</f>
        <v>F18</v>
      </c>
      <c r="F2" s="296"/>
      <c r="G2" s="297"/>
      <c r="H2" s="298"/>
      <c r="I2" s="298"/>
      <c r="J2" s="299"/>
      <c r="K2" s="293"/>
      <c r="L2" s="293"/>
      <c r="M2" s="293"/>
      <c r="N2" s="121"/>
      <c r="O2" s="99"/>
      <c r="P2" s="121"/>
      <c r="Q2" s="99"/>
      <c r="R2" s="121"/>
      <c r="Y2" s="396"/>
      <c r="Z2" s="395"/>
      <c r="AA2" s="395" t="s">
        <v>64</v>
      </c>
      <c r="AB2" s="399">
        <v>150</v>
      </c>
      <c r="AC2" s="399">
        <v>120</v>
      </c>
      <c r="AD2" s="399">
        <v>100</v>
      </c>
      <c r="AE2" s="399">
        <v>80</v>
      </c>
      <c r="AF2" s="399">
        <v>70</v>
      </c>
      <c r="AG2" s="399">
        <v>60</v>
      </c>
      <c r="AH2" s="399">
        <v>55</v>
      </c>
      <c r="AI2" s="399">
        <v>50</v>
      </c>
      <c r="AJ2" s="399">
        <v>45</v>
      </c>
      <c r="AK2" s="399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63"/>
      <c r="O3" s="362"/>
      <c r="P3" s="363"/>
      <c r="Q3" s="362"/>
      <c r="R3" s="364"/>
      <c r="Y3" s="395" t="e">
        <f>IF(#REF!="OB","A",IF(#REF!="IX","W",#REF!))</f>
        <v>#REF!</v>
      </c>
      <c r="Z3" s="395"/>
      <c r="AA3" s="395" t="s">
        <v>69</v>
      </c>
      <c r="AB3" s="399">
        <v>120</v>
      </c>
      <c r="AC3" s="399">
        <v>90</v>
      </c>
      <c r="AD3" s="399">
        <v>65</v>
      </c>
      <c r="AE3" s="399">
        <v>55</v>
      </c>
      <c r="AF3" s="399">
        <v>50</v>
      </c>
      <c r="AG3" s="399">
        <v>45</v>
      </c>
      <c r="AH3" s="399">
        <v>40</v>
      </c>
      <c r="AI3" s="399">
        <v>35</v>
      </c>
      <c r="AJ3" s="399">
        <v>25</v>
      </c>
      <c r="AK3" s="399">
        <v>20</v>
      </c>
    </row>
    <row r="4" spans="1:37" x14ac:dyDescent="0.25">
      <c r="A4" s="365" t="s">
        <v>65</v>
      </c>
      <c r="B4" s="388">
        <v>3</v>
      </c>
      <c r="C4" s="390">
        <f>IF($B4="","",VLOOKUP($B4,F18_Csapat!$A$7:$O$22,5))</f>
        <v>0</v>
      </c>
      <c r="D4" s="390">
        <f>IF($B4="","",VLOOKUP($B4,F18_Csapat!$A$7:$O$22,15))</f>
        <v>0</v>
      </c>
      <c r="E4" s="506" t="str">
        <f>UPPER(IF($B4="","",VLOOKUP($B4,F18_Csapat!$A$7:$O$22,2)))</f>
        <v xml:space="preserve">BUDAÖRSI SC </v>
      </c>
      <c r="F4" s="506"/>
      <c r="G4" s="506">
        <f>IF($B4="","",VLOOKUP($B4,F18_Csapat!$A$7:$O$22,3))</f>
        <v>0</v>
      </c>
      <c r="H4" s="506"/>
      <c r="I4" s="391">
        <f>IF($B4="","",VLOOKUP($B4,F18_Csapat!$A$7:$O$22,4))</f>
        <v>0</v>
      </c>
      <c r="J4" s="340"/>
      <c r="K4" s="481" t="s">
        <v>140</v>
      </c>
      <c r="L4" s="397"/>
      <c r="M4" s="402"/>
      <c r="N4" s="363"/>
      <c r="O4" s="362"/>
      <c r="P4" s="363"/>
      <c r="Q4" s="362"/>
      <c r="R4" s="364"/>
      <c r="Y4" s="395"/>
      <c r="Z4" s="395"/>
      <c r="AA4" s="395"/>
      <c r="AB4" s="399"/>
      <c r="AC4" s="399"/>
      <c r="AD4" s="399"/>
      <c r="AE4" s="399"/>
      <c r="AF4" s="399"/>
      <c r="AG4" s="399"/>
      <c r="AH4" s="399"/>
      <c r="AI4" s="399"/>
      <c r="AJ4" s="399"/>
      <c r="AK4" s="399"/>
    </row>
    <row r="5" spans="1:37" x14ac:dyDescent="0.25">
      <c r="A5" s="365"/>
      <c r="B5" s="459"/>
      <c r="C5" s="460"/>
      <c r="D5" s="460"/>
      <c r="E5" s="461"/>
      <c r="F5" s="461"/>
      <c r="G5" s="461"/>
      <c r="H5" s="461"/>
      <c r="I5" s="461"/>
      <c r="J5" s="340"/>
      <c r="K5" s="482"/>
      <c r="L5" s="483"/>
      <c r="M5" s="402"/>
      <c r="N5" s="363"/>
      <c r="O5" s="362"/>
      <c r="P5" s="363"/>
      <c r="Q5" s="362"/>
      <c r="R5" s="364"/>
      <c r="Y5" s="395"/>
      <c r="Z5" s="395"/>
      <c r="AA5" s="395"/>
      <c r="AB5" s="399"/>
      <c r="AC5" s="399"/>
      <c r="AD5" s="399"/>
      <c r="AE5" s="399"/>
      <c r="AF5" s="399"/>
      <c r="AG5" s="399"/>
      <c r="AH5" s="399"/>
      <c r="AI5" s="399"/>
      <c r="AJ5" s="399"/>
      <c r="AK5" s="399"/>
    </row>
    <row r="6" spans="1:37" x14ac:dyDescent="0.25">
      <c r="A6" s="365" t="s">
        <v>65</v>
      </c>
      <c r="B6" s="388">
        <v>5</v>
      </c>
      <c r="C6" s="390">
        <f>IF($B6="","",VLOOKUP($B6,F18_Csapat!$A$7:$O$22,5))</f>
        <v>0</v>
      </c>
      <c r="D6" s="390">
        <f>IF($B6="","",VLOOKUP($B6,F18_Csapat!$A$7:$O$22,15))</f>
        <v>0</v>
      </c>
      <c r="E6" s="506" t="str">
        <f>UPPER(IF($B6="","",VLOOKUP($B6,F18_Csapat!$A$7:$O$22,2)))</f>
        <v>PVTC</v>
      </c>
      <c r="F6" s="506"/>
      <c r="G6" s="506">
        <f>IF($B6="","",VLOOKUP($B6,F18_Csapat!$A$7:$O$22,3))</f>
        <v>0</v>
      </c>
      <c r="H6" s="506"/>
      <c r="I6" s="391">
        <f>IF($B6="","",VLOOKUP($B6,F18_Csapat!$A$7:$O$22,4))</f>
        <v>0</v>
      </c>
      <c r="J6" s="340"/>
      <c r="K6" s="481" t="s">
        <v>143</v>
      </c>
      <c r="L6" s="397"/>
      <c r="M6" s="402"/>
      <c r="Y6" s="395"/>
      <c r="Z6" s="395"/>
      <c r="AA6" s="395" t="s">
        <v>75</v>
      </c>
      <c r="AB6" s="399">
        <v>10</v>
      </c>
      <c r="AC6" s="399">
        <v>6</v>
      </c>
      <c r="AD6" s="399">
        <v>4</v>
      </c>
      <c r="AE6" s="399">
        <v>2</v>
      </c>
      <c r="AF6" s="399">
        <v>1</v>
      </c>
      <c r="AG6" s="399">
        <v>0</v>
      </c>
      <c r="AH6" s="399">
        <v>0</v>
      </c>
      <c r="AI6" s="399">
        <v>0</v>
      </c>
      <c r="AJ6" s="399">
        <v>0</v>
      </c>
      <c r="AK6" s="399">
        <v>0</v>
      </c>
    </row>
    <row r="7" spans="1:37" x14ac:dyDescent="0.25">
      <c r="A7" s="365"/>
      <c r="B7" s="389"/>
      <c r="C7" s="392"/>
      <c r="D7" s="392"/>
      <c r="E7" s="392"/>
      <c r="F7" s="392"/>
      <c r="G7" s="392"/>
      <c r="H7" s="392"/>
      <c r="I7" s="392"/>
      <c r="J7" s="340"/>
      <c r="K7" s="365"/>
      <c r="L7" s="365"/>
      <c r="M7" s="403"/>
      <c r="Y7" s="395"/>
      <c r="Z7" s="395"/>
      <c r="AA7" s="395" t="s">
        <v>76</v>
      </c>
      <c r="AB7" s="399">
        <v>6</v>
      </c>
      <c r="AC7" s="399">
        <v>3</v>
      </c>
      <c r="AD7" s="399">
        <v>2</v>
      </c>
      <c r="AE7" s="399">
        <v>1</v>
      </c>
      <c r="AF7" s="399">
        <v>0</v>
      </c>
      <c r="AG7" s="399">
        <v>0</v>
      </c>
      <c r="AH7" s="399">
        <v>0</v>
      </c>
      <c r="AI7" s="399">
        <v>0</v>
      </c>
      <c r="AJ7" s="399">
        <v>0</v>
      </c>
      <c r="AK7" s="399">
        <v>0</v>
      </c>
    </row>
    <row r="8" spans="1:37" x14ac:dyDescent="0.25">
      <c r="A8" s="365" t="s">
        <v>66</v>
      </c>
      <c r="B8" s="388">
        <v>1</v>
      </c>
      <c r="C8" s="390">
        <f>IF($B8="","",VLOOKUP($B8,F18_Csapat!$A$7:$O$22,5))</f>
        <v>0</v>
      </c>
      <c r="D8" s="390">
        <f>IF($B8="","",VLOOKUP($B8,F18_Csapat!$A$7:$O$22,15))</f>
        <v>0</v>
      </c>
      <c r="E8" s="506" t="str">
        <f>UPPER(IF($B8="","",VLOOKUP($B8,F18_Csapat!$A$7:$O$22,2)))</f>
        <v xml:space="preserve">KŐSZEG KÉK      </v>
      </c>
      <c r="F8" s="506"/>
      <c r="G8" s="506">
        <f>IF($B8="","",VLOOKUP($B8,F18_Csapat!$A$7:$O$22,3))</f>
        <v>0</v>
      </c>
      <c r="H8" s="506"/>
      <c r="I8" s="391">
        <f>IF($B8="","",VLOOKUP($B8,F18_Csapat!$A$7:$O$22,4))</f>
        <v>0</v>
      </c>
      <c r="J8" s="340"/>
      <c r="K8" s="481" t="s">
        <v>142</v>
      </c>
      <c r="L8" s="397"/>
      <c r="M8" s="402"/>
      <c r="Y8" s="395"/>
      <c r="Z8" s="395"/>
      <c r="AA8" s="395" t="s">
        <v>81</v>
      </c>
      <c r="AB8" s="399">
        <v>3</v>
      </c>
      <c r="AC8" s="399">
        <v>2</v>
      </c>
      <c r="AD8" s="399">
        <v>1</v>
      </c>
      <c r="AE8" s="399">
        <v>0</v>
      </c>
      <c r="AF8" s="399">
        <v>0</v>
      </c>
      <c r="AG8" s="399">
        <v>0</v>
      </c>
      <c r="AH8" s="399">
        <v>0</v>
      </c>
      <c r="AI8" s="399">
        <v>0</v>
      </c>
      <c r="AJ8" s="399">
        <v>0</v>
      </c>
      <c r="AK8" s="399">
        <v>0</v>
      </c>
    </row>
    <row r="9" spans="1:37" x14ac:dyDescent="0.25">
      <c r="A9" s="365"/>
      <c r="B9" s="389"/>
      <c r="C9" s="392"/>
      <c r="D9" s="392"/>
      <c r="E9" s="392"/>
      <c r="F9" s="392"/>
      <c r="G9" s="392"/>
      <c r="H9" s="392"/>
      <c r="I9" s="392"/>
      <c r="J9" s="340"/>
      <c r="K9" s="387"/>
      <c r="L9" s="387"/>
      <c r="M9" s="403"/>
      <c r="Y9" s="395"/>
      <c r="Z9" s="395"/>
      <c r="AA9" s="395" t="s">
        <v>77</v>
      </c>
      <c r="AB9" s="400">
        <v>0</v>
      </c>
      <c r="AC9" s="400">
        <v>0</v>
      </c>
      <c r="AD9" s="400">
        <v>0</v>
      </c>
      <c r="AE9" s="400">
        <v>0</v>
      </c>
      <c r="AF9" s="400">
        <v>0</v>
      </c>
      <c r="AG9" s="400">
        <v>0</v>
      </c>
      <c r="AH9" s="400">
        <v>0</v>
      </c>
      <c r="AI9" s="400">
        <v>0</v>
      </c>
      <c r="AJ9" s="400">
        <v>0</v>
      </c>
      <c r="AK9" s="400">
        <v>0</v>
      </c>
    </row>
    <row r="10" spans="1:37" x14ac:dyDescent="0.25">
      <c r="A10" s="365" t="s">
        <v>67</v>
      </c>
      <c r="B10" s="388">
        <v>2</v>
      </c>
      <c r="C10" s="390">
        <f>IF($B10="","",VLOOKUP($B10,F18_Csapat!$A$7:$O$22,5))</f>
        <v>0</v>
      </c>
      <c r="D10" s="390">
        <f>IF($B10="","",VLOOKUP($B10,F18_Csapat!$A$7:$O$22,15))</f>
        <v>0</v>
      </c>
      <c r="E10" s="506" t="str">
        <f>UPPER(IF($B10="","",VLOOKUP($B10,F18_Csapat!$A$7:$O$22,2)))</f>
        <v xml:space="preserve">KŐSZEG PIROS    </v>
      </c>
      <c r="F10" s="506"/>
      <c r="G10" s="506">
        <f>IF($B10="","",VLOOKUP($B10,F18_Csapat!$A$7:$O$22,3))</f>
        <v>0</v>
      </c>
      <c r="H10" s="506"/>
      <c r="I10" s="391">
        <f>IF($B10="","",VLOOKUP($B10,F18_Csapat!$A$7:$O$22,4))</f>
        <v>0</v>
      </c>
      <c r="J10" s="340"/>
      <c r="K10" s="481" t="s">
        <v>144</v>
      </c>
      <c r="L10" s="397"/>
      <c r="M10" s="402"/>
      <c r="Y10" s="395"/>
      <c r="Z10" s="395"/>
      <c r="AA10" s="395" t="s">
        <v>78</v>
      </c>
      <c r="AB10" s="400">
        <v>0</v>
      </c>
      <c r="AC10" s="400">
        <v>0</v>
      </c>
      <c r="AD10" s="400">
        <v>0</v>
      </c>
      <c r="AE10" s="400">
        <v>0</v>
      </c>
      <c r="AF10" s="400">
        <v>0</v>
      </c>
      <c r="AG10" s="400">
        <v>0</v>
      </c>
      <c r="AH10" s="400">
        <v>0</v>
      </c>
      <c r="AI10" s="400">
        <v>0</v>
      </c>
      <c r="AJ10" s="400">
        <v>0</v>
      </c>
      <c r="AK10" s="400">
        <v>0</v>
      </c>
    </row>
    <row r="11" spans="1:37" x14ac:dyDescent="0.25">
      <c r="A11" s="365"/>
      <c r="B11" s="389"/>
      <c r="C11" s="392"/>
      <c r="D11" s="392"/>
      <c r="E11" s="392"/>
      <c r="F11" s="392"/>
      <c r="G11" s="392"/>
      <c r="H11" s="392"/>
      <c r="I11" s="392"/>
      <c r="J11" s="340"/>
      <c r="K11" s="365"/>
      <c r="L11" s="365"/>
      <c r="M11" s="403"/>
      <c r="Y11" s="395"/>
      <c r="Z11" s="395"/>
      <c r="AA11" s="395"/>
      <c r="AB11" s="395"/>
      <c r="AC11" s="395"/>
      <c r="AD11" s="395"/>
      <c r="AE11" s="395"/>
      <c r="AF11" s="395"/>
      <c r="AG11" s="395"/>
      <c r="AH11" s="395"/>
      <c r="AI11" s="395"/>
      <c r="AJ11" s="395"/>
      <c r="AK11" s="395"/>
    </row>
    <row r="12" spans="1:37" x14ac:dyDescent="0.25">
      <c r="A12" s="365" t="s">
        <v>68</v>
      </c>
      <c r="B12" s="388">
        <v>4</v>
      </c>
      <c r="C12" s="390">
        <f>IF($B12="","",VLOOKUP($B12,F18_Csapat!$A$7:$O$22,5))</f>
        <v>0</v>
      </c>
      <c r="D12" s="390">
        <f>IF($B12="","",VLOOKUP($B12,F18_Csapat!$A$7:$O$22,15))</f>
        <v>0</v>
      </c>
      <c r="E12" s="506" t="str">
        <f>UPPER(IF($B12="","",VLOOKUP($B12,F18_Csapat!$A$7:$O$22,2)))</f>
        <v xml:space="preserve">SVSE </v>
      </c>
      <c r="F12" s="506"/>
      <c r="G12" s="506">
        <f>IF($B12="","",VLOOKUP($B12,F18_Csapat!$A$7:$O$22,3))</f>
        <v>0</v>
      </c>
      <c r="H12" s="506"/>
      <c r="I12" s="391">
        <f>IF($B12="","",VLOOKUP($B12,F18_Csapat!$A$7:$O$22,4))</f>
        <v>0</v>
      </c>
      <c r="J12" s="340"/>
      <c r="K12" s="481" t="s">
        <v>141</v>
      </c>
      <c r="L12" s="397"/>
      <c r="M12" s="402"/>
      <c r="Y12" s="395"/>
      <c r="Z12" s="395"/>
      <c r="AA12" s="395"/>
      <c r="AB12" s="395"/>
      <c r="AC12" s="395"/>
      <c r="AD12" s="395"/>
      <c r="AE12" s="395"/>
      <c r="AF12" s="395"/>
      <c r="AG12" s="395"/>
      <c r="AH12" s="395"/>
      <c r="AI12" s="395"/>
      <c r="AJ12" s="395"/>
      <c r="AK12" s="395"/>
    </row>
    <row r="13" spans="1:37" x14ac:dyDescent="0.25">
      <c r="A13" s="340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Y13" s="395"/>
      <c r="Z13" s="395"/>
      <c r="AA13" s="395" t="s">
        <v>64</v>
      </c>
      <c r="AB13" s="395">
        <v>300</v>
      </c>
      <c r="AC13" s="395">
        <v>250</v>
      </c>
      <c r="AD13" s="395">
        <v>220</v>
      </c>
      <c r="AE13" s="395">
        <v>180</v>
      </c>
      <c r="AF13" s="395">
        <v>160</v>
      </c>
      <c r="AG13" s="395">
        <v>150</v>
      </c>
      <c r="AH13" s="395">
        <v>140</v>
      </c>
      <c r="AI13" s="395">
        <v>130</v>
      </c>
      <c r="AJ13" s="395">
        <v>120</v>
      </c>
      <c r="AK13" s="395">
        <v>110</v>
      </c>
    </row>
    <row r="14" spans="1:37" x14ac:dyDescent="0.25">
      <c r="A14" s="340"/>
      <c r="B14" s="340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Y14" s="395"/>
      <c r="Z14" s="395"/>
      <c r="AA14" s="395" t="s">
        <v>69</v>
      </c>
      <c r="AB14" s="395">
        <v>250</v>
      </c>
      <c r="AC14" s="395">
        <v>200</v>
      </c>
      <c r="AD14" s="395">
        <v>160</v>
      </c>
      <c r="AE14" s="395">
        <v>140</v>
      </c>
      <c r="AF14" s="395">
        <v>120</v>
      </c>
      <c r="AG14" s="395">
        <v>110</v>
      </c>
      <c r="AH14" s="395">
        <v>100</v>
      </c>
      <c r="AI14" s="395">
        <v>90</v>
      </c>
      <c r="AJ14" s="395">
        <v>80</v>
      </c>
      <c r="AK14" s="395">
        <v>70</v>
      </c>
    </row>
    <row r="15" spans="1:37" ht="18.75" customHeight="1" x14ac:dyDescent="0.25">
      <c r="A15" s="340"/>
      <c r="B15" s="507"/>
      <c r="C15" s="507"/>
      <c r="D15" s="510" t="s">
        <v>107</v>
      </c>
      <c r="E15" s="505"/>
      <c r="F15" s="505" t="str">
        <f>E6</f>
        <v>PVTC</v>
      </c>
      <c r="G15" s="505"/>
      <c r="H15" s="505" t="str">
        <f>E8</f>
        <v xml:space="preserve">KŐSZEG KÉK      </v>
      </c>
      <c r="I15" s="505"/>
      <c r="J15" s="505" t="str">
        <f>E10</f>
        <v xml:space="preserve">KŐSZEG PIROS    </v>
      </c>
      <c r="K15" s="505"/>
      <c r="L15" s="505" t="str">
        <f>E12</f>
        <v xml:space="preserve">SVSE </v>
      </c>
      <c r="M15" s="505"/>
      <c r="Y15" s="395"/>
      <c r="Z15" s="395"/>
      <c r="AA15" s="395" t="s">
        <v>70</v>
      </c>
      <c r="AB15" s="395">
        <v>200</v>
      </c>
      <c r="AC15" s="395">
        <v>150</v>
      </c>
      <c r="AD15" s="395">
        <v>130</v>
      </c>
      <c r="AE15" s="395">
        <v>110</v>
      </c>
      <c r="AF15" s="395">
        <v>95</v>
      </c>
      <c r="AG15" s="395">
        <v>80</v>
      </c>
      <c r="AH15" s="395">
        <v>70</v>
      </c>
      <c r="AI15" s="395">
        <v>60</v>
      </c>
      <c r="AJ15" s="395">
        <v>55</v>
      </c>
      <c r="AK15" s="395">
        <v>50</v>
      </c>
    </row>
    <row r="16" spans="1:37" ht="18.75" customHeight="1" x14ac:dyDescent="0.25">
      <c r="A16" s="393" t="s">
        <v>64</v>
      </c>
      <c r="B16" s="509" t="s">
        <v>107</v>
      </c>
      <c r="C16" s="498"/>
      <c r="D16" s="503"/>
      <c r="E16" s="503"/>
      <c r="F16" s="499" t="s">
        <v>123</v>
      </c>
      <c r="G16" s="500"/>
      <c r="H16" s="500" t="s">
        <v>123</v>
      </c>
      <c r="I16" s="500"/>
      <c r="J16" s="501" t="s">
        <v>137</v>
      </c>
      <c r="K16" s="502"/>
      <c r="L16" s="501" t="s">
        <v>123</v>
      </c>
      <c r="M16" s="502"/>
      <c r="Y16" s="395"/>
      <c r="Z16" s="395"/>
      <c r="AA16" s="395" t="s">
        <v>71</v>
      </c>
      <c r="AB16" s="395">
        <v>150</v>
      </c>
      <c r="AC16" s="395">
        <v>120</v>
      </c>
      <c r="AD16" s="395">
        <v>100</v>
      </c>
      <c r="AE16" s="395">
        <v>80</v>
      </c>
      <c r="AF16" s="395">
        <v>70</v>
      </c>
      <c r="AG16" s="395">
        <v>60</v>
      </c>
      <c r="AH16" s="395">
        <v>55</v>
      </c>
      <c r="AI16" s="395">
        <v>50</v>
      </c>
      <c r="AJ16" s="395">
        <v>45</v>
      </c>
      <c r="AK16" s="395">
        <v>40</v>
      </c>
    </row>
    <row r="17" spans="1:37" ht="18.75" customHeight="1" x14ac:dyDescent="0.25">
      <c r="A17" s="393" t="s">
        <v>65</v>
      </c>
      <c r="B17" s="498" t="str">
        <f>E6</f>
        <v>PVTC</v>
      </c>
      <c r="C17" s="498"/>
      <c r="D17" s="499" t="s">
        <v>124</v>
      </c>
      <c r="E17" s="500"/>
      <c r="F17" s="503"/>
      <c r="G17" s="503"/>
      <c r="H17" s="499" t="s">
        <v>137</v>
      </c>
      <c r="I17" s="500"/>
      <c r="J17" s="499" t="s">
        <v>123</v>
      </c>
      <c r="K17" s="500"/>
      <c r="L17" s="501" t="s">
        <v>137</v>
      </c>
      <c r="M17" s="502"/>
      <c r="Y17" s="395"/>
      <c r="Z17" s="395"/>
      <c r="AA17" s="395" t="s">
        <v>72</v>
      </c>
      <c r="AB17" s="395">
        <v>120</v>
      </c>
      <c r="AC17" s="395">
        <v>90</v>
      </c>
      <c r="AD17" s="395">
        <v>65</v>
      </c>
      <c r="AE17" s="395">
        <v>55</v>
      </c>
      <c r="AF17" s="395">
        <v>50</v>
      </c>
      <c r="AG17" s="395">
        <v>45</v>
      </c>
      <c r="AH17" s="395">
        <v>40</v>
      </c>
      <c r="AI17" s="395">
        <v>35</v>
      </c>
      <c r="AJ17" s="395">
        <v>25</v>
      </c>
      <c r="AK17" s="395">
        <v>20</v>
      </c>
    </row>
    <row r="18" spans="1:37" ht="18.75" customHeight="1" x14ac:dyDescent="0.25">
      <c r="A18" s="393" t="s">
        <v>66</v>
      </c>
      <c r="B18" s="498" t="str">
        <f>E8</f>
        <v xml:space="preserve">KŐSZEG KÉK      </v>
      </c>
      <c r="C18" s="498"/>
      <c r="D18" s="500" t="s">
        <v>124</v>
      </c>
      <c r="E18" s="500"/>
      <c r="F18" s="499" t="s">
        <v>138</v>
      </c>
      <c r="G18" s="500"/>
      <c r="H18" s="503"/>
      <c r="I18" s="503"/>
      <c r="J18" s="499" t="s">
        <v>123</v>
      </c>
      <c r="K18" s="500"/>
      <c r="L18" s="499" t="s">
        <v>123</v>
      </c>
      <c r="M18" s="500"/>
      <c r="Y18" s="395"/>
      <c r="Z18" s="395"/>
      <c r="AA18" s="395" t="s">
        <v>73</v>
      </c>
      <c r="AB18" s="395">
        <v>90</v>
      </c>
      <c r="AC18" s="395">
        <v>60</v>
      </c>
      <c r="AD18" s="395">
        <v>45</v>
      </c>
      <c r="AE18" s="395">
        <v>34</v>
      </c>
      <c r="AF18" s="395">
        <v>27</v>
      </c>
      <c r="AG18" s="395">
        <v>22</v>
      </c>
      <c r="AH18" s="395">
        <v>18</v>
      </c>
      <c r="AI18" s="395">
        <v>15</v>
      </c>
      <c r="AJ18" s="395">
        <v>12</v>
      </c>
      <c r="AK18" s="395">
        <v>9</v>
      </c>
    </row>
    <row r="19" spans="1:37" ht="18.75" customHeight="1" x14ac:dyDescent="0.25">
      <c r="A19" s="393" t="s">
        <v>67</v>
      </c>
      <c r="B19" s="498" t="str">
        <f>E10</f>
        <v xml:space="preserve">KŐSZEG PIROS    </v>
      </c>
      <c r="C19" s="498"/>
      <c r="D19" s="499" t="s">
        <v>138</v>
      </c>
      <c r="E19" s="500"/>
      <c r="F19" s="499" t="s">
        <v>124</v>
      </c>
      <c r="G19" s="500"/>
      <c r="H19" s="501" t="s">
        <v>124</v>
      </c>
      <c r="I19" s="502"/>
      <c r="J19" s="503"/>
      <c r="K19" s="503"/>
      <c r="L19" s="500" t="s">
        <v>138</v>
      </c>
      <c r="M19" s="500"/>
      <c r="Y19" s="395"/>
      <c r="Z19" s="395"/>
      <c r="AA19" s="395" t="s">
        <v>74</v>
      </c>
      <c r="AB19" s="395">
        <v>60</v>
      </c>
      <c r="AC19" s="395">
        <v>40</v>
      </c>
      <c r="AD19" s="395">
        <v>30</v>
      </c>
      <c r="AE19" s="395">
        <v>20</v>
      </c>
      <c r="AF19" s="395">
        <v>18</v>
      </c>
      <c r="AG19" s="395">
        <v>15</v>
      </c>
      <c r="AH19" s="395">
        <v>12</v>
      </c>
      <c r="AI19" s="395">
        <v>10</v>
      </c>
      <c r="AJ19" s="395">
        <v>8</v>
      </c>
      <c r="AK19" s="395">
        <v>6</v>
      </c>
    </row>
    <row r="20" spans="1:37" ht="18.75" customHeight="1" x14ac:dyDescent="0.25">
      <c r="A20" s="393" t="s">
        <v>68</v>
      </c>
      <c r="B20" s="498" t="str">
        <f>E12</f>
        <v xml:space="preserve">SVSE </v>
      </c>
      <c r="C20" s="498"/>
      <c r="D20" s="499" t="s">
        <v>124</v>
      </c>
      <c r="E20" s="500"/>
      <c r="F20" s="499" t="s">
        <v>138</v>
      </c>
      <c r="G20" s="500"/>
      <c r="H20" s="501" t="s">
        <v>124</v>
      </c>
      <c r="I20" s="502"/>
      <c r="J20" s="502" t="s">
        <v>137</v>
      </c>
      <c r="K20" s="502"/>
      <c r="L20" s="503"/>
      <c r="M20" s="503"/>
      <c r="Y20" s="395"/>
      <c r="Z20" s="395"/>
      <c r="AA20" s="395" t="s">
        <v>75</v>
      </c>
      <c r="AB20" s="395">
        <v>40</v>
      </c>
      <c r="AC20" s="395">
        <v>25</v>
      </c>
      <c r="AD20" s="395">
        <v>18</v>
      </c>
      <c r="AE20" s="395">
        <v>13</v>
      </c>
      <c r="AF20" s="395">
        <v>8</v>
      </c>
      <c r="AG20" s="395">
        <v>7</v>
      </c>
      <c r="AH20" s="395">
        <v>6</v>
      </c>
      <c r="AI20" s="395">
        <v>5</v>
      </c>
      <c r="AJ20" s="395">
        <v>4</v>
      </c>
      <c r="AK20" s="395">
        <v>3</v>
      </c>
    </row>
    <row r="21" spans="1:37" x14ac:dyDescent="0.25">
      <c r="A21" s="340"/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Y21" s="395"/>
      <c r="Z21" s="395"/>
      <c r="AA21" s="395" t="s">
        <v>76</v>
      </c>
      <c r="AB21" s="395">
        <v>25</v>
      </c>
      <c r="AC21" s="395">
        <v>15</v>
      </c>
      <c r="AD21" s="395">
        <v>13</v>
      </c>
      <c r="AE21" s="395">
        <v>7</v>
      </c>
      <c r="AF21" s="395">
        <v>6</v>
      </c>
      <c r="AG21" s="395">
        <v>5</v>
      </c>
      <c r="AH21" s="395">
        <v>4</v>
      </c>
      <c r="AI21" s="395">
        <v>3</v>
      </c>
      <c r="AJ21" s="395">
        <v>2</v>
      </c>
      <c r="AK21" s="395">
        <v>1</v>
      </c>
    </row>
    <row r="22" spans="1:37" x14ac:dyDescent="0.25">
      <c r="A22" s="340"/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Y22" s="395"/>
      <c r="Z22" s="395"/>
      <c r="AA22" s="395" t="s">
        <v>81</v>
      </c>
      <c r="AB22" s="395">
        <v>15</v>
      </c>
      <c r="AC22" s="395">
        <v>10</v>
      </c>
      <c r="AD22" s="395">
        <v>8</v>
      </c>
      <c r="AE22" s="395">
        <v>4</v>
      </c>
      <c r="AF22" s="395">
        <v>3</v>
      </c>
      <c r="AG22" s="395">
        <v>2</v>
      </c>
      <c r="AH22" s="395">
        <v>1</v>
      </c>
      <c r="AI22" s="395">
        <v>0</v>
      </c>
      <c r="AJ22" s="395">
        <v>0</v>
      </c>
      <c r="AK22" s="395">
        <v>0</v>
      </c>
    </row>
    <row r="23" spans="1:37" x14ac:dyDescent="0.25">
      <c r="A23" s="340"/>
      <c r="B23" s="340"/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Y23" s="395"/>
      <c r="Z23" s="395"/>
      <c r="AA23" s="395" t="s">
        <v>77</v>
      </c>
      <c r="AB23" s="395">
        <v>10</v>
      </c>
      <c r="AC23" s="395">
        <v>6</v>
      </c>
      <c r="AD23" s="395">
        <v>4</v>
      </c>
      <c r="AE23" s="395">
        <v>2</v>
      </c>
      <c r="AF23" s="395">
        <v>1</v>
      </c>
      <c r="AG23" s="395">
        <v>0</v>
      </c>
      <c r="AH23" s="395">
        <v>0</v>
      </c>
      <c r="AI23" s="395">
        <v>0</v>
      </c>
      <c r="AJ23" s="395">
        <v>0</v>
      </c>
      <c r="AK23" s="395">
        <v>0</v>
      </c>
    </row>
    <row r="24" spans="1:37" x14ac:dyDescent="0.25">
      <c r="A24" s="340"/>
      <c r="B24" s="340"/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Y24" s="395"/>
      <c r="Z24" s="395"/>
      <c r="AA24" s="395" t="s">
        <v>78</v>
      </c>
      <c r="AB24" s="395">
        <v>3</v>
      </c>
      <c r="AC24" s="395">
        <v>2</v>
      </c>
      <c r="AD24" s="395">
        <v>1</v>
      </c>
      <c r="AE24" s="395">
        <v>0</v>
      </c>
      <c r="AF24" s="395">
        <v>0</v>
      </c>
      <c r="AG24" s="395">
        <v>0</v>
      </c>
      <c r="AH24" s="395">
        <v>0</v>
      </c>
      <c r="AI24" s="395">
        <v>0</v>
      </c>
      <c r="AJ24" s="395">
        <v>0</v>
      </c>
      <c r="AK24" s="395">
        <v>0</v>
      </c>
    </row>
    <row r="25" spans="1:37" x14ac:dyDescent="0.25">
      <c r="A25" s="340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</row>
    <row r="26" spans="1:37" x14ac:dyDescent="0.25">
      <c r="A26" s="340"/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</row>
    <row r="27" spans="1:37" x14ac:dyDescent="0.25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</row>
    <row r="28" spans="1:37" x14ac:dyDescent="0.25">
      <c r="A28" s="340"/>
      <c r="B28" s="340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</row>
    <row r="29" spans="1:37" x14ac:dyDescent="0.25">
      <c r="A29" s="340"/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18"/>
      <c r="M29" s="340"/>
    </row>
    <row r="30" spans="1:37" x14ac:dyDescent="0.25">
      <c r="A30" s="181" t="s">
        <v>44</v>
      </c>
      <c r="B30" s="182"/>
      <c r="C30" s="267"/>
      <c r="D30" s="370" t="s">
        <v>5</v>
      </c>
      <c r="E30" s="371" t="s">
        <v>46</v>
      </c>
      <c r="F30" s="385"/>
      <c r="G30" s="370" t="s">
        <v>5</v>
      </c>
      <c r="H30" s="371" t="s">
        <v>54</v>
      </c>
      <c r="I30" s="219"/>
      <c r="J30" s="371" t="s">
        <v>55</v>
      </c>
      <c r="K30" s="218" t="s">
        <v>56</v>
      </c>
      <c r="L30" s="33"/>
      <c r="M30" s="385"/>
      <c r="P30" s="366"/>
      <c r="Q30" s="366"/>
      <c r="R30" s="367"/>
    </row>
    <row r="31" spans="1:37" x14ac:dyDescent="0.25">
      <c r="A31" s="351" t="s">
        <v>45</v>
      </c>
      <c r="B31" s="352"/>
      <c r="C31" s="354"/>
      <c r="D31" s="372"/>
      <c r="E31" s="504"/>
      <c r="F31" s="504"/>
      <c r="G31" s="379" t="s">
        <v>6</v>
      </c>
      <c r="H31" s="352"/>
      <c r="I31" s="373"/>
      <c r="J31" s="380"/>
      <c r="K31" s="346" t="s">
        <v>47</v>
      </c>
      <c r="L31" s="386"/>
      <c r="M31" s="374"/>
      <c r="P31" s="368"/>
      <c r="Q31" s="368"/>
      <c r="R31" s="196"/>
    </row>
    <row r="32" spans="1:37" x14ac:dyDescent="0.25">
      <c r="A32" s="355" t="s">
        <v>53</v>
      </c>
      <c r="B32" s="217"/>
      <c r="C32" s="357"/>
      <c r="D32" s="375"/>
      <c r="E32" s="497"/>
      <c r="F32" s="497"/>
      <c r="G32" s="381" t="s">
        <v>7</v>
      </c>
      <c r="H32" s="84"/>
      <c r="I32" s="344"/>
      <c r="J32" s="85"/>
      <c r="K32" s="383"/>
      <c r="L32" s="318"/>
      <c r="M32" s="378"/>
      <c r="P32" s="196"/>
      <c r="Q32" s="192"/>
      <c r="R32" s="196"/>
    </row>
    <row r="33" spans="1:18" x14ac:dyDescent="0.25">
      <c r="A33" s="233"/>
      <c r="B33" s="234"/>
      <c r="C33" s="235"/>
      <c r="D33" s="375"/>
      <c r="E33" s="86"/>
      <c r="F33" s="340"/>
      <c r="G33" s="381" t="s">
        <v>8</v>
      </c>
      <c r="H33" s="84"/>
      <c r="I33" s="344"/>
      <c r="J33" s="85"/>
      <c r="K33" s="346" t="s">
        <v>48</v>
      </c>
      <c r="L33" s="386"/>
      <c r="M33" s="374"/>
      <c r="P33" s="368"/>
      <c r="Q33" s="368"/>
      <c r="R33" s="196"/>
    </row>
    <row r="34" spans="1:18" x14ac:dyDescent="0.25">
      <c r="A34" s="206"/>
      <c r="B34" s="126"/>
      <c r="C34" s="207"/>
      <c r="D34" s="375"/>
      <c r="E34" s="86"/>
      <c r="F34" s="340"/>
      <c r="G34" s="381" t="s">
        <v>9</v>
      </c>
      <c r="H34" s="84"/>
      <c r="I34" s="344"/>
      <c r="J34" s="85"/>
      <c r="K34" s="384"/>
      <c r="L34" s="340"/>
      <c r="M34" s="376"/>
      <c r="P34" s="196"/>
      <c r="Q34" s="192"/>
      <c r="R34" s="196"/>
    </row>
    <row r="35" spans="1:18" x14ac:dyDescent="0.25">
      <c r="A35" s="221"/>
      <c r="B35" s="236"/>
      <c r="C35" s="266"/>
      <c r="D35" s="375"/>
      <c r="E35" s="86"/>
      <c r="F35" s="340"/>
      <c r="G35" s="381" t="s">
        <v>10</v>
      </c>
      <c r="H35" s="84"/>
      <c r="I35" s="344"/>
      <c r="J35" s="85"/>
      <c r="K35" s="355"/>
      <c r="L35" s="318"/>
      <c r="M35" s="378"/>
      <c r="P35" s="196"/>
      <c r="Q35" s="192"/>
      <c r="R35" s="196"/>
    </row>
    <row r="36" spans="1:18" x14ac:dyDescent="0.25">
      <c r="A36" s="222"/>
      <c r="B36" s="22"/>
      <c r="C36" s="207"/>
      <c r="D36" s="375"/>
      <c r="E36" s="86"/>
      <c r="F36" s="340"/>
      <c r="G36" s="381" t="s">
        <v>11</v>
      </c>
      <c r="H36" s="84"/>
      <c r="I36" s="344"/>
      <c r="J36" s="85"/>
      <c r="K36" s="346" t="s">
        <v>34</v>
      </c>
      <c r="L36" s="386"/>
      <c r="M36" s="374"/>
      <c r="P36" s="368"/>
      <c r="Q36" s="368"/>
      <c r="R36" s="196"/>
    </row>
    <row r="37" spans="1:18" x14ac:dyDescent="0.25">
      <c r="A37" s="222"/>
      <c r="B37" s="22"/>
      <c r="C37" s="231"/>
      <c r="D37" s="375"/>
      <c r="E37" s="86"/>
      <c r="F37" s="340"/>
      <c r="G37" s="381" t="s">
        <v>12</v>
      </c>
      <c r="H37" s="84"/>
      <c r="I37" s="344"/>
      <c r="J37" s="85"/>
      <c r="K37" s="384"/>
      <c r="L37" s="340"/>
      <c r="M37" s="376"/>
      <c r="P37" s="196"/>
      <c r="Q37" s="192"/>
      <c r="R37" s="196"/>
    </row>
    <row r="38" spans="1:18" x14ac:dyDescent="0.25">
      <c r="A38" s="223"/>
      <c r="B38" s="220"/>
      <c r="C38" s="232"/>
      <c r="D38" s="377"/>
      <c r="E38" s="209"/>
      <c r="F38" s="318"/>
      <c r="G38" s="382" t="s">
        <v>13</v>
      </c>
      <c r="H38" s="217"/>
      <c r="I38" s="348"/>
      <c r="J38" s="211"/>
      <c r="K38" s="355" t="e">
        <f>#REF!</f>
        <v>#REF!</v>
      </c>
      <c r="L38" s="318"/>
      <c r="M38" s="378"/>
      <c r="P38" s="196"/>
      <c r="Q38" s="192"/>
      <c r="R38" s="369"/>
    </row>
  </sheetData>
  <mergeCells count="49">
    <mergeCell ref="E8:F8"/>
    <mergeCell ref="G8:H8"/>
    <mergeCell ref="A1:F1"/>
    <mergeCell ref="E6:F6"/>
    <mergeCell ref="G6:H6"/>
    <mergeCell ref="E4:F4"/>
    <mergeCell ref="G4:H4"/>
    <mergeCell ref="E10:F10"/>
    <mergeCell ref="G10:H10"/>
    <mergeCell ref="E12:F12"/>
    <mergeCell ref="G12:H12"/>
    <mergeCell ref="B15:C15"/>
    <mergeCell ref="D15:E15"/>
    <mergeCell ref="F15:G15"/>
    <mergeCell ref="H15:I15"/>
    <mergeCell ref="J15:K15"/>
    <mergeCell ref="L15:M15"/>
    <mergeCell ref="B16:C16"/>
    <mergeCell ref="D16:E16"/>
    <mergeCell ref="F16:G16"/>
    <mergeCell ref="H16:I16"/>
    <mergeCell ref="J16:K16"/>
    <mergeCell ref="L16:M16"/>
    <mergeCell ref="L18:M18"/>
    <mergeCell ref="B17:C17"/>
    <mergeCell ref="D17:E17"/>
    <mergeCell ref="F17:G17"/>
    <mergeCell ref="H17:I17"/>
    <mergeCell ref="J17:K17"/>
    <mergeCell ref="L17:M17"/>
    <mergeCell ref="B18:C18"/>
    <mergeCell ref="D18:E18"/>
    <mergeCell ref="F18:G18"/>
    <mergeCell ref="H18:I18"/>
    <mergeCell ref="J18:K18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E31:F31"/>
    <mergeCell ref="E32:F32"/>
    <mergeCell ref="B20:C20"/>
    <mergeCell ref="D20:E20"/>
    <mergeCell ref="F20:G20"/>
  </mergeCells>
  <conditionalFormatting sqref="E4:E6 E8 E10 E12">
    <cfRule type="cellIs" dxfId="112" priority="2" stopIfTrue="1" operator="equal">
      <formula>"Bye"</formula>
    </cfRule>
  </conditionalFormatting>
  <conditionalFormatting sqref="R38">
    <cfRule type="expression" dxfId="111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F26B-AAE9-44A6-8AAD-AD46D7AD33A7}">
  <sheetPr codeName="Munka6">
    <tabColor indexed="11"/>
  </sheetPr>
  <dimension ref="A1:AS140"/>
  <sheetViews>
    <sheetView workbookViewId="0">
      <selection activeCell="P29" sqref="P29"/>
    </sheetView>
  </sheetViews>
  <sheetFormatPr defaultRowHeight="13.2" x14ac:dyDescent="0.25"/>
  <cols>
    <col min="1" max="2" width="3.33203125" customWidth="1"/>
    <col min="3" max="3" width="4.6640625" customWidth="1"/>
    <col min="4" max="4" width="7.332031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409" customWidth="1"/>
  </cols>
  <sheetData>
    <row r="1" spans="1:45" s="117" customFormat="1" ht="21.75" customHeight="1" x14ac:dyDescent="0.25">
      <c r="A1" s="477" t="str">
        <f>Altalanos!$A$6</f>
        <v>Windoor Korosztályos Vidék Csapatbajnokság 2025</v>
      </c>
      <c r="B1" s="288"/>
      <c r="C1" s="289"/>
      <c r="D1" s="289"/>
      <c r="E1" s="289"/>
      <c r="F1" s="289"/>
      <c r="G1" s="289"/>
      <c r="H1" s="288"/>
      <c r="I1" s="290"/>
      <c r="J1" s="291"/>
      <c r="K1" s="292" t="s">
        <v>52</v>
      </c>
      <c r="L1" s="293"/>
      <c r="M1" s="294"/>
      <c r="N1" s="291"/>
      <c r="O1" s="291" t="s">
        <v>14</v>
      </c>
      <c r="P1" s="291"/>
      <c r="Q1" s="289"/>
      <c r="R1" s="291"/>
      <c r="T1" s="341"/>
      <c r="U1" s="341"/>
      <c r="V1" s="341"/>
      <c r="W1" s="341"/>
      <c r="X1" s="341"/>
      <c r="Y1" s="341"/>
      <c r="Z1" s="341"/>
      <c r="AA1" s="341"/>
      <c r="AB1" s="401" t="e">
        <f>IF($Y$5=1,CONCATENATE(VLOOKUP($Y$3,$AA$2:$AH$14,2)),CONCATENATE(VLOOKUP($Y$3,$AA$16:$AH$25,2)))</f>
        <v>#N/A</v>
      </c>
      <c r="AC1" s="401" t="e">
        <f>IF($Y$5=1,CONCATENATE(VLOOKUP($Y$3,$AA$2:$AH$14,3)),CONCATENATE(VLOOKUP($Y$3,$AA$16:$AH$25,3)))</f>
        <v>#N/A</v>
      </c>
      <c r="AD1" s="401" t="e">
        <f>IF($Y$5=1,CONCATENATE(VLOOKUP($Y$3,$AA$2:$AH$14,4)),CONCATENATE(VLOOKUP($Y$3,$AA$16:$AH$25,4)))</f>
        <v>#N/A</v>
      </c>
      <c r="AE1" s="401" t="e">
        <f>IF($Y$5=1,CONCATENATE(VLOOKUP($Y$3,$AA$2:$AH$14,5)),CONCATENATE(VLOOKUP($Y$3,$AA$16:$AH$25,5)))</f>
        <v>#N/A</v>
      </c>
      <c r="AF1" s="401" t="e">
        <f>IF($Y$5=1,CONCATENATE(VLOOKUP($Y$3,$AA$2:$AH$14,6)),CONCATENATE(VLOOKUP($Y$3,$AA$16:$AH$25,6)))</f>
        <v>#N/A</v>
      </c>
      <c r="AG1" s="401" t="e">
        <f>IF($Y$5=1,CONCATENATE(VLOOKUP($Y$3,$AA$2:$AH$14,7)),CONCATENATE(VLOOKUP($Y$3,$AA$16:$AH$25,7)))</f>
        <v>#N/A</v>
      </c>
      <c r="AH1" s="401" t="e">
        <f>IF($Y$5=1,CONCATENATE(VLOOKUP($Y$3,$AA$2:$AH$14,8)),CONCATENATE(VLOOKUP($Y$3,$AA$16:$AH$25,8)))</f>
        <v>#N/A</v>
      </c>
      <c r="AI1" s="406"/>
      <c r="AJ1" s="406"/>
      <c r="AK1" s="406"/>
    </row>
    <row r="2" spans="1:45" s="98" customFormat="1" x14ac:dyDescent="0.25">
      <c r="A2" s="295" t="s">
        <v>51</v>
      </c>
      <c r="B2" s="296"/>
      <c r="C2" s="296"/>
      <c r="D2" s="296"/>
      <c r="E2" s="296" t="str">
        <f>Altalanos!$A$8</f>
        <v>L12</v>
      </c>
      <c r="F2" s="296"/>
      <c r="G2" s="297"/>
      <c r="H2" s="298"/>
      <c r="I2" s="298"/>
      <c r="J2" s="299"/>
      <c r="K2" s="293"/>
      <c r="L2" s="293"/>
      <c r="M2" s="293"/>
      <c r="N2" s="299"/>
      <c r="O2" s="298"/>
      <c r="P2" s="299"/>
      <c r="Q2" s="298"/>
      <c r="R2" s="299"/>
      <c r="T2" s="334"/>
      <c r="U2" s="334"/>
      <c r="V2" s="334"/>
      <c r="W2" s="334"/>
      <c r="X2" s="334"/>
      <c r="Y2" s="396"/>
      <c r="Z2" s="395"/>
      <c r="AA2" s="395" t="s">
        <v>64</v>
      </c>
      <c r="AB2" s="399">
        <v>300</v>
      </c>
      <c r="AC2" s="399">
        <v>250</v>
      </c>
      <c r="AD2" s="399">
        <v>200</v>
      </c>
      <c r="AE2" s="399">
        <v>150</v>
      </c>
      <c r="AF2" s="399">
        <v>120</v>
      </c>
      <c r="AG2" s="399">
        <v>90</v>
      </c>
      <c r="AH2" s="399">
        <v>40</v>
      </c>
      <c r="AI2" s="387"/>
      <c r="AJ2" s="387"/>
      <c r="AK2" s="387"/>
      <c r="AL2" s="334"/>
      <c r="AM2" s="334"/>
      <c r="AN2" s="334"/>
      <c r="AO2" s="334"/>
      <c r="AP2" s="334"/>
      <c r="AQ2" s="334"/>
      <c r="AR2" s="334"/>
      <c r="AS2" s="334"/>
    </row>
    <row r="3" spans="1:45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335"/>
      <c r="U3" s="335"/>
      <c r="V3" s="335"/>
      <c r="W3" s="335"/>
      <c r="X3" s="335"/>
      <c r="Y3" s="395" t="str">
        <f>IF(K4="OB","A",IF(K4="IX","W",IF(K4="","",K4)))</f>
        <v/>
      </c>
      <c r="Z3" s="395"/>
      <c r="AA3" s="395" t="s">
        <v>65</v>
      </c>
      <c r="AB3" s="399">
        <v>280</v>
      </c>
      <c r="AC3" s="399">
        <v>230</v>
      </c>
      <c r="AD3" s="399">
        <v>180</v>
      </c>
      <c r="AE3" s="399">
        <v>140</v>
      </c>
      <c r="AF3" s="399">
        <v>80</v>
      </c>
      <c r="AG3" s="399">
        <v>0</v>
      </c>
      <c r="AH3" s="399">
        <v>0</v>
      </c>
      <c r="AI3" s="387"/>
      <c r="AJ3" s="387"/>
      <c r="AK3" s="387"/>
      <c r="AL3" s="335"/>
      <c r="AM3" s="335"/>
      <c r="AN3" s="335"/>
      <c r="AO3" s="335"/>
      <c r="AP3" s="335"/>
      <c r="AQ3" s="335"/>
      <c r="AR3" s="335"/>
      <c r="AS3" s="335"/>
    </row>
    <row r="4" spans="1:45" s="28" customFormat="1" ht="11.25" customHeight="1" thickBot="1" x14ac:dyDescent="0.3">
      <c r="A4" s="491" t="str">
        <f>Altalanos!$A$10</f>
        <v>2025.06.19-20.</v>
      </c>
      <c r="B4" s="491"/>
      <c r="C4" s="491"/>
      <c r="D4" s="300"/>
      <c r="E4" s="301"/>
      <c r="F4" s="301"/>
      <c r="G4" s="301" t="str">
        <f>Altalanos!$C$10</f>
        <v>Zalaegerszeg</v>
      </c>
      <c r="H4" s="302"/>
      <c r="I4" s="301"/>
      <c r="J4" s="303"/>
      <c r="K4" s="304"/>
      <c r="L4" s="303"/>
      <c r="M4" s="305"/>
      <c r="N4" s="303"/>
      <c r="O4" s="301"/>
      <c r="P4" s="303"/>
      <c r="Q4" s="301"/>
      <c r="R4" s="306" t="str">
        <f>Altalanos!$E$10</f>
        <v>Kovács Annamária</v>
      </c>
      <c r="T4" s="336"/>
      <c r="U4" s="336"/>
      <c r="V4" s="336"/>
      <c r="W4" s="336"/>
      <c r="X4" s="336"/>
      <c r="Y4" s="395"/>
      <c r="Z4" s="395"/>
      <c r="AA4" s="395" t="s">
        <v>69</v>
      </c>
      <c r="AB4" s="399">
        <v>250</v>
      </c>
      <c r="AC4" s="399">
        <v>200</v>
      </c>
      <c r="AD4" s="399">
        <v>150</v>
      </c>
      <c r="AE4" s="399">
        <v>120</v>
      </c>
      <c r="AF4" s="399">
        <v>90</v>
      </c>
      <c r="AG4" s="399">
        <v>60</v>
      </c>
      <c r="AH4" s="399">
        <v>25</v>
      </c>
      <c r="AI4" s="387"/>
      <c r="AJ4" s="387"/>
      <c r="AK4" s="387"/>
      <c r="AL4" s="336"/>
      <c r="AM4" s="336"/>
      <c r="AN4" s="336"/>
      <c r="AO4" s="336"/>
      <c r="AP4" s="336"/>
      <c r="AQ4" s="336"/>
      <c r="AR4" s="336"/>
      <c r="AS4" s="336"/>
    </row>
    <row r="5" spans="1:45" s="19" customFormat="1" x14ac:dyDescent="0.25">
      <c r="A5" s="126"/>
      <c r="B5" s="127" t="s">
        <v>4</v>
      </c>
      <c r="C5" s="275" t="s">
        <v>44</v>
      </c>
      <c r="D5" s="127" t="s">
        <v>43</v>
      </c>
      <c r="E5" s="127" t="s">
        <v>41</v>
      </c>
      <c r="F5" s="128" t="s">
        <v>100</v>
      </c>
      <c r="G5" s="128"/>
      <c r="H5" s="128"/>
      <c r="I5" s="128"/>
      <c r="J5" s="128"/>
      <c r="K5" s="127" t="s">
        <v>42</v>
      </c>
      <c r="L5" s="129"/>
      <c r="M5" s="127" t="s">
        <v>58</v>
      </c>
      <c r="N5" s="129"/>
      <c r="O5" s="127" t="s">
        <v>57</v>
      </c>
      <c r="P5" s="129"/>
      <c r="Q5" s="127"/>
      <c r="R5" s="130"/>
      <c r="T5" s="335"/>
      <c r="U5" s="335"/>
      <c r="V5" s="335"/>
      <c r="W5" s="335"/>
      <c r="X5" s="335"/>
      <c r="Y5" s="395">
        <f>IF(OR(Altalanos!$A$8="F1",Altalanos!$A$8="F2",Altalanos!$A$8="N1",Altalanos!$A$8="N2"),1,2)</f>
        <v>2</v>
      </c>
      <c r="Z5" s="395"/>
      <c r="AA5" s="395" t="s">
        <v>70</v>
      </c>
      <c r="AB5" s="399">
        <v>200</v>
      </c>
      <c r="AC5" s="399">
        <v>150</v>
      </c>
      <c r="AD5" s="399">
        <v>120</v>
      </c>
      <c r="AE5" s="399">
        <v>90</v>
      </c>
      <c r="AF5" s="399">
        <v>60</v>
      </c>
      <c r="AG5" s="399">
        <v>40</v>
      </c>
      <c r="AH5" s="399">
        <v>15</v>
      </c>
      <c r="AI5" s="387"/>
      <c r="AJ5" s="387"/>
      <c r="AK5" s="387"/>
      <c r="AL5" s="335"/>
      <c r="AM5" s="335"/>
      <c r="AN5" s="335"/>
      <c r="AO5" s="335"/>
      <c r="AP5" s="335"/>
      <c r="AQ5" s="335"/>
      <c r="AR5" s="335"/>
      <c r="AS5" s="335"/>
    </row>
    <row r="6" spans="1:45" s="446" customFormat="1" ht="11.1" customHeight="1" thickBot="1" x14ac:dyDescent="0.3">
      <c r="A6" s="447"/>
      <c r="B6" s="448"/>
      <c r="C6" s="448"/>
      <c r="D6" s="448"/>
      <c r="E6" s="448"/>
      <c r="F6" s="447" t="str">
        <f>IF(Y3="","",CONCATENATE(VLOOKUP(Y3,AB1:AH1,4)," pont"))</f>
        <v/>
      </c>
      <c r="G6" s="449"/>
      <c r="H6" s="450"/>
      <c r="I6" s="449"/>
      <c r="J6" s="451"/>
      <c r="K6" s="448" t="str">
        <f>IF(Y3="","",CONCATENATE(VLOOKUP(Y3,AB1:AH1,3)," pont"))</f>
        <v/>
      </c>
      <c r="L6" s="451"/>
      <c r="M6" s="448" t="str">
        <f>IF(Y3="","",CONCATENATE(VLOOKUP(Y3,AB1:AH1,2)," pont"))</f>
        <v/>
      </c>
      <c r="N6" s="451"/>
      <c r="O6" s="448" t="str">
        <f>IF(Y3="","",CONCATENATE(VLOOKUP(Y3,AB1:AH1,1)," pont"))</f>
        <v/>
      </c>
      <c r="P6" s="451"/>
      <c r="Q6" s="448"/>
      <c r="R6" s="452"/>
      <c r="T6" s="453"/>
      <c r="U6" s="453"/>
      <c r="V6" s="453"/>
      <c r="W6" s="453"/>
      <c r="X6" s="453"/>
      <c r="Y6" s="454"/>
      <c r="Z6" s="454"/>
      <c r="AA6" s="454" t="s">
        <v>71</v>
      </c>
      <c r="AB6" s="455">
        <v>150</v>
      </c>
      <c r="AC6" s="455">
        <v>120</v>
      </c>
      <c r="AD6" s="455">
        <v>90</v>
      </c>
      <c r="AE6" s="455">
        <v>60</v>
      </c>
      <c r="AF6" s="455">
        <v>40</v>
      </c>
      <c r="AG6" s="455">
        <v>25</v>
      </c>
      <c r="AH6" s="455">
        <v>10</v>
      </c>
      <c r="AI6" s="456"/>
      <c r="AJ6" s="456"/>
      <c r="AK6" s="456"/>
      <c r="AL6" s="453"/>
      <c r="AM6" s="453"/>
      <c r="AN6" s="453"/>
      <c r="AO6" s="453"/>
      <c r="AP6" s="453"/>
      <c r="AQ6" s="453"/>
      <c r="AR6" s="453"/>
      <c r="AS6" s="453"/>
    </row>
    <row r="7" spans="1:45" s="34" customFormat="1" ht="12.9" customHeight="1" x14ac:dyDescent="0.25">
      <c r="A7" s="131">
        <v>1</v>
      </c>
      <c r="B7" s="307">
        <f>IF($E7="","",VLOOKUP($E7,L12_Csapat!$A$7:$O$22,14))</f>
        <v>0</v>
      </c>
      <c r="C7" s="308">
        <f>IF($E7="","",VLOOKUP($E7,L12_Csapat!$A$7:$O$22,15))</f>
        <v>0</v>
      </c>
      <c r="D7" s="308">
        <f>IF($E7="","",VLOOKUP($E7,L12_Csapat!$A$7:$O$22,5))</f>
        <v>0</v>
      </c>
      <c r="E7" s="309">
        <v>1</v>
      </c>
      <c r="F7" s="310" t="str">
        <f>UPPER(IF($E7="","",VLOOKUP($E7,L12_Csapat!$A$7:$O$22,2)))</f>
        <v>VOLVEX TENNIS</v>
      </c>
      <c r="G7" s="310">
        <f>IF($E7="","",VLOOKUP($E7,L12_Csapat!$A$7:$O$22,3))</f>
        <v>0</v>
      </c>
      <c r="H7" s="310"/>
      <c r="I7" s="310">
        <f>IF($E7="","",VLOOKUP($E7,L12_Csapat!$A$7:$O$22,4))</f>
        <v>0</v>
      </c>
      <c r="J7" s="311"/>
      <c r="K7" s="312"/>
      <c r="L7" s="312"/>
      <c r="M7" s="312"/>
      <c r="N7" s="312"/>
      <c r="O7" s="137"/>
      <c r="P7" s="138"/>
      <c r="Q7" s="139"/>
      <c r="R7" s="140"/>
      <c r="S7" s="141"/>
      <c r="T7" s="141"/>
      <c r="U7" s="337" t="str">
        <f>Birók!P21</f>
        <v>Bíró</v>
      </c>
      <c r="V7" s="141"/>
      <c r="W7" s="141"/>
      <c r="X7" s="141"/>
      <c r="Y7" s="395"/>
      <c r="Z7" s="395"/>
      <c r="AA7" s="395" t="s">
        <v>72</v>
      </c>
      <c r="AB7" s="399">
        <v>120</v>
      </c>
      <c r="AC7" s="399">
        <v>90</v>
      </c>
      <c r="AD7" s="399">
        <v>60</v>
      </c>
      <c r="AE7" s="399">
        <v>40</v>
      </c>
      <c r="AF7" s="399">
        <v>25</v>
      </c>
      <c r="AG7" s="399">
        <v>10</v>
      </c>
      <c r="AH7" s="399">
        <v>5</v>
      </c>
      <c r="AI7" s="387"/>
      <c r="AJ7" s="387"/>
      <c r="AK7" s="387"/>
      <c r="AL7" s="141"/>
      <c r="AM7" s="141"/>
      <c r="AN7" s="141"/>
      <c r="AO7" s="141"/>
      <c r="AP7" s="141"/>
      <c r="AQ7" s="141"/>
      <c r="AR7" s="141"/>
      <c r="AS7" s="141"/>
    </row>
    <row r="8" spans="1:45" s="34" customFormat="1" ht="12.9" customHeight="1" x14ac:dyDescent="0.25">
      <c r="A8" s="143"/>
      <c r="B8" s="313"/>
      <c r="C8" s="314"/>
      <c r="D8" s="314"/>
      <c r="E8" s="215"/>
      <c r="F8" s="315"/>
      <c r="G8" s="315"/>
      <c r="H8" s="316"/>
      <c r="I8" s="435" t="s">
        <v>0</v>
      </c>
      <c r="J8" s="148" t="s">
        <v>133</v>
      </c>
      <c r="K8" s="322" t="str">
        <f>UPPER(IF(OR(J8="a",J8="as"),F7,IF(OR(J8="b",J8="bs"),F9,)))</f>
        <v>VOLVEX TENNIS</v>
      </c>
      <c r="L8" s="322"/>
      <c r="M8" s="323"/>
      <c r="N8" s="323"/>
      <c r="O8" s="139"/>
      <c r="P8" s="138"/>
      <c r="Q8" s="139"/>
      <c r="R8" s="140"/>
      <c r="S8" s="141"/>
      <c r="T8" s="141"/>
      <c r="U8" s="338" t="str">
        <f>Birók!P22</f>
        <v xml:space="preserve"> </v>
      </c>
      <c r="V8" s="141"/>
      <c r="W8" s="141"/>
      <c r="X8" s="141"/>
      <c r="Y8" s="395"/>
      <c r="Z8" s="395"/>
      <c r="AA8" s="395" t="s">
        <v>73</v>
      </c>
      <c r="AB8" s="399">
        <v>90</v>
      </c>
      <c r="AC8" s="399">
        <v>60</v>
      </c>
      <c r="AD8" s="399">
        <v>40</v>
      </c>
      <c r="AE8" s="399">
        <v>25</v>
      </c>
      <c r="AF8" s="399">
        <v>10</v>
      </c>
      <c r="AG8" s="399">
        <v>5</v>
      </c>
      <c r="AH8" s="399">
        <v>2</v>
      </c>
      <c r="AI8" s="387"/>
      <c r="AJ8" s="387"/>
      <c r="AK8" s="387"/>
      <c r="AL8" s="141"/>
      <c r="AM8" s="141"/>
      <c r="AN8" s="141"/>
      <c r="AO8" s="141"/>
      <c r="AP8" s="141"/>
      <c r="AQ8" s="141"/>
      <c r="AR8" s="141"/>
      <c r="AS8" s="141"/>
    </row>
    <row r="9" spans="1:45" s="34" customFormat="1" ht="12.9" customHeight="1" x14ac:dyDescent="0.25">
      <c r="A9" s="143">
        <v>2</v>
      </c>
      <c r="B9" s="307" t="str">
        <f>IF($E9="","",VLOOKUP($E9,L12_Csapat!$A$7:$O$22,14))</f>
        <v/>
      </c>
      <c r="C9" s="308" t="str">
        <f>IF($E9="","",VLOOKUP($E9,L12_Csapat!$A$7:$O$22,15))</f>
        <v/>
      </c>
      <c r="D9" s="308" t="str">
        <f>IF($E9="","",VLOOKUP($E9,L12_Csapat!$A$7:$O$22,5))</f>
        <v/>
      </c>
      <c r="E9" s="426"/>
      <c r="F9" s="458" t="s">
        <v>77</v>
      </c>
      <c r="G9" s="359" t="str">
        <f>IF($E9="","",VLOOKUP($E9,L12_Csapat!$A$7:$O$22,3))</f>
        <v/>
      </c>
      <c r="H9" s="359"/>
      <c r="I9" s="359" t="str">
        <f>IF($E9="","",VLOOKUP($E9,L12_Csapat!$A$7:$O$22,4))</f>
        <v/>
      </c>
      <c r="J9" s="319"/>
      <c r="K9" s="323"/>
      <c r="L9" s="462"/>
      <c r="M9" s="323"/>
      <c r="N9" s="323"/>
      <c r="O9" s="139"/>
      <c r="P9" s="138"/>
      <c r="Q9" s="139"/>
      <c r="R9" s="140"/>
      <c r="S9" s="141"/>
      <c r="T9" s="141"/>
      <c r="U9" s="338" t="str">
        <f>Birók!P23</f>
        <v xml:space="preserve"> </v>
      </c>
      <c r="V9" s="141"/>
      <c r="W9" s="141"/>
      <c r="X9" s="141"/>
      <c r="Y9" s="395"/>
      <c r="Z9" s="395"/>
      <c r="AA9" s="395" t="s">
        <v>74</v>
      </c>
      <c r="AB9" s="399">
        <v>60</v>
      </c>
      <c r="AC9" s="399">
        <v>40</v>
      </c>
      <c r="AD9" s="399">
        <v>25</v>
      </c>
      <c r="AE9" s="399">
        <v>10</v>
      </c>
      <c r="AF9" s="399">
        <v>5</v>
      </c>
      <c r="AG9" s="399">
        <v>2</v>
      </c>
      <c r="AH9" s="399">
        <v>1</v>
      </c>
      <c r="AI9" s="387"/>
      <c r="AJ9" s="387"/>
      <c r="AK9" s="387"/>
      <c r="AL9" s="141"/>
      <c r="AM9" s="141"/>
      <c r="AN9" s="141"/>
      <c r="AO9" s="141"/>
      <c r="AP9" s="141"/>
      <c r="AQ9" s="141"/>
      <c r="AR9" s="141"/>
      <c r="AS9" s="141"/>
    </row>
    <row r="10" spans="1:45" s="34" customFormat="1" ht="12.9" customHeight="1" x14ac:dyDescent="0.25">
      <c r="A10" s="143"/>
      <c r="B10" s="313"/>
      <c r="C10" s="314"/>
      <c r="D10" s="314"/>
      <c r="E10" s="427"/>
      <c r="F10" s="428"/>
      <c r="G10" s="428"/>
      <c r="H10" s="429"/>
      <c r="I10" s="428"/>
      <c r="J10" s="321"/>
      <c r="K10" s="463" t="s">
        <v>0</v>
      </c>
      <c r="L10" s="464" t="s">
        <v>133</v>
      </c>
      <c r="M10" s="322" t="str">
        <f>UPPER(IF(OR(L10="a",L10="as"),K8,IF(OR(L10="b",L10="bs"),K12,)))</f>
        <v>VOLVEX TENNIS</v>
      </c>
      <c r="N10" s="322"/>
      <c r="O10" s="323"/>
      <c r="P10" s="323"/>
      <c r="Q10" s="139"/>
      <c r="R10" s="140"/>
      <c r="S10" s="141"/>
      <c r="T10" s="141"/>
      <c r="U10" s="338" t="str">
        <f>Birók!P24</f>
        <v xml:space="preserve"> </v>
      </c>
      <c r="V10" s="141"/>
      <c r="W10" s="141"/>
      <c r="X10" s="141"/>
      <c r="Y10" s="395"/>
      <c r="Z10" s="395"/>
      <c r="AA10" s="395" t="s">
        <v>75</v>
      </c>
      <c r="AB10" s="399">
        <v>40</v>
      </c>
      <c r="AC10" s="399">
        <v>25</v>
      </c>
      <c r="AD10" s="399">
        <v>15</v>
      </c>
      <c r="AE10" s="399">
        <v>7</v>
      </c>
      <c r="AF10" s="399">
        <v>4</v>
      </c>
      <c r="AG10" s="399">
        <v>1</v>
      </c>
      <c r="AH10" s="399">
        <v>0</v>
      </c>
      <c r="AI10" s="387"/>
      <c r="AJ10" s="387"/>
      <c r="AK10" s="387"/>
      <c r="AL10" s="141"/>
      <c r="AM10" s="141"/>
      <c r="AN10" s="141"/>
      <c r="AO10" s="141"/>
      <c r="AP10" s="141"/>
      <c r="AQ10" s="141"/>
      <c r="AR10" s="141"/>
      <c r="AS10" s="141"/>
    </row>
    <row r="11" spans="1:45" s="34" customFormat="1" ht="12.9" customHeight="1" x14ac:dyDescent="0.25">
      <c r="A11" s="143">
        <v>3</v>
      </c>
      <c r="B11" s="307">
        <f>IF($E11="","",VLOOKUP($E11,L12_Csapat!$A$7:$O$22,14))</f>
        <v>0</v>
      </c>
      <c r="C11" s="308">
        <f>IF($E11="","",VLOOKUP($E11,L12_Csapat!$A$7:$O$22,15))</f>
        <v>0</v>
      </c>
      <c r="D11" s="308">
        <f>IF($E11="","",VLOOKUP($E11,L12_Csapat!$A$7:$O$22,5))</f>
        <v>0</v>
      </c>
      <c r="E11" s="426">
        <v>5</v>
      </c>
      <c r="F11" s="359" t="str">
        <f>UPPER(IF($E11="","",VLOOKUP($E11,L12_Csapat!$A$7:$O$22,2)))</f>
        <v>CENTERPÁLYA EGYESÜLET 1.</v>
      </c>
      <c r="G11" s="359">
        <f>IF($E11="","",VLOOKUP($E11,L12_Csapat!$A$7:$O$22,3))</f>
        <v>0</v>
      </c>
      <c r="H11" s="359"/>
      <c r="I11" s="359">
        <f>IF($E11="","",VLOOKUP($E11,L12_Csapat!$A$7:$O$22,4))</f>
        <v>0</v>
      </c>
      <c r="J11" s="311"/>
      <c r="K11" s="323"/>
      <c r="L11" s="325"/>
      <c r="M11" s="465" t="s">
        <v>120</v>
      </c>
      <c r="N11" s="325"/>
      <c r="O11" s="323"/>
      <c r="P11" s="323"/>
      <c r="Q11" s="139"/>
      <c r="R11" s="140"/>
      <c r="S11" s="141"/>
      <c r="T11" s="141"/>
      <c r="U11" s="338" t="str">
        <f>Birók!P25</f>
        <v xml:space="preserve"> </v>
      </c>
      <c r="V11" s="141"/>
      <c r="W11" s="141"/>
      <c r="X11" s="141"/>
      <c r="Y11" s="395"/>
      <c r="Z11" s="395"/>
      <c r="AA11" s="395" t="s">
        <v>76</v>
      </c>
      <c r="AB11" s="399">
        <v>25</v>
      </c>
      <c r="AC11" s="399">
        <v>15</v>
      </c>
      <c r="AD11" s="399">
        <v>10</v>
      </c>
      <c r="AE11" s="399">
        <v>6</v>
      </c>
      <c r="AF11" s="399">
        <v>3</v>
      </c>
      <c r="AG11" s="399">
        <v>1</v>
      </c>
      <c r="AH11" s="399">
        <v>0</v>
      </c>
      <c r="AI11" s="387"/>
      <c r="AJ11" s="387"/>
      <c r="AK11" s="387"/>
      <c r="AL11" s="141"/>
      <c r="AM11" s="141"/>
      <c r="AN11" s="141"/>
      <c r="AO11" s="141"/>
      <c r="AP11" s="141"/>
      <c r="AQ11" s="141"/>
      <c r="AR11" s="141"/>
      <c r="AS11" s="141"/>
    </row>
    <row r="12" spans="1:45" s="34" customFormat="1" ht="12.9" customHeight="1" x14ac:dyDescent="0.25">
      <c r="A12" s="143"/>
      <c r="B12" s="313"/>
      <c r="C12" s="314"/>
      <c r="D12" s="314"/>
      <c r="E12" s="427"/>
      <c r="F12" s="428"/>
      <c r="G12" s="428"/>
      <c r="H12" s="429"/>
      <c r="I12" s="435" t="s">
        <v>0</v>
      </c>
      <c r="J12" s="148" t="s">
        <v>119</v>
      </c>
      <c r="K12" s="322" t="str">
        <f>UPPER(IF(OR(J12="a",J12="as"),F11,IF(OR(J12="b",J12="bs"),F13,)))</f>
        <v>CENTERPÁLYA EGYESÜLET 1.</v>
      </c>
      <c r="L12" s="330"/>
      <c r="M12" s="323"/>
      <c r="N12" s="325"/>
      <c r="O12" s="323"/>
      <c r="P12" s="323"/>
      <c r="Q12" s="139"/>
      <c r="R12" s="140"/>
      <c r="S12" s="141"/>
      <c r="T12" s="141"/>
      <c r="U12" s="338" t="str">
        <f>Birók!P26</f>
        <v xml:space="preserve"> </v>
      </c>
      <c r="V12" s="141"/>
      <c r="W12" s="141"/>
      <c r="X12" s="141"/>
      <c r="Y12" s="395"/>
      <c r="Z12" s="395"/>
      <c r="AA12" s="395" t="s">
        <v>81</v>
      </c>
      <c r="AB12" s="399">
        <v>15</v>
      </c>
      <c r="AC12" s="399">
        <v>10</v>
      </c>
      <c r="AD12" s="399">
        <v>6</v>
      </c>
      <c r="AE12" s="399">
        <v>3</v>
      </c>
      <c r="AF12" s="399">
        <v>1</v>
      </c>
      <c r="AG12" s="399">
        <v>0</v>
      </c>
      <c r="AH12" s="399">
        <v>0</v>
      </c>
      <c r="AI12" s="387"/>
      <c r="AJ12" s="387"/>
      <c r="AK12" s="387"/>
      <c r="AL12" s="141"/>
      <c r="AM12" s="141"/>
      <c r="AN12" s="141"/>
      <c r="AO12" s="141"/>
      <c r="AP12" s="141"/>
      <c r="AQ12" s="141"/>
      <c r="AR12" s="141"/>
      <c r="AS12" s="141"/>
    </row>
    <row r="13" spans="1:45" s="34" customFormat="1" ht="12.9" customHeight="1" x14ac:dyDescent="0.25">
      <c r="A13" s="143">
        <v>4</v>
      </c>
      <c r="B13" s="307">
        <f>IF($E13="","",VLOOKUP($E13,L12_Csapat!$A$7:$O$22,14))</f>
        <v>0</v>
      </c>
      <c r="C13" s="308">
        <f>IF($E13="","",VLOOKUP($E13,L12_Csapat!$A$7:$O$22,15))</f>
        <v>0</v>
      </c>
      <c r="D13" s="308">
        <f>IF($E13="","",VLOOKUP($E13,L12_Csapat!$A$7:$O$22,5))</f>
        <v>0</v>
      </c>
      <c r="E13" s="426">
        <v>3</v>
      </c>
      <c r="F13" s="359" t="str">
        <f>UPPER(IF($E13="","",VLOOKUP($E13,L12_Csapat!$A$7:$O$22,2)))</f>
        <v>RÁBA ETO SE</v>
      </c>
      <c r="G13" s="359">
        <f>IF($E13="","",VLOOKUP($E13,L12_Csapat!$A$7:$O$22,3))</f>
        <v>0</v>
      </c>
      <c r="H13" s="359"/>
      <c r="I13" s="359">
        <f>IF($E13="","",VLOOKUP($E13,L12_Csapat!$A$7:$O$22,4))</f>
        <v>0</v>
      </c>
      <c r="J13" s="327"/>
      <c r="K13" s="465" t="s">
        <v>120</v>
      </c>
      <c r="L13" s="323"/>
      <c r="M13" s="323"/>
      <c r="N13" s="325"/>
      <c r="O13" s="323"/>
      <c r="P13" s="323"/>
      <c r="Q13" s="139"/>
      <c r="R13" s="140"/>
      <c r="S13" s="141"/>
      <c r="T13" s="141"/>
      <c r="U13" s="338" t="str">
        <f>Birók!P27</f>
        <v xml:space="preserve"> </v>
      </c>
      <c r="V13" s="141"/>
      <c r="W13" s="141"/>
      <c r="X13" s="141"/>
      <c r="Y13" s="395"/>
      <c r="Z13" s="395"/>
      <c r="AA13" s="395" t="s">
        <v>77</v>
      </c>
      <c r="AB13" s="399">
        <v>10</v>
      </c>
      <c r="AC13" s="399">
        <v>6</v>
      </c>
      <c r="AD13" s="399">
        <v>3</v>
      </c>
      <c r="AE13" s="399">
        <v>1</v>
      </c>
      <c r="AF13" s="399">
        <v>0</v>
      </c>
      <c r="AG13" s="399">
        <v>0</v>
      </c>
      <c r="AH13" s="399">
        <v>0</v>
      </c>
      <c r="AI13" s="387"/>
      <c r="AJ13" s="387"/>
      <c r="AK13" s="387"/>
      <c r="AL13" s="141"/>
      <c r="AM13" s="141"/>
      <c r="AN13" s="141"/>
      <c r="AO13" s="141"/>
      <c r="AP13" s="141"/>
      <c r="AQ13" s="141"/>
      <c r="AR13" s="141"/>
      <c r="AS13" s="141"/>
    </row>
    <row r="14" spans="1:45" s="34" customFormat="1" ht="12.9" customHeight="1" x14ac:dyDescent="0.25">
      <c r="A14" s="143"/>
      <c r="B14" s="313"/>
      <c r="C14" s="314"/>
      <c r="D14" s="314"/>
      <c r="E14" s="427"/>
      <c r="F14" s="428"/>
      <c r="G14" s="428"/>
      <c r="H14" s="429"/>
      <c r="I14" s="428"/>
      <c r="J14" s="321"/>
      <c r="K14" s="323"/>
      <c r="L14" s="323"/>
      <c r="M14" s="463" t="s">
        <v>0</v>
      </c>
      <c r="N14" s="464" t="s">
        <v>133</v>
      </c>
      <c r="O14" s="322" t="str">
        <f>UPPER(IF(OR(N14="a",N14="as"),M10,IF(OR(N14="b",N14="bs"),M18,)))</f>
        <v>VOLVEX TENNIS</v>
      </c>
      <c r="P14" s="322"/>
      <c r="Q14" s="139"/>
      <c r="R14" s="140"/>
      <c r="S14" s="141"/>
      <c r="T14" s="141"/>
      <c r="U14" s="338" t="str">
        <f>Birók!P28</f>
        <v xml:space="preserve"> </v>
      </c>
      <c r="V14" s="141"/>
      <c r="W14" s="141"/>
      <c r="X14" s="141"/>
      <c r="Y14" s="395"/>
      <c r="Z14" s="395"/>
      <c r="AA14" s="395" t="s">
        <v>78</v>
      </c>
      <c r="AB14" s="399">
        <v>3</v>
      </c>
      <c r="AC14" s="399">
        <v>2</v>
      </c>
      <c r="AD14" s="399">
        <v>1</v>
      </c>
      <c r="AE14" s="399">
        <v>0</v>
      </c>
      <c r="AF14" s="399">
        <v>0</v>
      </c>
      <c r="AG14" s="399">
        <v>0</v>
      </c>
      <c r="AH14" s="399">
        <v>0</v>
      </c>
      <c r="AI14" s="387"/>
      <c r="AJ14" s="387"/>
      <c r="AK14" s="387"/>
      <c r="AL14" s="141"/>
      <c r="AM14" s="141"/>
      <c r="AN14" s="141"/>
      <c r="AO14" s="141"/>
      <c r="AP14" s="141"/>
      <c r="AQ14" s="141"/>
      <c r="AR14" s="141"/>
      <c r="AS14" s="141"/>
    </row>
    <row r="15" spans="1:45" s="34" customFormat="1" ht="12.9" customHeight="1" x14ac:dyDescent="0.25">
      <c r="A15" s="358">
        <v>5</v>
      </c>
      <c r="B15" s="307">
        <f>IF($E15="","",VLOOKUP($E15,L12_Csapat!$A$7:$O$22,14))</f>
        <v>0</v>
      </c>
      <c r="C15" s="308">
        <f>IF($E15="","",VLOOKUP($E15,L12_Csapat!$A$7:$O$22,15))</f>
        <v>0</v>
      </c>
      <c r="D15" s="308">
        <f>IF($E15="","",VLOOKUP($E15,L12_Csapat!$A$7:$O$22,5))</f>
        <v>0</v>
      </c>
      <c r="E15" s="426">
        <v>7</v>
      </c>
      <c r="F15" s="359" t="str">
        <f>UPPER(IF($E15="","",VLOOKUP($E15,L12_Csapat!$A$7:$O$22,2)))</f>
        <v>SAVARIA T.C.</v>
      </c>
      <c r="G15" s="359">
        <f>IF($E15="","",VLOOKUP($E15,L12_Csapat!$A$7:$O$22,3))</f>
        <v>0</v>
      </c>
      <c r="H15" s="359"/>
      <c r="I15" s="359">
        <f>IF($E15="","",VLOOKUP($E15,L12_Csapat!$A$7:$O$22,4))</f>
        <v>0</v>
      </c>
      <c r="J15" s="329"/>
      <c r="K15" s="323"/>
      <c r="L15" s="323"/>
      <c r="M15" s="323"/>
      <c r="N15" s="325"/>
      <c r="O15" s="465" t="s">
        <v>120</v>
      </c>
      <c r="P15" s="323"/>
      <c r="Q15" s="139"/>
      <c r="R15" s="140"/>
      <c r="S15" s="141"/>
      <c r="T15" s="141"/>
      <c r="U15" s="338" t="str">
        <f>Birók!P29</f>
        <v xml:space="preserve"> </v>
      </c>
      <c r="V15" s="141"/>
      <c r="W15" s="141"/>
      <c r="X15" s="141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87"/>
      <c r="AJ15" s="387"/>
      <c r="AK15" s="387"/>
      <c r="AL15" s="141"/>
      <c r="AM15" s="141"/>
      <c r="AN15" s="141"/>
      <c r="AO15" s="141"/>
      <c r="AP15" s="141"/>
      <c r="AQ15" s="141"/>
      <c r="AR15" s="141"/>
      <c r="AS15" s="141"/>
    </row>
    <row r="16" spans="1:45" s="34" customFormat="1" ht="12.9" customHeight="1" thickBot="1" x14ac:dyDescent="0.3">
      <c r="A16" s="143"/>
      <c r="B16" s="313"/>
      <c r="C16" s="314"/>
      <c r="D16" s="314"/>
      <c r="E16" s="427"/>
      <c r="F16" s="428"/>
      <c r="G16" s="428"/>
      <c r="H16" s="429"/>
      <c r="I16" s="435" t="s">
        <v>0</v>
      </c>
      <c r="J16" s="148" t="s">
        <v>65</v>
      </c>
      <c r="K16" s="322" t="str">
        <f>UPPER(IF(OR(J16="a",J16="as"),F15,IF(OR(J16="b",J16="bs"),F17,)))</f>
        <v>PVTC</v>
      </c>
      <c r="L16" s="322"/>
      <c r="M16" s="323"/>
      <c r="N16" s="325"/>
      <c r="O16" s="463"/>
      <c r="P16" s="323"/>
      <c r="Q16" s="139"/>
      <c r="R16" s="140"/>
      <c r="S16" s="141"/>
      <c r="T16" s="141"/>
      <c r="U16" s="339" t="str">
        <f>Birók!P30</f>
        <v>Egyik sem</v>
      </c>
      <c r="V16" s="141"/>
      <c r="W16" s="141"/>
      <c r="X16" s="141"/>
      <c r="Y16" s="395"/>
      <c r="Z16" s="395"/>
      <c r="AA16" s="395" t="s">
        <v>64</v>
      </c>
      <c r="AB16" s="399">
        <v>150</v>
      </c>
      <c r="AC16" s="399">
        <v>120</v>
      </c>
      <c r="AD16" s="399">
        <v>90</v>
      </c>
      <c r="AE16" s="399">
        <v>60</v>
      </c>
      <c r="AF16" s="399">
        <v>40</v>
      </c>
      <c r="AG16" s="399">
        <v>25</v>
      </c>
      <c r="AH16" s="399">
        <v>15</v>
      </c>
      <c r="AI16" s="387"/>
      <c r="AJ16" s="387"/>
      <c r="AK16" s="387"/>
      <c r="AL16" s="141"/>
      <c r="AM16" s="141"/>
      <c r="AN16" s="141"/>
      <c r="AO16" s="141"/>
      <c r="AP16" s="141"/>
      <c r="AQ16" s="141"/>
      <c r="AR16" s="141"/>
      <c r="AS16" s="141"/>
    </row>
    <row r="17" spans="1:45" s="34" customFormat="1" ht="12.9" customHeight="1" x14ac:dyDescent="0.25">
      <c r="A17" s="143">
        <v>6</v>
      </c>
      <c r="B17" s="307">
        <f>IF($E17="","",VLOOKUP($E17,L12_Csapat!$A$7:$O$22,14))</f>
        <v>0</v>
      </c>
      <c r="C17" s="308">
        <f>IF($E17="","",VLOOKUP($E17,L12_Csapat!$A$7:$O$22,15))</f>
        <v>0</v>
      </c>
      <c r="D17" s="308">
        <f>IF($E17="","",VLOOKUP($E17,L12_Csapat!$A$7:$O$22,5))</f>
        <v>0</v>
      </c>
      <c r="E17" s="426">
        <v>4</v>
      </c>
      <c r="F17" s="359" t="str">
        <f>UPPER(IF($E17="","",VLOOKUP($E17,L12_Csapat!$A$7:$O$22,2)))</f>
        <v>PVTC</v>
      </c>
      <c r="G17" s="359">
        <f>IF($E17="","",VLOOKUP($E17,L12_Csapat!$A$7:$O$22,3))</f>
        <v>0</v>
      </c>
      <c r="H17" s="359"/>
      <c r="I17" s="359">
        <f>IF($E17="","",VLOOKUP($E17,L12_Csapat!$A$7:$O$22,4))</f>
        <v>0</v>
      </c>
      <c r="J17" s="319"/>
      <c r="K17" s="465" t="s">
        <v>120</v>
      </c>
      <c r="L17" s="462"/>
      <c r="M17" s="323"/>
      <c r="N17" s="325"/>
      <c r="O17" s="323"/>
      <c r="P17" s="323"/>
      <c r="Q17" s="139"/>
      <c r="R17" s="140"/>
      <c r="S17" s="141"/>
      <c r="T17" s="141"/>
      <c r="U17" s="141"/>
      <c r="V17" s="141"/>
      <c r="W17" s="141"/>
      <c r="X17" s="141"/>
      <c r="Y17" s="395"/>
      <c r="Z17" s="395"/>
      <c r="AA17" s="395" t="s">
        <v>69</v>
      </c>
      <c r="AB17" s="399">
        <v>120</v>
      </c>
      <c r="AC17" s="399">
        <v>90</v>
      </c>
      <c r="AD17" s="399">
        <v>60</v>
      </c>
      <c r="AE17" s="399">
        <v>40</v>
      </c>
      <c r="AF17" s="399">
        <v>25</v>
      </c>
      <c r="AG17" s="399">
        <v>15</v>
      </c>
      <c r="AH17" s="399">
        <v>8</v>
      </c>
      <c r="AI17" s="387"/>
      <c r="AJ17" s="387"/>
      <c r="AK17" s="387"/>
      <c r="AL17" s="141"/>
      <c r="AM17" s="141"/>
      <c r="AN17" s="141"/>
      <c r="AO17" s="141"/>
      <c r="AP17" s="141"/>
      <c r="AQ17" s="141"/>
      <c r="AR17" s="141"/>
      <c r="AS17" s="141"/>
    </row>
    <row r="18" spans="1:45" s="34" customFormat="1" ht="12.9" customHeight="1" x14ac:dyDescent="0.25">
      <c r="A18" s="143"/>
      <c r="B18" s="313"/>
      <c r="C18" s="314"/>
      <c r="D18" s="314"/>
      <c r="E18" s="427"/>
      <c r="F18" s="428"/>
      <c r="G18" s="428"/>
      <c r="H18" s="429"/>
      <c r="I18" s="428"/>
      <c r="J18" s="321"/>
      <c r="K18" s="463" t="s">
        <v>0</v>
      </c>
      <c r="L18" s="464" t="s">
        <v>122</v>
      </c>
      <c r="M18" s="322" t="str">
        <f>UPPER(IF(OR(L18="a",L18="as"),K16,IF(OR(L18="b",L18="bs"),K20,)))</f>
        <v>ZTE</v>
      </c>
      <c r="N18" s="330"/>
      <c r="O18" s="323"/>
      <c r="P18" s="323"/>
      <c r="Q18" s="139"/>
      <c r="R18" s="140"/>
      <c r="S18" s="141"/>
      <c r="T18" s="141"/>
      <c r="U18" s="141"/>
      <c r="V18" s="141"/>
      <c r="W18" s="141"/>
      <c r="X18" s="141"/>
      <c r="Y18" s="395"/>
      <c r="Z18" s="395"/>
      <c r="AA18" s="395" t="s">
        <v>70</v>
      </c>
      <c r="AB18" s="399">
        <v>90</v>
      </c>
      <c r="AC18" s="399">
        <v>60</v>
      </c>
      <c r="AD18" s="399">
        <v>40</v>
      </c>
      <c r="AE18" s="399">
        <v>25</v>
      </c>
      <c r="AF18" s="399">
        <v>15</v>
      </c>
      <c r="AG18" s="399">
        <v>8</v>
      </c>
      <c r="AH18" s="399">
        <v>4</v>
      </c>
      <c r="AI18" s="387"/>
      <c r="AJ18" s="387"/>
      <c r="AK18" s="387"/>
      <c r="AL18" s="141"/>
      <c r="AM18" s="141"/>
      <c r="AN18" s="141"/>
      <c r="AO18" s="141"/>
      <c r="AP18" s="141"/>
      <c r="AQ18" s="141"/>
      <c r="AR18" s="141"/>
      <c r="AS18" s="141"/>
    </row>
    <row r="19" spans="1:45" s="34" customFormat="1" ht="12.9" customHeight="1" x14ac:dyDescent="0.25">
      <c r="A19" s="143">
        <v>7</v>
      </c>
      <c r="B19" s="307">
        <f>IF($E19="","",VLOOKUP($E19,L12_Csapat!$A$7:$O$22,14))</f>
        <v>0</v>
      </c>
      <c r="C19" s="308">
        <f>IF($E19="","",VLOOKUP($E19,L12_Csapat!$A$7:$O$22,15))</f>
        <v>0</v>
      </c>
      <c r="D19" s="308">
        <f>IF($E19="","",VLOOKUP($E19,L12_Csapat!$A$7:$O$22,5))</f>
        <v>0</v>
      </c>
      <c r="E19" s="426">
        <v>6</v>
      </c>
      <c r="F19" s="359" t="str">
        <f>UPPER(IF($E19="","",VLOOKUP($E19,L12_Csapat!$A$7:$O$22,2)))</f>
        <v>CENTERPÁLYA EGYESÜLET 2.</v>
      </c>
      <c r="G19" s="359">
        <f>IF($E19="","",VLOOKUP($E19,L12_Csapat!$A$7:$O$22,3))</f>
        <v>0</v>
      </c>
      <c r="H19" s="359"/>
      <c r="I19" s="359">
        <f>IF($E19="","",VLOOKUP($E19,L12_Csapat!$A$7:$O$22,4))</f>
        <v>0</v>
      </c>
      <c r="J19" s="311"/>
      <c r="K19" s="323"/>
      <c r="L19" s="325"/>
      <c r="M19" s="465" t="s">
        <v>120</v>
      </c>
      <c r="N19" s="323"/>
      <c r="O19" s="323"/>
      <c r="P19" s="323"/>
      <c r="Q19" s="139"/>
      <c r="R19" s="140"/>
      <c r="S19" s="141"/>
      <c r="T19" s="141"/>
      <c r="U19" s="141"/>
      <c r="V19" s="141"/>
      <c r="W19" s="141"/>
      <c r="X19" s="141"/>
      <c r="Y19" s="395"/>
      <c r="Z19" s="395"/>
      <c r="AA19" s="395" t="s">
        <v>71</v>
      </c>
      <c r="AB19" s="399">
        <v>60</v>
      </c>
      <c r="AC19" s="399">
        <v>40</v>
      </c>
      <c r="AD19" s="399">
        <v>25</v>
      </c>
      <c r="AE19" s="399">
        <v>15</v>
      </c>
      <c r="AF19" s="399">
        <v>8</v>
      </c>
      <c r="AG19" s="399">
        <v>4</v>
      </c>
      <c r="AH19" s="399">
        <v>2</v>
      </c>
      <c r="AI19" s="387"/>
      <c r="AJ19" s="387"/>
      <c r="AK19" s="387"/>
      <c r="AL19" s="141"/>
      <c r="AM19" s="141"/>
      <c r="AN19" s="141"/>
      <c r="AO19" s="141"/>
      <c r="AP19" s="141"/>
      <c r="AQ19" s="141"/>
      <c r="AR19" s="141"/>
      <c r="AS19" s="141"/>
    </row>
    <row r="20" spans="1:45" s="34" customFormat="1" ht="12.9" customHeight="1" x14ac:dyDescent="0.25">
      <c r="A20" s="143"/>
      <c r="B20" s="313"/>
      <c r="C20" s="314"/>
      <c r="D20" s="314"/>
      <c r="E20" s="215"/>
      <c r="F20" s="315"/>
      <c r="G20" s="315"/>
      <c r="H20" s="316"/>
      <c r="I20" s="435" t="s">
        <v>0</v>
      </c>
      <c r="J20" s="148" t="s">
        <v>122</v>
      </c>
      <c r="K20" s="322" t="str">
        <f>UPPER(IF(OR(J20="a",J20="as"),F19,IF(OR(J20="b",J20="bs"),F21,)))</f>
        <v>ZTE</v>
      </c>
      <c r="L20" s="330"/>
      <c r="M20" s="323"/>
      <c r="N20" s="323"/>
      <c r="O20" s="323"/>
      <c r="P20" s="323"/>
      <c r="Q20" s="139"/>
      <c r="R20" s="140"/>
      <c r="S20" s="141"/>
      <c r="T20" s="141"/>
      <c r="U20" s="141"/>
      <c r="V20" s="141"/>
      <c r="W20" s="141"/>
      <c r="X20" s="141"/>
      <c r="Y20" s="395"/>
      <c r="Z20" s="395"/>
      <c r="AA20" s="395" t="s">
        <v>72</v>
      </c>
      <c r="AB20" s="399">
        <v>40</v>
      </c>
      <c r="AC20" s="399">
        <v>25</v>
      </c>
      <c r="AD20" s="399">
        <v>15</v>
      </c>
      <c r="AE20" s="399">
        <v>8</v>
      </c>
      <c r="AF20" s="399">
        <v>4</v>
      </c>
      <c r="AG20" s="399">
        <v>2</v>
      </c>
      <c r="AH20" s="399">
        <v>1</v>
      </c>
      <c r="AI20" s="387"/>
      <c r="AJ20" s="387"/>
      <c r="AK20" s="387"/>
      <c r="AL20" s="141"/>
      <c r="AM20" s="141"/>
      <c r="AN20" s="141"/>
      <c r="AO20" s="141"/>
      <c r="AP20" s="141"/>
      <c r="AQ20" s="141"/>
      <c r="AR20" s="141"/>
      <c r="AS20" s="141"/>
    </row>
    <row r="21" spans="1:45" s="34" customFormat="1" ht="12.9" customHeight="1" x14ac:dyDescent="0.25">
      <c r="A21" s="361">
        <v>8</v>
      </c>
      <c r="B21" s="307">
        <f>IF($E21="","",VLOOKUP($E21,L12_Csapat!$A$7:$O$22,14))</f>
        <v>0</v>
      </c>
      <c r="C21" s="308">
        <f>IF($E21="","",VLOOKUP($E21,L12_Csapat!$A$7:$O$22,15))</f>
        <v>0</v>
      </c>
      <c r="D21" s="308">
        <f>IF($E21="","",VLOOKUP($E21,L12_Csapat!$A$7:$O$22,5))</f>
        <v>0</v>
      </c>
      <c r="E21" s="309">
        <v>2</v>
      </c>
      <c r="F21" s="360" t="str">
        <f>UPPER(IF($E21="","",VLOOKUP($E21,L12_Csapat!$A$7:$O$22,2)))</f>
        <v>ZTE</v>
      </c>
      <c r="G21" s="360">
        <f>IF($E21="","",VLOOKUP($E21,L12_Csapat!$A$7:$O$22,3))</f>
        <v>0</v>
      </c>
      <c r="H21" s="360"/>
      <c r="I21" s="360">
        <f>IF($E21="","",VLOOKUP($E21,L12_Csapat!$A$7:$O$22,4))</f>
        <v>0</v>
      </c>
      <c r="J21" s="327"/>
      <c r="K21" s="465" t="s">
        <v>121</v>
      </c>
      <c r="L21" s="323"/>
      <c r="M21" s="323"/>
      <c r="N21" s="323"/>
      <c r="O21" s="323"/>
      <c r="P21" s="323"/>
      <c r="Q21" s="139"/>
      <c r="R21" s="140"/>
      <c r="S21" s="141"/>
      <c r="T21" s="141"/>
      <c r="U21" s="141"/>
      <c r="V21" s="141"/>
      <c r="W21" s="141"/>
      <c r="X21" s="141"/>
      <c r="Y21" s="395"/>
      <c r="Z21" s="395"/>
      <c r="AA21" s="395" t="s">
        <v>73</v>
      </c>
      <c r="AB21" s="399">
        <v>25</v>
      </c>
      <c r="AC21" s="399">
        <v>15</v>
      </c>
      <c r="AD21" s="399">
        <v>10</v>
      </c>
      <c r="AE21" s="399">
        <v>6</v>
      </c>
      <c r="AF21" s="399">
        <v>3</v>
      </c>
      <c r="AG21" s="399">
        <v>1</v>
      </c>
      <c r="AH21" s="399">
        <v>0</v>
      </c>
      <c r="AI21" s="387"/>
      <c r="AJ21" s="387"/>
      <c r="AK21" s="387"/>
      <c r="AL21" s="141"/>
      <c r="AM21" s="141"/>
      <c r="AN21" s="141"/>
      <c r="AO21" s="141"/>
      <c r="AP21" s="141"/>
      <c r="AQ21" s="141"/>
      <c r="AR21" s="141"/>
      <c r="AS21" s="141"/>
    </row>
    <row r="22" spans="1:45" s="34" customFormat="1" ht="9.6" customHeight="1" x14ac:dyDescent="0.25">
      <c r="A22" s="342"/>
      <c r="B22" s="137"/>
      <c r="C22" s="137"/>
      <c r="D22" s="137"/>
      <c r="E22" s="215"/>
      <c r="F22" s="137"/>
      <c r="G22" s="137"/>
      <c r="H22" s="137"/>
      <c r="I22" s="137"/>
      <c r="J22" s="215"/>
      <c r="K22" s="139"/>
      <c r="L22" s="139"/>
      <c r="M22" s="139"/>
      <c r="N22" s="139"/>
      <c r="O22" s="139"/>
      <c r="P22" s="139"/>
      <c r="Q22" s="139"/>
      <c r="R22" s="140"/>
      <c r="S22" s="141"/>
      <c r="T22" s="141"/>
      <c r="U22" s="141"/>
      <c r="V22" s="141"/>
      <c r="W22" s="141"/>
      <c r="X22" s="141"/>
      <c r="Y22" s="395"/>
      <c r="Z22" s="395"/>
      <c r="AA22" s="395" t="s">
        <v>74</v>
      </c>
      <c r="AB22" s="399">
        <v>15</v>
      </c>
      <c r="AC22" s="399">
        <v>10</v>
      </c>
      <c r="AD22" s="399">
        <v>6</v>
      </c>
      <c r="AE22" s="399">
        <v>3</v>
      </c>
      <c r="AF22" s="399">
        <v>1</v>
      </c>
      <c r="AG22" s="399">
        <v>0</v>
      </c>
      <c r="AH22" s="399">
        <v>0</v>
      </c>
      <c r="AI22" s="387"/>
      <c r="AJ22" s="387"/>
      <c r="AK22" s="387"/>
      <c r="AL22" s="141"/>
      <c r="AM22" s="141"/>
      <c r="AN22" s="141"/>
      <c r="AO22" s="141"/>
      <c r="AP22" s="141"/>
      <c r="AQ22" s="141"/>
      <c r="AR22" s="141"/>
      <c r="AS22" s="141"/>
    </row>
    <row r="23" spans="1:45" s="34" customFormat="1" ht="9.6" customHeight="1" x14ac:dyDescent="0.25">
      <c r="A23" s="216"/>
      <c r="B23" s="215"/>
      <c r="C23" s="215"/>
      <c r="D23" s="215"/>
      <c r="E23" s="215"/>
      <c r="F23" s="137"/>
      <c r="G23" s="137"/>
      <c r="H23" s="141"/>
      <c r="I23" s="332"/>
      <c r="J23" s="215"/>
      <c r="K23" s="139"/>
      <c r="L23" s="139"/>
      <c r="M23" s="139"/>
      <c r="N23" s="139"/>
      <c r="O23" s="139"/>
      <c r="P23" s="139"/>
      <c r="Q23" s="139"/>
      <c r="R23" s="140"/>
      <c r="S23" s="141"/>
      <c r="T23" s="141"/>
      <c r="U23" s="141"/>
      <c r="V23" s="141"/>
      <c r="W23" s="141"/>
      <c r="X23" s="141"/>
      <c r="Y23" s="395"/>
      <c r="Z23" s="395"/>
      <c r="AA23" s="395" t="s">
        <v>75</v>
      </c>
      <c r="AB23" s="399">
        <v>10</v>
      </c>
      <c r="AC23" s="399">
        <v>6</v>
      </c>
      <c r="AD23" s="399">
        <v>3</v>
      </c>
      <c r="AE23" s="399">
        <v>1</v>
      </c>
      <c r="AF23" s="399">
        <v>0</v>
      </c>
      <c r="AG23" s="399">
        <v>0</v>
      </c>
      <c r="AH23" s="399">
        <v>0</v>
      </c>
      <c r="AI23" s="387"/>
      <c r="AJ23" s="387"/>
      <c r="AK23" s="387"/>
      <c r="AL23" s="141"/>
      <c r="AM23" s="141"/>
      <c r="AN23" s="141"/>
      <c r="AO23" s="141"/>
      <c r="AP23" s="141"/>
      <c r="AQ23" s="141"/>
      <c r="AR23" s="141"/>
      <c r="AS23" s="141"/>
    </row>
    <row r="24" spans="1:45" s="34" customFormat="1" ht="9.6" customHeight="1" x14ac:dyDescent="0.25">
      <c r="A24" s="216"/>
      <c r="B24" s="137"/>
      <c r="C24" s="137"/>
      <c r="D24" s="137"/>
      <c r="E24" s="215"/>
      <c r="F24" s="137"/>
      <c r="G24" s="137"/>
      <c r="H24" s="137"/>
      <c r="I24" s="137"/>
      <c r="J24" s="215"/>
      <c r="K24" s="137"/>
      <c r="L24" s="333"/>
      <c r="M24" s="137"/>
      <c r="N24" s="139"/>
      <c r="O24" s="139"/>
      <c r="P24" s="139"/>
      <c r="Q24" s="139"/>
      <c r="R24" s="140"/>
      <c r="S24" s="141"/>
      <c r="T24" s="141"/>
      <c r="U24" s="141"/>
      <c r="V24" s="141"/>
      <c r="W24" s="141"/>
      <c r="X24" s="141"/>
      <c r="Y24" s="395"/>
      <c r="Z24" s="395"/>
      <c r="AA24" s="395" t="s">
        <v>76</v>
      </c>
      <c r="AB24" s="399">
        <v>6</v>
      </c>
      <c r="AC24" s="399">
        <v>3</v>
      </c>
      <c r="AD24" s="399">
        <v>1</v>
      </c>
      <c r="AE24" s="399">
        <v>0</v>
      </c>
      <c r="AF24" s="399">
        <v>0</v>
      </c>
      <c r="AG24" s="399">
        <v>0</v>
      </c>
      <c r="AH24" s="399">
        <v>0</v>
      </c>
      <c r="AI24" s="387"/>
      <c r="AJ24" s="387"/>
      <c r="AK24" s="387"/>
      <c r="AL24" s="141"/>
      <c r="AM24" s="141"/>
      <c r="AN24" s="141"/>
      <c r="AO24" s="141"/>
      <c r="AP24" s="141"/>
      <c r="AQ24" s="141"/>
      <c r="AR24" s="141"/>
      <c r="AS24" s="141"/>
    </row>
    <row r="25" spans="1:45" s="34" customFormat="1" ht="9.6" customHeight="1" x14ac:dyDescent="0.25">
      <c r="A25" s="216"/>
      <c r="B25" s="215"/>
      <c r="C25" s="215"/>
      <c r="D25" s="215"/>
      <c r="E25" s="215"/>
      <c r="F25" s="137"/>
      <c r="G25" s="137"/>
      <c r="H25" s="141"/>
      <c r="I25" s="137"/>
      <c r="J25" s="215"/>
      <c r="K25" s="332"/>
      <c r="L25" s="215"/>
      <c r="M25" s="137"/>
      <c r="N25" s="139"/>
      <c r="O25" s="139"/>
      <c r="P25" s="139"/>
      <c r="Q25" s="139"/>
      <c r="R25" s="140"/>
      <c r="S25" s="141"/>
      <c r="T25" s="141"/>
      <c r="U25" s="141"/>
      <c r="V25" s="141"/>
      <c r="W25" s="141"/>
      <c r="X25" s="141"/>
      <c r="Y25" s="395"/>
      <c r="Z25" s="395"/>
      <c r="AA25" s="395" t="s">
        <v>81</v>
      </c>
      <c r="AB25" s="399">
        <v>3</v>
      </c>
      <c r="AC25" s="399">
        <v>2</v>
      </c>
      <c r="AD25" s="399">
        <v>1</v>
      </c>
      <c r="AE25" s="399">
        <v>0</v>
      </c>
      <c r="AF25" s="399">
        <v>0</v>
      </c>
      <c r="AG25" s="399">
        <v>0</v>
      </c>
      <c r="AH25" s="399">
        <v>0</v>
      </c>
      <c r="AI25" s="387"/>
      <c r="AJ25" s="387"/>
      <c r="AK25" s="387"/>
      <c r="AL25" s="141"/>
      <c r="AM25" s="141"/>
      <c r="AN25" s="141"/>
      <c r="AO25" s="141"/>
      <c r="AP25" s="141"/>
      <c r="AQ25" s="141"/>
      <c r="AR25" s="141"/>
      <c r="AS25" s="141"/>
    </row>
    <row r="26" spans="1:45" s="34" customFormat="1" ht="9.6" customHeight="1" x14ac:dyDescent="0.25">
      <c r="A26" s="216"/>
      <c r="B26" s="137"/>
      <c r="C26" s="137"/>
      <c r="D26" s="137"/>
      <c r="E26" s="215"/>
      <c r="F26" s="137"/>
      <c r="G26" s="137"/>
      <c r="H26" s="137"/>
      <c r="I26" s="137"/>
      <c r="J26" s="215"/>
      <c r="K26" s="137"/>
      <c r="L26" s="137"/>
      <c r="M26" s="137"/>
      <c r="N26" s="139"/>
      <c r="O26" s="139"/>
      <c r="P26" s="139"/>
      <c r="Q26" s="139"/>
      <c r="R26" s="140"/>
      <c r="S26" s="174"/>
      <c r="T26" s="141"/>
      <c r="U26" s="141"/>
      <c r="V26" s="141"/>
      <c r="W26" s="141"/>
      <c r="X26" s="141"/>
      <c r="Y26"/>
      <c r="Z26"/>
      <c r="AA26"/>
      <c r="AB26"/>
      <c r="AC26"/>
      <c r="AD26"/>
      <c r="AE26"/>
      <c r="AF26"/>
      <c r="AG26"/>
      <c r="AH26"/>
      <c r="AI26" s="387"/>
      <c r="AJ26" s="387"/>
      <c r="AK26" s="387"/>
      <c r="AL26" s="141"/>
      <c r="AM26" s="141"/>
      <c r="AN26" s="141"/>
      <c r="AO26" s="141"/>
      <c r="AP26" s="141"/>
      <c r="AQ26" s="141"/>
      <c r="AR26" s="141"/>
      <c r="AS26" s="141"/>
    </row>
    <row r="27" spans="1:45" s="34" customFormat="1" ht="9.6" customHeight="1" x14ac:dyDescent="0.25">
      <c r="A27" s="216"/>
      <c r="B27" s="215"/>
      <c r="C27" s="215"/>
      <c r="D27" s="215"/>
      <c r="E27" s="215"/>
      <c r="F27" s="137"/>
      <c r="G27" s="137"/>
      <c r="H27" s="141"/>
      <c r="I27" s="332"/>
      <c r="J27" s="215"/>
      <c r="K27" s="137"/>
      <c r="L27" s="137"/>
      <c r="M27" s="137"/>
      <c r="N27" s="139"/>
      <c r="O27" s="139"/>
      <c r="P27" s="139"/>
      <c r="Q27" s="139"/>
      <c r="R27" s="140"/>
      <c r="S27" s="141"/>
      <c r="T27" s="141"/>
      <c r="U27" s="141"/>
      <c r="V27" s="141"/>
      <c r="W27" s="141"/>
      <c r="X27" s="141"/>
      <c r="Y27"/>
      <c r="Z27"/>
      <c r="AA27"/>
      <c r="AB27"/>
      <c r="AC27"/>
      <c r="AD27"/>
      <c r="AE27"/>
      <c r="AF27"/>
      <c r="AG27"/>
      <c r="AH27"/>
      <c r="AI27" s="387"/>
      <c r="AJ27" s="387"/>
      <c r="AK27" s="387"/>
      <c r="AL27" s="141"/>
      <c r="AM27" s="141"/>
      <c r="AN27" s="141"/>
      <c r="AO27" s="141"/>
      <c r="AP27" s="141"/>
      <c r="AQ27" s="141"/>
      <c r="AR27" s="141"/>
      <c r="AS27" s="141"/>
    </row>
    <row r="28" spans="1:45" s="34" customFormat="1" ht="9.6" customHeight="1" x14ac:dyDescent="0.25">
      <c r="A28" s="216"/>
      <c r="B28" s="137"/>
      <c r="C28" s="137"/>
      <c r="D28" s="137"/>
      <c r="E28" s="215"/>
      <c r="F28" s="137"/>
      <c r="G28" s="137"/>
      <c r="H28" s="137"/>
      <c r="I28" s="137"/>
      <c r="J28" s="215"/>
      <c r="K28" s="137"/>
      <c r="L28" s="137"/>
      <c r="M28" s="137"/>
      <c r="N28" s="139"/>
      <c r="O28" s="139"/>
      <c r="P28" s="139"/>
      <c r="Q28" s="139"/>
      <c r="R28" s="140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407"/>
      <c r="AJ28" s="407"/>
      <c r="AK28" s="407"/>
      <c r="AL28" s="141"/>
      <c r="AM28" s="141"/>
      <c r="AN28" s="141"/>
      <c r="AO28" s="141"/>
      <c r="AP28" s="141"/>
      <c r="AQ28" s="141"/>
      <c r="AR28" s="141"/>
      <c r="AS28" s="141"/>
    </row>
    <row r="29" spans="1:45" s="34" customFormat="1" ht="9.6" customHeight="1" x14ac:dyDescent="0.25">
      <c r="A29" s="216"/>
      <c r="B29" s="215"/>
      <c r="C29" s="215"/>
      <c r="D29" s="215"/>
      <c r="E29" s="215"/>
      <c r="F29" s="137"/>
      <c r="G29" s="137"/>
      <c r="H29" s="141"/>
      <c r="I29" s="137"/>
      <c r="J29" s="215"/>
      <c r="K29" s="137"/>
      <c r="L29" s="137"/>
      <c r="M29" s="332"/>
      <c r="N29" s="215"/>
      <c r="O29" s="137"/>
      <c r="P29" s="139"/>
      <c r="Q29" s="139"/>
      <c r="R29" s="140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407"/>
      <c r="AJ29" s="407"/>
      <c r="AK29" s="407"/>
      <c r="AL29" s="141"/>
      <c r="AM29" s="141"/>
      <c r="AN29" s="141"/>
      <c r="AO29" s="141"/>
      <c r="AP29" s="141"/>
      <c r="AQ29" s="141"/>
      <c r="AR29" s="141"/>
      <c r="AS29" s="141"/>
    </row>
    <row r="30" spans="1:45" s="34" customFormat="1" ht="9.6" customHeight="1" x14ac:dyDescent="0.25">
      <c r="A30" s="216"/>
      <c r="B30" s="137"/>
      <c r="C30" s="137"/>
      <c r="D30" s="137"/>
      <c r="E30" s="215"/>
      <c r="F30" s="137"/>
      <c r="G30" s="137"/>
      <c r="H30" s="137"/>
      <c r="I30" s="137"/>
      <c r="J30" s="215"/>
      <c r="K30" s="137"/>
      <c r="L30" s="137"/>
      <c r="M30" s="137"/>
      <c r="N30" s="139"/>
      <c r="O30" s="137"/>
      <c r="P30" s="139"/>
      <c r="Q30" s="139"/>
      <c r="R30" s="140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407"/>
      <c r="AJ30" s="407"/>
      <c r="AK30" s="407"/>
      <c r="AL30" s="141"/>
      <c r="AM30" s="141"/>
      <c r="AN30" s="141"/>
      <c r="AO30" s="141"/>
      <c r="AP30" s="141"/>
      <c r="AQ30" s="141"/>
      <c r="AR30" s="141"/>
      <c r="AS30" s="141"/>
    </row>
    <row r="31" spans="1:45" s="34" customFormat="1" ht="9.6" customHeight="1" x14ac:dyDescent="0.25">
      <c r="A31" s="216"/>
      <c r="B31" s="215"/>
      <c r="C31" s="215"/>
      <c r="D31" s="215"/>
      <c r="E31" s="215"/>
      <c r="F31" s="137"/>
      <c r="G31" s="137"/>
      <c r="H31" s="141"/>
      <c r="I31" s="332"/>
      <c r="J31" s="215"/>
      <c r="K31" s="137"/>
      <c r="L31" s="137"/>
      <c r="M31" s="137"/>
      <c r="N31" s="139"/>
      <c r="O31" s="139"/>
      <c r="P31" s="139"/>
      <c r="Q31" s="139"/>
      <c r="R31" s="140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407"/>
      <c r="AJ31" s="407"/>
      <c r="AK31" s="407"/>
      <c r="AL31" s="141"/>
      <c r="AM31" s="141"/>
      <c r="AN31" s="141"/>
      <c r="AO31" s="141"/>
      <c r="AP31" s="141"/>
      <c r="AQ31" s="141"/>
      <c r="AR31" s="141"/>
      <c r="AS31" s="141"/>
    </row>
    <row r="32" spans="1:45" s="34" customFormat="1" ht="9.6" customHeight="1" x14ac:dyDescent="0.25">
      <c r="A32" s="216"/>
      <c r="B32" s="137"/>
      <c r="C32" s="137"/>
      <c r="D32" s="137"/>
      <c r="E32" s="215"/>
      <c r="F32" s="137"/>
      <c r="G32" s="137"/>
      <c r="H32" s="137"/>
      <c r="I32" s="137"/>
      <c r="J32" s="215"/>
      <c r="K32" s="137"/>
      <c r="L32" s="333"/>
      <c r="M32" s="137"/>
      <c r="N32" s="139"/>
      <c r="O32" s="139"/>
      <c r="P32" s="139"/>
      <c r="Q32" s="139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407"/>
      <c r="AJ32" s="407"/>
      <c r="AK32" s="407"/>
      <c r="AL32" s="141"/>
      <c r="AM32" s="141"/>
      <c r="AN32" s="141"/>
      <c r="AO32" s="141"/>
      <c r="AP32" s="141"/>
      <c r="AQ32" s="141"/>
      <c r="AR32" s="141"/>
      <c r="AS32" s="141"/>
    </row>
    <row r="33" spans="1:45" s="34" customFormat="1" ht="9.6" customHeight="1" x14ac:dyDescent="0.25">
      <c r="A33" s="216"/>
      <c r="B33" s="215"/>
      <c r="C33" s="215"/>
      <c r="D33" s="215"/>
      <c r="E33" s="215"/>
      <c r="F33" s="137"/>
      <c r="G33" s="137"/>
      <c r="H33" s="141"/>
      <c r="I33" s="137"/>
      <c r="J33" s="215"/>
      <c r="K33" s="332"/>
      <c r="L33" s="215"/>
      <c r="M33" s="137"/>
      <c r="N33" s="139"/>
      <c r="O33" s="139"/>
      <c r="P33" s="139"/>
      <c r="Q33" s="139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407"/>
      <c r="AJ33" s="407"/>
      <c r="AK33" s="407"/>
      <c r="AL33" s="141"/>
      <c r="AM33" s="141"/>
      <c r="AN33" s="141"/>
      <c r="AO33" s="141"/>
      <c r="AP33" s="141"/>
      <c r="AQ33" s="141"/>
      <c r="AR33" s="141"/>
      <c r="AS33" s="141"/>
    </row>
    <row r="34" spans="1:45" s="34" customFormat="1" ht="9.6" customHeight="1" x14ac:dyDescent="0.25">
      <c r="A34" s="216"/>
      <c r="B34" s="137"/>
      <c r="C34" s="137"/>
      <c r="D34" s="137"/>
      <c r="E34" s="215"/>
      <c r="F34" s="137"/>
      <c r="G34" s="137"/>
      <c r="H34" s="137"/>
      <c r="I34" s="137"/>
      <c r="J34" s="215"/>
      <c r="K34" s="137"/>
      <c r="L34" s="137"/>
      <c r="M34" s="137"/>
      <c r="N34" s="139"/>
      <c r="O34" s="139"/>
      <c r="P34" s="139"/>
      <c r="Q34" s="139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407"/>
      <c r="AJ34" s="407"/>
      <c r="AK34" s="407"/>
      <c r="AL34" s="141"/>
      <c r="AM34" s="141"/>
      <c r="AN34" s="141"/>
      <c r="AO34" s="141"/>
      <c r="AP34" s="141"/>
      <c r="AQ34" s="141"/>
      <c r="AR34" s="141"/>
      <c r="AS34" s="141"/>
    </row>
    <row r="35" spans="1:45" s="34" customFormat="1" ht="9.6" customHeight="1" x14ac:dyDescent="0.25">
      <c r="A35" s="216"/>
      <c r="B35" s="215"/>
      <c r="C35" s="215"/>
      <c r="D35" s="215"/>
      <c r="E35" s="215"/>
      <c r="F35" s="137"/>
      <c r="G35" s="137"/>
      <c r="H35" s="141"/>
      <c r="I35" s="332"/>
      <c r="J35" s="215"/>
      <c r="K35" s="137"/>
      <c r="L35" s="137"/>
      <c r="M35" s="137"/>
      <c r="N35" s="139"/>
      <c r="O35" s="139"/>
      <c r="P35" s="139"/>
      <c r="Q35" s="139"/>
      <c r="R35" s="140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407"/>
      <c r="AJ35" s="407"/>
      <c r="AK35" s="407"/>
      <c r="AL35" s="141"/>
      <c r="AM35" s="141"/>
      <c r="AN35" s="141"/>
      <c r="AO35" s="141"/>
      <c r="AP35" s="141"/>
      <c r="AQ35" s="141"/>
      <c r="AR35" s="141"/>
      <c r="AS35" s="141"/>
    </row>
    <row r="36" spans="1:45" s="34" customFormat="1" ht="9.6" customHeight="1" x14ac:dyDescent="0.25">
      <c r="A36" s="342"/>
      <c r="B36" s="137"/>
      <c r="C36" s="137"/>
      <c r="D36" s="137"/>
      <c r="E36" s="215"/>
      <c r="F36" s="137"/>
      <c r="G36" s="137"/>
      <c r="H36" s="137"/>
      <c r="I36" s="137"/>
      <c r="J36" s="215"/>
      <c r="K36" s="137"/>
      <c r="L36" s="137"/>
      <c r="M36" s="137"/>
      <c r="N36" s="137"/>
      <c r="O36" s="137"/>
      <c r="P36" s="137"/>
      <c r="Q36" s="139"/>
      <c r="R36" s="140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407"/>
      <c r="AJ36" s="407"/>
      <c r="AK36" s="407"/>
      <c r="AL36" s="141"/>
      <c r="AM36" s="141"/>
      <c r="AN36" s="141"/>
      <c r="AO36" s="141"/>
      <c r="AP36" s="141"/>
      <c r="AQ36" s="141"/>
      <c r="AR36" s="141"/>
      <c r="AS36" s="141"/>
    </row>
    <row r="37" spans="1:45" s="34" customFormat="1" ht="9.6" customHeight="1" x14ac:dyDescent="0.25">
      <c r="A37" s="216"/>
      <c r="B37" s="215"/>
      <c r="C37" s="215"/>
      <c r="D37" s="215"/>
      <c r="E37" s="215"/>
      <c r="F37" s="328"/>
      <c r="G37" s="328"/>
      <c r="H37" s="331"/>
      <c r="I37" s="312"/>
      <c r="J37" s="321"/>
      <c r="K37" s="312"/>
      <c r="L37" s="312"/>
      <c r="M37" s="312"/>
      <c r="N37" s="323"/>
      <c r="O37" s="323"/>
      <c r="P37" s="323"/>
      <c r="Q37" s="139"/>
      <c r="R37" s="140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407"/>
      <c r="AJ37" s="407"/>
      <c r="AK37" s="407"/>
      <c r="AL37" s="141"/>
      <c r="AM37" s="141"/>
      <c r="AN37" s="141"/>
      <c r="AO37" s="141"/>
      <c r="AP37" s="141"/>
      <c r="AQ37" s="141"/>
      <c r="AR37" s="141"/>
      <c r="AS37" s="141"/>
    </row>
    <row r="38" spans="1:45" s="34" customFormat="1" ht="9.6" customHeight="1" x14ac:dyDescent="0.25">
      <c r="A38" s="342"/>
      <c r="B38" s="137"/>
      <c r="C38" s="137"/>
      <c r="D38" s="137"/>
      <c r="E38" s="215"/>
      <c r="F38" s="137"/>
      <c r="G38" s="137"/>
      <c r="H38" s="137"/>
      <c r="I38" s="137"/>
      <c r="J38" s="215"/>
      <c r="K38" s="137"/>
      <c r="L38" s="137"/>
      <c r="M38" s="137"/>
      <c r="N38" s="139"/>
      <c r="O38" s="139"/>
      <c r="P38" s="139"/>
      <c r="Q38" s="139"/>
      <c r="R38" s="140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407"/>
      <c r="AJ38" s="407"/>
      <c r="AK38" s="407"/>
      <c r="AL38" s="141"/>
      <c r="AM38" s="141"/>
      <c r="AN38" s="141"/>
      <c r="AO38" s="141"/>
      <c r="AP38" s="141"/>
      <c r="AQ38" s="141"/>
      <c r="AR38" s="141"/>
      <c r="AS38" s="141"/>
    </row>
    <row r="39" spans="1:45" s="34" customFormat="1" ht="9.6" customHeight="1" x14ac:dyDescent="0.25">
      <c r="A39" s="216"/>
      <c r="B39" s="215"/>
      <c r="C39" s="215"/>
      <c r="D39" s="215"/>
      <c r="E39" s="215"/>
      <c r="F39" s="137"/>
      <c r="G39" s="137"/>
      <c r="H39" s="141"/>
      <c r="I39" s="332"/>
      <c r="J39" s="215"/>
      <c r="K39" s="137"/>
      <c r="L39" s="137"/>
      <c r="M39" s="137"/>
      <c r="N39" s="139"/>
      <c r="O39" s="139"/>
      <c r="P39" s="139"/>
      <c r="Q39" s="139"/>
      <c r="R39" s="140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407"/>
      <c r="AJ39" s="407"/>
      <c r="AK39" s="407"/>
      <c r="AL39" s="141"/>
      <c r="AM39" s="141"/>
      <c r="AN39" s="141"/>
      <c r="AO39" s="141"/>
      <c r="AP39" s="141"/>
      <c r="AQ39" s="141"/>
      <c r="AR39" s="141"/>
      <c r="AS39" s="141"/>
    </row>
    <row r="40" spans="1:45" s="34" customFormat="1" ht="9.6" customHeight="1" x14ac:dyDescent="0.25">
      <c r="A40" s="216"/>
      <c r="B40" s="137"/>
      <c r="C40" s="137"/>
      <c r="D40" s="137"/>
      <c r="E40" s="215"/>
      <c r="F40" s="137"/>
      <c r="G40" s="137"/>
      <c r="H40" s="137"/>
      <c r="I40" s="137"/>
      <c r="J40" s="215"/>
      <c r="K40" s="137"/>
      <c r="L40" s="333"/>
      <c r="M40" s="137"/>
      <c r="N40" s="139"/>
      <c r="O40" s="139"/>
      <c r="P40" s="139"/>
      <c r="Q40" s="139"/>
      <c r="R40" s="140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407"/>
      <c r="AJ40" s="407"/>
      <c r="AK40" s="407"/>
      <c r="AL40" s="141"/>
      <c r="AM40" s="141"/>
      <c r="AN40" s="141"/>
      <c r="AO40" s="141"/>
      <c r="AP40" s="141"/>
      <c r="AQ40" s="141"/>
      <c r="AR40" s="141"/>
      <c r="AS40" s="141"/>
    </row>
    <row r="41" spans="1:45" s="34" customFormat="1" ht="9.6" customHeight="1" x14ac:dyDescent="0.25">
      <c r="A41" s="216"/>
      <c r="B41" s="215"/>
      <c r="C41" s="215"/>
      <c r="D41" s="215"/>
      <c r="E41" s="215"/>
      <c r="F41" s="137"/>
      <c r="G41" s="137"/>
      <c r="H41" s="141"/>
      <c r="I41" s="137"/>
      <c r="J41" s="215"/>
      <c r="K41" s="332"/>
      <c r="L41" s="215"/>
      <c r="M41" s="137"/>
      <c r="N41" s="139"/>
      <c r="O41" s="139"/>
      <c r="P41" s="139"/>
      <c r="Q41" s="139"/>
      <c r="R41" s="140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407"/>
      <c r="AJ41" s="407"/>
      <c r="AK41" s="407"/>
      <c r="AL41" s="141"/>
      <c r="AM41" s="141"/>
      <c r="AN41" s="141"/>
      <c r="AO41" s="141"/>
      <c r="AP41" s="141"/>
      <c r="AQ41" s="141"/>
      <c r="AR41" s="141"/>
      <c r="AS41" s="141"/>
    </row>
    <row r="42" spans="1:45" s="34" customFormat="1" ht="9.6" customHeight="1" x14ac:dyDescent="0.25">
      <c r="A42" s="216"/>
      <c r="B42" s="137"/>
      <c r="C42" s="137"/>
      <c r="D42" s="137"/>
      <c r="E42" s="215"/>
      <c r="F42" s="137"/>
      <c r="G42" s="137"/>
      <c r="H42" s="137"/>
      <c r="I42" s="137"/>
      <c r="J42" s="215"/>
      <c r="K42" s="137"/>
      <c r="L42" s="137"/>
      <c r="M42" s="137"/>
      <c r="N42" s="139"/>
      <c r="O42" s="139"/>
      <c r="P42" s="139"/>
      <c r="Q42" s="139"/>
      <c r="R42" s="140"/>
      <c r="S42" s="174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407"/>
      <c r="AJ42" s="407"/>
      <c r="AK42" s="407"/>
      <c r="AL42" s="141"/>
      <c r="AM42" s="141"/>
      <c r="AN42" s="141"/>
      <c r="AO42" s="141"/>
      <c r="AP42" s="141"/>
      <c r="AQ42" s="141"/>
      <c r="AR42" s="141"/>
      <c r="AS42" s="141"/>
    </row>
    <row r="43" spans="1:45" s="34" customFormat="1" ht="9.6" customHeight="1" x14ac:dyDescent="0.25">
      <c r="A43" s="216"/>
      <c r="B43" s="215"/>
      <c r="C43" s="215"/>
      <c r="D43" s="215"/>
      <c r="E43" s="215"/>
      <c r="F43" s="137"/>
      <c r="G43" s="137"/>
      <c r="H43" s="141"/>
      <c r="I43" s="332"/>
      <c r="J43" s="215"/>
      <c r="K43" s="137"/>
      <c r="L43" s="137"/>
      <c r="M43" s="137"/>
      <c r="N43" s="139"/>
      <c r="O43" s="139"/>
      <c r="P43" s="139"/>
      <c r="Q43" s="139"/>
      <c r="R43" s="140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407"/>
      <c r="AJ43" s="407"/>
      <c r="AK43" s="407"/>
      <c r="AL43" s="141"/>
      <c r="AM43" s="141"/>
      <c r="AN43" s="141"/>
      <c r="AO43" s="141"/>
      <c r="AP43" s="141"/>
      <c r="AQ43" s="141"/>
      <c r="AR43" s="141"/>
      <c r="AS43" s="141"/>
    </row>
    <row r="44" spans="1:45" s="34" customFormat="1" ht="9.6" customHeight="1" x14ac:dyDescent="0.25">
      <c r="A44" s="216"/>
      <c r="B44" s="137"/>
      <c r="C44" s="137"/>
      <c r="D44" s="137"/>
      <c r="E44" s="215"/>
      <c r="F44" s="137"/>
      <c r="G44" s="137"/>
      <c r="H44" s="137"/>
      <c r="I44" s="137"/>
      <c r="J44" s="215"/>
      <c r="K44" s="137"/>
      <c r="L44" s="137"/>
      <c r="M44" s="137"/>
      <c r="N44" s="139"/>
      <c r="O44" s="139"/>
      <c r="P44" s="139"/>
      <c r="Q44" s="139"/>
      <c r="R44" s="140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407"/>
      <c r="AJ44" s="407"/>
      <c r="AK44" s="407"/>
      <c r="AL44" s="141"/>
      <c r="AM44" s="141"/>
      <c r="AN44" s="141"/>
      <c r="AO44" s="141"/>
      <c r="AP44" s="141"/>
      <c r="AQ44" s="141"/>
      <c r="AR44" s="141"/>
      <c r="AS44" s="141"/>
    </row>
    <row r="45" spans="1:45" s="34" customFormat="1" ht="9.6" customHeight="1" x14ac:dyDescent="0.25">
      <c r="A45" s="216"/>
      <c r="B45" s="215"/>
      <c r="C45" s="215"/>
      <c r="D45" s="215"/>
      <c r="E45" s="215"/>
      <c r="F45" s="137"/>
      <c r="G45" s="137"/>
      <c r="H45" s="141"/>
      <c r="I45" s="137"/>
      <c r="J45" s="215"/>
      <c r="K45" s="137"/>
      <c r="L45" s="137"/>
      <c r="M45" s="332"/>
      <c r="N45" s="215"/>
      <c r="O45" s="137"/>
      <c r="P45" s="139"/>
      <c r="Q45" s="139"/>
      <c r="R45" s="140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407"/>
      <c r="AJ45" s="407"/>
      <c r="AK45" s="407"/>
      <c r="AL45" s="141"/>
      <c r="AM45" s="141"/>
      <c r="AN45" s="141"/>
      <c r="AO45" s="141"/>
      <c r="AP45" s="141"/>
      <c r="AQ45" s="141"/>
      <c r="AR45" s="141"/>
      <c r="AS45" s="141"/>
    </row>
    <row r="46" spans="1:45" s="34" customFormat="1" ht="9.6" customHeight="1" x14ac:dyDescent="0.25">
      <c r="A46" s="216"/>
      <c r="B46" s="137"/>
      <c r="C46" s="137"/>
      <c r="D46" s="137"/>
      <c r="E46" s="215"/>
      <c r="F46" s="137"/>
      <c r="G46" s="137"/>
      <c r="H46" s="137"/>
      <c r="I46" s="137"/>
      <c r="J46" s="215"/>
      <c r="K46" s="137"/>
      <c r="L46" s="137"/>
      <c r="M46" s="137"/>
      <c r="N46" s="139"/>
      <c r="O46" s="137"/>
      <c r="P46" s="139"/>
      <c r="Q46" s="139"/>
      <c r="R46" s="140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407"/>
      <c r="AJ46" s="407"/>
      <c r="AK46" s="407"/>
      <c r="AL46" s="141"/>
      <c r="AM46" s="141"/>
      <c r="AN46" s="141"/>
      <c r="AO46" s="141"/>
      <c r="AP46" s="141"/>
      <c r="AQ46" s="141"/>
      <c r="AR46" s="141"/>
      <c r="AS46" s="141"/>
    </row>
    <row r="47" spans="1:45" s="34" customFormat="1" ht="9.6" customHeight="1" x14ac:dyDescent="0.25">
      <c r="A47" s="216"/>
      <c r="B47" s="215"/>
      <c r="C47" s="215"/>
      <c r="D47" s="215"/>
      <c r="E47" s="215"/>
      <c r="F47" s="137"/>
      <c r="G47" s="137"/>
      <c r="H47" s="141"/>
      <c r="I47" s="332"/>
      <c r="J47" s="215"/>
      <c r="K47" s="137"/>
      <c r="L47" s="137"/>
      <c r="M47" s="137"/>
      <c r="N47" s="139"/>
      <c r="O47" s="139"/>
      <c r="P47" s="139"/>
      <c r="Q47" s="139"/>
      <c r="R47" s="140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407"/>
      <c r="AJ47" s="407"/>
      <c r="AK47" s="407"/>
      <c r="AL47" s="141"/>
      <c r="AM47" s="141"/>
      <c r="AN47" s="141"/>
      <c r="AO47" s="141"/>
      <c r="AP47" s="141"/>
      <c r="AQ47" s="141"/>
      <c r="AR47" s="141"/>
      <c r="AS47" s="141"/>
    </row>
    <row r="48" spans="1:45" s="34" customFormat="1" ht="9.6" customHeight="1" x14ac:dyDescent="0.25">
      <c r="A48" s="216"/>
      <c r="B48" s="137"/>
      <c r="C48" s="137"/>
      <c r="D48" s="137"/>
      <c r="E48" s="215"/>
      <c r="F48" s="137"/>
      <c r="G48" s="137"/>
      <c r="H48" s="137"/>
      <c r="I48" s="137"/>
      <c r="J48" s="215"/>
      <c r="K48" s="137"/>
      <c r="L48" s="333"/>
      <c r="M48" s="137"/>
      <c r="N48" s="139"/>
      <c r="O48" s="139"/>
      <c r="P48" s="139"/>
      <c r="Q48" s="139"/>
      <c r="R48" s="140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407"/>
      <c r="AJ48" s="407"/>
      <c r="AK48" s="407"/>
      <c r="AL48" s="141"/>
      <c r="AM48" s="141"/>
      <c r="AN48" s="141"/>
      <c r="AO48" s="141"/>
      <c r="AP48" s="141"/>
      <c r="AQ48" s="141"/>
      <c r="AR48" s="141"/>
      <c r="AS48" s="141"/>
    </row>
    <row r="49" spans="1:45" s="34" customFormat="1" ht="9.6" customHeight="1" x14ac:dyDescent="0.25">
      <c r="A49" s="216"/>
      <c r="B49" s="215"/>
      <c r="C49" s="215"/>
      <c r="D49" s="215"/>
      <c r="E49" s="215"/>
      <c r="F49" s="137"/>
      <c r="G49" s="137"/>
      <c r="H49" s="141"/>
      <c r="I49" s="137"/>
      <c r="J49" s="215"/>
      <c r="K49" s="332"/>
      <c r="L49" s="215"/>
      <c r="M49" s="137"/>
      <c r="N49" s="139"/>
      <c r="O49" s="139"/>
      <c r="P49" s="139"/>
      <c r="Q49" s="139"/>
      <c r="R49" s="140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407"/>
      <c r="AJ49" s="407"/>
      <c r="AK49" s="407"/>
      <c r="AL49" s="141"/>
      <c r="AM49" s="141"/>
      <c r="AN49" s="141"/>
      <c r="AO49" s="141"/>
      <c r="AP49" s="141"/>
      <c r="AQ49" s="141"/>
      <c r="AR49" s="141"/>
      <c r="AS49" s="141"/>
    </row>
    <row r="50" spans="1:45" s="34" customFormat="1" ht="9.6" customHeight="1" x14ac:dyDescent="0.25">
      <c r="A50" s="216"/>
      <c r="B50" s="137"/>
      <c r="C50" s="137"/>
      <c r="D50" s="137"/>
      <c r="E50" s="215"/>
      <c r="F50" s="137"/>
      <c r="G50" s="137"/>
      <c r="H50" s="137"/>
      <c r="I50" s="137"/>
      <c r="J50" s="215"/>
      <c r="K50" s="137"/>
      <c r="L50" s="137"/>
      <c r="M50" s="137"/>
      <c r="N50" s="139"/>
      <c r="O50" s="139"/>
      <c r="P50" s="139"/>
      <c r="Q50" s="139"/>
      <c r="R50" s="140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407"/>
      <c r="AJ50" s="407"/>
      <c r="AK50" s="407"/>
      <c r="AL50" s="141"/>
      <c r="AM50" s="141"/>
      <c r="AN50" s="141"/>
      <c r="AO50" s="141"/>
      <c r="AP50" s="141"/>
      <c r="AQ50" s="141"/>
      <c r="AR50" s="141"/>
      <c r="AS50" s="141"/>
    </row>
    <row r="51" spans="1:45" s="34" customFormat="1" ht="9.6" customHeight="1" x14ac:dyDescent="0.25">
      <c r="A51" s="216"/>
      <c r="B51" s="215"/>
      <c r="C51" s="215"/>
      <c r="D51" s="215"/>
      <c r="E51" s="215"/>
      <c r="F51" s="137"/>
      <c r="G51" s="137"/>
      <c r="H51" s="141"/>
      <c r="I51" s="332"/>
      <c r="J51" s="215"/>
      <c r="K51" s="137"/>
      <c r="L51" s="137"/>
      <c r="M51" s="137"/>
      <c r="N51" s="139"/>
      <c r="O51" s="139"/>
      <c r="P51" s="139"/>
      <c r="Q51" s="139"/>
      <c r="R51" s="140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407"/>
      <c r="AJ51" s="407"/>
      <c r="AK51" s="407"/>
      <c r="AL51" s="141"/>
      <c r="AM51" s="141"/>
      <c r="AN51" s="141"/>
      <c r="AO51" s="141"/>
      <c r="AP51" s="141"/>
      <c r="AQ51" s="141"/>
      <c r="AR51" s="141"/>
      <c r="AS51" s="141"/>
    </row>
    <row r="52" spans="1:45" s="34" customFormat="1" ht="9.6" customHeight="1" x14ac:dyDescent="0.25">
      <c r="A52" s="342"/>
      <c r="B52" s="137"/>
      <c r="C52" s="137"/>
      <c r="D52" s="137"/>
      <c r="E52" s="215"/>
      <c r="F52" s="437"/>
      <c r="G52" s="437"/>
      <c r="H52" s="437"/>
      <c r="I52" s="437"/>
      <c r="J52" s="215"/>
      <c r="K52" s="137"/>
      <c r="L52" s="137"/>
      <c r="M52" s="137"/>
      <c r="N52" s="137"/>
      <c r="O52" s="137"/>
      <c r="P52" s="137"/>
      <c r="Q52" s="139"/>
      <c r="R52" s="140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407"/>
      <c r="AJ52" s="407"/>
      <c r="AK52" s="407"/>
      <c r="AL52" s="141"/>
      <c r="AM52" s="141"/>
      <c r="AN52" s="141"/>
      <c r="AO52" s="141"/>
      <c r="AP52" s="141"/>
      <c r="AQ52" s="141"/>
      <c r="AR52" s="141"/>
      <c r="AS52" s="141"/>
    </row>
    <row r="53" spans="1:45" s="2" customFormat="1" ht="6.75" customHeight="1" x14ac:dyDescent="0.25">
      <c r="A53" s="175"/>
      <c r="B53" s="175"/>
      <c r="C53" s="175"/>
      <c r="D53" s="175"/>
      <c r="E53" s="175"/>
      <c r="F53" s="438"/>
      <c r="G53" s="438"/>
      <c r="H53" s="438"/>
      <c r="I53" s="438"/>
      <c r="J53" s="177"/>
      <c r="K53" s="178"/>
      <c r="L53" s="179"/>
      <c r="M53" s="178"/>
      <c r="N53" s="179"/>
      <c r="O53" s="178"/>
      <c r="P53" s="179"/>
      <c r="Q53" s="178"/>
      <c r="R53" s="179"/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407"/>
      <c r="AJ53" s="407"/>
      <c r="AK53" s="407"/>
      <c r="AL53" s="180"/>
      <c r="AM53" s="180"/>
      <c r="AN53" s="180"/>
      <c r="AO53" s="180"/>
      <c r="AP53" s="180"/>
      <c r="AQ53" s="180"/>
      <c r="AR53" s="180"/>
      <c r="AS53" s="180"/>
    </row>
    <row r="54" spans="1:45" s="18" customFormat="1" ht="10.5" customHeight="1" x14ac:dyDescent="0.25">
      <c r="A54" s="181" t="s">
        <v>44</v>
      </c>
      <c r="B54" s="182"/>
      <c r="C54" s="182"/>
      <c r="D54" s="267"/>
      <c r="E54" s="183" t="s">
        <v>5</v>
      </c>
      <c r="F54" s="184" t="s">
        <v>46</v>
      </c>
      <c r="G54" s="183"/>
      <c r="H54" s="185"/>
      <c r="I54" s="186"/>
      <c r="J54" s="183" t="s">
        <v>5</v>
      </c>
      <c r="K54" s="184" t="s">
        <v>54</v>
      </c>
      <c r="L54" s="187"/>
      <c r="M54" s="184" t="s">
        <v>55</v>
      </c>
      <c r="N54" s="188"/>
      <c r="O54" s="189" t="s">
        <v>56</v>
      </c>
      <c r="P54" s="189"/>
      <c r="Q54" s="190"/>
      <c r="R54" s="191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408"/>
      <c r="AJ54" s="408"/>
      <c r="AK54" s="408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51" t="s">
        <v>45</v>
      </c>
      <c r="B55" s="352"/>
      <c r="C55" s="353"/>
      <c r="D55" s="354"/>
      <c r="E55" s="194">
        <v>1</v>
      </c>
      <c r="F55" s="86" t="str">
        <f>IF(E55&gt;$R$62,,UPPER(VLOOKUP(E55,L12_Csapat!$A$7:$Q$134,2)))</f>
        <v>VOLVEX TENNIS</v>
      </c>
      <c r="G55" s="194"/>
      <c r="H55" s="86"/>
      <c r="I55" s="85"/>
      <c r="J55" s="343" t="s">
        <v>6</v>
      </c>
      <c r="K55" s="84"/>
      <c r="L55" s="344"/>
      <c r="M55" s="84"/>
      <c r="N55" s="345"/>
      <c r="O55" s="346" t="s">
        <v>47</v>
      </c>
      <c r="P55" s="347"/>
      <c r="Q55" s="347"/>
      <c r="R55" s="345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408"/>
      <c r="AJ55" s="408"/>
      <c r="AK55" s="408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55" t="s">
        <v>53</v>
      </c>
      <c r="B56" s="217"/>
      <c r="C56" s="356"/>
      <c r="D56" s="357"/>
      <c r="E56" s="194">
        <v>2</v>
      </c>
      <c r="F56" s="86" t="str">
        <f>IF(E56&gt;$R$62,,UPPER(VLOOKUP(E56,L12_Csapat!$A$7:$Q$134,2)))</f>
        <v>ZTE</v>
      </c>
      <c r="G56" s="194"/>
      <c r="H56" s="86"/>
      <c r="I56" s="85"/>
      <c r="J56" s="343" t="s">
        <v>7</v>
      </c>
      <c r="K56" s="84"/>
      <c r="L56" s="344"/>
      <c r="M56" s="84"/>
      <c r="N56" s="345"/>
      <c r="O56" s="209"/>
      <c r="P56" s="348"/>
      <c r="Q56" s="217"/>
      <c r="R56" s="349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408"/>
      <c r="AJ56" s="408"/>
      <c r="AK56" s="408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33"/>
      <c r="B57" s="234"/>
      <c r="C57" s="265"/>
      <c r="D57" s="235"/>
      <c r="E57" s="194"/>
      <c r="F57" s="86"/>
      <c r="G57" s="194"/>
      <c r="H57" s="86"/>
      <c r="I57" s="85"/>
      <c r="J57" s="343" t="s">
        <v>8</v>
      </c>
      <c r="K57" s="84"/>
      <c r="L57" s="344"/>
      <c r="M57" s="84"/>
      <c r="N57" s="345"/>
      <c r="O57" s="346" t="s">
        <v>48</v>
      </c>
      <c r="P57" s="347"/>
      <c r="Q57" s="347"/>
      <c r="R57" s="345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408"/>
      <c r="AJ57" s="408"/>
      <c r="AK57" s="408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6"/>
      <c r="B58" s="126"/>
      <c r="C58" s="126"/>
      <c r="D58" s="207"/>
      <c r="E58" s="194"/>
      <c r="F58" s="86"/>
      <c r="G58" s="194"/>
      <c r="H58" s="86"/>
      <c r="I58" s="85"/>
      <c r="J58" s="343" t="s">
        <v>9</v>
      </c>
      <c r="K58" s="84"/>
      <c r="L58" s="344"/>
      <c r="M58" s="84"/>
      <c r="N58" s="345"/>
      <c r="O58" s="84"/>
      <c r="P58" s="344"/>
      <c r="Q58" s="84"/>
      <c r="R58" s="345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408"/>
      <c r="AJ58" s="408"/>
      <c r="AK58" s="408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21"/>
      <c r="B59" s="236"/>
      <c r="C59" s="236"/>
      <c r="D59" s="266"/>
      <c r="E59" s="194"/>
      <c r="F59" s="86"/>
      <c r="G59" s="194"/>
      <c r="H59" s="86"/>
      <c r="I59" s="85"/>
      <c r="J59" s="343" t="s">
        <v>10</v>
      </c>
      <c r="K59" s="84"/>
      <c r="L59" s="344"/>
      <c r="M59" s="84"/>
      <c r="N59" s="345"/>
      <c r="O59" s="217"/>
      <c r="P59" s="348"/>
      <c r="Q59" s="217"/>
      <c r="R59" s="349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408"/>
      <c r="AJ59" s="408"/>
      <c r="AK59" s="408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22"/>
      <c r="B60" s="22"/>
      <c r="C60" s="126"/>
      <c r="D60" s="207"/>
      <c r="E60" s="194"/>
      <c r="F60" s="86"/>
      <c r="G60" s="194"/>
      <c r="H60" s="86"/>
      <c r="I60" s="85"/>
      <c r="J60" s="343" t="s">
        <v>11</v>
      </c>
      <c r="K60" s="84"/>
      <c r="L60" s="344"/>
      <c r="M60" s="84"/>
      <c r="N60" s="345"/>
      <c r="O60" s="346" t="s">
        <v>34</v>
      </c>
      <c r="P60" s="347"/>
      <c r="Q60" s="347"/>
      <c r="R60" s="345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408"/>
      <c r="AJ60" s="408"/>
      <c r="AK60" s="408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22"/>
      <c r="B61" s="22"/>
      <c r="C61" s="261"/>
      <c r="D61" s="231"/>
      <c r="E61" s="194"/>
      <c r="F61" s="86"/>
      <c r="G61" s="194"/>
      <c r="H61" s="86"/>
      <c r="I61" s="85"/>
      <c r="J61" s="343" t="s">
        <v>12</v>
      </c>
      <c r="K61" s="84"/>
      <c r="L61" s="344"/>
      <c r="M61" s="84"/>
      <c r="N61" s="345"/>
      <c r="O61" s="84"/>
      <c r="P61" s="344"/>
      <c r="Q61" s="84"/>
      <c r="R61" s="345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08"/>
      <c r="AJ61" s="408"/>
      <c r="AK61" s="408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23"/>
      <c r="B62" s="220"/>
      <c r="C62" s="262"/>
      <c r="D62" s="232"/>
      <c r="E62" s="210"/>
      <c r="F62" s="209"/>
      <c r="G62" s="210"/>
      <c r="H62" s="209"/>
      <c r="I62" s="211"/>
      <c r="J62" s="350" t="s">
        <v>13</v>
      </c>
      <c r="K62" s="217"/>
      <c r="L62" s="348"/>
      <c r="M62" s="217"/>
      <c r="N62" s="349"/>
      <c r="O62" s="217" t="str">
        <f>R4</f>
        <v>Kovács Annamária</v>
      </c>
      <c r="P62" s="348"/>
      <c r="Q62" s="217"/>
      <c r="R62" s="213">
        <f>MIN(4,L12_Csapat!Q5)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408"/>
      <c r="AJ62" s="408"/>
      <c r="AK62" s="408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40"/>
      <c r="U63" s="340"/>
      <c r="V63" s="340"/>
      <c r="W63" s="340"/>
      <c r="X63" s="340"/>
      <c r="Y63" s="340"/>
      <c r="Z63" s="340"/>
      <c r="AA63" s="340"/>
      <c r="AB63" s="340"/>
      <c r="AC63" s="340"/>
      <c r="AD63" s="340"/>
      <c r="AE63" s="340"/>
      <c r="AF63" s="340"/>
      <c r="AG63" s="340"/>
      <c r="AH63" s="340"/>
      <c r="AL63" s="340"/>
      <c r="AM63" s="340"/>
      <c r="AN63" s="340"/>
      <c r="AO63" s="340"/>
      <c r="AP63" s="340"/>
      <c r="AQ63" s="340"/>
      <c r="AR63" s="340"/>
      <c r="AS63" s="340"/>
    </row>
    <row r="64" spans="1:45" x14ac:dyDescent="0.25">
      <c r="T64" s="340"/>
      <c r="U64" s="340"/>
      <c r="V64" s="340"/>
      <c r="W64" s="340"/>
      <c r="X64" s="340"/>
      <c r="Y64" s="340"/>
      <c r="Z64" s="340"/>
      <c r="AA64" s="340"/>
      <c r="AB64" s="340"/>
      <c r="AC64" s="340"/>
      <c r="AD64" s="340"/>
      <c r="AE64" s="340"/>
      <c r="AF64" s="340"/>
      <c r="AG64" s="340"/>
      <c r="AH64" s="340"/>
      <c r="AL64" s="340"/>
      <c r="AM64" s="340"/>
      <c r="AN64" s="340"/>
      <c r="AO64" s="340"/>
      <c r="AP64" s="340"/>
      <c r="AQ64" s="340"/>
      <c r="AR64" s="340"/>
      <c r="AS64" s="340"/>
    </row>
    <row r="65" spans="20:45" x14ac:dyDescent="0.25">
      <c r="T65" s="340"/>
      <c r="U65" s="340"/>
      <c r="V65" s="340"/>
      <c r="W65" s="340"/>
      <c r="X65" s="340"/>
      <c r="Y65" s="340"/>
      <c r="Z65" s="340"/>
      <c r="AA65" s="340"/>
      <c r="AB65" s="340"/>
      <c r="AC65" s="340"/>
      <c r="AD65" s="340"/>
      <c r="AE65" s="340"/>
      <c r="AF65" s="340"/>
      <c r="AG65" s="340"/>
      <c r="AH65" s="340"/>
      <c r="AL65" s="340"/>
      <c r="AM65" s="340"/>
      <c r="AN65" s="340"/>
      <c r="AO65" s="340"/>
      <c r="AP65" s="340"/>
      <c r="AQ65" s="340"/>
      <c r="AR65" s="340"/>
      <c r="AS65" s="340"/>
    </row>
    <row r="66" spans="20:45" x14ac:dyDescent="0.25"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L66" s="340"/>
      <c r="AM66" s="340"/>
      <c r="AN66" s="340"/>
      <c r="AO66" s="340"/>
      <c r="AP66" s="340"/>
      <c r="AQ66" s="340"/>
      <c r="AR66" s="340"/>
      <c r="AS66" s="340"/>
    </row>
    <row r="67" spans="20:45" x14ac:dyDescent="0.25">
      <c r="T67" s="340"/>
      <c r="U67" s="340"/>
      <c r="V67" s="340"/>
      <c r="W67" s="340"/>
      <c r="X67" s="340"/>
      <c r="Y67" s="340"/>
      <c r="Z67" s="340"/>
      <c r="AA67" s="340"/>
      <c r="AB67" s="340"/>
      <c r="AC67" s="340"/>
      <c r="AD67" s="340"/>
      <c r="AE67" s="340"/>
      <c r="AF67" s="340"/>
      <c r="AG67" s="340"/>
      <c r="AH67" s="340"/>
      <c r="AL67" s="340"/>
      <c r="AM67" s="340"/>
      <c r="AN67" s="340"/>
      <c r="AO67" s="340"/>
      <c r="AP67" s="340"/>
      <c r="AQ67" s="340"/>
      <c r="AR67" s="340"/>
      <c r="AS67" s="340"/>
    </row>
    <row r="68" spans="20:45" x14ac:dyDescent="0.25">
      <c r="T68" s="340"/>
      <c r="U68" s="340"/>
      <c r="V68" s="340"/>
      <c r="W68" s="340"/>
      <c r="X68" s="340"/>
      <c r="Y68" s="340"/>
      <c r="Z68" s="340"/>
      <c r="AA68" s="340"/>
      <c r="AB68" s="340"/>
      <c r="AC68" s="340"/>
      <c r="AD68" s="340"/>
      <c r="AE68" s="340"/>
      <c r="AF68" s="340"/>
      <c r="AG68" s="340"/>
      <c r="AH68" s="340"/>
      <c r="AL68" s="340"/>
      <c r="AM68" s="340"/>
      <c r="AN68" s="340"/>
      <c r="AO68" s="340"/>
      <c r="AP68" s="340"/>
      <c r="AQ68" s="340"/>
      <c r="AR68" s="340"/>
      <c r="AS68" s="340"/>
    </row>
    <row r="69" spans="20:45" x14ac:dyDescent="0.25">
      <c r="T69" s="340"/>
      <c r="U69" s="340"/>
      <c r="V69" s="340"/>
      <c r="W69" s="340"/>
      <c r="X69" s="340"/>
      <c r="Y69" s="340"/>
      <c r="Z69" s="340"/>
      <c r="AA69" s="340"/>
      <c r="AB69" s="340"/>
      <c r="AC69" s="340"/>
      <c r="AD69" s="340"/>
      <c r="AE69" s="340"/>
      <c r="AF69" s="340"/>
      <c r="AG69" s="340"/>
      <c r="AH69" s="340"/>
      <c r="AL69" s="340"/>
      <c r="AM69" s="340"/>
      <c r="AN69" s="340"/>
      <c r="AO69" s="340"/>
      <c r="AP69" s="340"/>
      <c r="AQ69" s="340"/>
      <c r="AR69" s="340"/>
      <c r="AS69" s="340"/>
    </row>
    <row r="70" spans="20:45" x14ac:dyDescent="0.25"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  <c r="AL70" s="340"/>
      <c r="AM70" s="340"/>
      <c r="AN70" s="340"/>
      <c r="AO70" s="340"/>
      <c r="AP70" s="340"/>
      <c r="AQ70" s="340"/>
      <c r="AR70" s="340"/>
      <c r="AS70" s="340"/>
    </row>
    <row r="71" spans="20:45" x14ac:dyDescent="0.25">
      <c r="T71" s="340"/>
      <c r="U71" s="340"/>
      <c r="V71" s="340"/>
      <c r="W71" s="340"/>
      <c r="X71" s="340"/>
      <c r="Y71" s="340"/>
      <c r="Z71" s="340"/>
      <c r="AA71" s="340"/>
      <c r="AB71" s="340"/>
      <c r="AC71" s="340"/>
      <c r="AD71" s="340"/>
      <c r="AE71" s="340"/>
      <c r="AF71" s="340"/>
      <c r="AG71" s="340"/>
      <c r="AH71" s="340"/>
      <c r="AL71" s="340"/>
      <c r="AM71" s="340"/>
      <c r="AN71" s="340"/>
      <c r="AO71" s="340"/>
      <c r="AP71" s="340"/>
      <c r="AQ71" s="340"/>
      <c r="AR71" s="340"/>
      <c r="AS71" s="340"/>
    </row>
    <row r="72" spans="20:45" x14ac:dyDescent="0.25">
      <c r="T72" s="340"/>
      <c r="U72" s="340"/>
      <c r="V72" s="340"/>
      <c r="W72" s="340"/>
      <c r="X72" s="340"/>
      <c r="Y72" s="340"/>
      <c r="Z72" s="340"/>
      <c r="AA72" s="340"/>
      <c r="AB72" s="340"/>
      <c r="AC72" s="340"/>
      <c r="AD72" s="340"/>
      <c r="AE72" s="340"/>
      <c r="AF72" s="340"/>
      <c r="AG72" s="340"/>
      <c r="AH72" s="340"/>
      <c r="AL72" s="340"/>
      <c r="AM72" s="340"/>
      <c r="AN72" s="340"/>
      <c r="AO72" s="340"/>
      <c r="AP72" s="340"/>
      <c r="AQ72" s="340"/>
      <c r="AR72" s="340"/>
      <c r="AS72" s="340"/>
    </row>
    <row r="73" spans="20:45" x14ac:dyDescent="0.25">
      <c r="T73" s="340"/>
      <c r="U73" s="340"/>
      <c r="V73" s="340"/>
      <c r="W73" s="340"/>
      <c r="X73" s="340"/>
      <c r="Y73" s="340"/>
      <c r="Z73" s="340"/>
      <c r="AA73" s="340"/>
      <c r="AB73" s="340"/>
      <c r="AC73" s="340"/>
      <c r="AD73" s="340"/>
      <c r="AE73" s="340"/>
      <c r="AF73" s="340"/>
      <c r="AG73" s="340"/>
      <c r="AH73" s="340"/>
      <c r="AL73" s="340"/>
      <c r="AM73" s="340"/>
      <c r="AN73" s="340"/>
      <c r="AO73" s="340"/>
      <c r="AP73" s="340"/>
      <c r="AQ73" s="340"/>
      <c r="AR73" s="340"/>
      <c r="AS73" s="340"/>
    </row>
    <row r="74" spans="20:45" x14ac:dyDescent="0.25">
      <c r="T74" s="340"/>
      <c r="U74" s="340"/>
      <c r="V74" s="340"/>
      <c r="W74" s="340"/>
      <c r="X74" s="340"/>
      <c r="Y74" s="340"/>
      <c r="Z74" s="340"/>
      <c r="AA74" s="340"/>
      <c r="AB74" s="340"/>
      <c r="AC74" s="340"/>
      <c r="AD74" s="340"/>
      <c r="AE74" s="340"/>
      <c r="AF74" s="340"/>
      <c r="AG74" s="340"/>
      <c r="AH74" s="340"/>
      <c r="AL74" s="340"/>
      <c r="AM74" s="340"/>
      <c r="AN74" s="340"/>
      <c r="AO74" s="340"/>
      <c r="AP74" s="340"/>
      <c r="AQ74" s="340"/>
      <c r="AR74" s="340"/>
      <c r="AS74" s="340"/>
    </row>
    <row r="75" spans="20:45" x14ac:dyDescent="0.25">
      <c r="T75" s="340"/>
      <c r="U75" s="340"/>
      <c r="V75" s="340"/>
      <c r="W75" s="340"/>
      <c r="X75" s="340"/>
      <c r="Y75" s="340"/>
      <c r="Z75" s="340"/>
      <c r="AA75" s="340"/>
      <c r="AB75" s="340"/>
      <c r="AC75" s="340"/>
      <c r="AD75" s="340"/>
      <c r="AE75" s="340"/>
      <c r="AF75" s="340"/>
      <c r="AG75" s="340"/>
      <c r="AH75" s="340"/>
      <c r="AL75" s="340"/>
      <c r="AM75" s="340"/>
      <c r="AN75" s="340"/>
      <c r="AO75" s="340"/>
      <c r="AP75" s="340"/>
      <c r="AQ75" s="340"/>
      <c r="AR75" s="340"/>
      <c r="AS75" s="340"/>
    </row>
    <row r="76" spans="20:45" x14ac:dyDescent="0.25">
      <c r="T76" s="340"/>
      <c r="U76" s="340"/>
      <c r="V76" s="340"/>
      <c r="W76" s="340"/>
      <c r="X76" s="340"/>
      <c r="Y76" s="340"/>
      <c r="Z76" s="340"/>
      <c r="AA76" s="340"/>
      <c r="AB76" s="340"/>
      <c r="AC76" s="340"/>
      <c r="AD76" s="340"/>
      <c r="AE76" s="340"/>
      <c r="AF76" s="340"/>
      <c r="AG76" s="340"/>
      <c r="AH76" s="340"/>
      <c r="AL76" s="340"/>
      <c r="AM76" s="340"/>
      <c r="AN76" s="340"/>
      <c r="AO76" s="340"/>
      <c r="AP76" s="340"/>
      <c r="AQ76" s="340"/>
      <c r="AR76" s="340"/>
      <c r="AS76" s="340"/>
    </row>
    <row r="77" spans="20:45" x14ac:dyDescent="0.25">
      <c r="T77" s="340"/>
      <c r="U77" s="340"/>
      <c r="V77" s="340"/>
      <c r="W77" s="340"/>
      <c r="X77" s="340"/>
      <c r="Y77" s="340"/>
      <c r="Z77" s="340"/>
      <c r="AA77" s="340"/>
      <c r="AB77" s="340"/>
      <c r="AC77" s="340"/>
      <c r="AD77" s="340"/>
      <c r="AE77" s="340"/>
      <c r="AF77" s="340"/>
      <c r="AG77" s="340"/>
      <c r="AH77" s="340"/>
      <c r="AL77" s="340"/>
      <c r="AM77" s="340"/>
      <c r="AN77" s="340"/>
      <c r="AO77" s="340"/>
      <c r="AP77" s="340"/>
      <c r="AQ77" s="340"/>
      <c r="AR77" s="340"/>
      <c r="AS77" s="340"/>
    </row>
    <row r="78" spans="20:45" x14ac:dyDescent="0.25"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  <c r="AL78" s="340"/>
      <c r="AM78" s="340"/>
      <c r="AN78" s="340"/>
      <c r="AO78" s="340"/>
      <c r="AP78" s="340"/>
      <c r="AQ78" s="340"/>
      <c r="AR78" s="340"/>
      <c r="AS78" s="340"/>
    </row>
    <row r="79" spans="20:45" x14ac:dyDescent="0.25">
      <c r="T79" s="340"/>
      <c r="U79" s="340"/>
      <c r="V79" s="340"/>
      <c r="W79" s="340"/>
      <c r="X79" s="340"/>
      <c r="Y79" s="340"/>
      <c r="Z79" s="340"/>
      <c r="AA79" s="340"/>
      <c r="AB79" s="340"/>
      <c r="AC79" s="340"/>
      <c r="AD79" s="340"/>
      <c r="AE79" s="340"/>
      <c r="AF79" s="340"/>
      <c r="AG79" s="340"/>
      <c r="AH79" s="340"/>
      <c r="AL79" s="340"/>
      <c r="AM79" s="340"/>
      <c r="AN79" s="340"/>
      <c r="AO79" s="340"/>
      <c r="AP79" s="340"/>
      <c r="AQ79" s="340"/>
      <c r="AR79" s="340"/>
      <c r="AS79" s="340"/>
    </row>
    <row r="80" spans="20:45" x14ac:dyDescent="0.25"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L80" s="340"/>
      <c r="AM80" s="340"/>
      <c r="AN80" s="340"/>
      <c r="AO80" s="340"/>
      <c r="AP80" s="340"/>
      <c r="AQ80" s="340"/>
      <c r="AR80" s="340"/>
      <c r="AS80" s="340"/>
    </row>
    <row r="81" spans="20:45" x14ac:dyDescent="0.25"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L81" s="340"/>
      <c r="AM81" s="340"/>
      <c r="AN81" s="340"/>
      <c r="AO81" s="340"/>
      <c r="AP81" s="340"/>
      <c r="AQ81" s="340"/>
      <c r="AR81" s="340"/>
      <c r="AS81" s="340"/>
    </row>
    <row r="82" spans="20:45" x14ac:dyDescent="0.25"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L82" s="340"/>
      <c r="AM82" s="340"/>
      <c r="AN82" s="340"/>
      <c r="AO82" s="340"/>
      <c r="AP82" s="340"/>
      <c r="AQ82" s="340"/>
      <c r="AR82" s="340"/>
      <c r="AS82" s="340"/>
    </row>
    <row r="83" spans="20:45" x14ac:dyDescent="0.25"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L83" s="340"/>
      <c r="AM83" s="340"/>
      <c r="AN83" s="340"/>
      <c r="AO83" s="340"/>
      <c r="AP83" s="340"/>
      <c r="AQ83" s="340"/>
      <c r="AR83" s="340"/>
      <c r="AS83" s="340"/>
    </row>
    <row r="84" spans="20:45" x14ac:dyDescent="0.25"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L84" s="340"/>
      <c r="AM84" s="340"/>
      <c r="AN84" s="340"/>
      <c r="AO84" s="340"/>
      <c r="AP84" s="340"/>
      <c r="AQ84" s="340"/>
      <c r="AR84" s="340"/>
      <c r="AS84" s="340"/>
    </row>
    <row r="85" spans="20:45" x14ac:dyDescent="0.25"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L85" s="340"/>
      <c r="AM85" s="340"/>
      <c r="AN85" s="340"/>
      <c r="AO85" s="340"/>
      <c r="AP85" s="340"/>
      <c r="AQ85" s="340"/>
      <c r="AR85" s="340"/>
      <c r="AS85" s="340"/>
    </row>
    <row r="86" spans="20:45" x14ac:dyDescent="0.25"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L86" s="340"/>
      <c r="AM86" s="340"/>
      <c r="AN86" s="340"/>
      <c r="AO86" s="340"/>
      <c r="AP86" s="340"/>
      <c r="AQ86" s="340"/>
      <c r="AR86" s="340"/>
      <c r="AS86" s="340"/>
    </row>
    <row r="87" spans="20:45" x14ac:dyDescent="0.25"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L87" s="340"/>
      <c r="AM87" s="340"/>
      <c r="AN87" s="340"/>
      <c r="AO87" s="340"/>
      <c r="AP87" s="340"/>
      <c r="AQ87" s="340"/>
      <c r="AR87" s="340"/>
      <c r="AS87" s="340"/>
    </row>
    <row r="88" spans="20:45" x14ac:dyDescent="0.25">
      <c r="T88" s="340"/>
      <c r="U88" s="340"/>
      <c r="V88" s="340"/>
      <c r="W88" s="340"/>
      <c r="X88" s="340"/>
      <c r="Y88" s="340"/>
      <c r="Z88" s="340"/>
      <c r="AA88" s="340"/>
      <c r="AB88" s="340"/>
      <c r="AC88" s="340"/>
      <c r="AD88" s="340"/>
      <c r="AE88" s="340"/>
      <c r="AF88" s="340"/>
      <c r="AG88" s="340"/>
      <c r="AH88" s="340"/>
      <c r="AL88" s="340"/>
      <c r="AM88" s="340"/>
      <c r="AN88" s="340"/>
      <c r="AO88" s="340"/>
      <c r="AP88" s="340"/>
      <c r="AQ88" s="340"/>
      <c r="AR88" s="340"/>
      <c r="AS88" s="340"/>
    </row>
    <row r="89" spans="20:45" x14ac:dyDescent="0.25">
      <c r="T89" s="340"/>
      <c r="U89" s="340"/>
      <c r="V89" s="340"/>
      <c r="W89" s="340"/>
      <c r="X89" s="340"/>
      <c r="Y89" s="340"/>
      <c r="Z89" s="340"/>
      <c r="AA89" s="340"/>
      <c r="AB89" s="340"/>
      <c r="AC89" s="340"/>
      <c r="AD89" s="340"/>
      <c r="AE89" s="340"/>
      <c r="AF89" s="340"/>
      <c r="AG89" s="340"/>
      <c r="AH89" s="340"/>
      <c r="AL89" s="340"/>
      <c r="AM89" s="340"/>
      <c r="AN89" s="340"/>
      <c r="AO89" s="340"/>
      <c r="AP89" s="340"/>
      <c r="AQ89" s="340"/>
      <c r="AR89" s="340"/>
      <c r="AS89" s="340"/>
    </row>
    <row r="90" spans="20:45" x14ac:dyDescent="0.25">
      <c r="T90" s="340"/>
      <c r="U90" s="340"/>
      <c r="V90" s="340"/>
      <c r="W90" s="340"/>
      <c r="X90" s="340"/>
      <c r="Y90" s="340"/>
      <c r="Z90" s="340"/>
      <c r="AA90" s="340"/>
      <c r="AB90" s="340"/>
      <c r="AC90" s="340"/>
      <c r="AD90" s="340"/>
      <c r="AE90" s="340"/>
      <c r="AF90" s="340"/>
      <c r="AG90" s="340"/>
      <c r="AH90" s="340"/>
      <c r="AL90" s="340"/>
      <c r="AM90" s="340"/>
      <c r="AN90" s="340"/>
      <c r="AO90" s="340"/>
      <c r="AP90" s="340"/>
      <c r="AQ90" s="340"/>
      <c r="AR90" s="340"/>
      <c r="AS90" s="340"/>
    </row>
    <row r="91" spans="20:45" x14ac:dyDescent="0.25">
      <c r="T91" s="340"/>
      <c r="U91" s="340"/>
      <c r="V91" s="340"/>
      <c r="W91" s="340"/>
      <c r="X91" s="340"/>
      <c r="Y91" s="340"/>
      <c r="Z91" s="340"/>
      <c r="AA91" s="340"/>
      <c r="AB91" s="340"/>
      <c r="AC91" s="340"/>
      <c r="AD91" s="340"/>
      <c r="AE91" s="340"/>
      <c r="AF91" s="340"/>
      <c r="AG91" s="340"/>
      <c r="AH91" s="340"/>
      <c r="AL91" s="340"/>
      <c r="AM91" s="340"/>
      <c r="AN91" s="340"/>
      <c r="AO91" s="340"/>
      <c r="AP91" s="340"/>
      <c r="AQ91" s="340"/>
      <c r="AR91" s="340"/>
      <c r="AS91" s="340"/>
    </row>
    <row r="92" spans="20:45" x14ac:dyDescent="0.25">
      <c r="T92" s="340"/>
      <c r="U92" s="340"/>
      <c r="V92" s="340"/>
      <c r="W92" s="340"/>
      <c r="X92" s="340"/>
      <c r="Y92" s="340"/>
      <c r="Z92" s="340"/>
      <c r="AA92" s="340"/>
      <c r="AB92" s="340"/>
      <c r="AC92" s="340"/>
      <c r="AD92" s="340"/>
      <c r="AE92" s="340"/>
      <c r="AF92" s="340"/>
      <c r="AG92" s="340"/>
      <c r="AH92" s="340"/>
      <c r="AL92" s="340"/>
      <c r="AM92" s="340"/>
      <c r="AN92" s="340"/>
      <c r="AO92" s="340"/>
      <c r="AP92" s="340"/>
      <c r="AQ92" s="340"/>
      <c r="AR92" s="340"/>
      <c r="AS92" s="340"/>
    </row>
    <row r="93" spans="20:45" x14ac:dyDescent="0.25">
      <c r="T93" s="340"/>
      <c r="U93" s="340"/>
      <c r="V93" s="340"/>
      <c r="W93" s="340"/>
      <c r="X93" s="340"/>
      <c r="Y93" s="340"/>
      <c r="Z93" s="340"/>
      <c r="AA93" s="340"/>
      <c r="AB93" s="340"/>
      <c r="AC93" s="340"/>
      <c r="AD93" s="340"/>
      <c r="AE93" s="340"/>
      <c r="AF93" s="340"/>
      <c r="AG93" s="340"/>
      <c r="AH93" s="340"/>
      <c r="AL93" s="340"/>
      <c r="AM93" s="340"/>
      <c r="AN93" s="340"/>
      <c r="AO93" s="340"/>
      <c r="AP93" s="340"/>
      <c r="AQ93" s="340"/>
      <c r="AR93" s="340"/>
      <c r="AS93" s="340"/>
    </row>
    <row r="94" spans="20:45" x14ac:dyDescent="0.25">
      <c r="T94" s="340"/>
      <c r="U94" s="340"/>
      <c r="V94" s="340"/>
      <c r="W94" s="340"/>
      <c r="X94" s="340"/>
      <c r="Y94" s="340"/>
      <c r="Z94" s="340"/>
      <c r="AA94" s="340"/>
      <c r="AB94" s="340"/>
      <c r="AC94" s="340"/>
      <c r="AD94" s="340"/>
      <c r="AE94" s="340"/>
      <c r="AF94" s="340"/>
      <c r="AG94" s="340"/>
      <c r="AH94" s="340"/>
      <c r="AL94" s="340"/>
      <c r="AM94" s="340"/>
      <c r="AN94" s="340"/>
      <c r="AO94" s="340"/>
      <c r="AP94" s="340"/>
      <c r="AQ94" s="340"/>
      <c r="AR94" s="340"/>
      <c r="AS94" s="340"/>
    </row>
    <row r="95" spans="20:45" x14ac:dyDescent="0.25">
      <c r="T95" s="340"/>
      <c r="U95" s="340"/>
      <c r="V95" s="340"/>
      <c r="W95" s="340"/>
      <c r="X95" s="340"/>
      <c r="Y95" s="340"/>
      <c r="Z95" s="340"/>
      <c r="AA95" s="340"/>
      <c r="AB95" s="340"/>
      <c r="AC95" s="340"/>
      <c r="AD95" s="340"/>
      <c r="AE95" s="340"/>
      <c r="AF95" s="340"/>
      <c r="AG95" s="340"/>
      <c r="AH95" s="340"/>
      <c r="AL95" s="340"/>
      <c r="AM95" s="340"/>
      <c r="AN95" s="340"/>
      <c r="AO95" s="340"/>
      <c r="AP95" s="340"/>
      <c r="AQ95" s="340"/>
      <c r="AR95" s="340"/>
      <c r="AS95" s="340"/>
    </row>
    <row r="96" spans="20:45" x14ac:dyDescent="0.25">
      <c r="T96" s="340"/>
      <c r="U96" s="340"/>
      <c r="V96" s="340"/>
      <c r="W96" s="340"/>
      <c r="X96" s="340"/>
      <c r="Y96" s="340"/>
      <c r="Z96" s="340"/>
      <c r="AA96" s="340"/>
      <c r="AB96" s="340"/>
      <c r="AC96" s="340"/>
      <c r="AD96" s="340"/>
      <c r="AE96" s="340"/>
      <c r="AF96" s="340"/>
      <c r="AG96" s="340"/>
      <c r="AH96" s="340"/>
      <c r="AL96" s="340"/>
      <c r="AM96" s="340"/>
      <c r="AN96" s="340"/>
      <c r="AO96" s="340"/>
      <c r="AP96" s="340"/>
      <c r="AQ96" s="340"/>
      <c r="AR96" s="340"/>
      <c r="AS96" s="340"/>
    </row>
    <row r="97" spans="20:45" x14ac:dyDescent="0.25">
      <c r="T97" s="340"/>
      <c r="U97" s="340"/>
      <c r="V97" s="340"/>
      <c r="W97" s="340"/>
      <c r="X97" s="340"/>
      <c r="Y97" s="340"/>
      <c r="Z97" s="340"/>
      <c r="AA97" s="340"/>
      <c r="AB97" s="340"/>
      <c r="AC97" s="340"/>
      <c r="AD97" s="340"/>
      <c r="AE97" s="340"/>
      <c r="AF97" s="340"/>
      <c r="AG97" s="340"/>
      <c r="AH97" s="340"/>
      <c r="AL97" s="340"/>
      <c r="AM97" s="340"/>
      <c r="AN97" s="340"/>
      <c r="AO97" s="340"/>
      <c r="AP97" s="340"/>
      <c r="AQ97" s="340"/>
      <c r="AR97" s="340"/>
      <c r="AS97" s="340"/>
    </row>
    <row r="98" spans="20:45" x14ac:dyDescent="0.25">
      <c r="T98" s="340"/>
      <c r="U98" s="340"/>
      <c r="V98" s="340"/>
      <c r="W98" s="340"/>
      <c r="X98" s="340"/>
      <c r="Y98" s="340"/>
      <c r="Z98" s="340"/>
      <c r="AA98" s="340"/>
      <c r="AB98" s="340"/>
      <c r="AC98" s="340"/>
      <c r="AD98" s="340"/>
      <c r="AE98" s="340"/>
      <c r="AF98" s="340"/>
      <c r="AG98" s="340"/>
      <c r="AH98" s="340"/>
      <c r="AL98" s="340"/>
      <c r="AM98" s="340"/>
      <c r="AN98" s="340"/>
      <c r="AO98" s="340"/>
      <c r="AP98" s="340"/>
      <c r="AQ98" s="340"/>
      <c r="AR98" s="340"/>
      <c r="AS98" s="340"/>
    </row>
    <row r="99" spans="20:45" x14ac:dyDescent="0.25">
      <c r="T99" s="340"/>
      <c r="U99" s="340"/>
      <c r="V99" s="340"/>
      <c r="W99" s="340"/>
      <c r="X99" s="340"/>
      <c r="Y99" s="340"/>
      <c r="Z99" s="340"/>
      <c r="AA99" s="340"/>
      <c r="AB99" s="340"/>
      <c r="AC99" s="340"/>
      <c r="AD99" s="340"/>
      <c r="AE99" s="340"/>
      <c r="AF99" s="340"/>
      <c r="AG99" s="340"/>
      <c r="AH99" s="340"/>
      <c r="AL99" s="340"/>
      <c r="AM99" s="340"/>
      <c r="AN99" s="340"/>
      <c r="AO99" s="340"/>
      <c r="AP99" s="340"/>
      <c r="AQ99" s="340"/>
      <c r="AR99" s="340"/>
      <c r="AS99" s="340"/>
    </row>
    <row r="100" spans="20:45" x14ac:dyDescent="0.25">
      <c r="T100" s="340"/>
      <c r="U100" s="340"/>
      <c r="V100" s="340"/>
      <c r="W100" s="340"/>
      <c r="X100" s="340"/>
      <c r="Y100" s="340"/>
      <c r="Z100" s="340"/>
      <c r="AA100" s="340"/>
      <c r="AB100" s="340"/>
      <c r="AC100" s="340"/>
      <c r="AD100" s="340"/>
      <c r="AE100" s="340"/>
      <c r="AF100" s="340"/>
      <c r="AG100" s="340"/>
      <c r="AH100" s="340"/>
      <c r="AL100" s="340"/>
      <c r="AM100" s="340"/>
      <c r="AN100" s="340"/>
      <c r="AO100" s="340"/>
      <c r="AP100" s="340"/>
      <c r="AQ100" s="340"/>
      <c r="AR100" s="340"/>
      <c r="AS100" s="340"/>
    </row>
    <row r="101" spans="20:45" x14ac:dyDescent="0.25">
      <c r="T101" s="340"/>
      <c r="U101" s="340"/>
      <c r="V101" s="340"/>
      <c r="W101" s="340"/>
      <c r="X101" s="340"/>
      <c r="Y101" s="340"/>
      <c r="Z101" s="340"/>
      <c r="AA101" s="340"/>
      <c r="AB101" s="340"/>
      <c r="AC101" s="340"/>
      <c r="AD101" s="340"/>
      <c r="AE101" s="340"/>
      <c r="AF101" s="340"/>
      <c r="AG101" s="340"/>
      <c r="AH101" s="340"/>
      <c r="AL101" s="340"/>
      <c r="AM101" s="340"/>
      <c r="AN101" s="340"/>
      <c r="AO101" s="340"/>
      <c r="AP101" s="340"/>
      <c r="AQ101" s="340"/>
      <c r="AR101" s="340"/>
      <c r="AS101" s="340"/>
    </row>
    <row r="102" spans="20:45" x14ac:dyDescent="0.25">
      <c r="T102" s="340"/>
      <c r="U102" s="340"/>
      <c r="V102" s="340"/>
      <c r="W102" s="340"/>
      <c r="X102" s="340"/>
      <c r="Y102" s="340"/>
      <c r="Z102" s="340"/>
      <c r="AA102" s="340"/>
      <c r="AB102" s="340"/>
      <c r="AC102" s="340"/>
      <c r="AD102" s="340"/>
      <c r="AE102" s="340"/>
      <c r="AF102" s="340"/>
      <c r="AG102" s="340"/>
      <c r="AH102" s="340"/>
      <c r="AL102" s="340"/>
      <c r="AM102" s="340"/>
      <c r="AN102" s="340"/>
      <c r="AO102" s="340"/>
      <c r="AP102" s="340"/>
      <c r="AQ102" s="340"/>
      <c r="AR102" s="340"/>
      <c r="AS102" s="340"/>
    </row>
    <row r="103" spans="20:45" x14ac:dyDescent="0.25"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L103" s="340"/>
      <c r="AM103" s="340"/>
      <c r="AN103" s="340"/>
      <c r="AO103" s="340"/>
      <c r="AP103" s="340"/>
      <c r="AQ103" s="340"/>
      <c r="AR103" s="340"/>
      <c r="AS103" s="340"/>
    </row>
    <row r="104" spans="20:45" x14ac:dyDescent="0.25">
      <c r="T104" s="340"/>
      <c r="U104" s="340"/>
      <c r="V104" s="340"/>
      <c r="W104" s="340"/>
      <c r="X104" s="340"/>
      <c r="Y104" s="340"/>
      <c r="Z104" s="340"/>
      <c r="AA104" s="340"/>
      <c r="AB104" s="340"/>
      <c r="AC104" s="340"/>
      <c r="AD104" s="340"/>
      <c r="AE104" s="340"/>
      <c r="AF104" s="340"/>
      <c r="AG104" s="340"/>
      <c r="AH104" s="340"/>
      <c r="AL104" s="340"/>
      <c r="AM104" s="340"/>
      <c r="AN104" s="340"/>
      <c r="AO104" s="340"/>
      <c r="AP104" s="340"/>
      <c r="AQ104" s="340"/>
      <c r="AR104" s="340"/>
      <c r="AS104" s="340"/>
    </row>
    <row r="105" spans="20:45" x14ac:dyDescent="0.25">
      <c r="T105" s="340"/>
      <c r="U105" s="340"/>
      <c r="V105" s="340"/>
      <c r="W105" s="340"/>
      <c r="X105" s="340"/>
      <c r="Y105" s="340"/>
      <c r="Z105" s="340"/>
      <c r="AA105" s="340"/>
      <c r="AB105" s="340"/>
      <c r="AC105" s="340"/>
      <c r="AD105" s="340"/>
      <c r="AE105" s="340"/>
      <c r="AF105" s="340"/>
      <c r="AG105" s="340"/>
      <c r="AH105" s="340"/>
      <c r="AL105" s="340"/>
      <c r="AM105" s="340"/>
      <c r="AN105" s="340"/>
      <c r="AO105" s="340"/>
      <c r="AP105" s="340"/>
      <c r="AQ105" s="340"/>
      <c r="AR105" s="340"/>
      <c r="AS105" s="340"/>
    </row>
    <row r="106" spans="20:45" x14ac:dyDescent="0.25">
      <c r="T106" s="340"/>
      <c r="U106" s="340"/>
      <c r="V106" s="340"/>
      <c r="W106" s="340"/>
      <c r="X106" s="340"/>
      <c r="Y106" s="340"/>
      <c r="Z106" s="340"/>
      <c r="AA106" s="340"/>
      <c r="AB106" s="340"/>
      <c r="AC106" s="340"/>
      <c r="AD106" s="340"/>
      <c r="AE106" s="340"/>
      <c r="AF106" s="340"/>
      <c r="AG106" s="340"/>
      <c r="AH106" s="340"/>
      <c r="AL106" s="340"/>
      <c r="AM106" s="340"/>
      <c r="AN106" s="340"/>
      <c r="AO106" s="340"/>
      <c r="AP106" s="340"/>
      <c r="AQ106" s="340"/>
      <c r="AR106" s="340"/>
      <c r="AS106" s="340"/>
    </row>
    <row r="107" spans="20:45" x14ac:dyDescent="0.25">
      <c r="T107" s="340"/>
      <c r="U107" s="340"/>
      <c r="V107" s="340"/>
      <c r="W107" s="340"/>
      <c r="X107" s="340"/>
      <c r="Y107" s="340"/>
      <c r="Z107" s="340"/>
      <c r="AA107" s="340"/>
      <c r="AB107" s="340"/>
      <c r="AC107" s="340"/>
      <c r="AD107" s="340"/>
      <c r="AE107" s="340"/>
      <c r="AF107" s="340"/>
      <c r="AG107" s="340"/>
      <c r="AH107" s="340"/>
      <c r="AL107" s="340"/>
      <c r="AM107" s="340"/>
      <c r="AN107" s="340"/>
      <c r="AO107" s="340"/>
      <c r="AP107" s="340"/>
      <c r="AQ107" s="340"/>
      <c r="AR107" s="340"/>
      <c r="AS107" s="340"/>
    </row>
    <row r="108" spans="20:45" x14ac:dyDescent="0.25">
      <c r="T108" s="340"/>
      <c r="U108" s="340"/>
      <c r="V108" s="340"/>
      <c r="W108" s="340"/>
      <c r="X108" s="340"/>
      <c r="Y108" s="340"/>
      <c r="Z108" s="340"/>
      <c r="AA108" s="340"/>
      <c r="AB108" s="340"/>
      <c r="AC108" s="340"/>
      <c r="AD108" s="340"/>
      <c r="AE108" s="340"/>
      <c r="AF108" s="340"/>
      <c r="AG108" s="340"/>
      <c r="AH108" s="340"/>
      <c r="AL108" s="340"/>
      <c r="AM108" s="340"/>
      <c r="AN108" s="340"/>
      <c r="AO108" s="340"/>
      <c r="AP108" s="340"/>
      <c r="AQ108" s="340"/>
      <c r="AR108" s="340"/>
      <c r="AS108" s="340"/>
    </row>
    <row r="109" spans="20:45" x14ac:dyDescent="0.25">
      <c r="T109" s="340"/>
      <c r="U109" s="340"/>
      <c r="V109" s="340"/>
      <c r="W109" s="340"/>
      <c r="X109" s="340"/>
      <c r="Y109" s="340"/>
      <c r="Z109" s="340"/>
      <c r="AA109" s="340"/>
      <c r="AB109" s="340"/>
      <c r="AC109" s="340"/>
      <c r="AD109" s="340"/>
      <c r="AE109" s="340"/>
      <c r="AF109" s="340"/>
      <c r="AG109" s="340"/>
      <c r="AH109" s="340"/>
      <c r="AL109" s="340"/>
      <c r="AM109" s="340"/>
      <c r="AN109" s="340"/>
      <c r="AO109" s="340"/>
      <c r="AP109" s="340"/>
      <c r="AQ109" s="340"/>
      <c r="AR109" s="340"/>
      <c r="AS109" s="340"/>
    </row>
    <row r="110" spans="20:45" x14ac:dyDescent="0.25">
      <c r="T110" s="340"/>
      <c r="U110" s="340"/>
      <c r="V110" s="340"/>
      <c r="W110" s="340"/>
      <c r="X110" s="340"/>
      <c r="Y110" s="340"/>
      <c r="Z110" s="340"/>
      <c r="AA110" s="340"/>
      <c r="AB110" s="340"/>
      <c r="AC110" s="340"/>
      <c r="AD110" s="340"/>
      <c r="AE110" s="340"/>
      <c r="AF110" s="340"/>
      <c r="AG110" s="340"/>
      <c r="AH110" s="340"/>
      <c r="AL110" s="340"/>
      <c r="AM110" s="340"/>
      <c r="AN110" s="340"/>
      <c r="AO110" s="340"/>
      <c r="AP110" s="340"/>
      <c r="AQ110" s="340"/>
      <c r="AR110" s="340"/>
      <c r="AS110" s="340"/>
    </row>
    <row r="111" spans="20:45" x14ac:dyDescent="0.25">
      <c r="T111" s="340"/>
      <c r="U111" s="340"/>
      <c r="V111" s="340"/>
      <c r="W111" s="340"/>
      <c r="X111" s="340"/>
      <c r="Y111" s="340"/>
      <c r="Z111" s="340"/>
      <c r="AA111" s="340"/>
      <c r="AB111" s="340"/>
      <c r="AC111" s="340"/>
      <c r="AD111" s="340"/>
      <c r="AE111" s="340"/>
      <c r="AF111" s="340"/>
      <c r="AG111" s="340"/>
      <c r="AH111" s="340"/>
      <c r="AL111" s="340"/>
      <c r="AM111" s="340"/>
      <c r="AN111" s="340"/>
      <c r="AO111" s="340"/>
      <c r="AP111" s="340"/>
      <c r="AQ111" s="340"/>
      <c r="AR111" s="340"/>
      <c r="AS111" s="340"/>
    </row>
    <row r="112" spans="20:45" x14ac:dyDescent="0.25">
      <c r="T112" s="340"/>
      <c r="U112" s="340"/>
      <c r="V112" s="340"/>
      <c r="W112" s="340"/>
      <c r="X112" s="340"/>
      <c r="Y112" s="340"/>
      <c r="Z112" s="340"/>
      <c r="AA112" s="340"/>
      <c r="AB112" s="340"/>
      <c r="AC112" s="340"/>
      <c r="AD112" s="340"/>
      <c r="AE112" s="340"/>
      <c r="AF112" s="340"/>
      <c r="AG112" s="340"/>
      <c r="AH112" s="340"/>
      <c r="AL112" s="340"/>
      <c r="AM112" s="340"/>
      <c r="AN112" s="340"/>
      <c r="AO112" s="340"/>
      <c r="AP112" s="340"/>
      <c r="AQ112" s="340"/>
      <c r="AR112" s="340"/>
      <c r="AS112" s="340"/>
    </row>
    <row r="113" spans="20:45" x14ac:dyDescent="0.25">
      <c r="T113" s="340"/>
      <c r="U113" s="340"/>
      <c r="V113" s="340"/>
      <c r="W113" s="340"/>
      <c r="X113" s="340"/>
      <c r="Y113" s="340"/>
      <c r="Z113" s="340"/>
      <c r="AA113" s="340"/>
      <c r="AB113" s="340"/>
      <c r="AC113" s="340"/>
      <c r="AD113" s="340"/>
      <c r="AE113" s="340"/>
      <c r="AF113" s="340"/>
      <c r="AG113" s="340"/>
      <c r="AH113" s="340"/>
      <c r="AL113" s="340"/>
      <c r="AM113" s="340"/>
      <c r="AN113" s="340"/>
      <c r="AO113" s="340"/>
      <c r="AP113" s="340"/>
      <c r="AQ113" s="340"/>
      <c r="AR113" s="340"/>
      <c r="AS113" s="340"/>
    </row>
    <row r="114" spans="20:45" x14ac:dyDescent="0.25">
      <c r="T114" s="340"/>
      <c r="U114" s="340"/>
      <c r="V114" s="340"/>
      <c r="W114" s="340"/>
      <c r="X114" s="340"/>
      <c r="Y114" s="340"/>
      <c r="Z114" s="340"/>
      <c r="AA114" s="340"/>
      <c r="AB114" s="340"/>
      <c r="AC114" s="340"/>
      <c r="AD114" s="340"/>
      <c r="AE114" s="340"/>
      <c r="AF114" s="340"/>
      <c r="AG114" s="340"/>
      <c r="AH114" s="340"/>
      <c r="AL114" s="340"/>
      <c r="AM114" s="340"/>
      <c r="AN114" s="340"/>
      <c r="AO114" s="340"/>
      <c r="AP114" s="340"/>
      <c r="AQ114" s="340"/>
      <c r="AR114" s="340"/>
      <c r="AS114" s="340"/>
    </row>
    <row r="115" spans="20:45" x14ac:dyDescent="0.25">
      <c r="T115" s="340"/>
      <c r="U115" s="340"/>
      <c r="V115" s="340"/>
      <c r="W115" s="340"/>
      <c r="X115" s="340"/>
      <c r="Y115" s="340"/>
      <c r="Z115" s="340"/>
      <c r="AA115" s="340"/>
      <c r="AB115" s="340"/>
      <c r="AC115" s="340"/>
      <c r="AD115" s="340"/>
      <c r="AE115" s="340"/>
      <c r="AF115" s="340"/>
      <c r="AG115" s="340"/>
      <c r="AH115" s="340"/>
      <c r="AL115" s="340"/>
      <c r="AM115" s="340"/>
      <c r="AN115" s="340"/>
      <c r="AO115" s="340"/>
      <c r="AP115" s="340"/>
      <c r="AQ115" s="340"/>
      <c r="AR115" s="340"/>
      <c r="AS115" s="340"/>
    </row>
    <row r="116" spans="20:45" x14ac:dyDescent="0.25">
      <c r="T116" s="340"/>
      <c r="U116" s="340"/>
      <c r="V116" s="340"/>
      <c r="W116" s="340"/>
      <c r="X116" s="340"/>
      <c r="Y116" s="340"/>
      <c r="Z116" s="340"/>
      <c r="AA116" s="340"/>
      <c r="AB116" s="340"/>
      <c r="AC116" s="340"/>
      <c r="AD116" s="340"/>
      <c r="AE116" s="340"/>
      <c r="AF116" s="340"/>
      <c r="AG116" s="340"/>
      <c r="AH116" s="340"/>
      <c r="AL116" s="340"/>
      <c r="AM116" s="340"/>
      <c r="AN116" s="340"/>
      <c r="AO116" s="340"/>
      <c r="AP116" s="340"/>
      <c r="AQ116" s="340"/>
      <c r="AR116" s="340"/>
      <c r="AS116" s="340"/>
    </row>
    <row r="117" spans="20:45" x14ac:dyDescent="0.25">
      <c r="T117" s="340"/>
      <c r="U117" s="340"/>
      <c r="V117" s="340"/>
      <c r="W117" s="340"/>
      <c r="X117" s="340"/>
      <c r="Y117" s="340"/>
      <c r="Z117" s="340"/>
      <c r="AA117" s="340"/>
      <c r="AB117" s="340"/>
      <c r="AC117" s="340"/>
      <c r="AD117" s="340"/>
      <c r="AE117" s="340"/>
      <c r="AF117" s="340"/>
      <c r="AG117" s="340"/>
      <c r="AH117" s="340"/>
      <c r="AL117" s="340"/>
      <c r="AM117" s="340"/>
      <c r="AN117" s="340"/>
      <c r="AO117" s="340"/>
      <c r="AP117" s="340"/>
      <c r="AQ117" s="340"/>
      <c r="AR117" s="340"/>
      <c r="AS117" s="340"/>
    </row>
    <row r="118" spans="20:45" x14ac:dyDescent="0.25">
      <c r="T118" s="340"/>
      <c r="U118" s="340"/>
      <c r="V118" s="340"/>
      <c r="W118" s="340"/>
      <c r="X118" s="340"/>
      <c r="Y118" s="340"/>
      <c r="Z118" s="340"/>
      <c r="AA118" s="340"/>
      <c r="AB118" s="340"/>
      <c r="AC118" s="340"/>
      <c r="AD118" s="340"/>
      <c r="AE118" s="340"/>
      <c r="AF118" s="340"/>
      <c r="AG118" s="340"/>
      <c r="AH118" s="340"/>
      <c r="AL118" s="340"/>
      <c r="AM118" s="340"/>
      <c r="AN118" s="340"/>
      <c r="AO118" s="340"/>
      <c r="AP118" s="340"/>
      <c r="AQ118" s="340"/>
      <c r="AR118" s="340"/>
      <c r="AS118" s="340"/>
    </row>
    <row r="119" spans="20:45" x14ac:dyDescent="0.25">
      <c r="T119" s="340"/>
      <c r="U119" s="340"/>
      <c r="V119" s="340"/>
      <c r="W119" s="340"/>
      <c r="X119" s="340"/>
      <c r="Y119" s="340"/>
      <c r="Z119" s="340"/>
      <c r="AA119" s="340"/>
      <c r="AB119" s="340"/>
      <c r="AC119" s="340"/>
      <c r="AD119" s="340"/>
      <c r="AE119" s="340"/>
      <c r="AF119" s="340"/>
      <c r="AG119" s="340"/>
      <c r="AH119" s="340"/>
      <c r="AL119" s="340"/>
      <c r="AM119" s="340"/>
      <c r="AN119" s="340"/>
      <c r="AO119" s="340"/>
      <c r="AP119" s="340"/>
      <c r="AQ119" s="340"/>
      <c r="AR119" s="340"/>
      <c r="AS119" s="340"/>
    </row>
    <row r="120" spans="20:45" x14ac:dyDescent="0.25">
      <c r="T120" s="340"/>
      <c r="U120" s="340"/>
      <c r="V120" s="340"/>
      <c r="W120" s="340"/>
      <c r="X120" s="340"/>
      <c r="Y120" s="340"/>
      <c r="Z120" s="340"/>
      <c r="AA120" s="340"/>
      <c r="AB120" s="340"/>
      <c r="AC120" s="340"/>
      <c r="AD120" s="340"/>
      <c r="AE120" s="340"/>
      <c r="AF120" s="340"/>
      <c r="AG120" s="340"/>
      <c r="AH120" s="340"/>
      <c r="AL120" s="340"/>
      <c r="AM120" s="340"/>
      <c r="AN120" s="340"/>
      <c r="AO120" s="340"/>
      <c r="AP120" s="340"/>
      <c r="AQ120" s="340"/>
      <c r="AR120" s="340"/>
      <c r="AS120" s="340"/>
    </row>
    <row r="121" spans="20:45" x14ac:dyDescent="0.25">
      <c r="T121" s="340"/>
      <c r="U121" s="340"/>
      <c r="V121" s="340"/>
      <c r="W121" s="340"/>
      <c r="X121" s="340"/>
      <c r="Y121" s="340"/>
      <c r="Z121" s="340"/>
      <c r="AA121" s="340"/>
      <c r="AB121" s="340"/>
      <c r="AC121" s="340"/>
      <c r="AD121" s="340"/>
      <c r="AE121" s="340"/>
      <c r="AF121" s="340"/>
      <c r="AG121" s="340"/>
      <c r="AH121" s="340"/>
      <c r="AL121" s="340"/>
      <c r="AM121" s="340"/>
      <c r="AN121" s="340"/>
      <c r="AO121" s="340"/>
      <c r="AP121" s="340"/>
      <c r="AQ121" s="340"/>
      <c r="AR121" s="340"/>
      <c r="AS121" s="340"/>
    </row>
    <row r="122" spans="20:45" x14ac:dyDescent="0.25">
      <c r="T122" s="340"/>
      <c r="U122" s="340"/>
      <c r="V122" s="340"/>
      <c r="W122" s="340"/>
      <c r="X122" s="340"/>
      <c r="Y122" s="340"/>
      <c r="Z122" s="340"/>
      <c r="AA122" s="340"/>
      <c r="AB122" s="340"/>
      <c r="AC122" s="340"/>
      <c r="AD122" s="340"/>
      <c r="AE122" s="340"/>
      <c r="AF122" s="340"/>
      <c r="AG122" s="340"/>
      <c r="AH122" s="340"/>
      <c r="AL122" s="340"/>
      <c r="AM122" s="340"/>
      <c r="AN122" s="340"/>
      <c r="AO122" s="340"/>
      <c r="AP122" s="340"/>
      <c r="AQ122" s="340"/>
      <c r="AR122" s="340"/>
      <c r="AS122" s="340"/>
    </row>
    <row r="123" spans="20:45" x14ac:dyDescent="0.25">
      <c r="T123" s="340"/>
      <c r="U123" s="340"/>
      <c r="V123" s="340"/>
      <c r="W123" s="340"/>
      <c r="X123" s="340"/>
      <c r="Y123" s="340"/>
      <c r="Z123" s="340"/>
      <c r="AA123" s="340"/>
      <c r="AB123" s="340"/>
      <c r="AC123" s="340"/>
      <c r="AD123" s="340"/>
      <c r="AE123" s="340"/>
      <c r="AF123" s="340"/>
      <c r="AG123" s="340"/>
      <c r="AH123" s="340"/>
      <c r="AL123" s="340"/>
      <c r="AM123" s="340"/>
      <c r="AN123" s="340"/>
      <c r="AO123" s="340"/>
      <c r="AP123" s="340"/>
      <c r="AQ123" s="340"/>
      <c r="AR123" s="340"/>
      <c r="AS123" s="340"/>
    </row>
    <row r="124" spans="20:45" x14ac:dyDescent="0.25">
      <c r="T124" s="340"/>
      <c r="U124" s="340"/>
      <c r="V124" s="340"/>
      <c r="W124" s="340"/>
      <c r="X124" s="340"/>
      <c r="Y124" s="340"/>
      <c r="Z124" s="340"/>
      <c r="AA124" s="340"/>
      <c r="AB124" s="340"/>
      <c r="AC124" s="340"/>
      <c r="AD124" s="340"/>
      <c r="AE124" s="340"/>
      <c r="AF124" s="340"/>
      <c r="AG124" s="340"/>
      <c r="AH124" s="340"/>
      <c r="AL124" s="340"/>
      <c r="AM124" s="340"/>
      <c r="AN124" s="340"/>
      <c r="AO124" s="340"/>
      <c r="AP124" s="340"/>
      <c r="AQ124" s="340"/>
      <c r="AR124" s="340"/>
      <c r="AS124" s="340"/>
    </row>
    <row r="125" spans="20:45" x14ac:dyDescent="0.25">
      <c r="T125" s="340"/>
      <c r="U125" s="340"/>
      <c r="V125" s="340"/>
      <c r="W125" s="340"/>
      <c r="X125" s="340"/>
      <c r="Y125" s="340"/>
      <c r="Z125" s="340"/>
      <c r="AA125" s="340"/>
      <c r="AB125" s="340"/>
      <c r="AC125" s="340"/>
      <c r="AD125" s="340"/>
      <c r="AE125" s="340"/>
      <c r="AF125" s="340"/>
      <c r="AG125" s="340"/>
      <c r="AH125" s="340"/>
      <c r="AL125" s="340"/>
      <c r="AM125" s="340"/>
      <c r="AN125" s="340"/>
      <c r="AO125" s="340"/>
      <c r="AP125" s="340"/>
      <c r="AQ125" s="340"/>
      <c r="AR125" s="340"/>
      <c r="AS125" s="340"/>
    </row>
    <row r="126" spans="20:45" x14ac:dyDescent="0.25">
      <c r="T126" s="340"/>
      <c r="U126" s="340"/>
      <c r="V126" s="340"/>
      <c r="W126" s="340"/>
      <c r="X126" s="340"/>
      <c r="Y126" s="340"/>
      <c r="Z126" s="340"/>
      <c r="AA126" s="340"/>
      <c r="AB126" s="340"/>
      <c r="AC126" s="340"/>
      <c r="AD126" s="340"/>
      <c r="AE126" s="340"/>
      <c r="AF126" s="340"/>
      <c r="AG126" s="340"/>
      <c r="AH126" s="340"/>
      <c r="AL126" s="340"/>
      <c r="AM126" s="340"/>
      <c r="AN126" s="340"/>
      <c r="AO126" s="340"/>
      <c r="AP126" s="340"/>
      <c r="AQ126" s="340"/>
      <c r="AR126" s="340"/>
      <c r="AS126" s="340"/>
    </row>
    <row r="127" spans="20:45" x14ac:dyDescent="0.25">
      <c r="T127" s="340"/>
      <c r="U127" s="340"/>
      <c r="V127" s="340"/>
      <c r="W127" s="340"/>
      <c r="X127" s="340"/>
      <c r="Y127" s="340"/>
      <c r="Z127" s="340"/>
      <c r="AA127" s="340"/>
      <c r="AB127" s="340"/>
      <c r="AC127" s="340"/>
      <c r="AD127" s="340"/>
      <c r="AE127" s="340"/>
      <c r="AF127" s="340"/>
      <c r="AG127" s="340"/>
      <c r="AH127" s="340"/>
      <c r="AL127" s="340"/>
      <c r="AM127" s="340"/>
      <c r="AN127" s="340"/>
      <c r="AO127" s="340"/>
      <c r="AP127" s="340"/>
      <c r="AQ127" s="340"/>
      <c r="AR127" s="340"/>
      <c r="AS127" s="340"/>
    </row>
    <row r="128" spans="20:45" x14ac:dyDescent="0.25">
      <c r="T128" s="340"/>
      <c r="U128" s="340"/>
      <c r="V128" s="340"/>
      <c r="W128" s="340"/>
      <c r="X128" s="340"/>
      <c r="Y128" s="340"/>
      <c r="Z128" s="340"/>
      <c r="AA128" s="340"/>
      <c r="AB128" s="340"/>
      <c r="AC128" s="340"/>
      <c r="AD128" s="340"/>
      <c r="AE128" s="340"/>
      <c r="AF128" s="340"/>
      <c r="AG128" s="340"/>
      <c r="AH128" s="340"/>
      <c r="AL128" s="340"/>
      <c r="AM128" s="340"/>
      <c r="AN128" s="340"/>
      <c r="AO128" s="340"/>
      <c r="AP128" s="340"/>
      <c r="AQ128" s="340"/>
      <c r="AR128" s="340"/>
      <c r="AS128" s="340"/>
    </row>
    <row r="129" spans="20:45" x14ac:dyDescent="0.25">
      <c r="T129" s="340"/>
      <c r="U129" s="340"/>
      <c r="V129" s="340"/>
      <c r="W129" s="340"/>
      <c r="X129" s="340"/>
      <c r="Y129" s="340"/>
      <c r="Z129" s="340"/>
      <c r="AA129" s="340"/>
      <c r="AB129" s="340"/>
      <c r="AC129" s="340"/>
      <c r="AD129" s="340"/>
      <c r="AE129" s="340"/>
      <c r="AF129" s="340"/>
      <c r="AG129" s="340"/>
      <c r="AH129" s="340"/>
      <c r="AL129" s="340"/>
      <c r="AM129" s="340"/>
      <c r="AN129" s="340"/>
      <c r="AO129" s="340"/>
      <c r="AP129" s="340"/>
      <c r="AQ129" s="340"/>
      <c r="AR129" s="340"/>
      <c r="AS129" s="340"/>
    </row>
    <row r="130" spans="20:45" x14ac:dyDescent="0.25">
      <c r="T130" s="340"/>
      <c r="U130" s="340"/>
      <c r="V130" s="340"/>
      <c r="W130" s="340"/>
      <c r="X130" s="340"/>
      <c r="Y130" s="340"/>
      <c r="Z130" s="340"/>
      <c r="AA130" s="340"/>
      <c r="AB130" s="340"/>
      <c r="AC130" s="340"/>
      <c r="AD130" s="340"/>
      <c r="AE130" s="340"/>
      <c r="AF130" s="340"/>
      <c r="AG130" s="340"/>
      <c r="AH130" s="340"/>
      <c r="AL130" s="340"/>
      <c r="AM130" s="340"/>
      <c r="AN130" s="340"/>
      <c r="AO130" s="340"/>
      <c r="AP130" s="340"/>
      <c r="AQ130" s="340"/>
      <c r="AR130" s="340"/>
      <c r="AS130" s="340"/>
    </row>
    <row r="131" spans="20:45" x14ac:dyDescent="0.25">
      <c r="T131" s="340"/>
      <c r="U131" s="340"/>
      <c r="V131" s="340"/>
      <c r="W131" s="340"/>
      <c r="X131" s="340"/>
      <c r="Y131" s="340"/>
      <c r="Z131" s="340"/>
      <c r="AA131" s="340"/>
      <c r="AB131" s="340"/>
      <c r="AC131" s="340"/>
      <c r="AD131" s="340"/>
      <c r="AE131" s="340"/>
      <c r="AF131" s="340"/>
      <c r="AG131" s="340"/>
      <c r="AH131" s="340"/>
      <c r="AL131" s="340"/>
      <c r="AM131" s="340"/>
      <c r="AN131" s="340"/>
      <c r="AO131" s="340"/>
      <c r="AP131" s="340"/>
      <c r="AQ131" s="340"/>
      <c r="AR131" s="340"/>
      <c r="AS131" s="340"/>
    </row>
    <row r="132" spans="20:45" x14ac:dyDescent="0.25">
      <c r="T132" s="340"/>
      <c r="U132" s="340"/>
      <c r="V132" s="340"/>
      <c r="W132" s="340"/>
      <c r="X132" s="340"/>
      <c r="Y132" s="340"/>
      <c r="Z132" s="340"/>
      <c r="AA132" s="340"/>
      <c r="AB132" s="340"/>
      <c r="AC132" s="340"/>
      <c r="AD132" s="340"/>
      <c r="AE132" s="340"/>
      <c r="AF132" s="340"/>
      <c r="AG132" s="340"/>
      <c r="AH132" s="340"/>
      <c r="AL132" s="340"/>
      <c r="AM132" s="340"/>
      <c r="AN132" s="340"/>
      <c r="AO132" s="340"/>
      <c r="AP132" s="340"/>
      <c r="AQ132" s="340"/>
      <c r="AR132" s="340"/>
      <c r="AS132" s="340"/>
    </row>
    <row r="133" spans="20:45" x14ac:dyDescent="0.25">
      <c r="T133" s="340"/>
      <c r="U133" s="340"/>
      <c r="V133" s="340"/>
      <c r="W133" s="340"/>
      <c r="X133" s="340"/>
      <c r="Y133" s="340"/>
      <c r="Z133" s="340"/>
      <c r="AA133" s="340"/>
      <c r="AB133" s="340"/>
      <c r="AC133" s="340"/>
      <c r="AD133" s="340"/>
      <c r="AE133" s="340"/>
      <c r="AF133" s="340"/>
      <c r="AG133" s="340"/>
      <c r="AH133" s="340"/>
      <c r="AL133" s="340"/>
      <c r="AM133" s="340"/>
      <c r="AN133" s="340"/>
      <c r="AO133" s="340"/>
      <c r="AP133" s="340"/>
      <c r="AQ133" s="340"/>
      <c r="AR133" s="340"/>
      <c r="AS133" s="340"/>
    </row>
    <row r="134" spans="20:45" x14ac:dyDescent="0.25">
      <c r="T134" s="340"/>
      <c r="U134" s="340"/>
      <c r="V134" s="340"/>
      <c r="W134" s="340"/>
      <c r="X134" s="340"/>
      <c r="Y134" s="340"/>
      <c r="Z134" s="340"/>
      <c r="AA134" s="340"/>
      <c r="AB134" s="340"/>
      <c r="AC134" s="340"/>
      <c r="AD134" s="340"/>
      <c r="AE134" s="340"/>
      <c r="AF134" s="340"/>
      <c r="AG134" s="340"/>
      <c r="AH134" s="340"/>
      <c r="AL134" s="340"/>
      <c r="AM134" s="340"/>
      <c r="AN134" s="340"/>
      <c r="AO134" s="340"/>
      <c r="AP134" s="340"/>
      <c r="AQ134" s="340"/>
      <c r="AR134" s="340"/>
      <c r="AS134" s="340"/>
    </row>
    <row r="135" spans="20:45" x14ac:dyDescent="0.25">
      <c r="T135" s="340"/>
      <c r="U135" s="340"/>
      <c r="V135" s="340"/>
      <c r="W135" s="340"/>
      <c r="X135" s="340"/>
      <c r="Y135" s="340"/>
      <c r="Z135" s="340"/>
      <c r="AA135" s="340"/>
      <c r="AB135" s="340"/>
      <c r="AC135" s="340"/>
      <c r="AD135" s="340"/>
      <c r="AE135" s="340"/>
      <c r="AF135" s="340"/>
      <c r="AG135" s="340"/>
      <c r="AH135" s="340"/>
      <c r="AL135" s="340"/>
      <c r="AM135" s="340"/>
      <c r="AN135" s="340"/>
      <c r="AO135" s="340"/>
      <c r="AP135" s="340"/>
      <c r="AQ135" s="340"/>
      <c r="AR135" s="340"/>
      <c r="AS135" s="340"/>
    </row>
    <row r="136" spans="20:45" x14ac:dyDescent="0.25">
      <c r="T136" s="340"/>
      <c r="U136" s="340"/>
      <c r="V136" s="340"/>
      <c r="W136" s="340"/>
      <c r="X136" s="340"/>
      <c r="Y136" s="340"/>
      <c r="Z136" s="340"/>
      <c r="AA136" s="340"/>
      <c r="AB136" s="340"/>
      <c r="AC136" s="340"/>
      <c r="AD136" s="340"/>
      <c r="AE136" s="340"/>
      <c r="AF136" s="340"/>
      <c r="AG136" s="340"/>
      <c r="AH136" s="340"/>
      <c r="AL136" s="340"/>
      <c r="AM136" s="340"/>
      <c r="AN136" s="340"/>
      <c r="AO136" s="340"/>
      <c r="AP136" s="340"/>
      <c r="AQ136" s="340"/>
      <c r="AR136" s="340"/>
      <c r="AS136" s="340"/>
    </row>
    <row r="137" spans="20:45" x14ac:dyDescent="0.25">
      <c r="T137" s="340"/>
      <c r="U137" s="340"/>
      <c r="V137" s="340"/>
      <c r="W137" s="340"/>
      <c r="X137" s="340"/>
      <c r="Y137" s="340"/>
      <c r="Z137" s="340"/>
      <c r="AA137" s="340"/>
      <c r="AB137" s="340"/>
      <c r="AC137" s="340"/>
      <c r="AD137" s="340"/>
      <c r="AE137" s="340"/>
      <c r="AF137" s="340"/>
      <c r="AG137" s="340"/>
      <c r="AH137" s="340"/>
      <c r="AL137" s="340"/>
      <c r="AM137" s="340"/>
      <c r="AN137" s="340"/>
      <c r="AO137" s="340"/>
      <c r="AP137" s="340"/>
      <c r="AQ137" s="340"/>
      <c r="AR137" s="340"/>
      <c r="AS137" s="340"/>
    </row>
    <row r="138" spans="20:45" x14ac:dyDescent="0.25">
      <c r="T138" s="340"/>
      <c r="U138" s="340"/>
      <c r="V138" s="340"/>
      <c r="W138" s="340"/>
      <c r="X138" s="340"/>
      <c r="Y138" s="340"/>
      <c r="Z138" s="340"/>
      <c r="AA138" s="340"/>
      <c r="AB138" s="340"/>
      <c r="AC138" s="340"/>
      <c r="AD138" s="340"/>
      <c r="AE138" s="340"/>
      <c r="AF138" s="340"/>
      <c r="AG138" s="340"/>
      <c r="AH138" s="340"/>
      <c r="AL138" s="340"/>
      <c r="AM138" s="340"/>
      <c r="AN138" s="340"/>
      <c r="AO138" s="340"/>
      <c r="AP138" s="340"/>
      <c r="AQ138" s="340"/>
      <c r="AR138" s="340"/>
      <c r="AS138" s="340"/>
    </row>
    <row r="139" spans="20:45" x14ac:dyDescent="0.25"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L139" s="340"/>
      <c r="AM139" s="340"/>
      <c r="AN139" s="340"/>
      <c r="AO139" s="340"/>
      <c r="AP139" s="340"/>
      <c r="AQ139" s="340"/>
      <c r="AR139" s="340"/>
      <c r="AS139" s="340"/>
    </row>
    <row r="140" spans="20:45" x14ac:dyDescent="0.25">
      <c r="T140" s="340"/>
      <c r="U140" s="340"/>
      <c r="V140" s="340"/>
      <c r="W140" s="340"/>
      <c r="X140" s="340"/>
      <c r="Y140" s="340"/>
      <c r="Z140" s="340"/>
      <c r="AA140" s="340"/>
      <c r="AB140" s="340"/>
      <c r="AC140" s="340"/>
      <c r="AD140" s="340"/>
      <c r="AE140" s="340"/>
      <c r="AF140" s="340"/>
      <c r="AG140" s="340"/>
      <c r="AH140" s="340"/>
      <c r="AL140" s="340"/>
      <c r="AM140" s="340"/>
      <c r="AN140" s="340"/>
      <c r="AO140" s="340"/>
      <c r="AP140" s="340"/>
      <c r="AQ140" s="340"/>
      <c r="AR140" s="340"/>
      <c r="AS140" s="340"/>
    </row>
  </sheetData>
  <mergeCells count="1">
    <mergeCell ref="A4:C4"/>
  </mergeCells>
  <phoneticPr fontId="60" type="noConversion"/>
  <conditionalFormatting sqref="B22 B24 B26 B28 B30 B32 B34 B36 B38 B40 B42 B44 B46 B48 B50 B52">
    <cfRule type="cellIs" dxfId="197" priority="13" stopIfTrue="1" operator="equal">
      <formula>"QA"</formula>
    </cfRule>
    <cfRule type="cellIs" dxfId="196" priority="14" stopIfTrue="1" operator="equal">
      <formula>"DA"</formula>
    </cfRule>
  </conditionalFormatting>
  <conditionalFormatting sqref="E7 E21">
    <cfRule type="expression" dxfId="195" priority="16" stopIfTrue="1">
      <formula>$E7&lt;5</formula>
    </cfRule>
  </conditionalFormatting>
  <conditionalFormatting sqref="E22 E24 E26 E28 E30 E32 E34 E36 E38 E40 E42 E44 E46 E48 E50 E52">
    <cfRule type="expression" dxfId="194" priority="8" stopIfTrue="1">
      <formula>AND($E22&lt;9,$C22&gt;0)</formula>
    </cfRule>
  </conditionalFormatting>
  <conditionalFormatting sqref="F7 F9 F11 F13 F15 F17 F19">
    <cfRule type="cellIs" dxfId="193" priority="17" stopIfTrue="1" operator="equal">
      <formula>"Bye"</formula>
    </cfRule>
  </conditionalFormatting>
  <conditionalFormatting sqref="F21:F22 F24 F26 F28 F30 F32 F34 F36 F38 F40 F42 F44 F46 F48 F50">
    <cfRule type="cellIs" dxfId="192" priority="9" stopIfTrue="1" operator="equal">
      <formula>"Bye"</formula>
    </cfRule>
  </conditionalFormatting>
  <conditionalFormatting sqref="F22 F24 F26 F28 F30 F32 F34 F36 F38 F40 F42 F44 F46 F48 F50">
    <cfRule type="expression" dxfId="191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90" priority="4" stopIfTrue="1">
      <formula>AND($E7&lt;9,$C7&gt;0)</formula>
    </cfRule>
  </conditionalFormatting>
  <conditionalFormatting sqref="I8 K10 I12 M14 I16 K18 I20 I23 K25 I27 M29 I31 K33 I35 I39 K41 I43 M45 I47 K49 I51">
    <cfRule type="expression" dxfId="189" priority="5" stopIfTrue="1">
      <formula>AND($O$1="CU",I8="Umpire")</formula>
    </cfRule>
    <cfRule type="expression" dxfId="188" priority="6" stopIfTrue="1">
      <formula>AND($O$1="CU",I8&lt;&gt;"Umpire",J8&lt;&gt;"")</formula>
    </cfRule>
    <cfRule type="expression" dxfId="187" priority="7" stopIfTrue="1">
      <formula>AND($O$1="CU",I8&lt;&gt;"Umpire")</formula>
    </cfRule>
  </conditionalFormatting>
  <conditionalFormatting sqref="J8 L10 J12 N14 J16 L18 J20 R62">
    <cfRule type="expression" dxfId="186" priority="15" stopIfTrue="1">
      <formula>$O$1="CU"</formula>
    </cfRule>
  </conditionalFormatting>
  <conditionalFormatting sqref="K8 M10 K12 O14 K16 M18 K20 K23 M25 K27 O29 K31 M33 K35 K39 M41 K43 O45 K47 M49 K51">
    <cfRule type="expression" dxfId="185" priority="11" stopIfTrue="1">
      <formula>J8="as"</formula>
    </cfRule>
    <cfRule type="expression" dxfId="184" priority="12" stopIfTrue="1">
      <formula>J8="bs"</formula>
    </cfRule>
  </conditionalFormatting>
  <conditionalFormatting sqref="O16">
    <cfRule type="expression" dxfId="183" priority="1" stopIfTrue="1">
      <formula>AND($O$1="CU",O16="Umpire")</formula>
    </cfRule>
    <cfRule type="expression" dxfId="182" priority="2" stopIfTrue="1">
      <formula>AND($O$1="CU",O16&lt;&gt;"Umpire",P16&lt;&gt;"")</formula>
    </cfRule>
    <cfRule type="expression" dxfId="181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 xr:uid="{E15CF1A0-4530-4CF0-99D0-99FE8F09E8FA}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21</vt:i4>
      </vt:variant>
    </vt:vector>
  </HeadingPairs>
  <TitlesOfParts>
    <vt:vector size="38" baseType="lpstr">
      <vt:lpstr>Altalanos</vt:lpstr>
      <vt:lpstr>Birók</vt:lpstr>
      <vt:lpstr>L12_Csapat</vt:lpstr>
      <vt:lpstr>F12</vt:lpstr>
      <vt:lpstr>Vigasz_F12</vt:lpstr>
      <vt:lpstr>F14</vt:lpstr>
      <vt:lpstr>F16</vt:lpstr>
      <vt:lpstr>F18</vt:lpstr>
      <vt:lpstr>L12</vt:lpstr>
      <vt:lpstr>F12_Csapat</vt:lpstr>
      <vt:lpstr>L18_Csapat</vt:lpstr>
      <vt:lpstr>Vigasz_L12</vt:lpstr>
      <vt:lpstr>L14</vt:lpstr>
      <vt:lpstr>L16</vt:lpstr>
      <vt:lpstr>L18</vt:lpstr>
      <vt:lpstr>F18_Csapat</vt:lpstr>
      <vt:lpstr>Vigasz_L12_F12</vt:lpstr>
      <vt:lpstr>F12_Csapat!Nyomtatási_cím</vt:lpstr>
      <vt:lpstr>F18_Csapat!Nyomtatási_cím</vt:lpstr>
      <vt:lpstr>L12_Csapat!Nyomtatási_cím</vt:lpstr>
      <vt:lpstr>L18_Csapat!Nyomtatási_cím</vt:lpstr>
      <vt:lpstr>Vigasz_L12_F12!Nyomtatási_cím</vt:lpstr>
      <vt:lpstr>Birók!Nyomtatási_terület</vt:lpstr>
      <vt:lpstr>'F12'!Nyomtatási_terület</vt:lpstr>
      <vt:lpstr>F12_Csapat!Nyomtatási_terület</vt:lpstr>
      <vt:lpstr>'F14'!Nyomtatási_terület</vt:lpstr>
      <vt:lpstr>'F16'!Nyomtatási_terület</vt:lpstr>
      <vt:lpstr>'F18'!Nyomtatási_terület</vt:lpstr>
      <vt:lpstr>F18_Csapat!Nyomtatási_terület</vt:lpstr>
      <vt:lpstr>'L12'!Nyomtatási_terület</vt:lpstr>
      <vt:lpstr>L12_Csapat!Nyomtatási_terület</vt:lpstr>
      <vt:lpstr>'L14'!Nyomtatási_terület</vt:lpstr>
      <vt:lpstr>'L16'!Nyomtatási_terület</vt:lpstr>
      <vt:lpstr>'L18'!Nyomtatási_terület</vt:lpstr>
      <vt:lpstr>L18_Csapat!Nyomtatási_terület</vt:lpstr>
      <vt:lpstr>Vigasz_F12!Nyomtatási_terület</vt:lpstr>
      <vt:lpstr>Vigasz_L12!Nyomtatási_terület</vt:lpstr>
      <vt:lpstr>Vigasz_L12_F12!Nyomtatási_terület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2025-06-26T15:25:59Z</dcterms:modified>
  <cp:category>Forms</cp:category>
</cp:coreProperties>
</file>