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8.xml" ContentType="application/vnd.ms-excel.controlproperties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9.xml" ContentType="application/vnd.ms-excel.controlproperties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BP és VIDÉK Bajnokság - 2025\Budapest\"/>
    </mc:Choice>
  </mc:AlternateContent>
  <xr:revisionPtr revIDLastSave="0" documentId="8_{F0045F77-30C6-4368-814D-2DC9B8F827E1}" xr6:coauthVersionLast="47" xr6:coauthVersionMax="47" xr10:uidLastSave="{00000000-0000-0000-0000-000000000000}"/>
  <bookViews>
    <workbookView xWindow="-108" yWindow="-108" windowWidth="23256" windowHeight="13176" tabRatio="884" activeTab="3" xr2:uid="{B6C25DCF-157C-4A33-A10E-19C6885F6CBD}"/>
  </bookViews>
  <sheets>
    <sheet name="Altalanos" sheetId="1" r:id="rId1"/>
    <sheet name="Birók" sheetId="2" r:id="rId2"/>
    <sheet name="L12 csapat ELO" sheetId="9" state="hidden" r:id="rId3"/>
    <sheet name="L12 csapat" sheetId="85" r:id="rId4"/>
    <sheet name="L12 csapat vigasz" sheetId="238" r:id="rId5"/>
    <sheet name="L14 csapat ELO" sheetId="231" state="hidden" r:id="rId6"/>
    <sheet name="L14 csapat" sheetId="232" r:id="rId7"/>
    <sheet name="L16 csapat ELO" sheetId="279" state="hidden" r:id="rId8"/>
    <sheet name="L16 csapat" sheetId="233" r:id="rId9"/>
    <sheet name="L18 csapat ELO" sheetId="303" state="hidden" r:id="rId10"/>
    <sheet name="L18 csapat" sheetId="281" r:id="rId1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'L12 csapat ELO'!$1:$6</definedName>
    <definedName name="_xlnm.Print_Titles" localSheetId="5">'L14 csapat ELO'!$1:$6</definedName>
    <definedName name="_xlnm.Print_Titles" localSheetId="7">'L16 csapat ELO'!$1:$6</definedName>
    <definedName name="_xlnm.Print_Titles" localSheetId="9">'L18 csapat ELO'!$1:$6</definedName>
    <definedName name="_xlnm.Print_Area" localSheetId="1">Birók!$A$1:$N$29</definedName>
    <definedName name="_xlnm.Print_Area" localSheetId="3">'L12 csapat'!$A$1:$R$62</definedName>
    <definedName name="_xlnm.Print_Area" localSheetId="2">'L12 csapat ELO'!$A$1:$Q$134</definedName>
    <definedName name="_xlnm.Print_Area" localSheetId="4">'L12 csapat vigasz'!$A$1:$R$62</definedName>
    <definedName name="_xlnm.Print_Area" localSheetId="6">'L14 csapat'!$A$1:$M$41</definedName>
    <definedName name="_xlnm.Print_Area" localSheetId="5">'L14 csapat ELO'!$A$1:$Q$134</definedName>
    <definedName name="_xlnm.Print_Area" localSheetId="8">'L16 csapat'!$A$1:$M$41</definedName>
    <definedName name="_xlnm.Print_Area" localSheetId="7">'L16 csapat ELO'!$A$1:$Q$134</definedName>
    <definedName name="_xlnm.Print_Area" localSheetId="10">'L18 csapat'!$A$1:$M$41</definedName>
    <definedName name="_xlnm.Print_Area" localSheetId="9">'L18 csapat ELO'!$A$1:$Q$134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81" l="1"/>
  <c r="G13" i="281"/>
  <c r="C13" i="281"/>
  <c r="I11" i="281"/>
  <c r="G11" i="281"/>
  <c r="B21" i="281"/>
  <c r="C11" i="281"/>
  <c r="I9" i="281"/>
  <c r="G9" i="281"/>
  <c r="F18" i="281"/>
  <c r="C9" i="281"/>
  <c r="I7" i="281"/>
  <c r="G7" i="281"/>
  <c r="C7" i="281"/>
  <c r="D18" i="281"/>
  <c r="J18" i="281"/>
  <c r="C2" i="303"/>
  <c r="P156" i="303"/>
  <c r="M156" i="303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 s="1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/>
  <c r="L147" i="303"/>
  <c r="K147" i="303"/>
  <c r="J147" i="303"/>
  <c r="P146" i="303"/>
  <c r="M146" i="303" s="1"/>
  <c r="L146" i="303"/>
  <c r="K146" i="303"/>
  <c r="J146" i="303"/>
  <c r="P145" i="303"/>
  <c r="M145" i="303" s="1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/>
  <c r="L139" i="303"/>
  <c r="K139" i="303"/>
  <c r="J139" i="303"/>
  <c r="P138" i="303"/>
  <c r="M138" i="303" s="1"/>
  <c r="L138" i="303"/>
  <c r="K138" i="303"/>
  <c r="J138" i="303"/>
  <c r="P137" i="303"/>
  <c r="M137" i="303" s="1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/>
  <c r="L131" i="303"/>
  <c r="K131" i="303"/>
  <c r="J131" i="303"/>
  <c r="P130" i="303"/>
  <c r="M130" i="303" s="1"/>
  <c r="L130" i="303"/>
  <c r="K130" i="303"/>
  <c r="J130" i="303"/>
  <c r="P129" i="303"/>
  <c r="M129" i="303" s="1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 s="1"/>
  <c r="L116" i="303"/>
  <c r="K116" i="303"/>
  <c r="J116" i="303"/>
  <c r="P115" i="303"/>
  <c r="M115" i="303"/>
  <c r="L115" i="303"/>
  <c r="K115" i="303"/>
  <c r="J115" i="303"/>
  <c r="P114" i="303"/>
  <c r="M114" i="303" s="1"/>
  <c r="L114" i="303"/>
  <c r="K114" i="303"/>
  <c r="J114" i="303"/>
  <c r="P113" i="303"/>
  <c r="M113" i="303" s="1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 s="1"/>
  <c r="L108" i="303"/>
  <c r="K108" i="303"/>
  <c r="J108" i="303"/>
  <c r="P107" i="303"/>
  <c r="M107" i="303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 s="1"/>
  <c r="L97" i="303"/>
  <c r="K97" i="303"/>
  <c r="J97" i="303"/>
  <c r="P96" i="303"/>
  <c r="M96" i="303"/>
  <c r="L96" i="303"/>
  <c r="K96" i="303"/>
  <c r="J96" i="303"/>
  <c r="P95" i="303"/>
  <c r="M95" i="303"/>
  <c r="L95" i="303"/>
  <c r="K95" i="303"/>
  <c r="J95" i="303"/>
  <c r="P94" i="303"/>
  <c r="M94" i="303" s="1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 s="1"/>
  <c r="L81" i="303"/>
  <c r="K81" i="303"/>
  <c r="J81" i="303"/>
  <c r="P80" i="303"/>
  <c r="M80" i="303"/>
  <c r="L80" i="303"/>
  <c r="K80" i="303"/>
  <c r="J80" i="303"/>
  <c r="P79" i="303"/>
  <c r="M79" i="303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 s="1"/>
  <c r="L65" i="303"/>
  <c r="K65" i="303"/>
  <c r="J65" i="303"/>
  <c r="P64" i="303"/>
  <c r="M64" i="303"/>
  <c r="L64" i="303"/>
  <c r="K64" i="303"/>
  <c r="J64" i="303"/>
  <c r="P63" i="303"/>
  <c r="M63" i="303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 s="1"/>
  <c r="L60" i="303"/>
  <c r="K60" i="303"/>
  <c r="J60" i="303"/>
  <c r="P59" i="303"/>
  <c r="M59" i="303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/>
  <c r="L48" i="303"/>
  <c r="K48" i="303"/>
  <c r="J48" i="303"/>
  <c r="P47" i="303"/>
  <c r="M47" i="303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 s="1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C2" i="279"/>
  <c r="B22" i="281"/>
  <c r="B19" i="281"/>
  <c r="Y5" i="281"/>
  <c r="AJ1" i="281" s="1"/>
  <c r="M4" i="281"/>
  <c r="K41" i="281"/>
  <c r="E4" i="281"/>
  <c r="A4" i="281"/>
  <c r="Y3" i="281"/>
  <c r="A1" i="281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 s="1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 s="1"/>
  <c r="L143" i="279"/>
  <c r="K143" i="279"/>
  <c r="J143" i="279"/>
  <c r="P142" i="279"/>
  <c r="M142" i="279" s="1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 s="1"/>
  <c r="L119" i="279"/>
  <c r="K119" i="279"/>
  <c r="J119" i="279"/>
  <c r="P118" i="279"/>
  <c r="M118" i="279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 s="1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 s="1"/>
  <c r="L100" i="279"/>
  <c r="K100" i="279"/>
  <c r="J100" i="279"/>
  <c r="P99" i="279"/>
  <c r="M99" i="279" s="1"/>
  <c r="L99" i="279"/>
  <c r="K99" i="279"/>
  <c r="J99" i="279"/>
  <c r="P98" i="279"/>
  <c r="M98" i="279" s="1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 s="1"/>
  <c r="L55" i="279"/>
  <c r="K55" i="279"/>
  <c r="J55" i="279"/>
  <c r="P54" i="279"/>
  <c r="M54" i="279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/>
  <c r="L42" i="279"/>
  <c r="K42" i="279"/>
  <c r="J42" i="279"/>
  <c r="P41" i="279"/>
  <c r="M41" i="279" s="1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2"/>
  <c r="C2" i="231"/>
  <c r="R62" i="238"/>
  <c r="I21" i="238"/>
  <c r="G21" i="238"/>
  <c r="F21" i="238"/>
  <c r="D21" i="238"/>
  <c r="C21" i="238"/>
  <c r="B21" i="238"/>
  <c r="K20" i="238"/>
  <c r="I19" i="238"/>
  <c r="G19" i="238"/>
  <c r="F19" i="238"/>
  <c r="D19" i="238"/>
  <c r="C19" i="238"/>
  <c r="B19" i="238"/>
  <c r="I17" i="238"/>
  <c r="G17" i="238"/>
  <c r="D17" i="238"/>
  <c r="C17" i="238"/>
  <c r="B17" i="238"/>
  <c r="U16" i="238"/>
  <c r="K16" i="238"/>
  <c r="M18" i="238" s="1"/>
  <c r="I15" i="238"/>
  <c r="G15" i="238"/>
  <c r="F15" i="238"/>
  <c r="D15" i="238"/>
  <c r="C15" i="238"/>
  <c r="B15" i="238"/>
  <c r="I13" i="238"/>
  <c r="G13" i="238"/>
  <c r="F13" i="238"/>
  <c r="D13" i="238"/>
  <c r="C13" i="238"/>
  <c r="B13" i="238"/>
  <c r="K12" i="238"/>
  <c r="M10" i="238" s="1"/>
  <c r="O14" i="238"/>
  <c r="I11" i="238"/>
  <c r="G11" i="238"/>
  <c r="D11" i="238"/>
  <c r="C11" i="238"/>
  <c r="B11" i="238"/>
  <c r="I9" i="238"/>
  <c r="G9" i="238"/>
  <c r="F9" i="238"/>
  <c r="D9" i="238"/>
  <c r="C9" i="238"/>
  <c r="B9" i="238"/>
  <c r="K8" i="238"/>
  <c r="U7" i="238"/>
  <c r="I7" i="238"/>
  <c r="G7" i="238"/>
  <c r="F7" i="238"/>
  <c r="D7" i="238"/>
  <c r="C7" i="238"/>
  <c r="B7" i="238"/>
  <c r="Y5" i="238"/>
  <c r="R4" i="238"/>
  <c r="O62" i="238" s="1"/>
  <c r="G4" i="238"/>
  <c r="A4" i="238"/>
  <c r="Y3" i="238"/>
  <c r="AG1" i="238" s="1"/>
  <c r="A1" i="238"/>
  <c r="I13" i="233"/>
  <c r="G13" i="233"/>
  <c r="B22" i="233"/>
  <c r="D13" i="233"/>
  <c r="C13" i="233"/>
  <c r="I11" i="233"/>
  <c r="G11" i="233"/>
  <c r="B21" i="233"/>
  <c r="D11" i="233"/>
  <c r="C11" i="233"/>
  <c r="I9" i="233"/>
  <c r="G9" i="233"/>
  <c r="F18" i="233"/>
  <c r="D9" i="233"/>
  <c r="C9" i="233"/>
  <c r="I7" i="233"/>
  <c r="G7" i="233"/>
  <c r="B19" i="233"/>
  <c r="D7" i="233"/>
  <c r="C7" i="233"/>
  <c r="Y5" i="233"/>
  <c r="M4" i="233"/>
  <c r="K41" i="233" s="1"/>
  <c r="E4" i="233"/>
  <c r="A4" i="233"/>
  <c r="Y3" i="233"/>
  <c r="AI1" i="233" s="1"/>
  <c r="A1" i="233"/>
  <c r="I11" i="232"/>
  <c r="G11" i="232"/>
  <c r="E11" i="232"/>
  <c r="H18" i="232" s="1"/>
  <c r="B21" i="232"/>
  <c r="D11" i="232"/>
  <c r="C11" i="232"/>
  <c r="I9" i="232"/>
  <c r="G9" i="232"/>
  <c r="E9" i="232"/>
  <c r="B20" i="232" s="1"/>
  <c r="D9" i="232"/>
  <c r="C9" i="232"/>
  <c r="I7" i="232"/>
  <c r="G7" i="232"/>
  <c r="E7" i="232"/>
  <c r="B19" i="232"/>
  <c r="D7" i="232"/>
  <c r="C7" i="232"/>
  <c r="Y5" i="232"/>
  <c r="L4" i="232"/>
  <c r="K41" i="232" s="1"/>
  <c r="E4" i="232"/>
  <c r="A4" i="232"/>
  <c r="Y3" i="232"/>
  <c r="AH1" i="232" s="1"/>
  <c r="A1" i="232"/>
  <c r="P156" i="231"/>
  <c r="M156" i="231" s="1"/>
  <c r="L156" i="231"/>
  <c r="K156" i="231"/>
  <c r="J156" i="231"/>
  <c r="P155" i="231"/>
  <c r="M155" i="231"/>
  <c r="L155" i="231"/>
  <c r="K155" i="231"/>
  <c r="J155" i="231"/>
  <c r="P154" i="231"/>
  <c r="M154" i="231" s="1"/>
  <c r="L154" i="231"/>
  <c r="K154" i="231"/>
  <c r="J154" i="231"/>
  <c r="P153" i="231"/>
  <c r="M153" i="231"/>
  <c r="L153" i="231"/>
  <c r="K153" i="231"/>
  <c r="J153" i="231"/>
  <c r="P152" i="231"/>
  <c r="M152" i="231" s="1"/>
  <c r="L152" i="231"/>
  <c r="K152" i="231"/>
  <c r="J152" i="231"/>
  <c r="P151" i="231"/>
  <c r="M151" i="23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 s="1"/>
  <c r="L142" i="231"/>
  <c r="K142" i="231"/>
  <c r="J142" i="231"/>
  <c r="P141" i="231"/>
  <c r="M141" i="23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 s="1"/>
  <c r="L136" i="231"/>
  <c r="K136" i="231"/>
  <c r="J136" i="231"/>
  <c r="P135" i="231"/>
  <c r="M135" i="231"/>
  <c r="L135" i="231"/>
  <c r="K135" i="231"/>
  <c r="J135" i="231"/>
  <c r="P134" i="231"/>
  <c r="M134" i="231" s="1"/>
  <c r="L134" i="231"/>
  <c r="K134" i="231"/>
  <c r="J134" i="231"/>
  <c r="P133" i="231"/>
  <c r="M133" i="23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/>
  <c r="L127" i="231"/>
  <c r="K127" i="231"/>
  <c r="J127" i="231"/>
  <c r="P126" i="231"/>
  <c r="M126" i="231" s="1"/>
  <c r="L126" i="231"/>
  <c r="K126" i="231"/>
  <c r="J126" i="231"/>
  <c r="P125" i="231"/>
  <c r="M125" i="231"/>
  <c r="L125" i="231"/>
  <c r="K125" i="231"/>
  <c r="J125" i="231"/>
  <c r="P124" i="231"/>
  <c r="M124" i="231" s="1"/>
  <c r="L124" i="231"/>
  <c r="K124" i="231"/>
  <c r="J124" i="231"/>
  <c r="P123" i="231"/>
  <c r="M123" i="23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 s="1"/>
  <c r="L120" i="231"/>
  <c r="K120" i="231"/>
  <c r="J120" i="231"/>
  <c r="P119" i="231"/>
  <c r="M119" i="23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/>
  <c r="L109" i="231"/>
  <c r="K109" i="231"/>
  <c r="J109" i="231"/>
  <c r="P108" i="231"/>
  <c r="M108" i="231"/>
  <c r="L108" i="231"/>
  <c r="K108" i="231"/>
  <c r="J108" i="231"/>
  <c r="P107" i="231"/>
  <c r="M107" i="23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 s="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 s="1"/>
  <c r="L95" i="231"/>
  <c r="K95" i="231"/>
  <c r="J95" i="231"/>
  <c r="P94" i="231"/>
  <c r="M94" i="231" s="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 s="1"/>
  <c r="L78" i="231"/>
  <c r="K78" i="231"/>
  <c r="J78" i="231"/>
  <c r="P77" i="231"/>
  <c r="M77" i="231"/>
  <c r="L77" i="231"/>
  <c r="K77" i="231"/>
  <c r="J77" i="231"/>
  <c r="P76" i="231"/>
  <c r="M76" i="23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 s="1"/>
  <c r="L73" i="231"/>
  <c r="K73" i="231"/>
  <c r="J73" i="231"/>
  <c r="P72" i="231"/>
  <c r="M72" i="231" s="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 s="1"/>
  <c r="L65" i="231"/>
  <c r="K65" i="231"/>
  <c r="J65" i="231"/>
  <c r="P64" i="231"/>
  <c r="M64" i="231"/>
  <c r="L64" i="231"/>
  <c r="K64" i="231"/>
  <c r="J64" i="231"/>
  <c r="P63" i="231"/>
  <c r="M63" i="23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/>
  <c r="L56" i="231"/>
  <c r="K56" i="231"/>
  <c r="J56" i="231"/>
  <c r="P55" i="231"/>
  <c r="M55" i="231" s="1"/>
  <c r="L55" i="231"/>
  <c r="K55" i="231"/>
  <c r="J55" i="231"/>
  <c r="P54" i="231"/>
  <c r="M54" i="231" s="1"/>
  <c r="L54" i="231"/>
  <c r="K54" i="231"/>
  <c r="J54" i="231"/>
  <c r="P53" i="231"/>
  <c r="M53" i="231"/>
  <c r="L53" i="231"/>
  <c r="K53" i="231"/>
  <c r="J53" i="231"/>
  <c r="P52" i="231"/>
  <c r="M52" i="231"/>
  <c r="L52" i="231"/>
  <c r="K52" i="231"/>
  <c r="J52" i="231"/>
  <c r="P51" i="231"/>
  <c r="M51" i="231"/>
  <c r="L51" i="231"/>
  <c r="K51" i="231"/>
  <c r="J51" i="231"/>
  <c r="P50" i="231"/>
  <c r="M50" i="231" s="1"/>
  <c r="L50" i="231"/>
  <c r="K50" i="231"/>
  <c r="J50" i="231"/>
  <c r="P49" i="231"/>
  <c r="M49" i="231" s="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I9" i="85"/>
  <c r="C5" i="9"/>
  <c r="D5" i="9"/>
  <c r="H5" i="9"/>
  <c r="P22" i="2"/>
  <c r="U8" i="238" s="1"/>
  <c r="P23" i="2"/>
  <c r="U9" i="85" s="1"/>
  <c r="P24" i="2"/>
  <c r="U10" i="85" s="1"/>
  <c r="P25" i="2"/>
  <c r="U11" i="85" s="1"/>
  <c r="P26" i="2"/>
  <c r="U12" i="85" s="1"/>
  <c r="P27" i="2"/>
  <c r="U13" i="238" s="1"/>
  <c r="P28" i="2"/>
  <c r="P29" i="2"/>
  <c r="U15" i="238" s="1"/>
  <c r="Y3" i="85"/>
  <c r="F6" i="85" s="1"/>
  <c r="Y5" i="85"/>
  <c r="M6" i="85"/>
  <c r="R62" i="85"/>
  <c r="F56" i="85"/>
  <c r="R4" i="85"/>
  <c r="O62" i="85" s="1"/>
  <c r="F55" i="85"/>
  <c r="I21" i="85"/>
  <c r="G21" i="85"/>
  <c r="F21" i="85"/>
  <c r="D21" i="85"/>
  <c r="C21" i="85"/>
  <c r="B21" i="85"/>
  <c r="K20" i="85"/>
  <c r="M18" i="85" s="1"/>
  <c r="O14" i="85" s="1"/>
  <c r="I19" i="85"/>
  <c r="G19" i="85"/>
  <c r="F19" i="85"/>
  <c r="D19" i="85"/>
  <c r="C19" i="85"/>
  <c r="B19" i="85"/>
  <c r="I17" i="85"/>
  <c r="G17" i="85"/>
  <c r="F17" i="85"/>
  <c r="D17" i="85"/>
  <c r="C17" i="85"/>
  <c r="B17" i="85"/>
  <c r="U16" i="85"/>
  <c r="U15" i="85"/>
  <c r="I15" i="85"/>
  <c r="G15" i="85"/>
  <c r="F15" i="85"/>
  <c r="K16" i="85" s="1"/>
  <c r="D15" i="85"/>
  <c r="C15" i="85"/>
  <c r="B15" i="85"/>
  <c r="U14" i="85"/>
  <c r="I13" i="85"/>
  <c r="G13" i="85"/>
  <c r="F13" i="85"/>
  <c r="D13" i="85"/>
  <c r="C13" i="85"/>
  <c r="B13" i="85"/>
  <c r="K12" i="85"/>
  <c r="I11" i="85"/>
  <c r="G11" i="85"/>
  <c r="F11" i="85"/>
  <c r="D11" i="85"/>
  <c r="C11" i="85"/>
  <c r="B11" i="85"/>
  <c r="G9" i="85"/>
  <c r="F9" i="85"/>
  <c r="D9" i="85"/>
  <c r="C9" i="85"/>
  <c r="B9" i="85"/>
  <c r="U8" i="85"/>
  <c r="U7" i="85"/>
  <c r="I7" i="85"/>
  <c r="G7" i="85"/>
  <c r="F7" i="85"/>
  <c r="K8" i="85" s="1"/>
  <c r="M10" i="85" s="1"/>
  <c r="D7" i="85"/>
  <c r="C7" i="85"/>
  <c r="B7" i="85"/>
  <c r="G4" i="85"/>
  <c r="A4" i="85"/>
  <c r="E2" i="85"/>
  <c r="A1" i="85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 s="1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/>
  <c r="J49" i="9"/>
  <c r="K49" i="9"/>
  <c r="L49" i="9"/>
  <c r="P49" i="9"/>
  <c r="M49" i="9" s="1"/>
  <c r="J50" i="9"/>
  <c r="K50" i="9"/>
  <c r="L50" i="9"/>
  <c r="P50" i="9"/>
  <c r="M50" i="9" s="1"/>
  <c r="J51" i="9"/>
  <c r="K51" i="9"/>
  <c r="L51" i="9"/>
  <c r="P51" i="9"/>
  <c r="M51" i="9" s="1"/>
  <c r="J52" i="9"/>
  <c r="K52" i="9"/>
  <c r="L52" i="9"/>
  <c r="P52" i="9"/>
  <c r="M52" i="9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/>
  <c r="J61" i="9"/>
  <c r="K61" i="9"/>
  <c r="L61" i="9"/>
  <c r="P61" i="9"/>
  <c r="M61" i="9" s="1"/>
  <c r="J62" i="9"/>
  <c r="K62" i="9"/>
  <c r="L62" i="9"/>
  <c r="P62" i="9"/>
  <c r="M62" i="9" s="1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 s="1"/>
  <c r="J94" i="9"/>
  <c r="K94" i="9"/>
  <c r="L94" i="9"/>
  <c r="P94" i="9"/>
  <c r="M94" i="9" s="1"/>
  <c r="J95" i="9"/>
  <c r="K95" i="9"/>
  <c r="L95" i="9"/>
  <c r="P95" i="9"/>
  <c r="M95" i="9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/>
  <c r="J108" i="9"/>
  <c r="K108" i="9"/>
  <c r="L108" i="9"/>
  <c r="P108" i="9"/>
  <c r="M108" i="9"/>
  <c r="J109" i="9"/>
  <c r="K109" i="9"/>
  <c r="L109" i="9"/>
  <c r="P109" i="9"/>
  <c r="M109" i="9" s="1"/>
  <c r="J110" i="9"/>
  <c r="K110" i="9"/>
  <c r="L110" i="9"/>
  <c r="P110" i="9"/>
  <c r="M110" i="9" s="1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/>
  <c r="J125" i="9"/>
  <c r="K125" i="9"/>
  <c r="L125" i="9"/>
  <c r="P125" i="9"/>
  <c r="M125" i="9" s="1"/>
  <c r="J126" i="9"/>
  <c r="K126" i="9"/>
  <c r="L126" i="9"/>
  <c r="P126" i="9"/>
  <c r="M126" i="9" s="1"/>
  <c r="J127" i="9"/>
  <c r="K127" i="9"/>
  <c r="L127" i="9"/>
  <c r="P127" i="9"/>
  <c r="M127" i="9"/>
  <c r="J128" i="9"/>
  <c r="K128" i="9"/>
  <c r="L128" i="9"/>
  <c r="P128" i="9"/>
  <c r="M128" i="9"/>
  <c r="J129" i="9"/>
  <c r="K129" i="9"/>
  <c r="L129" i="9"/>
  <c r="P129" i="9"/>
  <c r="M129" i="9"/>
  <c r="J130" i="9"/>
  <c r="K130" i="9"/>
  <c r="L130" i="9"/>
  <c r="P130" i="9"/>
  <c r="M130" i="9" s="1"/>
  <c r="J131" i="9"/>
  <c r="K131" i="9"/>
  <c r="L131" i="9"/>
  <c r="P131" i="9"/>
  <c r="M131" i="9" s="1"/>
  <c r="J132" i="9"/>
  <c r="K132" i="9"/>
  <c r="L132" i="9"/>
  <c r="P132" i="9"/>
  <c r="M132" i="9"/>
  <c r="J133" i="9"/>
  <c r="K133" i="9"/>
  <c r="L133" i="9"/>
  <c r="P133" i="9"/>
  <c r="M133" i="9" s="1"/>
  <c r="J134" i="9"/>
  <c r="K134" i="9"/>
  <c r="L134" i="9"/>
  <c r="P134" i="9"/>
  <c r="M134" i="9" s="1"/>
  <c r="A1" i="9"/>
  <c r="U12" i="238"/>
  <c r="U11" i="238"/>
  <c r="AC1" i="233"/>
  <c r="AJ1" i="233"/>
  <c r="AF1" i="233"/>
  <c r="U10" i="238"/>
  <c r="U14" i="238"/>
  <c r="AI1" i="281"/>
  <c r="AK1" i="281"/>
  <c r="AF1" i="281"/>
  <c r="AH1" i="281"/>
  <c r="AE1" i="233"/>
  <c r="AG1" i="233"/>
  <c r="AB1" i="281"/>
  <c r="AB1" i="232"/>
  <c r="AE1" i="238"/>
  <c r="AC1" i="232"/>
  <c r="AE1" i="232"/>
  <c r="D18" i="233"/>
  <c r="F18" i="232"/>
  <c r="J18" i="233"/>
  <c r="B20" i="281"/>
  <c r="H18" i="281"/>
  <c r="D18" i="232"/>
  <c r="H18" i="233"/>
  <c r="B20" i="233"/>
  <c r="U13" i="85" l="1"/>
  <c r="AH1" i="233"/>
  <c r="AB1" i="233"/>
  <c r="AD1" i="238"/>
  <c r="AD1" i="233"/>
  <c r="K6" i="85"/>
  <c r="AE1" i="85"/>
  <c r="AF1" i="85"/>
  <c r="U9" i="238"/>
  <c r="AC1" i="85"/>
  <c r="AH1" i="238"/>
  <c r="AK1" i="233"/>
  <c r="O6" i="85"/>
  <c r="AB1" i="85"/>
  <c r="F55" i="238"/>
  <c r="F56" i="238"/>
  <c r="AE1" i="281"/>
  <c r="AC1" i="281"/>
  <c r="AG1" i="281"/>
  <c r="AD1" i="281"/>
  <c r="AG1" i="85"/>
  <c r="AJ1" i="232"/>
  <c r="AD1" i="232"/>
  <c r="AB1" i="238"/>
  <c r="AK1" i="232"/>
  <c r="AG1" i="232"/>
  <c r="AF1" i="238"/>
  <c r="AH1" i="85"/>
  <c r="AD1" i="85"/>
  <c r="AI1" i="232"/>
  <c r="AF1" i="232"/>
  <c r="AC1" i="238"/>
  <c r="O6" i="238" l="1"/>
  <c r="K6" i="238"/>
  <c r="M6" i="238"/>
  <c r="F6" i="2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2FB4019E-8841-4952-A213-FEDED4F46F73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FE9163AC-222C-4BB6-BCD8-8F1A02060896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DDAF0BF-B489-4240-8734-F86EDA8AF62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CD77E50-1477-457F-917F-524C44B3D39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6F725B71-294B-4402-939B-A6F2B46E4CCB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210BBA3-8187-4214-BD43-DE305034B304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A7B09340-ED5A-4BA0-8092-C643FFD5C5E9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5F8E194F-ABF1-4BEC-BDC9-440D23C00F1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3F7A35DE-CD89-41AF-A24B-5E57E5E0837D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4CB82099-0053-4C05-A626-6FAFB50E6AD2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<sst xmlns="http://schemas.openxmlformats.org/spreadsheetml/2006/main" count="585" uniqueCount="157">
  <si>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</si>
  <si>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</si>
  <si>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</si>
  <si>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</si>
  <si>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</si>
  <si>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</si>
  <si>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</si>
  <si>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</si>
  <si>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</si>
  <si>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</si>
  <si>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</si>
  <si>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</si>
  <si>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</si>
  <si>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</si>
  <si>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</si>
  <si>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</si>
  <si>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</si>
  <si>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</si>
  <si>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</si>
  <si>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</si>
  <si>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</si>
  <si>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</si>
  <si>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</si>
  <si>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</si>
  <si>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</si>
  <si>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</si>
  <si>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</si>
  <si>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</si>
  <si>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</si>
  <si>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</si>
  <si>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</si>
  <si>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</si>
  <si>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</si>
  <si>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</si>
  <si>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</si>
  <si>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</si>
  <si>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</si>
  <si>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</si>
  <si>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</si>
  <si>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</si>
  <si>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</si>
  <si>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</si>
  <si>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</si>
  <si>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</si>
  <si>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</si>
  <si>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</si>
  <si>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</si>
  <si>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</si>
  <si>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</si>
  <si>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</si>
  <si>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</si>
  <si>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</si>
  <si>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</si>
  <si>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</si>
  <si>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</si>
  <si>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</si>
  <si>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</si>
  <si>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</si>
  <si>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</si>
  <si>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</si>
  <si>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</si>
  <si>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</si>
  <si>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</si>
  <si>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</si>
  <si>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</si>
  <si>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</si>
  <si>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</si>
  <si>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</si>
  <si>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</si>
  <si>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</si>
  <si>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</si>
  <si>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</si>
  <si>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</si>
  <si>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</si>
  <si>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</si>
  <si>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</si>
  <si>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</si>
  <si>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</si>
  <si>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</si>
  <si>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</si>
  <si>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</si>
  <si>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</si>
  <si>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</si>
  <si>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</si>
  <si>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</si>
  <si>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</si>
  <si>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</si>
  <si>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</si>
  <si>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</si>
  <si>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</si>
  <si>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</si>
  <si>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</si>
  <si>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</si>
  <si>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</si>
  <si>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</si>
  <si>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</si>
  <si>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</si>
  <si>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</si>
  <si>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</si>
  <si>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</si>
  <si>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</si>
  <si>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Budapest Bajnokság</t>
  </si>
  <si>
    <t>L12 csapat</t>
  </si>
  <si>
    <t>L14 csapat</t>
  </si>
  <si>
    <t>L16 csapat</t>
  </si>
  <si>
    <t>L18 csapat</t>
  </si>
  <si>
    <t>2025.06.19-29.</t>
  </si>
  <si>
    <t>Budapest</t>
  </si>
  <si>
    <t>Rákóczi Andrea</t>
  </si>
  <si>
    <t>BTSZ</t>
  </si>
  <si>
    <t>Miklósi Zsoltné</t>
  </si>
  <si>
    <t>M.E.S.E.</t>
  </si>
  <si>
    <t>PG Tenisz</t>
  </si>
  <si>
    <t>MTK</t>
  </si>
  <si>
    <t>Pasarét TK</t>
  </si>
  <si>
    <t>Fortuna SE</t>
  </si>
  <si>
    <t>Tenisz Múhely</t>
  </si>
  <si>
    <t>PG Tenisz SE</t>
  </si>
  <si>
    <t>Bebto Team</t>
  </si>
  <si>
    <t>VASAS SC</t>
  </si>
  <si>
    <t>GAME T.T. 1</t>
  </si>
  <si>
    <t>GAME T.T. 2.</t>
  </si>
  <si>
    <t>ALFA TI</t>
  </si>
  <si>
    <t>Rózsaszín Pillangók</t>
  </si>
  <si>
    <t>as</t>
  </si>
  <si>
    <t>bs</t>
  </si>
  <si>
    <t>HTF Cso-Ko</t>
  </si>
  <si>
    <t>VIGASZ</t>
  </si>
  <si>
    <t>PG TENISZ SE</t>
  </si>
  <si>
    <t>GAME T.T.1.</t>
  </si>
  <si>
    <t>GAME T.T.2.</t>
  </si>
  <si>
    <t>HTF CSO-KO</t>
  </si>
  <si>
    <t>b</t>
  </si>
  <si>
    <t>3/1</t>
  </si>
  <si>
    <t>a</t>
  </si>
  <si>
    <t>4/0</t>
  </si>
  <si>
    <t>2/0</t>
  </si>
  <si>
    <t>0/2</t>
  </si>
  <si>
    <t>3/0</t>
  </si>
  <si>
    <t>0/3</t>
  </si>
  <si>
    <t>2/1</t>
  </si>
  <si>
    <t>1/2</t>
  </si>
  <si>
    <t>I.</t>
  </si>
  <si>
    <t>II.</t>
  </si>
  <si>
    <t>III.</t>
  </si>
  <si>
    <t>IV.</t>
  </si>
  <si>
    <t>RÓZSASZÍN PILLANGÓK</t>
  </si>
  <si>
    <t>FORTUNA SE</t>
  </si>
  <si>
    <t>JN.</t>
  </si>
  <si>
    <t>AS</t>
  </si>
  <si>
    <t>BS</t>
  </si>
  <si>
    <t>BEBTO TEAM</t>
  </si>
  <si>
    <t>PASARÉT TK</t>
  </si>
  <si>
    <t>TENISZ MŰHELY</t>
  </si>
  <si>
    <t>L16 Csapat</t>
  </si>
  <si>
    <t>2/2(5/4)</t>
  </si>
  <si>
    <t>2/2(4/5)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</si>
</sst>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86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59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7" xfId="0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0" xfId="0" applyFont="1" applyFill="1" applyBorder="1" applyAlignment="1">
      <alignment horizontal="left" vertical="center"/>
    </xf>
    <xf numFmtId="0" fontId="28" fillId="2" borderId="31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2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3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0" fillId="6" borderId="7" xfId="0" applyFill="1" applyBorder="1"/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32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32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0" fillId="2" borderId="0" xfId="0" applyNumberFormat="1" applyFont="1" applyFill="1" applyAlignment="1">
      <alignment horizontal="center" vertical="center"/>
    </xf>
    <xf numFmtId="0" fontId="70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70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/>
    <xf numFmtId="49" fontId="32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16" fillId="0" borderId="0" xfId="0" applyNumberFormat="1" applyFont="1"/>
    <xf numFmtId="49" fontId="20" fillId="0" borderId="0" xfId="0" applyNumberFormat="1" applyFont="1"/>
    <xf numFmtId="49" fontId="2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3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5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49" fontId="58" fillId="2" borderId="28" xfId="0" applyNumberFormat="1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vertical="center"/>
    </xf>
    <xf numFmtId="49" fontId="9" fillId="6" borderId="32" xfId="0" applyNumberFormat="1" applyFont="1" applyFill="1" applyBorder="1" applyAlignment="1">
      <alignment horizontal="center" vertical="center"/>
    </xf>
    <xf numFmtId="49" fontId="42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32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27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6" fillId="2" borderId="0" xfId="0" applyFont="1" applyFill="1" applyAlignment="1">
      <alignment horizontal="center" shrinkToFit="1"/>
    </xf>
    <xf numFmtId="0" fontId="77" fillId="8" borderId="0" xfId="0" applyFont="1" applyFill="1"/>
    <xf numFmtId="0" fontId="77" fillId="6" borderId="0" xfId="0" applyFont="1" applyFill="1"/>
    <xf numFmtId="0" fontId="73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7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6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0" fillId="11" borderId="0" xfId="0" applyFill="1"/>
    <xf numFmtId="0" fontId="78" fillId="12" borderId="0" xfId="0" applyFont="1" applyFill="1" applyAlignment="1">
      <alignment horizontal="center" vertical="center"/>
    </xf>
    <xf numFmtId="0" fontId="79" fillId="6" borderId="7" xfId="0" applyFont="1" applyFill="1" applyBorder="1" applyAlignment="1">
      <alignment horizontal="center"/>
    </xf>
    <xf numFmtId="0" fontId="7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0" fillId="6" borderId="0" xfId="0" applyFont="1" applyFill="1" applyAlignment="1">
      <alignment vertical="center"/>
    </xf>
    <xf numFmtId="0" fontId="81" fillId="6" borderId="0" xfId="0" applyFont="1" applyFill="1"/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2" fillId="6" borderId="0" xfId="0" applyFont="1" applyFill="1" applyAlignment="1">
      <alignment horizontal="right" vertical="center"/>
    </xf>
    <xf numFmtId="0" fontId="40" fillId="14" borderId="15" xfId="0" applyFont="1" applyFill="1" applyBorder="1" applyAlignment="1">
      <alignment horizontal="right" vertical="center"/>
    </xf>
    <xf numFmtId="0" fontId="0" fillId="0" borderId="27" xfId="0" applyBorder="1"/>
    <xf numFmtId="0" fontId="0" fillId="2" borderId="26" xfId="0" applyFill="1" applyBorder="1"/>
    <xf numFmtId="0" fontId="48" fillId="14" borderId="0" xfId="0" applyFont="1" applyFill="1" applyAlignment="1">
      <alignment vertical="center"/>
    </xf>
    <xf numFmtId="49" fontId="56" fillId="14" borderId="0" xfId="0" applyNumberFormat="1" applyFont="1" applyFill="1" applyAlignment="1">
      <alignment vertical="center"/>
    </xf>
    <xf numFmtId="0" fontId="73" fillId="0" borderId="18" xfId="0" applyFont="1" applyBorder="1" applyAlignment="1">
      <alignment vertical="center"/>
    </xf>
    <xf numFmtId="49" fontId="20" fillId="0" borderId="3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7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2" fillId="8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vertical="center"/>
    </xf>
    <xf numFmtId="49" fontId="54" fillId="6" borderId="0" xfId="0" applyNumberFormat="1" applyFont="1" applyFill="1" applyAlignment="1">
      <alignment vertical="center"/>
    </xf>
    <xf numFmtId="0" fontId="69" fillId="8" borderId="7" xfId="0" applyFont="1" applyFill="1" applyBorder="1" applyAlignment="1">
      <alignment horizontal="center"/>
    </xf>
    <xf numFmtId="0" fontId="69" fillId="6" borderId="0" xfId="0" applyFont="1" applyFill="1" applyAlignment="1">
      <alignment horizontal="center"/>
    </xf>
    <xf numFmtId="0" fontId="69" fillId="6" borderId="0" xfId="0" applyFont="1" applyFill="1"/>
    <xf numFmtId="14" fontId="26" fillId="2" borderId="28" xfId="0" applyNumberFormat="1" applyFont="1" applyFill="1" applyBorder="1" applyAlignment="1">
      <alignment horizontal="left" vertical="center" wrapText="1"/>
    </xf>
    <xf numFmtId="14" fontId="18" fillId="6" borderId="6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49" fontId="12" fillId="6" borderId="0" xfId="0" applyNumberFormat="1" applyFont="1" applyFill="1" applyAlignment="1">
      <alignment vertical="top" shrinkToFi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3" borderId="5" xfId="0" applyNumberFormat="1" applyFill="1" applyBorder="1" applyAlignment="1">
      <alignment horizontal="center" vertical="center"/>
    </xf>
    <xf numFmtId="0" fontId="2" fillId="6" borderId="7" xfId="0" applyFont="1" applyFill="1" applyBorder="1" applyAlignment="1">
      <alignment vertical="center" shrinkToFit="1"/>
    </xf>
    <xf numFmtId="0" fontId="73" fillId="6" borderId="7" xfId="0" applyFont="1" applyFill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</cellXfs>
  <cellStyles count="3">
    <cellStyle name="Hivatkozás" xfId="1" builtinId="8"/>
    <cellStyle name="Normál" xfId="0" builtinId="0"/>
    <cellStyle name="Pénznem" xfId="2" builtinId="4"/>
  </cellStyles>
  <dxfs count="10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59" name="Picture 13">
          <a:extLst>
            <a:ext uri="{FF2B5EF4-FFF2-40B4-BE49-F238E27FC236}">
              <a16:creationId xmlns:a16="http://schemas.microsoft.com/office/drawing/2014/main" id="{B6A8D71A-58BA-9BC0-FA1D-76EB69DB8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08" name="Picture 21">
          <a:extLst>
            <a:ext uri="{FF2B5EF4-FFF2-40B4-BE49-F238E27FC236}">
              <a16:creationId xmlns:a16="http://schemas.microsoft.com/office/drawing/2014/main" id="{437D92B7-9717-0597-63A6-B82C3EA3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9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57" name="Picture 1">
          <a:extLst>
            <a:ext uri="{FF2B5EF4-FFF2-40B4-BE49-F238E27FC236}">
              <a16:creationId xmlns:a16="http://schemas.microsoft.com/office/drawing/2014/main" id="{578C9B95-88C4-01CD-79C4-709EAE6F7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62" name="Picture 23">
          <a:extLst>
            <a:ext uri="{FF2B5EF4-FFF2-40B4-BE49-F238E27FC236}">
              <a16:creationId xmlns:a16="http://schemas.microsoft.com/office/drawing/2014/main" id="{C526316F-E4F5-7163-8665-140D98095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50" name="Picture 21">
          <a:extLst>
            <a:ext uri="{FF2B5EF4-FFF2-40B4-BE49-F238E27FC236}">
              <a16:creationId xmlns:a16="http://schemas.microsoft.com/office/drawing/2014/main" id="{F237A262-2650-0B26-F3B3-E2794BBE2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46" name="Picture 3">
          <a:extLst>
            <a:ext uri="{FF2B5EF4-FFF2-40B4-BE49-F238E27FC236}">
              <a16:creationId xmlns:a16="http://schemas.microsoft.com/office/drawing/2014/main" id="{42200609-CD62-5299-D8FB-4BDFEA299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3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3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34" name="Picture 3">
          <a:extLst>
            <a:ext uri="{FF2B5EF4-FFF2-40B4-BE49-F238E27FC236}">
              <a16:creationId xmlns:a16="http://schemas.microsoft.com/office/drawing/2014/main" id="{E2CBBE9A-470D-5F6B-E7C5-407E1B4C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4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4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09" name="Picture 21">
          <a:extLst>
            <a:ext uri="{FF2B5EF4-FFF2-40B4-BE49-F238E27FC236}">
              <a16:creationId xmlns:a16="http://schemas.microsoft.com/office/drawing/2014/main" id="{AC897407-BBE8-D395-EF61-668CD40B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5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22" name="Picture 3">
          <a:extLst>
            <a:ext uri="{FF2B5EF4-FFF2-40B4-BE49-F238E27FC236}">
              <a16:creationId xmlns:a16="http://schemas.microsoft.com/office/drawing/2014/main" id="{90BA22EC-652C-B387-883A-B9D90F32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96" name="Picture 21">
          <a:extLst>
            <a:ext uri="{FF2B5EF4-FFF2-40B4-BE49-F238E27FC236}">
              <a16:creationId xmlns:a16="http://schemas.microsoft.com/office/drawing/2014/main" id="{233E54A2-EF68-1EEE-199E-447B1675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7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0546" name="Picture 1">
          <a:extLst>
            <a:ext uri="{FF2B5EF4-FFF2-40B4-BE49-F238E27FC236}">
              <a16:creationId xmlns:a16="http://schemas.microsoft.com/office/drawing/2014/main" id="{F234C671-FFBF-1C4D-2AF4-8858D70C8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6.xml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5.xml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9C994-C4D1-45EF-8265-63A22AB1B130}">
  <sheetPr codeName="Sheet1"/>
  <dimension ref="A1:G18"/>
  <sheetViews>
    <sheetView showGridLines="0" showZeros="0" workbookViewId="0">
      <selection activeCell="E14" sqref="E1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64" t="s">
        <v>94</v>
      </c>
      <c r="B1" s="3"/>
      <c r="C1" s="3"/>
      <c r="D1" s="165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90" t="s">
        <v>19</v>
      </c>
      <c r="B5" s="21"/>
      <c r="C5" s="21"/>
      <c r="D5" s="21"/>
      <c r="E5" s="358"/>
      <c r="F5" s="22"/>
      <c r="G5" s="23"/>
    </row>
    <row r="6" spans="1:7" s="2" customFormat="1" ht="24.6" x14ac:dyDescent="0.25">
      <c r="A6" s="393" t="s">
        <v>101</v>
      </c>
      <c r="B6" s="359"/>
      <c r="C6" s="24"/>
      <c r="D6" s="25"/>
      <c r="E6" s="26"/>
      <c r="F6" s="5"/>
      <c r="G6" s="5"/>
    </row>
    <row r="7" spans="1:7" s="18" customFormat="1" ht="15" customHeight="1" x14ac:dyDescent="0.25">
      <c r="A7" s="191" t="s">
        <v>95</v>
      </c>
      <c r="B7" s="191" t="s">
        <v>96</v>
      </c>
      <c r="C7" s="191" t="s">
        <v>97</v>
      </c>
      <c r="D7" s="191" t="s">
        <v>98</v>
      </c>
      <c r="E7" s="191" t="s">
        <v>99</v>
      </c>
      <c r="F7" s="22"/>
      <c r="G7" s="23"/>
    </row>
    <row r="8" spans="1:7" s="2" customFormat="1" ht="16.5" customHeight="1" x14ac:dyDescent="0.25">
      <c r="A8" s="212" t="s">
        <v>102</v>
      </c>
      <c r="B8" s="212" t="s">
        <v>103</v>
      </c>
      <c r="C8" s="212" t="s">
        <v>104</v>
      </c>
      <c r="D8" s="212" t="s">
        <v>105</v>
      </c>
      <c r="E8" s="212"/>
      <c r="F8" s="5"/>
      <c r="G8" s="5"/>
    </row>
    <row r="9" spans="1:7" s="2" customFormat="1" ht="15" customHeight="1" x14ac:dyDescent="0.25">
      <c r="A9" s="190" t="s">
        <v>20</v>
      </c>
      <c r="B9" s="21"/>
      <c r="C9" s="191" t="s">
        <v>21</v>
      </c>
      <c r="D9" s="191"/>
      <c r="E9" s="192" t="s">
        <v>22</v>
      </c>
      <c r="F9" s="5"/>
      <c r="G9" s="5"/>
    </row>
    <row r="10" spans="1:7" s="2" customFormat="1" x14ac:dyDescent="0.25">
      <c r="A10" s="29" t="s">
        <v>106</v>
      </c>
      <c r="B10" s="30"/>
      <c r="C10" s="31" t="s">
        <v>107</v>
      </c>
      <c r="D10" s="191" t="s">
        <v>63</v>
      </c>
      <c r="E10" s="344" t="s">
        <v>108</v>
      </c>
      <c r="F10" s="5"/>
      <c r="G10" s="5"/>
    </row>
    <row r="11" spans="1:7" x14ac:dyDescent="0.25">
      <c r="A11" s="20"/>
      <c r="B11" s="21"/>
      <c r="C11" s="207" t="s">
        <v>61</v>
      </c>
      <c r="D11" s="207" t="s">
        <v>91</v>
      </c>
      <c r="E11" s="207" t="s">
        <v>92</v>
      </c>
      <c r="F11" s="33"/>
      <c r="G11" s="33"/>
    </row>
    <row r="12" spans="1:7" s="2" customFormat="1" x14ac:dyDescent="0.25">
      <c r="A12" s="166"/>
      <c r="B12" s="5"/>
      <c r="C12" s="213"/>
      <c r="D12" s="213" t="s">
        <v>109</v>
      </c>
      <c r="E12" s="213" t="s">
        <v>110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39"/>
      <c r="C17" s="167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4770-99BE-4DFF-9D73-D2782CC998F5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T10" sqref="T10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40" customWidth="1"/>
    <col min="5" max="5" width="12.109375" style="377" customWidth="1"/>
    <col min="6" max="6" width="6.109375" style="91" hidden="1" customWidth="1"/>
    <col min="7" max="7" width="31.441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8" thickBot="1" x14ac:dyDescent="0.3">
      <c r="B2" s="88" t="s">
        <v>51</v>
      </c>
      <c r="C2" s="391" t="str">
        <f>Altalanos!$D$8</f>
        <v>L18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8" thickBot="1" x14ac:dyDescent="0.3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8" thickBot="1" x14ac:dyDescent="0.3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3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899999999999999" customHeight="1" x14ac:dyDescent="0.25">
      <c r="A7" s="185">
        <v>1</v>
      </c>
      <c r="B7" s="93" t="s">
        <v>119</v>
      </c>
      <c r="C7" s="93"/>
      <c r="D7" s="94"/>
      <c r="E7" s="198"/>
      <c r="F7" s="361"/>
      <c r="G7" s="362"/>
      <c r="H7" s="94"/>
      <c r="I7" s="94"/>
      <c r="J7" s="182"/>
      <c r="K7" s="180"/>
      <c r="L7" s="184"/>
      <c r="M7" s="180"/>
      <c r="N7" s="177"/>
      <c r="O7" s="94">
        <v>10</v>
      </c>
      <c r="P7" s="111"/>
      <c r="Q7" s="95"/>
    </row>
    <row r="8" spans="1:17" s="11" customFormat="1" ht="18.899999999999999" customHeight="1" x14ac:dyDescent="0.25">
      <c r="A8" s="185">
        <v>2</v>
      </c>
      <c r="B8" s="93" t="s">
        <v>117</v>
      </c>
      <c r="C8" s="93"/>
      <c r="D8" s="94"/>
      <c r="E8" s="198"/>
      <c r="F8" s="363"/>
      <c r="G8" s="209"/>
      <c r="H8" s="94"/>
      <c r="I8" s="94"/>
      <c r="J8" s="182"/>
      <c r="K8" s="180"/>
      <c r="L8" s="184"/>
      <c r="M8" s="180"/>
      <c r="N8" s="177"/>
      <c r="O8" s="94">
        <v>46</v>
      </c>
      <c r="P8" s="111"/>
      <c r="Q8" s="95"/>
    </row>
    <row r="9" spans="1:17" s="11" customFormat="1" ht="18.899999999999999" customHeight="1" x14ac:dyDescent="0.25">
      <c r="A9" s="185">
        <v>3</v>
      </c>
      <c r="B9" s="93" t="s">
        <v>120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161</v>
      </c>
      <c r="P9" s="372"/>
      <c r="Q9" s="205"/>
    </row>
    <row r="10" spans="1:17" s="11" customFormat="1" ht="18.899999999999999" customHeight="1" x14ac:dyDescent="0.25">
      <c r="A10" s="185">
        <v>4</v>
      </c>
      <c r="B10" s="93" t="s">
        <v>121</v>
      </c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>
        <v>173</v>
      </c>
      <c r="P10" s="371"/>
      <c r="Q10" s="369"/>
    </row>
    <row r="11" spans="1:17" s="11" customFormat="1" ht="18.899999999999999" customHeight="1" x14ac:dyDescent="0.25">
      <c r="A11" s="185">
        <v>5</v>
      </c>
      <c r="B11" s="93" t="s">
        <v>126</v>
      </c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/>
      <c r="P11" s="371"/>
      <c r="Q11" s="369"/>
    </row>
    <row r="12" spans="1:17" s="11" customFormat="1" ht="18.899999999999999" customHeight="1" x14ac:dyDescent="0.25">
      <c r="A12" s="185">
        <v>6</v>
      </c>
      <c r="B12" s="93"/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/>
      <c r="P12" s="371"/>
      <c r="Q12" s="369"/>
    </row>
    <row r="13" spans="1:17" s="11" customFormat="1" ht="18.899999999999999" customHeight="1" x14ac:dyDescent="0.25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899999999999999" customHeight="1" x14ac:dyDescent="0.25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899999999999999" customHeight="1" x14ac:dyDescent="0.25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899999999999999" customHeight="1" x14ac:dyDescent="0.25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899999999999999" customHeight="1" x14ac:dyDescent="0.25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899999999999999" customHeight="1" x14ac:dyDescent="0.25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899999999999999" customHeight="1" x14ac:dyDescent="0.25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899999999999999" customHeight="1" x14ac:dyDescent="0.25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899999999999999" customHeight="1" x14ac:dyDescent="0.25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899999999999999" customHeight="1" x14ac:dyDescent="0.25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899999999999999" customHeight="1" x14ac:dyDescent="0.25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899999999999999" customHeight="1" x14ac:dyDescent="0.25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899999999999999" customHeight="1" x14ac:dyDescent="0.25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899999999999999" customHeight="1" x14ac:dyDescent="0.25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899999999999999" customHeight="1" x14ac:dyDescent="0.25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899999999999999" customHeight="1" x14ac:dyDescent="0.25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899999999999999" customHeight="1" x14ac:dyDescent="0.25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899999999999999" customHeight="1" x14ac:dyDescent="0.25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899999999999999" customHeight="1" x14ac:dyDescent="0.25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899999999999999" customHeight="1" x14ac:dyDescent="0.25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899999999999999" customHeight="1" x14ac:dyDescent="0.25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899999999999999" customHeight="1" x14ac:dyDescent="0.25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899999999999999" customHeight="1" x14ac:dyDescent="0.25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899999999999999" customHeight="1" x14ac:dyDescent="0.25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899999999999999" customHeight="1" x14ac:dyDescent="0.25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899999999999999" customHeight="1" x14ac:dyDescent="0.25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899999999999999" customHeight="1" x14ac:dyDescent="0.25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899999999999999" customHeight="1" x14ac:dyDescent="0.25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103" si="0">IF(Q40="",999,Q40)</f>
        <v>999</v>
      </c>
      <c r="M40" s="208">
        <f t="shared" ref="M40:M103" si="1">IF(P40=999,999,1)</f>
        <v>999</v>
      </c>
      <c r="N40" s="205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899999999999999" customHeight="1" x14ac:dyDescent="0.25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899999999999999" customHeight="1" x14ac:dyDescent="0.25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899999999999999" customHeight="1" x14ac:dyDescent="0.25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899999999999999" customHeight="1" x14ac:dyDescent="0.25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899999999999999" customHeight="1" x14ac:dyDescent="0.25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899999999999999" customHeight="1" x14ac:dyDescent="0.25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899999999999999" customHeight="1" x14ac:dyDescent="0.25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899999999999999" customHeight="1" x14ac:dyDescent="0.25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899999999999999" customHeight="1" x14ac:dyDescent="0.25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899999999999999" customHeight="1" x14ac:dyDescent="0.25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899999999999999" customHeight="1" x14ac:dyDescent="0.25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899999999999999" customHeight="1" x14ac:dyDescent="0.25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899999999999999" customHeight="1" x14ac:dyDescent="0.25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899999999999999" customHeight="1" x14ac:dyDescent="0.25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899999999999999" customHeight="1" x14ac:dyDescent="0.25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899999999999999" customHeight="1" x14ac:dyDescent="0.25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899999999999999" customHeight="1" x14ac:dyDescent="0.25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899999999999999" customHeight="1" x14ac:dyDescent="0.25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899999999999999" customHeight="1" x14ac:dyDescent="0.25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899999999999999" customHeight="1" x14ac:dyDescent="0.25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899999999999999" customHeight="1" x14ac:dyDescent="0.25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899999999999999" customHeight="1" x14ac:dyDescent="0.25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899999999999999" customHeight="1" x14ac:dyDescent="0.25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899999999999999" customHeight="1" x14ac:dyDescent="0.25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899999999999999" customHeight="1" x14ac:dyDescent="0.25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899999999999999" customHeight="1" x14ac:dyDescent="0.25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899999999999999" customHeight="1" x14ac:dyDescent="0.25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899999999999999" customHeight="1" x14ac:dyDescent="0.25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899999999999999" customHeight="1" x14ac:dyDescent="0.25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899999999999999" customHeight="1" x14ac:dyDescent="0.25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899999999999999" customHeight="1" x14ac:dyDescent="0.25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si="0"/>
        <v>999</v>
      </c>
      <c r="M72" s="208">
        <f t="shared" si="1"/>
        <v>999</v>
      </c>
      <c r="N72" s="205"/>
      <c r="O72" s="95"/>
      <c r="P72" s="111">
        <f t="shared" si="2"/>
        <v>999</v>
      </c>
      <c r="Q72" s="95"/>
    </row>
    <row r="73" spans="1:17" s="11" customFormat="1" ht="18.899999999999999" customHeight="1" x14ac:dyDescent="0.25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0"/>
        <v>999</v>
      </c>
      <c r="M73" s="208">
        <f t="shared" si="1"/>
        <v>999</v>
      </c>
      <c r="N73" s="205"/>
      <c r="O73" s="95"/>
      <c r="P73" s="111">
        <f t="shared" si="2"/>
        <v>999</v>
      </c>
      <c r="Q73" s="95"/>
    </row>
    <row r="74" spans="1:17" s="11" customFormat="1" ht="18.899999999999999" customHeight="1" x14ac:dyDescent="0.25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0"/>
        <v>999</v>
      </c>
      <c r="M74" s="208">
        <f t="shared" si="1"/>
        <v>999</v>
      </c>
      <c r="N74" s="205"/>
      <c r="O74" s="95"/>
      <c r="P74" s="111">
        <f t="shared" si="2"/>
        <v>999</v>
      </c>
      <c r="Q74" s="95"/>
    </row>
    <row r="75" spans="1:17" s="11" customFormat="1" ht="18.899999999999999" customHeight="1" x14ac:dyDescent="0.25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0"/>
        <v>999</v>
      </c>
      <c r="M75" s="208">
        <f t="shared" si="1"/>
        <v>999</v>
      </c>
      <c r="N75" s="205"/>
      <c r="O75" s="95"/>
      <c r="P75" s="111">
        <f t="shared" si="2"/>
        <v>999</v>
      </c>
      <c r="Q75" s="95"/>
    </row>
    <row r="76" spans="1:17" s="11" customFormat="1" ht="18.899999999999999" customHeight="1" x14ac:dyDescent="0.25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0"/>
        <v>999</v>
      </c>
      <c r="M76" s="208">
        <f t="shared" si="1"/>
        <v>999</v>
      </c>
      <c r="N76" s="205"/>
      <c r="O76" s="95"/>
      <c r="P76" s="111">
        <f t="shared" si="2"/>
        <v>999</v>
      </c>
      <c r="Q76" s="95"/>
    </row>
    <row r="77" spans="1:17" s="11" customFormat="1" ht="18.899999999999999" customHeight="1" x14ac:dyDescent="0.25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0"/>
        <v>999</v>
      </c>
      <c r="M77" s="208">
        <f t="shared" si="1"/>
        <v>999</v>
      </c>
      <c r="N77" s="205"/>
      <c r="O77" s="95"/>
      <c r="P77" s="111">
        <f t="shared" si="2"/>
        <v>999</v>
      </c>
      <c r="Q77" s="95"/>
    </row>
    <row r="78" spans="1:17" s="11" customFormat="1" ht="18.899999999999999" customHeight="1" x14ac:dyDescent="0.25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0"/>
        <v>999</v>
      </c>
      <c r="M78" s="208">
        <f t="shared" si="1"/>
        <v>999</v>
      </c>
      <c r="N78" s="205"/>
      <c r="O78" s="95"/>
      <c r="P78" s="111">
        <f t="shared" si="2"/>
        <v>999</v>
      </c>
      <c r="Q78" s="95"/>
    </row>
    <row r="79" spans="1:17" s="11" customFormat="1" ht="18.899999999999999" customHeight="1" x14ac:dyDescent="0.25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0"/>
        <v>999</v>
      </c>
      <c r="M79" s="208">
        <f t="shared" si="1"/>
        <v>999</v>
      </c>
      <c r="N79" s="205"/>
      <c r="O79" s="95"/>
      <c r="P79" s="111">
        <f t="shared" si="2"/>
        <v>999</v>
      </c>
      <c r="Q79" s="95"/>
    </row>
    <row r="80" spans="1:17" s="11" customFormat="1" ht="18.899999999999999" customHeight="1" x14ac:dyDescent="0.25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0"/>
        <v>999</v>
      </c>
      <c r="M80" s="208">
        <f t="shared" si="1"/>
        <v>999</v>
      </c>
      <c r="N80" s="205"/>
      <c r="O80" s="95"/>
      <c r="P80" s="111">
        <f t="shared" si="2"/>
        <v>999</v>
      </c>
      <c r="Q80" s="95"/>
    </row>
    <row r="81" spans="1:17" s="11" customFormat="1" ht="18.899999999999999" customHeight="1" x14ac:dyDescent="0.25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0"/>
        <v>999</v>
      </c>
      <c r="M81" s="208">
        <f t="shared" si="1"/>
        <v>999</v>
      </c>
      <c r="N81" s="205"/>
      <c r="O81" s="95"/>
      <c r="P81" s="111">
        <f t="shared" si="2"/>
        <v>999</v>
      </c>
      <c r="Q81" s="95"/>
    </row>
    <row r="82" spans="1:17" s="11" customFormat="1" ht="18.899999999999999" customHeight="1" x14ac:dyDescent="0.25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0"/>
        <v>999</v>
      </c>
      <c r="M82" s="208">
        <f t="shared" si="1"/>
        <v>999</v>
      </c>
      <c r="N82" s="205"/>
      <c r="O82" s="95"/>
      <c r="P82" s="111">
        <f t="shared" si="2"/>
        <v>999</v>
      </c>
      <c r="Q82" s="95"/>
    </row>
    <row r="83" spans="1:17" s="11" customFormat="1" ht="18.899999999999999" customHeight="1" x14ac:dyDescent="0.25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0"/>
        <v>999</v>
      </c>
      <c r="M83" s="208">
        <f t="shared" si="1"/>
        <v>999</v>
      </c>
      <c r="N83" s="205"/>
      <c r="O83" s="95"/>
      <c r="P83" s="111">
        <f t="shared" si="2"/>
        <v>999</v>
      </c>
      <c r="Q83" s="95"/>
    </row>
    <row r="84" spans="1:17" s="11" customFormat="1" ht="18.899999999999999" customHeight="1" x14ac:dyDescent="0.25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0"/>
        <v>999</v>
      </c>
      <c r="M84" s="208">
        <f t="shared" si="1"/>
        <v>999</v>
      </c>
      <c r="N84" s="205"/>
      <c r="O84" s="95"/>
      <c r="P84" s="111">
        <f t="shared" si="2"/>
        <v>999</v>
      </c>
      <c r="Q84" s="95"/>
    </row>
    <row r="85" spans="1:17" s="11" customFormat="1" ht="18.899999999999999" customHeight="1" x14ac:dyDescent="0.25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0"/>
        <v>999</v>
      </c>
      <c r="M85" s="208">
        <f t="shared" si="1"/>
        <v>999</v>
      </c>
      <c r="N85" s="205"/>
      <c r="O85" s="95"/>
      <c r="P85" s="111">
        <f t="shared" si="2"/>
        <v>999</v>
      </c>
      <c r="Q85" s="95"/>
    </row>
    <row r="86" spans="1:17" s="11" customFormat="1" ht="18.899999999999999" customHeight="1" x14ac:dyDescent="0.25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0"/>
        <v>999</v>
      </c>
      <c r="M86" s="208">
        <f t="shared" si="1"/>
        <v>999</v>
      </c>
      <c r="N86" s="205"/>
      <c r="O86" s="95"/>
      <c r="P86" s="111">
        <f t="shared" si="2"/>
        <v>999</v>
      </c>
      <c r="Q86" s="95"/>
    </row>
    <row r="87" spans="1:17" s="11" customFormat="1" ht="18.899999999999999" customHeight="1" x14ac:dyDescent="0.25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0"/>
        <v>999</v>
      </c>
      <c r="M87" s="208">
        <f t="shared" si="1"/>
        <v>999</v>
      </c>
      <c r="N87" s="205"/>
      <c r="O87" s="95"/>
      <c r="P87" s="111">
        <f t="shared" si="2"/>
        <v>999</v>
      </c>
      <c r="Q87" s="95"/>
    </row>
    <row r="88" spans="1:17" s="11" customFormat="1" ht="18.899999999999999" customHeight="1" x14ac:dyDescent="0.25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0"/>
        <v>999</v>
      </c>
      <c r="M88" s="208">
        <f t="shared" si="1"/>
        <v>999</v>
      </c>
      <c r="N88" s="205"/>
      <c r="O88" s="95"/>
      <c r="P88" s="111">
        <f t="shared" si="2"/>
        <v>999</v>
      </c>
      <c r="Q88" s="95"/>
    </row>
    <row r="89" spans="1:17" s="11" customFormat="1" ht="18.899999999999999" customHeight="1" x14ac:dyDescent="0.25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0"/>
        <v>999</v>
      </c>
      <c r="M89" s="208">
        <f t="shared" si="1"/>
        <v>999</v>
      </c>
      <c r="N89" s="205"/>
      <c r="O89" s="95"/>
      <c r="P89" s="111">
        <f t="shared" si="2"/>
        <v>999</v>
      </c>
      <c r="Q89" s="95"/>
    </row>
    <row r="90" spans="1:17" s="11" customFormat="1" ht="18.899999999999999" customHeight="1" x14ac:dyDescent="0.25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0"/>
        <v>999</v>
      </c>
      <c r="M90" s="208">
        <f t="shared" si="1"/>
        <v>999</v>
      </c>
      <c r="N90" s="205"/>
      <c r="O90" s="95"/>
      <c r="P90" s="111">
        <f t="shared" si="2"/>
        <v>999</v>
      </c>
      <c r="Q90" s="95"/>
    </row>
    <row r="91" spans="1:17" s="11" customFormat="1" ht="18.899999999999999" customHeight="1" x14ac:dyDescent="0.25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0"/>
        <v>999</v>
      </c>
      <c r="M91" s="208">
        <f t="shared" si="1"/>
        <v>999</v>
      </c>
      <c r="N91" s="205"/>
      <c r="O91" s="95"/>
      <c r="P91" s="111">
        <f t="shared" si="2"/>
        <v>999</v>
      </c>
      <c r="Q91" s="95"/>
    </row>
    <row r="92" spans="1:17" s="11" customFormat="1" ht="18.899999999999999" customHeight="1" x14ac:dyDescent="0.25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0"/>
        <v>999</v>
      </c>
      <c r="M92" s="208">
        <f t="shared" si="1"/>
        <v>999</v>
      </c>
      <c r="N92" s="205"/>
      <c r="O92" s="95"/>
      <c r="P92" s="111">
        <f t="shared" si="2"/>
        <v>999</v>
      </c>
      <c r="Q92" s="95"/>
    </row>
    <row r="93" spans="1:17" s="11" customFormat="1" ht="18.899999999999999" customHeight="1" x14ac:dyDescent="0.25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0"/>
        <v>999</v>
      </c>
      <c r="M93" s="208">
        <f t="shared" si="1"/>
        <v>999</v>
      </c>
      <c r="N93" s="205"/>
      <c r="O93" s="95"/>
      <c r="P93" s="111">
        <f t="shared" si="2"/>
        <v>999</v>
      </c>
      <c r="Q93" s="95"/>
    </row>
    <row r="94" spans="1:17" s="11" customFormat="1" ht="18.899999999999999" customHeight="1" x14ac:dyDescent="0.25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0"/>
        <v>999</v>
      </c>
      <c r="M94" s="208">
        <f t="shared" si="1"/>
        <v>999</v>
      </c>
      <c r="N94" s="205"/>
      <c r="O94" s="95"/>
      <c r="P94" s="111">
        <f t="shared" si="2"/>
        <v>999</v>
      </c>
      <c r="Q94" s="95"/>
    </row>
    <row r="95" spans="1:17" s="11" customFormat="1" ht="18.899999999999999" customHeight="1" x14ac:dyDescent="0.25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0"/>
        <v>999</v>
      </c>
      <c r="M95" s="208">
        <f t="shared" si="1"/>
        <v>999</v>
      </c>
      <c r="N95" s="205"/>
      <c r="O95" s="95"/>
      <c r="P95" s="111">
        <f t="shared" si="2"/>
        <v>999</v>
      </c>
      <c r="Q95" s="95"/>
    </row>
    <row r="96" spans="1:17" s="11" customFormat="1" ht="18.899999999999999" customHeight="1" x14ac:dyDescent="0.25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0"/>
        <v>999</v>
      </c>
      <c r="M96" s="208">
        <f t="shared" si="1"/>
        <v>999</v>
      </c>
      <c r="N96" s="205"/>
      <c r="O96" s="95"/>
      <c r="P96" s="111">
        <f t="shared" si="2"/>
        <v>999</v>
      </c>
      <c r="Q96" s="95"/>
    </row>
    <row r="97" spans="1:17" s="11" customFormat="1" ht="18.899999999999999" customHeight="1" x14ac:dyDescent="0.25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0"/>
        <v>999</v>
      </c>
      <c r="M97" s="208">
        <f t="shared" si="1"/>
        <v>999</v>
      </c>
      <c r="N97" s="205"/>
      <c r="O97" s="95"/>
      <c r="P97" s="111">
        <f t="shared" si="2"/>
        <v>999</v>
      </c>
      <c r="Q97" s="95"/>
    </row>
    <row r="98" spans="1:17" s="11" customFormat="1" ht="18.899999999999999" customHeight="1" x14ac:dyDescent="0.25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0"/>
        <v>999</v>
      </c>
      <c r="M98" s="208">
        <f t="shared" si="1"/>
        <v>999</v>
      </c>
      <c r="N98" s="205"/>
      <c r="O98" s="95"/>
      <c r="P98" s="111">
        <f t="shared" si="2"/>
        <v>999</v>
      </c>
      <c r="Q98" s="95"/>
    </row>
    <row r="99" spans="1:17" s="11" customFormat="1" ht="18.899999999999999" customHeight="1" x14ac:dyDescent="0.25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0"/>
        <v>999</v>
      </c>
      <c r="M99" s="208">
        <f t="shared" si="1"/>
        <v>999</v>
      </c>
      <c r="N99" s="205"/>
      <c r="O99" s="95"/>
      <c r="P99" s="111">
        <f t="shared" si="2"/>
        <v>999</v>
      </c>
      <c r="Q99" s="95"/>
    </row>
    <row r="100" spans="1:17" s="11" customFormat="1" ht="18.899999999999999" customHeight="1" x14ac:dyDescent="0.25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0"/>
        <v>999</v>
      </c>
      <c r="M100" s="208">
        <f t="shared" si="1"/>
        <v>999</v>
      </c>
      <c r="N100" s="205"/>
      <c r="O100" s="95"/>
      <c r="P100" s="111">
        <f t="shared" si="2"/>
        <v>999</v>
      </c>
      <c r="Q100" s="95"/>
    </row>
    <row r="101" spans="1:17" s="11" customFormat="1" ht="18.899999999999999" customHeight="1" x14ac:dyDescent="0.25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si="0"/>
        <v>999</v>
      </c>
      <c r="M101" s="208">
        <f t="shared" si="1"/>
        <v>999</v>
      </c>
      <c r="N101" s="205"/>
      <c r="O101" s="95"/>
      <c r="P101" s="111">
        <f t="shared" si="2"/>
        <v>999</v>
      </c>
      <c r="Q101" s="95"/>
    </row>
    <row r="102" spans="1:17" s="11" customFormat="1" ht="18.899999999999999" customHeight="1" x14ac:dyDescent="0.25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0"/>
        <v>999</v>
      </c>
      <c r="M102" s="208">
        <f t="shared" si="1"/>
        <v>999</v>
      </c>
      <c r="N102" s="205"/>
      <c r="O102" s="95"/>
      <c r="P102" s="111">
        <f t="shared" si="2"/>
        <v>999</v>
      </c>
      <c r="Q102" s="95"/>
    </row>
    <row r="103" spans="1:17" s="11" customFormat="1" ht="18.899999999999999" customHeight="1" x14ac:dyDescent="0.25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0"/>
        <v>999</v>
      </c>
      <c r="M103" s="208">
        <f t="shared" si="1"/>
        <v>999</v>
      </c>
      <c r="N103" s="205"/>
      <c r="O103" s="95"/>
      <c r="P103" s="111">
        <f t="shared" si="2"/>
        <v>999</v>
      </c>
      <c r="Q103" s="95"/>
    </row>
    <row r="104" spans="1:17" s="11" customFormat="1" ht="18.899999999999999" customHeight="1" x14ac:dyDescent="0.25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ref="L104:L156" si="3">IF(Q104="",999,Q104)</f>
        <v>999</v>
      </c>
      <c r="M104" s="208">
        <f t="shared" ref="M104:M156" si="4">IF(P104=999,999,1)</f>
        <v>999</v>
      </c>
      <c r="N104" s="205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3"/>
        <v>999</v>
      </c>
      <c r="M105" s="208">
        <f t="shared" si="4"/>
        <v>999</v>
      </c>
      <c r="N105" s="205"/>
      <c r="O105" s="95"/>
      <c r="P105" s="111">
        <f t="shared" si="5"/>
        <v>999</v>
      </c>
      <c r="Q105" s="95"/>
    </row>
    <row r="106" spans="1:17" s="11" customFormat="1" ht="18.899999999999999" customHeight="1" x14ac:dyDescent="0.25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3"/>
        <v>999</v>
      </c>
      <c r="M106" s="208">
        <f t="shared" si="4"/>
        <v>999</v>
      </c>
      <c r="N106" s="205"/>
      <c r="O106" s="95"/>
      <c r="P106" s="111">
        <f t="shared" si="5"/>
        <v>999</v>
      </c>
      <c r="Q106" s="95"/>
    </row>
    <row r="107" spans="1:17" s="11" customFormat="1" ht="18.899999999999999" customHeight="1" x14ac:dyDescent="0.25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3"/>
        <v>999</v>
      </c>
      <c r="M107" s="208">
        <f t="shared" si="4"/>
        <v>999</v>
      </c>
      <c r="N107" s="205"/>
      <c r="O107" s="95"/>
      <c r="P107" s="111">
        <f t="shared" si="5"/>
        <v>999</v>
      </c>
      <c r="Q107" s="95"/>
    </row>
    <row r="108" spans="1:17" s="11" customFormat="1" ht="18.899999999999999" customHeight="1" x14ac:dyDescent="0.25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3"/>
        <v>999</v>
      </c>
      <c r="M108" s="208">
        <f t="shared" si="4"/>
        <v>999</v>
      </c>
      <c r="N108" s="205"/>
      <c r="O108" s="95"/>
      <c r="P108" s="111">
        <f t="shared" si="5"/>
        <v>999</v>
      </c>
      <c r="Q108" s="95"/>
    </row>
    <row r="109" spans="1:17" s="11" customFormat="1" ht="18.899999999999999" customHeight="1" x14ac:dyDescent="0.25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3"/>
        <v>999</v>
      </c>
      <c r="M109" s="208">
        <f t="shared" si="4"/>
        <v>999</v>
      </c>
      <c r="N109" s="205"/>
      <c r="O109" s="95"/>
      <c r="P109" s="111">
        <f t="shared" si="5"/>
        <v>999</v>
      </c>
      <c r="Q109" s="95"/>
    </row>
    <row r="110" spans="1:17" s="11" customFormat="1" ht="18.899999999999999" customHeight="1" x14ac:dyDescent="0.25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3"/>
        <v>999</v>
      </c>
      <c r="M110" s="208">
        <f t="shared" si="4"/>
        <v>999</v>
      </c>
      <c r="N110" s="205"/>
      <c r="O110" s="95"/>
      <c r="P110" s="111">
        <f t="shared" si="5"/>
        <v>999</v>
      </c>
      <c r="Q110" s="95"/>
    </row>
    <row r="111" spans="1:17" s="11" customFormat="1" ht="18.899999999999999" customHeight="1" x14ac:dyDescent="0.25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3"/>
        <v>999</v>
      </c>
      <c r="M111" s="208">
        <f t="shared" si="4"/>
        <v>999</v>
      </c>
      <c r="N111" s="205"/>
      <c r="O111" s="95"/>
      <c r="P111" s="111">
        <f t="shared" si="5"/>
        <v>999</v>
      </c>
      <c r="Q111" s="95"/>
    </row>
    <row r="112" spans="1:17" s="11" customFormat="1" ht="18.899999999999999" customHeight="1" x14ac:dyDescent="0.25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3"/>
        <v>999</v>
      </c>
      <c r="M112" s="208">
        <f t="shared" si="4"/>
        <v>999</v>
      </c>
      <c r="N112" s="205"/>
      <c r="O112" s="95"/>
      <c r="P112" s="111">
        <f t="shared" si="5"/>
        <v>999</v>
      </c>
      <c r="Q112" s="95"/>
    </row>
    <row r="113" spans="1:17" s="11" customFormat="1" ht="18.899999999999999" customHeight="1" x14ac:dyDescent="0.25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3"/>
        <v>999</v>
      </c>
      <c r="M113" s="208">
        <f t="shared" si="4"/>
        <v>999</v>
      </c>
      <c r="N113" s="205"/>
      <c r="O113" s="95"/>
      <c r="P113" s="111">
        <f t="shared" si="5"/>
        <v>999</v>
      </c>
      <c r="Q113" s="95"/>
    </row>
    <row r="114" spans="1:17" s="11" customFormat="1" ht="18.899999999999999" customHeight="1" x14ac:dyDescent="0.25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3"/>
        <v>999</v>
      </c>
      <c r="M114" s="208">
        <f t="shared" si="4"/>
        <v>999</v>
      </c>
      <c r="N114" s="205"/>
      <c r="O114" s="95"/>
      <c r="P114" s="111">
        <f t="shared" si="5"/>
        <v>999</v>
      </c>
      <c r="Q114" s="95"/>
    </row>
    <row r="115" spans="1:17" s="11" customFormat="1" ht="18.899999999999999" customHeight="1" x14ac:dyDescent="0.25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3"/>
        <v>999</v>
      </c>
      <c r="M115" s="208">
        <f t="shared" si="4"/>
        <v>999</v>
      </c>
      <c r="N115" s="205"/>
      <c r="O115" s="95"/>
      <c r="P115" s="111">
        <f t="shared" si="5"/>
        <v>999</v>
      </c>
      <c r="Q115" s="95"/>
    </row>
    <row r="116" spans="1:17" s="11" customFormat="1" ht="18.899999999999999" customHeight="1" x14ac:dyDescent="0.25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3"/>
        <v>999</v>
      </c>
      <c r="M116" s="208">
        <f t="shared" si="4"/>
        <v>999</v>
      </c>
      <c r="N116" s="205"/>
      <c r="O116" s="95"/>
      <c r="P116" s="111">
        <f t="shared" si="5"/>
        <v>999</v>
      </c>
      <c r="Q116" s="95"/>
    </row>
    <row r="117" spans="1:17" s="11" customFormat="1" ht="18.899999999999999" customHeight="1" x14ac:dyDescent="0.25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3"/>
        <v>999</v>
      </c>
      <c r="M117" s="208">
        <f t="shared" si="4"/>
        <v>999</v>
      </c>
      <c r="N117" s="205"/>
      <c r="O117" s="95"/>
      <c r="P117" s="111">
        <f t="shared" si="5"/>
        <v>999</v>
      </c>
      <c r="Q117" s="95"/>
    </row>
    <row r="118" spans="1:17" s="11" customFormat="1" ht="18.899999999999999" customHeight="1" x14ac:dyDescent="0.25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3"/>
        <v>999</v>
      </c>
      <c r="M118" s="208">
        <f t="shared" si="4"/>
        <v>999</v>
      </c>
      <c r="N118" s="205"/>
      <c r="O118" s="95"/>
      <c r="P118" s="111">
        <f t="shared" si="5"/>
        <v>999</v>
      </c>
      <c r="Q118" s="95"/>
    </row>
    <row r="119" spans="1:17" s="11" customFormat="1" ht="18.899999999999999" customHeight="1" x14ac:dyDescent="0.25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3"/>
        <v>999</v>
      </c>
      <c r="M119" s="208">
        <f t="shared" si="4"/>
        <v>999</v>
      </c>
      <c r="N119" s="205"/>
      <c r="O119" s="95"/>
      <c r="P119" s="111">
        <f t="shared" si="5"/>
        <v>999</v>
      </c>
      <c r="Q119" s="95"/>
    </row>
    <row r="120" spans="1:17" s="11" customFormat="1" ht="18.899999999999999" customHeight="1" x14ac:dyDescent="0.25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3"/>
        <v>999</v>
      </c>
      <c r="M120" s="208">
        <f t="shared" si="4"/>
        <v>999</v>
      </c>
      <c r="N120" s="205"/>
      <c r="O120" s="95"/>
      <c r="P120" s="111">
        <f t="shared" si="5"/>
        <v>999</v>
      </c>
      <c r="Q120" s="95"/>
    </row>
    <row r="121" spans="1:17" s="11" customFormat="1" ht="18.899999999999999" customHeight="1" x14ac:dyDescent="0.25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3"/>
        <v>999</v>
      </c>
      <c r="M121" s="208">
        <f t="shared" si="4"/>
        <v>999</v>
      </c>
      <c r="N121" s="205"/>
      <c r="O121" s="95"/>
      <c r="P121" s="111">
        <f t="shared" si="5"/>
        <v>999</v>
      </c>
      <c r="Q121" s="95"/>
    </row>
    <row r="122" spans="1:17" s="11" customFormat="1" ht="18.899999999999999" customHeight="1" x14ac:dyDescent="0.25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3"/>
        <v>999</v>
      </c>
      <c r="M122" s="208">
        <f t="shared" si="4"/>
        <v>999</v>
      </c>
      <c r="N122" s="205"/>
      <c r="O122" s="95"/>
      <c r="P122" s="111">
        <f t="shared" si="5"/>
        <v>999</v>
      </c>
      <c r="Q122" s="95"/>
    </row>
    <row r="123" spans="1:17" s="11" customFormat="1" ht="18.899999999999999" customHeight="1" x14ac:dyDescent="0.25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3"/>
        <v>999</v>
      </c>
      <c r="M123" s="208">
        <f t="shared" si="4"/>
        <v>999</v>
      </c>
      <c r="N123" s="205"/>
      <c r="O123" s="95"/>
      <c r="P123" s="111">
        <f t="shared" si="5"/>
        <v>999</v>
      </c>
      <c r="Q123" s="95"/>
    </row>
    <row r="124" spans="1:17" s="11" customFormat="1" ht="18.899999999999999" customHeight="1" x14ac:dyDescent="0.25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3"/>
        <v>999</v>
      </c>
      <c r="M124" s="208">
        <f t="shared" si="4"/>
        <v>999</v>
      </c>
      <c r="N124" s="205"/>
      <c r="O124" s="95"/>
      <c r="P124" s="111">
        <f t="shared" si="5"/>
        <v>999</v>
      </c>
      <c r="Q124" s="95"/>
    </row>
    <row r="125" spans="1:17" s="11" customFormat="1" ht="18.899999999999999" customHeight="1" x14ac:dyDescent="0.25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3"/>
        <v>999</v>
      </c>
      <c r="M125" s="208">
        <f t="shared" si="4"/>
        <v>999</v>
      </c>
      <c r="N125" s="205"/>
      <c r="O125" s="95"/>
      <c r="P125" s="111">
        <f t="shared" si="5"/>
        <v>999</v>
      </c>
      <c r="Q125" s="95"/>
    </row>
    <row r="126" spans="1:17" s="11" customFormat="1" ht="18.899999999999999" customHeight="1" x14ac:dyDescent="0.25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3"/>
        <v>999</v>
      </c>
      <c r="M126" s="208">
        <f t="shared" si="4"/>
        <v>999</v>
      </c>
      <c r="N126" s="205"/>
      <c r="O126" s="95"/>
      <c r="P126" s="111">
        <f t="shared" si="5"/>
        <v>999</v>
      </c>
      <c r="Q126" s="95"/>
    </row>
    <row r="127" spans="1:17" s="11" customFormat="1" ht="18.899999999999999" customHeight="1" x14ac:dyDescent="0.25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3"/>
        <v>999</v>
      </c>
      <c r="M127" s="208">
        <f t="shared" si="4"/>
        <v>999</v>
      </c>
      <c r="N127" s="205"/>
      <c r="O127" s="95"/>
      <c r="P127" s="111">
        <f t="shared" si="5"/>
        <v>999</v>
      </c>
      <c r="Q127" s="95"/>
    </row>
    <row r="128" spans="1:17" s="11" customFormat="1" ht="18.899999999999999" customHeight="1" x14ac:dyDescent="0.25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3"/>
        <v>999</v>
      </c>
      <c r="M128" s="208">
        <f t="shared" si="4"/>
        <v>999</v>
      </c>
      <c r="N128" s="205"/>
      <c r="O128" s="95"/>
      <c r="P128" s="111">
        <f t="shared" si="5"/>
        <v>999</v>
      </c>
      <c r="Q128" s="95"/>
    </row>
    <row r="129" spans="1:17" s="11" customFormat="1" ht="18.899999999999999" customHeight="1" x14ac:dyDescent="0.25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3"/>
        <v>999</v>
      </c>
      <c r="M129" s="208">
        <f t="shared" si="4"/>
        <v>999</v>
      </c>
      <c r="N129" s="205"/>
      <c r="O129" s="95"/>
      <c r="P129" s="111">
        <f t="shared" si="5"/>
        <v>999</v>
      </c>
      <c r="Q129" s="95"/>
    </row>
    <row r="130" spans="1:17" s="11" customFormat="1" ht="18.899999999999999" customHeight="1" x14ac:dyDescent="0.25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3"/>
        <v>999</v>
      </c>
      <c r="M130" s="208">
        <f t="shared" si="4"/>
        <v>999</v>
      </c>
      <c r="N130" s="205"/>
      <c r="O130" s="95"/>
      <c r="P130" s="111">
        <f t="shared" si="5"/>
        <v>999</v>
      </c>
      <c r="Q130" s="95"/>
    </row>
    <row r="131" spans="1:17" s="11" customFormat="1" ht="18.899999999999999" customHeight="1" x14ac:dyDescent="0.25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3"/>
        <v>999</v>
      </c>
      <c r="M131" s="208">
        <f t="shared" si="4"/>
        <v>999</v>
      </c>
      <c r="N131" s="205"/>
      <c r="O131" s="95"/>
      <c r="P131" s="111">
        <f t="shared" si="5"/>
        <v>999</v>
      </c>
      <c r="Q131" s="95"/>
    </row>
    <row r="132" spans="1:17" s="11" customFormat="1" ht="18.899999999999999" customHeight="1" x14ac:dyDescent="0.25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3"/>
        <v>999</v>
      </c>
      <c r="M132" s="208">
        <f t="shared" si="4"/>
        <v>999</v>
      </c>
      <c r="N132" s="205"/>
      <c r="O132" s="95"/>
      <c r="P132" s="111">
        <f t="shared" si="5"/>
        <v>999</v>
      </c>
      <c r="Q132" s="95"/>
    </row>
    <row r="133" spans="1:17" s="11" customFormat="1" ht="18.899999999999999" customHeight="1" x14ac:dyDescent="0.25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3"/>
        <v>999</v>
      </c>
      <c r="M133" s="208">
        <f t="shared" si="4"/>
        <v>999</v>
      </c>
      <c r="N133" s="205"/>
      <c r="O133" s="95"/>
      <c r="P133" s="111">
        <f t="shared" si="5"/>
        <v>999</v>
      </c>
      <c r="Q133" s="95"/>
    </row>
    <row r="134" spans="1:17" s="11" customFormat="1" ht="18.899999999999999" customHeight="1" x14ac:dyDescent="0.25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3"/>
        <v>999</v>
      </c>
      <c r="M134" s="208">
        <f t="shared" si="4"/>
        <v>999</v>
      </c>
      <c r="N134" s="205"/>
      <c r="O134" s="209"/>
      <c r="P134" s="210">
        <f t="shared" si="5"/>
        <v>999</v>
      </c>
      <c r="Q134" s="209"/>
    </row>
    <row r="135" spans="1:17" x14ac:dyDescent="0.25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si="3"/>
        <v>999</v>
      </c>
      <c r="M135" s="208">
        <f t="shared" si="4"/>
        <v>999</v>
      </c>
      <c r="N135" s="205"/>
      <c r="O135" s="95"/>
      <c r="P135" s="111">
        <f t="shared" si="5"/>
        <v>999</v>
      </c>
      <c r="Q135" s="95"/>
    </row>
    <row r="136" spans="1:17" x14ac:dyDescent="0.25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3"/>
        <v>999</v>
      </c>
      <c r="M136" s="208">
        <f t="shared" si="4"/>
        <v>999</v>
      </c>
      <c r="N136" s="205"/>
      <c r="O136" s="95"/>
      <c r="P136" s="111">
        <f t="shared" si="5"/>
        <v>999</v>
      </c>
      <c r="Q136" s="95"/>
    </row>
    <row r="137" spans="1:17" x14ac:dyDescent="0.25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3"/>
        <v>999</v>
      </c>
      <c r="M137" s="208">
        <f t="shared" si="4"/>
        <v>999</v>
      </c>
      <c r="N137" s="205"/>
      <c r="O137" s="95"/>
      <c r="P137" s="111">
        <f t="shared" si="5"/>
        <v>999</v>
      </c>
      <c r="Q137" s="95"/>
    </row>
    <row r="138" spans="1:17" x14ac:dyDescent="0.25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3"/>
        <v>999</v>
      </c>
      <c r="M138" s="208">
        <f t="shared" si="4"/>
        <v>999</v>
      </c>
      <c r="N138" s="205"/>
      <c r="O138" s="95"/>
      <c r="P138" s="111">
        <f t="shared" si="5"/>
        <v>999</v>
      </c>
      <c r="Q138" s="95"/>
    </row>
    <row r="139" spans="1:17" x14ac:dyDescent="0.25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3"/>
        <v>999</v>
      </c>
      <c r="M139" s="208">
        <f t="shared" si="4"/>
        <v>999</v>
      </c>
      <c r="N139" s="205"/>
      <c r="O139" s="95"/>
      <c r="P139" s="111">
        <f t="shared" si="5"/>
        <v>999</v>
      </c>
      <c r="Q139" s="95"/>
    </row>
    <row r="140" spans="1:17" x14ac:dyDescent="0.25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3"/>
        <v>999</v>
      </c>
      <c r="M140" s="208">
        <f t="shared" si="4"/>
        <v>999</v>
      </c>
      <c r="N140" s="205"/>
      <c r="O140" s="95"/>
      <c r="P140" s="111">
        <f t="shared" si="5"/>
        <v>999</v>
      </c>
      <c r="Q140" s="95"/>
    </row>
    <row r="141" spans="1:17" x14ac:dyDescent="0.25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3"/>
        <v>999</v>
      </c>
      <c r="M141" s="208">
        <f t="shared" si="4"/>
        <v>999</v>
      </c>
      <c r="N141" s="205"/>
      <c r="O141" s="209"/>
      <c r="P141" s="210">
        <f t="shared" si="5"/>
        <v>999</v>
      </c>
      <c r="Q141" s="209"/>
    </row>
    <row r="142" spans="1:17" x14ac:dyDescent="0.25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3"/>
        <v>999</v>
      </c>
      <c r="M142" s="208">
        <f t="shared" si="4"/>
        <v>999</v>
      </c>
      <c r="N142" s="205"/>
      <c r="O142" s="95"/>
      <c r="P142" s="111">
        <f t="shared" si="5"/>
        <v>999</v>
      </c>
      <c r="Q142" s="95"/>
    </row>
    <row r="143" spans="1:17" x14ac:dyDescent="0.25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3"/>
        <v>999</v>
      </c>
      <c r="M143" s="208">
        <f t="shared" si="4"/>
        <v>999</v>
      </c>
      <c r="N143" s="205"/>
      <c r="O143" s="95"/>
      <c r="P143" s="111">
        <f t="shared" si="5"/>
        <v>999</v>
      </c>
      <c r="Q143" s="95"/>
    </row>
    <row r="144" spans="1:17" x14ac:dyDescent="0.25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3"/>
        <v>999</v>
      </c>
      <c r="M144" s="208">
        <f t="shared" si="4"/>
        <v>999</v>
      </c>
      <c r="N144" s="205"/>
      <c r="O144" s="95"/>
      <c r="P144" s="111">
        <f t="shared" si="5"/>
        <v>999</v>
      </c>
      <c r="Q144" s="95"/>
    </row>
    <row r="145" spans="1:17" x14ac:dyDescent="0.25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3"/>
        <v>999</v>
      </c>
      <c r="M145" s="208">
        <f t="shared" si="4"/>
        <v>999</v>
      </c>
      <c r="N145" s="205"/>
      <c r="O145" s="95"/>
      <c r="P145" s="111">
        <f t="shared" si="5"/>
        <v>999</v>
      </c>
      <c r="Q145" s="95"/>
    </row>
    <row r="146" spans="1:17" x14ac:dyDescent="0.25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3"/>
        <v>999</v>
      </c>
      <c r="M146" s="208">
        <f t="shared" si="4"/>
        <v>999</v>
      </c>
      <c r="N146" s="205"/>
      <c r="O146" s="95"/>
      <c r="P146" s="111">
        <f t="shared" si="5"/>
        <v>999</v>
      </c>
      <c r="Q146" s="95"/>
    </row>
    <row r="147" spans="1:17" x14ac:dyDescent="0.25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3"/>
        <v>999</v>
      </c>
      <c r="M147" s="208">
        <f t="shared" si="4"/>
        <v>999</v>
      </c>
      <c r="N147" s="205"/>
      <c r="O147" s="95"/>
      <c r="P147" s="111">
        <f t="shared" si="5"/>
        <v>999</v>
      </c>
      <c r="Q147" s="95"/>
    </row>
    <row r="148" spans="1:17" x14ac:dyDescent="0.25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3"/>
        <v>999</v>
      </c>
      <c r="M148" s="208">
        <f t="shared" si="4"/>
        <v>999</v>
      </c>
      <c r="N148" s="205"/>
      <c r="O148" s="209"/>
      <c r="P148" s="210">
        <f t="shared" si="5"/>
        <v>999</v>
      </c>
      <c r="Q148" s="209"/>
    </row>
    <row r="149" spans="1:17" x14ac:dyDescent="0.25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3"/>
        <v>999</v>
      </c>
      <c r="M149" s="208">
        <f t="shared" si="4"/>
        <v>999</v>
      </c>
      <c r="N149" s="205"/>
      <c r="O149" s="95"/>
      <c r="P149" s="111">
        <f t="shared" si="5"/>
        <v>999</v>
      </c>
      <c r="Q149" s="95"/>
    </row>
    <row r="150" spans="1:17" x14ac:dyDescent="0.25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3"/>
        <v>999</v>
      </c>
      <c r="M150" s="208">
        <f t="shared" si="4"/>
        <v>999</v>
      </c>
      <c r="N150" s="205"/>
      <c r="O150" s="95"/>
      <c r="P150" s="111">
        <f t="shared" si="5"/>
        <v>999</v>
      </c>
      <c r="Q150" s="95"/>
    </row>
    <row r="151" spans="1:17" x14ac:dyDescent="0.25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3"/>
        <v>999</v>
      </c>
      <c r="M151" s="208">
        <f t="shared" si="4"/>
        <v>999</v>
      </c>
      <c r="N151" s="205"/>
      <c r="O151" s="95"/>
      <c r="P151" s="111">
        <f t="shared" si="5"/>
        <v>999</v>
      </c>
      <c r="Q151" s="95"/>
    </row>
    <row r="152" spans="1:17" x14ac:dyDescent="0.25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3"/>
        <v>999</v>
      </c>
      <c r="M152" s="208">
        <f t="shared" si="4"/>
        <v>999</v>
      </c>
      <c r="N152" s="205"/>
      <c r="O152" s="95"/>
      <c r="P152" s="111">
        <f t="shared" si="5"/>
        <v>999</v>
      </c>
      <c r="Q152" s="95"/>
    </row>
    <row r="153" spans="1:17" x14ac:dyDescent="0.25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3"/>
        <v>999</v>
      </c>
      <c r="M153" s="208">
        <f t="shared" si="4"/>
        <v>999</v>
      </c>
      <c r="N153" s="205"/>
      <c r="O153" s="95"/>
      <c r="P153" s="111">
        <f t="shared" si="5"/>
        <v>999</v>
      </c>
      <c r="Q153" s="95"/>
    </row>
    <row r="154" spans="1:17" x14ac:dyDescent="0.25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3"/>
        <v>999</v>
      </c>
      <c r="M154" s="208">
        <f t="shared" si="4"/>
        <v>999</v>
      </c>
      <c r="N154" s="205"/>
      <c r="O154" s="95"/>
      <c r="P154" s="111">
        <f t="shared" si="5"/>
        <v>999</v>
      </c>
      <c r="Q154" s="95"/>
    </row>
    <row r="155" spans="1:17" x14ac:dyDescent="0.25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3"/>
        <v>999</v>
      </c>
      <c r="M155" s="208">
        <f t="shared" si="4"/>
        <v>999</v>
      </c>
      <c r="N155" s="205"/>
      <c r="O155" s="95"/>
      <c r="P155" s="111">
        <f t="shared" si="5"/>
        <v>999</v>
      </c>
      <c r="Q155" s="95"/>
    </row>
    <row r="156" spans="1:17" x14ac:dyDescent="0.25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3"/>
        <v>999</v>
      </c>
      <c r="M156" s="208">
        <f t="shared" si="4"/>
        <v>999</v>
      </c>
      <c r="N156" s="205"/>
      <c r="O156" s="95"/>
      <c r="P156" s="111">
        <f t="shared" si="5"/>
        <v>999</v>
      </c>
      <c r="Q156" s="95"/>
    </row>
  </sheetData>
  <conditionalFormatting sqref="A7:D156">
    <cfRule type="expression" dxfId="16" priority="14" stopIfTrue="1">
      <formula>$Q7&gt;=1</formula>
    </cfRule>
  </conditionalFormatting>
  <conditionalFormatting sqref="B7:D37">
    <cfRule type="expression" dxfId="15" priority="1" stopIfTrue="1">
      <formula>$Q7&gt;=1</formula>
    </cfRule>
  </conditionalFormatting>
  <conditionalFormatting sqref="E7:E14">
    <cfRule type="expression" dxfId="14" priority="6" stopIfTrue="1">
      <formula>AND(ROUNDDOWN(($A$4-E7)/365.25,0)&lt;=13,G7&lt;&gt;"OK")</formula>
    </cfRule>
    <cfRule type="expression" dxfId="13" priority="7" stopIfTrue="1">
      <formula>AND(ROUNDDOWN(($A$4-E7)/365.25,0)&lt;=14,G7&lt;&gt;"OK")</formula>
    </cfRule>
    <cfRule type="expression" dxfId="12" priority="8" stopIfTrue="1">
      <formula>AND(ROUNDDOWN(($A$4-E7)/365.25,0)&lt;=17,G7&lt;&gt;"OK")</formula>
    </cfRule>
    <cfRule type="expression" dxfId="11" priority="11" stopIfTrue="1">
      <formula>AND(ROUNDDOWN(($A$4-E7)/365.25,0)&lt;=13,G7&lt;&gt;"OK")</formula>
    </cfRule>
    <cfRule type="expression" dxfId="10" priority="12" stopIfTrue="1">
      <formula>AND(ROUNDDOWN(($A$4-E7)/365.25,0)&lt;=14,G7&lt;&gt;"OK")</formula>
    </cfRule>
    <cfRule type="expression" dxfId="9" priority="13" stopIfTrue="1">
      <formula>AND(ROUNDDOWN(($A$4-E7)/365.25,0)&lt;=17,G7&lt;&gt;"OK")</formula>
    </cfRule>
  </conditionalFormatting>
  <conditionalFormatting sqref="E7:E27 E29:E37">
    <cfRule type="expression" dxfId="8" priority="2" stopIfTrue="1">
      <formula>AND(ROUNDDOWN(($A$4-E7)/365.25,0)&lt;=13,G7&lt;&gt;"OK")</formula>
    </cfRule>
    <cfRule type="expression" dxfId="7" priority="3" stopIfTrue="1">
      <formula>AND(ROUNDDOWN(($A$4-E7)/365.25,0)&lt;=14,G7&lt;&gt;"OK")</formula>
    </cfRule>
    <cfRule type="expression" dxfId="6" priority="4" stopIfTrue="1">
      <formula>AND(ROUNDDOWN(($A$4-E7)/365.25,0)&lt;=17,G7&lt;&gt;"OK")</formula>
    </cfRule>
  </conditionalFormatting>
  <conditionalFormatting sqref="E7:E156">
    <cfRule type="expression" dxfId="5" priority="16" stopIfTrue="1">
      <formula>AND(ROUNDDOWN(($A$4-E7)/365.25,0)&lt;=13,G7&lt;&gt;"OK")</formula>
    </cfRule>
    <cfRule type="expression" dxfId="4" priority="17" stopIfTrue="1">
      <formula>AND(ROUNDDOWN(($A$4-E7)/365.25,0)&lt;=14,G7&lt;&gt;"OK")</formula>
    </cfRule>
    <cfRule type="expression" dxfId="3" priority="18" stopIfTrue="1">
      <formula>AND(ROUNDDOWN(($A$4-E7)/365.25,0)&lt;=17,G7&lt;&gt;"OK")</formula>
    </cfRule>
  </conditionalFormatting>
  <conditionalFormatting sqref="J7:J156">
    <cfRule type="cellIs" dxfId="2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617F-3C33-4FD8-B5CD-1DDA4CB74BD9}">
  <sheetPr codeName="Munka24">
    <tabColor indexed="11"/>
  </sheetPr>
  <dimension ref="A1:AK41"/>
  <sheetViews>
    <sheetView workbookViewId="0">
      <selection activeCell="R17" sqref="R1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08" t="str">
        <f>Altalanos!$A$6</f>
        <v>Budapest Bajnokság</v>
      </c>
      <c r="B1" s="408"/>
      <c r="C1" s="408"/>
      <c r="D1" s="408"/>
      <c r="E1" s="408"/>
      <c r="F1" s="408"/>
      <c r="G1" s="216"/>
      <c r="H1" s="219" t="s">
        <v>52</v>
      </c>
      <c r="I1" s="217"/>
      <c r="J1" s="218"/>
      <c r="L1" s="220"/>
      <c r="M1" s="221"/>
      <c r="N1" s="292"/>
      <c r="O1" s="292" t="s">
        <v>13</v>
      </c>
      <c r="P1" s="292"/>
      <c r="Q1" s="293"/>
      <c r="R1" s="292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51</v>
      </c>
      <c r="B2" s="223"/>
      <c r="C2" s="223"/>
      <c r="D2" s="223"/>
      <c r="E2" s="392" t="s">
        <v>105</v>
      </c>
      <c r="F2" s="223"/>
      <c r="G2" s="224"/>
      <c r="H2" s="225"/>
      <c r="I2" s="225"/>
      <c r="J2" s="226"/>
      <c r="K2" s="220"/>
      <c r="L2" s="220"/>
      <c r="M2" s="220"/>
      <c r="N2" s="294"/>
      <c r="O2" s="295"/>
      <c r="P2" s="294"/>
      <c r="Q2" s="295"/>
      <c r="R2" s="294"/>
      <c r="Y2" s="341"/>
      <c r="Z2" s="340"/>
      <c r="AA2" s="340" t="s">
        <v>64</v>
      </c>
      <c r="AB2" s="334">
        <v>150</v>
      </c>
      <c r="AC2" s="334">
        <v>120</v>
      </c>
      <c r="AD2" s="334">
        <v>100</v>
      </c>
      <c r="AE2" s="334">
        <v>80</v>
      </c>
      <c r="AF2" s="334">
        <v>70</v>
      </c>
      <c r="AG2" s="334">
        <v>60</v>
      </c>
      <c r="AH2" s="334">
        <v>55</v>
      </c>
      <c r="AI2" s="334">
        <v>50</v>
      </c>
      <c r="AJ2" s="334">
        <v>45</v>
      </c>
      <c r="AK2" s="334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5"/>
      <c r="K3" s="50"/>
      <c r="L3" s="51"/>
      <c r="M3" s="51" t="s">
        <v>30</v>
      </c>
      <c r="N3" s="297"/>
      <c r="O3" s="296"/>
      <c r="P3" s="297"/>
      <c r="Q3" s="333" t="s">
        <v>72</v>
      </c>
      <c r="R3" s="334" t="s">
        <v>78</v>
      </c>
      <c r="S3" s="334" t="s">
        <v>73</v>
      </c>
      <c r="Y3" s="340">
        <f>IF(H4="OB","A",IF(H4="IX","W",H4))</f>
        <v>0</v>
      </c>
      <c r="Z3" s="340"/>
      <c r="AA3" s="340" t="s">
        <v>81</v>
      </c>
      <c r="AB3" s="334">
        <v>120</v>
      </c>
      <c r="AC3" s="334">
        <v>90</v>
      </c>
      <c r="AD3" s="334">
        <v>65</v>
      </c>
      <c r="AE3" s="334">
        <v>55</v>
      </c>
      <c r="AF3" s="334">
        <v>50</v>
      </c>
      <c r="AG3" s="334">
        <v>45</v>
      </c>
      <c r="AH3" s="334">
        <v>40</v>
      </c>
      <c r="AI3" s="334">
        <v>35</v>
      </c>
      <c r="AJ3" s="334">
        <v>25</v>
      </c>
      <c r="AK3" s="334">
        <v>20</v>
      </c>
    </row>
    <row r="4" spans="1:37" ht="13.8" thickBot="1" x14ac:dyDescent="0.3">
      <c r="A4" s="401" t="str">
        <f>Altalanos!$A$10</f>
        <v>2025.06.19-29.</v>
      </c>
      <c r="B4" s="401"/>
      <c r="C4" s="401"/>
      <c r="D4" s="227"/>
      <c r="E4" s="228" t="str">
        <f>Altalanos!$C$10</f>
        <v>Budapest</v>
      </c>
      <c r="F4" s="228"/>
      <c r="G4" s="228"/>
      <c r="H4" s="231"/>
      <c r="I4" s="228"/>
      <c r="J4" s="230"/>
      <c r="K4" s="231"/>
      <c r="L4" s="343"/>
      <c r="M4" s="233" t="str">
        <f>Altalanos!$E$10</f>
        <v>Rákóczi Andrea</v>
      </c>
      <c r="N4" s="298"/>
      <c r="O4" s="299"/>
      <c r="P4" s="298"/>
      <c r="Q4" s="335" t="s">
        <v>79</v>
      </c>
      <c r="R4" s="336" t="s">
        <v>74</v>
      </c>
      <c r="S4" s="336" t="s">
        <v>75</v>
      </c>
      <c r="Y4" s="340"/>
      <c r="Z4" s="340"/>
      <c r="AA4" s="340" t="s">
        <v>82</v>
      </c>
      <c r="AB4" s="334">
        <v>90</v>
      </c>
      <c r="AC4" s="334">
        <v>60</v>
      </c>
      <c r="AD4" s="334">
        <v>45</v>
      </c>
      <c r="AE4" s="334">
        <v>34</v>
      </c>
      <c r="AF4" s="334">
        <v>27</v>
      </c>
      <c r="AG4" s="334">
        <v>22</v>
      </c>
      <c r="AH4" s="334">
        <v>18</v>
      </c>
      <c r="AI4" s="334">
        <v>15</v>
      </c>
      <c r="AJ4" s="334">
        <v>12</v>
      </c>
      <c r="AK4" s="334">
        <v>9</v>
      </c>
    </row>
    <row r="5" spans="1:37" x14ac:dyDescent="0.25">
      <c r="A5" s="33"/>
      <c r="B5" s="33" t="s">
        <v>49</v>
      </c>
      <c r="C5" s="28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6" t="s">
        <v>68</v>
      </c>
      <c r="L5" s="326" t="s">
        <v>69</v>
      </c>
      <c r="M5" s="326" t="s">
        <v>70</v>
      </c>
      <c r="Q5" s="337" t="s">
        <v>80</v>
      </c>
      <c r="R5" s="338" t="s">
        <v>76</v>
      </c>
      <c r="S5" s="338" t="s">
        <v>77</v>
      </c>
      <c r="Y5" s="340">
        <f>IF(OR(Altalanos!$A$8="F1",Altalanos!$A$8="F2",Altalanos!$A$8="N1",Altalanos!$A$8="N2"),1,2)</f>
        <v>2</v>
      </c>
      <c r="Z5" s="340"/>
      <c r="AA5" s="340" t="s">
        <v>83</v>
      </c>
      <c r="AB5" s="334">
        <v>60</v>
      </c>
      <c r="AC5" s="334">
        <v>40</v>
      </c>
      <c r="AD5" s="334">
        <v>30</v>
      </c>
      <c r="AE5" s="334">
        <v>20</v>
      </c>
      <c r="AF5" s="334">
        <v>18</v>
      </c>
      <c r="AG5" s="334">
        <v>15</v>
      </c>
      <c r="AH5" s="334">
        <v>12</v>
      </c>
      <c r="AI5" s="334">
        <v>10</v>
      </c>
      <c r="AJ5" s="334">
        <v>8</v>
      </c>
      <c r="AK5" s="334">
        <v>6</v>
      </c>
    </row>
    <row r="6" spans="1:37" x14ac:dyDescent="0.25">
      <c r="A6" s="267"/>
      <c r="B6" s="267"/>
      <c r="C6" s="325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0"/>
      <c r="Z6" s="340"/>
      <c r="AA6" s="340" t="s">
        <v>84</v>
      </c>
      <c r="AB6" s="334">
        <v>40</v>
      </c>
      <c r="AC6" s="334">
        <v>25</v>
      </c>
      <c r="AD6" s="334">
        <v>18</v>
      </c>
      <c r="AE6" s="334">
        <v>13</v>
      </c>
      <c r="AF6" s="334">
        <v>10</v>
      </c>
      <c r="AG6" s="334">
        <v>8</v>
      </c>
      <c r="AH6" s="334">
        <v>6</v>
      </c>
      <c r="AI6" s="334">
        <v>5</v>
      </c>
      <c r="AJ6" s="334">
        <v>4</v>
      </c>
      <c r="AK6" s="334">
        <v>3</v>
      </c>
    </row>
    <row r="7" spans="1:37" x14ac:dyDescent="0.25">
      <c r="A7" s="300" t="s">
        <v>64</v>
      </c>
      <c r="B7" s="327"/>
      <c r="C7" s="329" t="str">
        <f>IF($B7="","",VLOOKUP($B7,'L18 csapat ELO'!$A$7:$O$22,5))</f>
        <v/>
      </c>
      <c r="D7" s="329">
        <v>46</v>
      </c>
      <c r="E7" s="416" t="s">
        <v>128</v>
      </c>
      <c r="F7" s="417"/>
      <c r="G7" s="417" t="str">
        <f>IF($B7="","",VLOOKUP($B7,'L18 csapat ELO'!$A$7:$O$22,3))</f>
        <v/>
      </c>
      <c r="H7" s="417"/>
      <c r="I7" s="330" t="str">
        <f>IF($B7="","",VLOOKUP($B7,'L18 csapat ELO'!$A$7:$O$22,4))</f>
        <v/>
      </c>
      <c r="J7" s="267"/>
      <c r="K7" s="394" t="s">
        <v>142</v>
      </c>
      <c r="L7" s="342"/>
      <c r="M7" s="352"/>
      <c r="Y7" s="340"/>
      <c r="Z7" s="340"/>
      <c r="AA7" s="340" t="s">
        <v>85</v>
      </c>
      <c r="AB7" s="334">
        <v>25</v>
      </c>
      <c r="AC7" s="334">
        <v>15</v>
      </c>
      <c r="AD7" s="334">
        <v>13</v>
      </c>
      <c r="AE7" s="334">
        <v>8</v>
      </c>
      <c r="AF7" s="334">
        <v>6</v>
      </c>
      <c r="AG7" s="334">
        <v>4</v>
      </c>
      <c r="AH7" s="334">
        <v>3</v>
      </c>
      <c r="AI7" s="334">
        <v>2</v>
      </c>
      <c r="AJ7" s="334">
        <v>1</v>
      </c>
      <c r="AK7" s="334">
        <v>0</v>
      </c>
    </row>
    <row r="8" spans="1:37" x14ac:dyDescent="0.25">
      <c r="A8" s="300"/>
      <c r="B8" s="328"/>
      <c r="C8" s="331"/>
      <c r="D8" s="331"/>
      <c r="E8" s="331"/>
      <c r="F8" s="331"/>
      <c r="G8" s="331"/>
      <c r="H8" s="331"/>
      <c r="I8" s="331"/>
      <c r="J8" s="267"/>
      <c r="K8" s="300"/>
      <c r="L8" s="300"/>
      <c r="M8" s="353"/>
      <c r="Y8" s="340"/>
      <c r="Z8" s="340"/>
      <c r="AA8" s="340" t="s">
        <v>86</v>
      </c>
      <c r="AB8" s="334">
        <v>15</v>
      </c>
      <c r="AC8" s="334">
        <v>10</v>
      </c>
      <c r="AD8" s="334">
        <v>7</v>
      </c>
      <c r="AE8" s="334">
        <v>5</v>
      </c>
      <c r="AF8" s="334">
        <v>4</v>
      </c>
      <c r="AG8" s="334">
        <v>3</v>
      </c>
      <c r="AH8" s="334">
        <v>2</v>
      </c>
      <c r="AI8" s="334">
        <v>1</v>
      </c>
      <c r="AJ8" s="334">
        <v>0</v>
      </c>
      <c r="AK8" s="334">
        <v>0</v>
      </c>
    </row>
    <row r="9" spans="1:37" x14ac:dyDescent="0.25">
      <c r="A9" s="300" t="s">
        <v>65</v>
      </c>
      <c r="B9" s="327"/>
      <c r="C9" s="329" t="str">
        <f>IF($B9="","",VLOOKUP($B9,'L18 csapat ELO'!$A$7:$O$22,5))</f>
        <v/>
      </c>
      <c r="D9" s="329">
        <v>161</v>
      </c>
      <c r="E9" s="416" t="s">
        <v>129</v>
      </c>
      <c r="F9" s="417"/>
      <c r="G9" s="417" t="str">
        <f>IF($B9="","",VLOOKUP($B9,'L18 csapat ELO'!$A$7:$O$22,3))</f>
        <v/>
      </c>
      <c r="H9" s="417"/>
      <c r="I9" s="330" t="str">
        <f>IF($B9="","",VLOOKUP($B9,'L18 csapat ELO'!$A$7:$O$22,4))</f>
        <v/>
      </c>
      <c r="J9" s="267"/>
      <c r="K9" s="394" t="s">
        <v>143</v>
      </c>
      <c r="L9" s="342"/>
      <c r="M9" s="352"/>
      <c r="Y9" s="340"/>
      <c r="Z9" s="340"/>
      <c r="AA9" s="340" t="s">
        <v>87</v>
      </c>
      <c r="AB9" s="334">
        <v>10</v>
      </c>
      <c r="AC9" s="334">
        <v>6</v>
      </c>
      <c r="AD9" s="334">
        <v>4</v>
      </c>
      <c r="AE9" s="334">
        <v>2</v>
      </c>
      <c r="AF9" s="334">
        <v>1</v>
      </c>
      <c r="AG9" s="334">
        <v>0</v>
      </c>
      <c r="AH9" s="334">
        <v>0</v>
      </c>
      <c r="AI9" s="334">
        <v>0</v>
      </c>
      <c r="AJ9" s="334">
        <v>0</v>
      </c>
      <c r="AK9" s="334">
        <v>0</v>
      </c>
    </row>
    <row r="10" spans="1:37" x14ac:dyDescent="0.25">
      <c r="A10" s="300"/>
      <c r="B10" s="328"/>
      <c r="C10" s="331"/>
      <c r="D10" s="331"/>
      <c r="E10" s="331"/>
      <c r="F10" s="331"/>
      <c r="G10" s="331"/>
      <c r="H10" s="331"/>
      <c r="I10" s="331"/>
      <c r="J10" s="267"/>
      <c r="K10" s="300"/>
      <c r="L10" s="300"/>
      <c r="M10" s="353"/>
      <c r="Y10" s="340"/>
      <c r="Z10" s="340"/>
      <c r="AA10" s="340" t="s">
        <v>88</v>
      </c>
      <c r="AB10" s="334">
        <v>6</v>
      </c>
      <c r="AC10" s="334">
        <v>3</v>
      </c>
      <c r="AD10" s="334">
        <v>2</v>
      </c>
      <c r="AE10" s="334">
        <v>1</v>
      </c>
      <c r="AF10" s="334">
        <v>0</v>
      </c>
      <c r="AG10" s="334">
        <v>0</v>
      </c>
      <c r="AH10" s="334">
        <v>0</v>
      </c>
      <c r="AI10" s="334">
        <v>0</v>
      </c>
      <c r="AJ10" s="334">
        <v>0</v>
      </c>
      <c r="AK10" s="334">
        <v>0</v>
      </c>
    </row>
    <row r="11" spans="1:37" x14ac:dyDescent="0.25">
      <c r="A11" s="300" t="s">
        <v>66</v>
      </c>
      <c r="B11" s="327"/>
      <c r="C11" s="329" t="str">
        <f>IF($B11="","",VLOOKUP($B11,'L18 csapat ELO'!$A$7:$O$22,5))</f>
        <v/>
      </c>
      <c r="D11" s="329">
        <v>173</v>
      </c>
      <c r="E11" s="416" t="s">
        <v>130</v>
      </c>
      <c r="F11" s="417"/>
      <c r="G11" s="417" t="str">
        <f>IF($B11="","",VLOOKUP($B11,'L18 csapat ELO'!$A$7:$O$22,3))</f>
        <v/>
      </c>
      <c r="H11" s="417"/>
      <c r="I11" s="330" t="str">
        <f>IF($B11="","",VLOOKUP($B11,'L18 csapat ELO'!$A$7:$O$22,4))</f>
        <v/>
      </c>
      <c r="J11" s="267"/>
      <c r="K11" s="394" t="s">
        <v>144</v>
      </c>
      <c r="L11" s="342"/>
      <c r="M11" s="352"/>
      <c r="Y11" s="340"/>
      <c r="Z11" s="340"/>
      <c r="AA11" s="340" t="s">
        <v>93</v>
      </c>
      <c r="AB11" s="334">
        <v>3</v>
      </c>
      <c r="AC11" s="334">
        <v>2</v>
      </c>
      <c r="AD11" s="334">
        <v>1</v>
      </c>
      <c r="AE11" s="334">
        <v>0</v>
      </c>
      <c r="AF11" s="334">
        <v>0</v>
      </c>
      <c r="AG11" s="334">
        <v>0</v>
      </c>
      <c r="AH11" s="334">
        <v>0</v>
      </c>
      <c r="AI11" s="334">
        <v>0</v>
      </c>
      <c r="AJ11" s="334">
        <v>0</v>
      </c>
      <c r="AK11" s="334">
        <v>0</v>
      </c>
    </row>
    <row r="12" spans="1:37" x14ac:dyDescent="0.25">
      <c r="A12" s="300"/>
      <c r="B12" s="328"/>
      <c r="C12" s="331"/>
      <c r="D12" s="331"/>
      <c r="E12" s="331"/>
      <c r="F12" s="331"/>
      <c r="G12" s="331"/>
      <c r="H12" s="331"/>
      <c r="I12" s="331"/>
      <c r="J12" s="267"/>
      <c r="K12" s="325"/>
      <c r="L12" s="325"/>
      <c r="M12" s="353"/>
      <c r="Y12" s="340"/>
      <c r="Z12" s="340"/>
      <c r="AA12" s="340" t="s">
        <v>89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300" t="s">
        <v>71</v>
      </c>
      <c r="B13" s="327"/>
      <c r="C13" s="329" t="str">
        <f>IF($B13="","",VLOOKUP($B13,'L18 csapat ELO'!$A$7:$O$22,5))</f>
        <v/>
      </c>
      <c r="D13" s="329">
        <v>165</v>
      </c>
      <c r="E13" s="416" t="s">
        <v>131</v>
      </c>
      <c r="F13" s="417"/>
      <c r="G13" s="417" t="str">
        <f>IF($B13="","",VLOOKUP($B13,'L18 csapat ELO'!$A$7:$O$22,3))</f>
        <v/>
      </c>
      <c r="H13" s="417"/>
      <c r="I13" s="330" t="str">
        <f>IF($B13="","",VLOOKUP($B13,'L18 csapat ELO'!$A$7:$O$22,4))</f>
        <v/>
      </c>
      <c r="J13" s="267"/>
      <c r="K13" s="394" t="s">
        <v>145</v>
      </c>
      <c r="L13" s="342"/>
      <c r="M13" s="352"/>
      <c r="Y13" s="340"/>
      <c r="Z13" s="340"/>
      <c r="AA13" s="340" t="s">
        <v>90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</row>
    <row r="15" spans="1:37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0"/>
      <c r="Z16" s="340"/>
      <c r="AA16" s="340" t="s">
        <v>64</v>
      </c>
      <c r="AB16" s="340">
        <v>300</v>
      </c>
      <c r="AC16" s="340">
        <v>250</v>
      </c>
      <c r="AD16" s="340">
        <v>220</v>
      </c>
      <c r="AE16" s="340">
        <v>180</v>
      </c>
      <c r="AF16" s="340">
        <v>160</v>
      </c>
      <c r="AG16" s="340">
        <v>150</v>
      </c>
      <c r="AH16" s="340">
        <v>140</v>
      </c>
      <c r="AI16" s="340">
        <v>130</v>
      </c>
      <c r="AJ16" s="340">
        <v>120</v>
      </c>
      <c r="AK16" s="340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0"/>
      <c r="Z17" s="340"/>
      <c r="AA17" s="340" t="s">
        <v>81</v>
      </c>
      <c r="AB17" s="340">
        <v>250</v>
      </c>
      <c r="AC17" s="340">
        <v>200</v>
      </c>
      <c r="AD17" s="340">
        <v>160</v>
      </c>
      <c r="AE17" s="340">
        <v>140</v>
      </c>
      <c r="AF17" s="340">
        <v>120</v>
      </c>
      <c r="AG17" s="340">
        <v>110</v>
      </c>
      <c r="AH17" s="340">
        <v>100</v>
      </c>
      <c r="AI17" s="340">
        <v>90</v>
      </c>
      <c r="AJ17" s="340">
        <v>80</v>
      </c>
      <c r="AK17" s="340">
        <v>70</v>
      </c>
    </row>
    <row r="18" spans="1:37" ht="18.75" customHeight="1" x14ac:dyDescent="0.25">
      <c r="A18" s="267"/>
      <c r="B18" s="409"/>
      <c r="C18" s="409"/>
      <c r="D18" s="410" t="str">
        <f>E7</f>
        <v>PG TENISZ SE</v>
      </c>
      <c r="E18" s="410"/>
      <c r="F18" s="410" t="str">
        <f>E9</f>
        <v>GAME T.T.1.</v>
      </c>
      <c r="G18" s="410"/>
      <c r="H18" s="410" t="str">
        <f>E11</f>
        <v>GAME T.T.2.</v>
      </c>
      <c r="I18" s="410"/>
      <c r="J18" s="410" t="str">
        <f>E13</f>
        <v>HTF CSO-KO</v>
      </c>
      <c r="K18" s="410"/>
      <c r="L18" s="267"/>
      <c r="M18" s="267"/>
      <c r="Y18" s="340"/>
      <c r="Z18" s="340"/>
      <c r="AA18" s="340" t="s">
        <v>82</v>
      </c>
      <c r="AB18" s="340">
        <v>200</v>
      </c>
      <c r="AC18" s="340">
        <v>150</v>
      </c>
      <c r="AD18" s="340">
        <v>130</v>
      </c>
      <c r="AE18" s="340">
        <v>110</v>
      </c>
      <c r="AF18" s="340">
        <v>95</v>
      </c>
      <c r="AG18" s="340">
        <v>80</v>
      </c>
      <c r="AH18" s="340">
        <v>70</v>
      </c>
      <c r="AI18" s="340">
        <v>60</v>
      </c>
      <c r="AJ18" s="340">
        <v>55</v>
      </c>
      <c r="AK18" s="340">
        <v>50</v>
      </c>
    </row>
    <row r="19" spans="1:37" ht="18.75" customHeight="1" x14ac:dyDescent="0.25">
      <c r="A19" s="332" t="s">
        <v>64</v>
      </c>
      <c r="B19" s="402" t="str">
        <f>E7</f>
        <v>PG TENISZ SE</v>
      </c>
      <c r="C19" s="402"/>
      <c r="D19" s="405"/>
      <c r="E19" s="405"/>
      <c r="F19" s="403" t="s">
        <v>136</v>
      </c>
      <c r="G19" s="404"/>
      <c r="H19" s="403" t="s">
        <v>138</v>
      </c>
      <c r="I19" s="404"/>
      <c r="J19" s="418" t="s">
        <v>138</v>
      </c>
      <c r="K19" s="410"/>
      <c r="L19" s="267"/>
      <c r="M19" s="267"/>
      <c r="Y19" s="340"/>
      <c r="Z19" s="340"/>
      <c r="AA19" s="340" t="s">
        <v>83</v>
      </c>
      <c r="AB19" s="340">
        <v>150</v>
      </c>
      <c r="AC19" s="340">
        <v>120</v>
      </c>
      <c r="AD19" s="340">
        <v>100</v>
      </c>
      <c r="AE19" s="340">
        <v>80</v>
      </c>
      <c r="AF19" s="340">
        <v>70</v>
      </c>
      <c r="AG19" s="340">
        <v>60</v>
      </c>
      <c r="AH19" s="340">
        <v>55</v>
      </c>
      <c r="AI19" s="340">
        <v>50</v>
      </c>
      <c r="AJ19" s="340">
        <v>45</v>
      </c>
      <c r="AK19" s="340">
        <v>40</v>
      </c>
    </row>
    <row r="20" spans="1:37" ht="18.75" customHeight="1" x14ac:dyDescent="0.25">
      <c r="A20" s="332" t="s">
        <v>65</v>
      </c>
      <c r="B20" s="402" t="str">
        <f>E9</f>
        <v>GAME T.T.1.</v>
      </c>
      <c r="C20" s="402"/>
      <c r="D20" s="403" t="s">
        <v>137</v>
      </c>
      <c r="E20" s="404"/>
      <c r="F20" s="415"/>
      <c r="G20" s="415"/>
      <c r="H20" s="411" t="s">
        <v>136</v>
      </c>
      <c r="I20" s="412"/>
      <c r="J20" s="411" t="s">
        <v>140</v>
      </c>
      <c r="K20" s="412"/>
      <c r="L20" s="267"/>
      <c r="M20" s="267"/>
      <c r="Y20" s="340"/>
      <c r="Z20" s="340"/>
      <c r="AA20" s="340" t="s">
        <v>84</v>
      </c>
      <c r="AB20" s="340">
        <v>120</v>
      </c>
      <c r="AC20" s="340">
        <v>90</v>
      </c>
      <c r="AD20" s="340">
        <v>65</v>
      </c>
      <c r="AE20" s="340">
        <v>55</v>
      </c>
      <c r="AF20" s="340">
        <v>50</v>
      </c>
      <c r="AG20" s="340">
        <v>45</v>
      </c>
      <c r="AH20" s="340">
        <v>40</v>
      </c>
      <c r="AI20" s="340">
        <v>35</v>
      </c>
      <c r="AJ20" s="340">
        <v>25</v>
      </c>
      <c r="AK20" s="340">
        <v>20</v>
      </c>
    </row>
    <row r="21" spans="1:37" ht="18.75" customHeight="1" x14ac:dyDescent="0.25">
      <c r="A21" s="332" t="s">
        <v>66</v>
      </c>
      <c r="B21" s="402" t="str">
        <f>E11</f>
        <v>GAME T.T.2.</v>
      </c>
      <c r="C21" s="402"/>
      <c r="D21" s="403" t="s">
        <v>139</v>
      </c>
      <c r="E21" s="404"/>
      <c r="F21" s="411" t="s">
        <v>137</v>
      </c>
      <c r="G21" s="412"/>
      <c r="H21" s="415"/>
      <c r="I21" s="415"/>
      <c r="J21" s="411" t="s">
        <v>136</v>
      </c>
      <c r="K21" s="412"/>
      <c r="L21" s="267"/>
      <c r="M21" s="267"/>
      <c r="Y21" s="340"/>
      <c r="Z21" s="340"/>
      <c r="AA21" s="340" t="s">
        <v>85</v>
      </c>
      <c r="AB21" s="340">
        <v>90</v>
      </c>
      <c r="AC21" s="340">
        <v>60</v>
      </c>
      <c r="AD21" s="340">
        <v>45</v>
      </c>
      <c r="AE21" s="340">
        <v>34</v>
      </c>
      <c r="AF21" s="340">
        <v>27</v>
      </c>
      <c r="AG21" s="340">
        <v>22</v>
      </c>
      <c r="AH21" s="340">
        <v>18</v>
      </c>
      <c r="AI21" s="340">
        <v>15</v>
      </c>
      <c r="AJ21" s="340">
        <v>12</v>
      </c>
      <c r="AK21" s="340">
        <v>9</v>
      </c>
    </row>
    <row r="22" spans="1:37" ht="18.75" customHeight="1" x14ac:dyDescent="0.25">
      <c r="A22" s="332" t="s">
        <v>71</v>
      </c>
      <c r="B22" s="402" t="str">
        <f>E13</f>
        <v>HTF CSO-KO</v>
      </c>
      <c r="C22" s="402"/>
      <c r="D22" s="403" t="s">
        <v>139</v>
      </c>
      <c r="E22" s="404"/>
      <c r="F22" s="411" t="s">
        <v>141</v>
      </c>
      <c r="G22" s="412"/>
      <c r="H22" s="413" t="s">
        <v>137</v>
      </c>
      <c r="I22" s="414"/>
      <c r="J22" s="415"/>
      <c r="K22" s="415"/>
      <c r="L22" s="267"/>
      <c r="M22" s="267"/>
      <c r="Y22" s="340"/>
      <c r="Z22" s="340"/>
      <c r="AA22" s="340" t="s">
        <v>86</v>
      </c>
      <c r="AB22" s="340">
        <v>60</v>
      </c>
      <c r="AC22" s="340">
        <v>40</v>
      </c>
      <c r="AD22" s="340">
        <v>30</v>
      </c>
      <c r="AE22" s="340">
        <v>20</v>
      </c>
      <c r="AF22" s="340">
        <v>18</v>
      </c>
      <c r="AG22" s="340">
        <v>15</v>
      </c>
      <c r="AH22" s="340">
        <v>12</v>
      </c>
      <c r="AI22" s="340">
        <v>10</v>
      </c>
      <c r="AJ22" s="340">
        <v>8</v>
      </c>
      <c r="AK22" s="340">
        <v>6</v>
      </c>
    </row>
    <row r="23" spans="1:37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0"/>
      <c r="Z23" s="340"/>
      <c r="AA23" s="340" t="s">
        <v>87</v>
      </c>
      <c r="AB23" s="340">
        <v>40</v>
      </c>
      <c r="AC23" s="340">
        <v>25</v>
      </c>
      <c r="AD23" s="340">
        <v>18</v>
      </c>
      <c r="AE23" s="340">
        <v>13</v>
      </c>
      <c r="AF23" s="340">
        <v>8</v>
      </c>
      <c r="AG23" s="340">
        <v>7</v>
      </c>
      <c r="AH23" s="340">
        <v>6</v>
      </c>
      <c r="AI23" s="340">
        <v>5</v>
      </c>
      <c r="AJ23" s="340">
        <v>4</v>
      </c>
      <c r="AK23" s="340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0"/>
      <c r="Z24" s="340"/>
      <c r="AA24" s="340" t="s">
        <v>88</v>
      </c>
      <c r="AB24" s="340">
        <v>25</v>
      </c>
      <c r="AC24" s="340">
        <v>15</v>
      </c>
      <c r="AD24" s="340">
        <v>13</v>
      </c>
      <c r="AE24" s="340">
        <v>7</v>
      </c>
      <c r="AF24" s="340">
        <v>6</v>
      </c>
      <c r="AG24" s="340">
        <v>5</v>
      </c>
      <c r="AH24" s="340">
        <v>4</v>
      </c>
      <c r="AI24" s="340">
        <v>3</v>
      </c>
      <c r="AJ24" s="340">
        <v>2</v>
      </c>
      <c r="AK24" s="340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0"/>
      <c r="Z25" s="340"/>
      <c r="AA25" s="340" t="s">
        <v>93</v>
      </c>
      <c r="AB25" s="340">
        <v>15</v>
      </c>
      <c r="AC25" s="340">
        <v>10</v>
      </c>
      <c r="AD25" s="340">
        <v>8</v>
      </c>
      <c r="AE25" s="340">
        <v>4</v>
      </c>
      <c r="AF25" s="340">
        <v>3</v>
      </c>
      <c r="AG25" s="340">
        <v>2</v>
      </c>
      <c r="AH25" s="340">
        <v>1</v>
      </c>
      <c r="AI25" s="340">
        <v>0</v>
      </c>
      <c r="AJ25" s="340">
        <v>0</v>
      </c>
      <c r="AK25" s="340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0"/>
      <c r="Z26" s="340"/>
      <c r="AA26" s="340" t="s">
        <v>89</v>
      </c>
      <c r="AB26" s="340">
        <v>10</v>
      </c>
      <c r="AC26" s="340">
        <v>6</v>
      </c>
      <c r="AD26" s="340">
        <v>4</v>
      </c>
      <c r="AE26" s="340">
        <v>2</v>
      </c>
      <c r="AF26" s="340">
        <v>1</v>
      </c>
      <c r="AG26" s="340">
        <v>0</v>
      </c>
      <c r="AH26" s="340">
        <v>0</v>
      </c>
      <c r="AI26" s="340">
        <v>0</v>
      </c>
      <c r="AJ26" s="340">
        <v>0</v>
      </c>
      <c r="AK26" s="340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0"/>
      <c r="Z27" s="340"/>
      <c r="AA27" s="340" t="s">
        <v>90</v>
      </c>
      <c r="AB27" s="340">
        <v>3</v>
      </c>
      <c r="AC27" s="340">
        <v>2</v>
      </c>
      <c r="AD27" s="340">
        <v>1</v>
      </c>
      <c r="AE27" s="340">
        <v>0</v>
      </c>
      <c r="AF27" s="340">
        <v>0</v>
      </c>
      <c r="AG27" s="340">
        <v>0</v>
      </c>
      <c r="AH27" s="340">
        <v>0</v>
      </c>
      <c r="AI27" s="340">
        <v>0</v>
      </c>
      <c r="AJ27" s="340">
        <v>0</v>
      </c>
      <c r="AK27" s="340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5">
      <c r="A33" s="136" t="s">
        <v>43</v>
      </c>
      <c r="B33" s="137"/>
      <c r="C33" s="203"/>
      <c r="D33" s="308" t="s">
        <v>4</v>
      </c>
      <c r="E33" s="309" t="s">
        <v>45</v>
      </c>
      <c r="F33" s="323"/>
      <c r="G33" s="308" t="s">
        <v>4</v>
      </c>
      <c r="H33" s="309" t="s">
        <v>54</v>
      </c>
      <c r="I33" s="159"/>
      <c r="J33" s="309" t="s">
        <v>55</v>
      </c>
      <c r="K33" s="158" t="s">
        <v>56</v>
      </c>
      <c r="L33" s="33"/>
      <c r="M33" s="323"/>
      <c r="P33" s="302"/>
      <c r="Q33" s="302"/>
      <c r="R33" s="303"/>
    </row>
    <row r="34" spans="1:18" x14ac:dyDescent="0.25">
      <c r="A34" s="278" t="s">
        <v>44</v>
      </c>
      <c r="B34" s="279"/>
      <c r="C34" s="281"/>
      <c r="D34" s="310"/>
      <c r="E34" s="406"/>
      <c r="F34" s="406"/>
      <c r="G34" s="317" t="s">
        <v>5</v>
      </c>
      <c r="H34" s="279"/>
      <c r="I34" s="311"/>
      <c r="J34" s="318"/>
      <c r="K34" s="273" t="s">
        <v>46</v>
      </c>
      <c r="L34" s="324"/>
      <c r="M34" s="312"/>
      <c r="P34" s="304"/>
      <c r="Q34" s="304"/>
      <c r="R34" s="305"/>
    </row>
    <row r="35" spans="1:18" x14ac:dyDescent="0.25">
      <c r="A35" s="282" t="s">
        <v>53</v>
      </c>
      <c r="B35" s="157"/>
      <c r="C35" s="284"/>
      <c r="D35" s="313"/>
      <c r="E35" s="407"/>
      <c r="F35" s="407"/>
      <c r="G35" s="319" t="s">
        <v>6</v>
      </c>
      <c r="H35" s="83"/>
      <c r="I35" s="271"/>
      <c r="J35" s="84"/>
      <c r="K35" s="321"/>
      <c r="L35" s="245"/>
      <c r="M35" s="316"/>
      <c r="P35" s="305"/>
      <c r="Q35" s="306"/>
      <c r="R35" s="305"/>
    </row>
    <row r="36" spans="1:18" x14ac:dyDescent="0.25">
      <c r="A36" s="172"/>
      <c r="B36" s="173"/>
      <c r="C36" s="174"/>
      <c r="D36" s="313"/>
      <c r="E36" s="85"/>
      <c r="F36" s="267"/>
      <c r="G36" s="319" t="s">
        <v>7</v>
      </c>
      <c r="H36" s="83"/>
      <c r="I36" s="271"/>
      <c r="J36" s="84"/>
      <c r="K36" s="273" t="s">
        <v>47</v>
      </c>
      <c r="L36" s="324"/>
      <c r="M36" s="312"/>
      <c r="P36" s="304"/>
      <c r="Q36" s="304"/>
      <c r="R36" s="305"/>
    </row>
    <row r="37" spans="1:18" x14ac:dyDescent="0.25">
      <c r="A37" s="148"/>
      <c r="B37" s="116"/>
      <c r="C37" s="149"/>
      <c r="D37" s="313"/>
      <c r="E37" s="85"/>
      <c r="F37" s="267"/>
      <c r="G37" s="319" t="s">
        <v>8</v>
      </c>
      <c r="H37" s="83"/>
      <c r="I37" s="271"/>
      <c r="J37" s="84"/>
      <c r="K37" s="322"/>
      <c r="L37" s="267"/>
      <c r="M37" s="314"/>
      <c r="P37" s="305"/>
      <c r="Q37" s="306"/>
      <c r="R37" s="305"/>
    </row>
    <row r="38" spans="1:18" x14ac:dyDescent="0.25">
      <c r="A38" s="161"/>
      <c r="B38" s="175"/>
      <c r="C38" s="202"/>
      <c r="D38" s="313"/>
      <c r="E38" s="85"/>
      <c r="F38" s="267"/>
      <c r="G38" s="319" t="s">
        <v>9</v>
      </c>
      <c r="H38" s="83"/>
      <c r="I38" s="271"/>
      <c r="J38" s="84"/>
      <c r="K38" s="282"/>
      <c r="L38" s="245"/>
      <c r="M38" s="316"/>
      <c r="P38" s="305"/>
      <c r="Q38" s="306"/>
      <c r="R38" s="305"/>
    </row>
    <row r="39" spans="1:18" x14ac:dyDescent="0.25">
      <c r="A39" s="162"/>
      <c r="B39" s="22"/>
      <c r="C39" s="149"/>
      <c r="D39" s="313"/>
      <c r="E39" s="85"/>
      <c r="F39" s="267"/>
      <c r="G39" s="319" t="s">
        <v>10</v>
      </c>
      <c r="H39" s="83"/>
      <c r="I39" s="271"/>
      <c r="J39" s="84"/>
      <c r="K39" s="273" t="s">
        <v>33</v>
      </c>
      <c r="L39" s="324"/>
      <c r="M39" s="312"/>
      <c r="P39" s="304"/>
      <c r="Q39" s="304"/>
      <c r="R39" s="305"/>
    </row>
    <row r="40" spans="1:18" x14ac:dyDescent="0.25">
      <c r="A40" s="162"/>
      <c r="B40" s="22"/>
      <c r="C40" s="170"/>
      <c r="D40" s="313"/>
      <c r="E40" s="85"/>
      <c r="F40" s="267"/>
      <c r="G40" s="319" t="s">
        <v>11</v>
      </c>
      <c r="H40" s="83"/>
      <c r="I40" s="271"/>
      <c r="J40" s="84"/>
      <c r="K40" s="322"/>
      <c r="L40" s="267"/>
      <c r="M40" s="314"/>
      <c r="P40" s="305"/>
      <c r="Q40" s="306"/>
      <c r="R40" s="305"/>
    </row>
    <row r="41" spans="1:18" x14ac:dyDescent="0.25">
      <c r="A41" s="163"/>
      <c r="B41" s="160"/>
      <c r="C41" s="171"/>
      <c r="D41" s="315"/>
      <c r="E41" s="150"/>
      <c r="F41" s="245"/>
      <c r="G41" s="320" t="s">
        <v>12</v>
      </c>
      <c r="H41" s="157"/>
      <c r="I41" s="275"/>
      <c r="J41" s="152"/>
      <c r="K41" s="282" t="str">
        <f>M4</f>
        <v>Rákóczi Andrea</v>
      </c>
      <c r="L41" s="245"/>
      <c r="M41" s="316"/>
      <c r="P41" s="305"/>
      <c r="Q41" s="306"/>
      <c r="R41" s="307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0EB8-2794-4345-A9B7-FC0B7212EA9B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Budapest Bajnokság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2025.06.19-29.</v>
      </c>
      <c r="B5" s="54" t="str">
        <f>Altalanos!$C$10</f>
        <v>Budapest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00" t="s">
        <v>25</v>
      </c>
      <c r="B6" s="400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68" t="s">
        <v>26</v>
      </c>
      <c r="B20" s="169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59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60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7D0D-4A9F-4F5C-B53E-E0B580B4596E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V13" sqref="V13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40" customWidth="1"/>
    <col min="5" max="5" width="10.5546875" style="377" customWidth="1"/>
    <col min="6" max="6" width="6.109375" style="91" hidden="1" customWidth="1"/>
    <col min="7" max="7" width="28.66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8" thickBot="1" x14ac:dyDescent="0.3">
      <c r="B2" s="88" t="s">
        <v>51</v>
      </c>
      <c r="C2" s="88" t="str">
        <f>Altalanos!$A$8</f>
        <v>L12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8" thickBot="1" x14ac:dyDescent="0.3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8" thickBot="1" x14ac:dyDescent="0.3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3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899999999999999" customHeight="1" x14ac:dyDescent="0.25">
      <c r="A7" s="185">
        <v>1</v>
      </c>
      <c r="B7" s="93" t="s">
        <v>111</v>
      </c>
      <c r="C7" s="93"/>
      <c r="D7" s="94"/>
      <c r="E7" s="198"/>
      <c r="F7" s="361"/>
      <c r="G7" s="362"/>
      <c r="H7" s="94"/>
      <c r="I7" s="94"/>
      <c r="J7" s="182"/>
      <c r="K7" s="180"/>
      <c r="L7" s="184"/>
      <c r="M7" s="180"/>
      <c r="N7" s="177"/>
      <c r="O7" s="94">
        <v>24</v>
      </c>
      <c r="P7" s="111"/>
      <c r="Q7" s="95"/>
    </row>
    <row r="8" spans="1:17" s="11" customFormat="1" ht="18.899999999999999" customHeight="1" x14ac:dyDescent="0.25">
      <c r="A8" s="185">
        <v>2</v>
      </c>
      <c r="B8" s="93" t="s">
        <v>112</v>
      </c>
      <c r="C8" s="93"/>
      <c r="D8" s="94"/>
      <c r="E8" s="198"/>
      <c r="F8" s="363"/>
      <c r="G8" s="209"/>
      <c r="H8" s="94"/>
      <c r="I8" s="94"/>
      <c r="J8" s="182"/>
      <c r="K8" s="180"/>
      <c r="L8" s="184"/>
      <c r="M8" s="180"/>
      <c r="N8" s="177"/>
      <c r="O8" s="94">
        <v>37</v>
      </c>
      <c r="P8" s="111"/>
      <c r="Q8" s="95"/>
    </row>
    <row r="9" spans="1:17" s="11" customFormat="1" ht="18.899999999999999" customHeight="1" x14ac:dyDescent="0.25">
      <c r="A9" s="185">
        <v>3</v>
      </c>
      <c r="B9" s="93" t="s">
        <v>113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50</v>
      </c>
      <c r="P9" s="372"/>
      <c r="Q9" s="205"/>
    </row>
    <row r="10" spans="1:17" s="11" customFormat="1" ht="18.899999999999999" customHeight="1" x14ac:dyDescent="0.25">
      <c r="A10" s="185">
        <v>4</v>
      </c>
      <c r="B10" s="93" t="s">
        <v>114</v>
      </c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>
        <v>63</v>
      </c>
      <c r="P10" s="371"/>
      <c r="Q10" s="369"/>
    </row>
    <row r="11" spans="1:17" s="11" customFormat="1" ht="18.899999999999999" customHeight="1" x14ac:dyDescent="0.25">
      <c r="A11" s="185">
        <v>5</v>
      </c>
      <c r="B11" s="93" t="s">
        <v>115</v>
      </c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>
        <v>63</v>
      </c>
      <c r="P11" s="371"/>
      <c r="Q11" s="369"/>
    </row>
    <row r="12" spans="1:17" s="11" customFormat="1" ht="18.899999999999999" customHeight="1" x14ac:dyDescent="0.25">
      <c r="A12" s="185">
        <v>6</v>
      </c>
      <c r="B12" s="93" t="s">
        <v>123</v>
      </c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>
        <v>186</v>
      </c>
      <c r="P12" s="371"/>
      <c r="Q12" s="369"/>
    </row>
    <row r="13" spans="1:17" s="11" customFormat="1" ht="18.899999999999999" customHeight="1" x14ac:dyDescent="0.25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899999999999999" customHeight="1" x14ac:dyDescent="0.25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899999999999999" customHeight="1" x14ac:dyDescent="0.25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899999999999999" customHeight="1" x14ac:dyDescent="0.25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899999999999999" customHeight="1" x14ac:dyDescent="0.25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899999999999999" customHeight="1" x14ac:dyDescent="0.25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899999999999999" customHeight="1" x14ac:dyDescent="0.25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899999999999999" customHeight="1" x14ac:dyDescent="0.25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899999999999999" customHeight="1" x14ac:dyDescent="0.25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899999999999999" customHeight="1" x14ac:dyDescent="0.25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899999999999999" customHeight="1" x14ac:dyDescent="0.25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899999999999999" customHeight="1" x14ac:dyDescent="0.25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899999999999999" customHeight="1" x14ac:dyDescent="0.25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899999999999999" customHeight="1" x14ac:dyDescent="0.25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899999999999999" customHeight="1" x14ac:dyDescent="0.25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899999999999999" customHeight="1" x14ac:dyDescent="0.25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899999999999999" customHeight="1" x14ac:dyDescent="0.25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899999999999999" customHeight="1" x14ac:dyDescent="0.25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899999999999999" customHeight="1" x14ac:dyDescent="0.25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899999999999999" customHeight="1" x14ac:dyDescent="0.25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899999999999999" customHeight="1" x14ac:dyDescent="0.25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899999999999999" customHeight="1" x14ac:dyDescent="0.25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899999999999999" customHeight="1" x14ac:dyDescent="0.25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899999999999999" customHeight="1" x14ac:dyDescent="0.25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899999999999999" customHeight="1" x14ac:dyDescent="0.25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899999999999999" customHeight="1" x14ac:dyDescent="0.25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899999999999999" customHeight="1" x14ac:dyDescent="0.25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899999999999999" customHeight="1" x14ac:dyDescent="0.25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71" si="0">IF(Q40="",999,Q40)</f>
        <v>999</v>
      </c>
      <c r="M40" s="208">
        <f t="shared" ref="M40:M71" si="1">IF(P40=999,999,1)</f>
        <v>999</v>
      </c>
      <c r="N40" s="205"/>
      <c r="O40" s="95"/>
      <c r="P40" s="111">
        <f t="shared" ref="P40:P71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899999999999999" customHeight="1" x14ac:dyDescent="0.25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899999999999999" customHeight="1" x14ac:dyDescent="0.25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899999999999999" customHeight="1" x14ac:dyDescent="0.25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899999999999999" customHeight="1" x14ac:dyDescent="0.25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899999999999999" customHeight="1" x14ac:dyDescent="0.25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899999999999999" customHeight="1" x14ac:dyDescent="0.25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899999999999999" customHeight="1" x14ac:dyDescent="0.25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899999999999999" customHeight="1" x14ac:dyDescent="0.25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899999999999999" customHeight="1" x14ac:dyDescent="0.25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899999999999999" customHeight="1" x14ac:dyDescent="0.25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899999999999999" customHeight="1" x14ac:dyDescent="0.25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899999999999999" customHeight="1" x14ac:dyDescent="0.25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899999999999999" customHeight="1" x14ac:dyDescent="0.25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899999999999999" customHeight="1" x14ac:dyDescent="0.25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899999999999999" customHeight="1" x14ac:dyDescent="0.25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899999999999999" customHeight="1" x14ac:dyDescent="0.25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899999999999999" customHeight="1" x14ac:dyDescent="0.25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899999999999999" customHeight="1" x14ac:dyDescent="0.25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899999999999999" customHeight="1" x14ac:dyDescent="0.25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899999999999999" customHeight="1" x14ac:dyDescent="0.25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899999999999999" customHeight="1" x14ac:dyDescent="0.25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899999999999999" customHeight="1" x14ac:dyDescent="0.25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899999999999999" customHeight="1" x14ac:dyDescent="0.25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899999999999999" customHeight="1" x14ac:dyDescent="0.25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899999999999999" customHeight="1" x14ac:dyDescent="0.25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899999999999999" customHeight="1" x14ac:dyDescent="0.25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899999999999999" customHeight="1" x14ac:dyDescent="0.25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899999999999999" customHeight="1" x14ac:dyDescent="0.25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899999999999999" customHeight="1" x14ac:dyDescent="0.25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899999999999999" customHeight="1" x14ac:dyDescent="0.25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899999999999999" customHeight="1" x14ac:dyDescent="0.25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ref="L72:L100" si="3">IF(Q72="",999,Q72)</f>
        <v>999</v>
      </c>
      <c r="M72" s="208">
        <f t="shared" ref="M72:M100" si="4">IF(P72=999,999,1)</f>
        <v>999</v>
      </c>
      <c r="N72" s="205"/>
      <c r="O72" s="95"/>
      <c r="P72" s="111">
        <f t="shared" ref="P72:P100" si="5">IF(N72="DA",1,IF(N72="WC",2,IF(N72="SE",3,IF(N72="Q",4,IF(N72="LL",5,999)))))</f>
        <v>999</v>
      </c>
      <c r="Q72" s="95"/>
    </row>
    <row r="73" spans="1:17" s="11" customFormat="1" ht="18.899999999999999" customHeight="1" x14ac:dyDescent="0.25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3"/>
        <v>999</v>
      </c>
      <c r="M73" s="208">
        <f t="shared" si="4"/>
        <v>999</v>
      </c>
      <c r="N73" s="205"/>
      <c r="O73" s="95"/>
      <c r="P73" s="111">
        <f t="shared" si="5"/>
        <v>999</v>
      </c>
      <c r="Q73" s="95"/>
    </row>
    <row r="74" spans="1:17" s="11" customFormat="1" ht="18.899999999999999" customHeight="1" x14ac:dyDescent="0.25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3"/>
        <v>999</v>
      </c>
      <c r="M74" s="208">
        <f t="shared" si="4"/>
        <v>999</v>
      </c>
      <c r="N74" s="205"/>
      <c r="O74" s="95"/>
      <c r="P74" s="111">
        <f t="shared" si="5"/>
        <v>999</v>
      </c>
      <c r="Q74" s="95"/>
    </row>
    <row r="75" spans="1:17" s="11" customFormat="1" ht="18.899999999999999" customHeight="1" x14ac:dyDescent="0.25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3"/>
        <v>999</v>
      </c>
      <c r="M75" s="208">
        <f t="shared" si="4"/>
        <v>999</v>
      </c>
      <c r="N75" s="205"/>
      <c r="O75" s="95"/>
      <c r="P75" s="111">
        <f t="shared" si="5"/>
        <v>999</v>
      </c>
      <c r="Q75" s="95"/>
    </row>
    <row r="76" spans="1:17" s="11" customFormat="1" ht="18.899999999999999" customHeight="1" x14ac:dyDescent="0.25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3"/>
        <v>999</v>
      </c>
      <c r="M76" s="208">
        <f t="shared" si="4"/>
        <v>999</v>
      </c>
      <c r="N76" s="205"/>
      <c r="O76" s="95"/>
      <c r="P76" s="111">
        <f t="shared" si="5"/>
        <v>999</v>
      </c>
      <c r="Q76" s="95"/>
    </row>
    <row r="77" spans="1:17" s="11" customFormat="1" ht="18.899999999999999" customHeight="1" x14ac:dyDescent="0.25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3"/>
        <v>999</v>
      </c>
      <c r="M77" s="208">
        <f t="shared" si="4"/>
        <v>999</v>
      </c>
      <c r="N77" s="205"/>
      <c r="O77" s="95"/>
      <c r="P77" s="111">
        <f t="shared" si="5"/>
        <v>999</v>
      </c>
      <c r="Q77" s="95"/>
    </row>
    <row r="78" spans="1:17" s="11" customFormat="1" ht="18.899999999999999" customHeight="1" x14ac:dyDescent="0.25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3"/>
        <v>999</v>
      </c>
      <c r="M78" s="208">
        <f t="shared" si="4"/>
        <v>999</v>
      </c>
      <c r="N78" s="205"/>
      <c r="O78" s="95"/>
      <c r="P78" s="111">
        <f t="shared" si="5"/>
        <v>999</v>
      </c>
      <c r="Q78" s="95"/>
    </row>
    <row r="79" spans="1:17" s="11" customFormat="1" ht="18.899999999999999" customHeight="1" x14ac:dyDescent="0.25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3"/>
        <v>999</v>
      </c>
      <c r="M79" s="208">
        <f t="shared" si="4"/>
        <v>999</v>
      </c>
      <c r="N79" s="205"/>
      <c r="O79" s="95"/>
      <c r="P79" s="111">
        <f t="shared" si="5"/>
        <v>999</v>
      </c>
      <c r="Q79" s="95"/>
    </row>
    <row r="80" spans="1:17" s="11" customFormat="1" ht="18.899999999999999" customHeight="1" x14ac:dyDescent="0.25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3"/>
        <v>999</v>
      </c>
      <c r="M80" s="208">
        <f t="shared" si="4"/>
        <v>999</v>
      </c>
      <c r="N80" s="205"/>
      <c r="O80" s="95"/>
      <c r="P80" s="111">
        <f t="shared" si="5"/>
        <v>999</v>
      </c>
      <c r="Q80" s="95"/>
    </row>
    <row r="81" spans="1:17" s="11" customFormat="1" ht="18.899999999999999" customHeight="1" x14ac:dyDescent="0.25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3"/>
        <v>999</v>
      </c>
      <c r="M81" s="208">
        <f t="shared" si="4"/>
        <v>999</v>
      </c>
      <c r="N81" s="205"/>
      <c r="O81" s="95"/>
      <c r="P81" s="111">
        <f t="shared" si="5"/>
        <v>999</v>
      </c>
      <c r="Q81" s="95"/>
    </row>
    <row r="82" spans="1:17" s="11" customFormat="1" ht="18.899999999999999" customHeight="1" x14ac:dyDescent="0.25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3"/>
        <v>999</v>
      </c>
      <c r="M82" s="208">
        <f t="shared" si="4"/>
        <v>999</v>
      </c>
      <c r="N82" s="205"/>
      <c r="O82" s="95"/>
      <c r="P82" s="111">
        <f t="shared" si="5"/>
        <v>999</v>
      </c>
      <c r="Q82" s="95"/>
    </row>
    <row r="83" spans="1:17" s="11" customFormat="1" ht="18.899999999999999" customHeight="1" x14ac:dyDescent="0.25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3"/>
        <v>999</v>
      </c>
      <c r="M83" s="208">
        <f t="shared" si="4"/>
        <v>999</v>
      </c>
      <c r="N83" s="205"/>
      <c r="O83" s="95"/>
      <c r="P83" s="111">
        <f t="shared" si="5"/>
        <v>999</v>
      </c>
      <c r="Q83" s="95"/>
    </row>
    <row r="84" spans="1:17" s="11" customFormat="1" ht="18.899999999999999" customHeight="1" x14ac:dyDescent="0.25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3"/>
        <v>999</v>
      </c>
      <c r="M84" s="208">
        <f t="shared" si="4"/>
        <v>999</v>
      </c>
      <c r="N84" s="205"/>
      <c r="O84" s="95"/>
      <c r="P84" s="111">
        <f t="shared" si="5"/>
        <v>999</v>
      </c>
      <c r="Q84" s="95"/>
    </row>
    <row r="85" spans="1:17" s="11" customFormat="1" ht="18.899999999999999" customHeight="1" x14ac:dyDescent="0.25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3"/>
        <v>999</v>
      </c>
      <c r="M85" s="208">
        <f t="shared" si="4"/>
        <v>999</v>
      </c>
      <c r="N85" s="205"/>
      <c r="O85" s="95"/>
      <c r="P85" s="111">
        <f t="shared" si="5"/>
        <v>999</v>
      </c>
      <c r="Q85" s="95"/>
    </row>
    <row r="86" spans="1:17" s="11" customFormat="1" ht="18.899999999999999" customHeight="1" x14ac:dyDescent="0.25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3"/>
        <v>999</v>
      </c>
      <c r="M86" s="208">
        <f t="shared" si="4"/>
        <v>999</v>
      </c>
      <c r="N86" s="205"/>
      <c r="O86" s="95"/>
      <c r="P86" s="111">
        <f t="shared" si="5"/>
        <v>999</v>
      </c>
      <c r="Q86" s="95"/>
    </row>
    <row r="87" spans="1:17" s="11" customFormat="1" ht="18.899999999999999" customHeight="1" x14ac:dyDescent="0.25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3"/>
        <v>999</v>
      </c>
      <c r="M87" s="208">
        <f t="shared" si="4"/>
        <v>999</v>
      </c>
      <c r="N87" s="205"/>
      <c r="O87" s="95"/>
      <c r="P87" s="111">
        <f t="shared" si="5"/>
        <v>999</v>
      </c>
      <c r="Q87" s="95"/>
    </row>
    <row r="88" spans="1:17" s="11" customFormat="1" ht="18.899999999999999" customHeight="1" x14ac:dyDescent="0.25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3"/>
        <v>999</v>
      </c>
      <c r="M88" s="208">
        <f t="shared" si="4"/>
        <v>999</v>
      </c>
      <c r="N88" s="205"/>
      <c r="O88" s="95"/>
      <c r="P88" s="111">
        <f t="shared" si="5"/>
        <v>999</v>
      </c>
      <c r="Q88" s="95"/>
    </row>
    <row r="89" spans="1:17" s="11" customFormat="1" ht="18.899999999999999" customHeight="1" x14ac:dyDescent="0.25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3"/>
        <v>999</v>
      </c>
      <c r="M89" s="208">
        <f t="shared" si="4"/>
        <v>999</v>
      </c>
      <c r="N89" s="205"/>
      <c r="O89" s="95"/>
      <c r="P89" s="111">
        <f t="shared" si="5"/>
        <v>999</v>
      </c>
      <c r="Q89" s="95"/>
    </row>
    <row r="90" spans="1:17" s="11" customFormat="1" ht="18.899999999999999" customHeight="1" x14ac:dyDescent="0.25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3"/>
        <v>999</v>
      </c>
      <c r="M90" s="208">
        <f t="shared" si="4"/>
        <v>999</v>
      </c>
      <c r="N90" s="205"/>
      <c r="O90" s="95"/>
      <c r="P90" s="111">
        <f t="shared" si="5"/>
        <v>999</v>
      </c>
      <c r="Q90" s="95"/>
    </row>
    <row r="91" spans="1:17" s="11" customFormat="1" ht="18.899999999999999" customHeight="1" x14ac:dyDescent="0.25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3"/>
        <v>999</v>
      </c>
      <c r="M91" s="208">
        <f t="shared" si="4"/>
        <v>999</v>
      </c>
      <c r="N91" s="205"/>
      <c r="O91" s="95"/>
      <c r="P91" s="111">
        <f t="shared" si="5"/>
        <v>999</v>
      </c>
      <c r="Q91" s="95"/>
    </row>
    <row r="92" spans="1:17" s="11" customFormat="1" ht="18.899999999999999" customHeight="1" x14ac:dyDescent="0.25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3"/>
        <v>999</v>
      </c>
      <c r="M92" s="208">
        <f t="shared" si="4"/>
        <v>999</v>
      </c>
      <c r="N92" s="205"/>
      <c r="O92" s="95"/>
      <c r="P92" s="111">
        <f t="shared" si="5"/>
        <v>999</v>
      </c>
      <c r="Q92" s="95"/>
    </row>
    <row r="93" spans="1:17" s="11" customFormat="1" ht="18.899999999999999" customHeight="1" x14ac:dyDescent="0.25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3"/>
        <v>999</v>
      </c>
      <c r="M93" s="208">
        <f t="shared" si="4"/>
        <v>999</v>
      </c>
      <c r="N93" s="205"/>
      <c r="O93" s="95"/>
      <c r="P93" s="111">
        <f t="shared" si="5"/>
        <v>999</v>
      </c>
      <c r="Q93" s="95"/>
    </row>
    <row r="94" spans="1:17" s="11" customFormat="1" ht="18.899999999999999" customHeight="1" x14ac:dyDescent="0.25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3"/>
        <v>999</v>
      </c>
      <c r="M94" s="208">
        <f t="shared" si="4"/>
        <v>999</v>
      </c>
      <c r="N94" s="205"/>
      <c r="O94" s="95"/>
      <c r="P94" s="111">
        <f t="shared" si="5"/>
        <v>999</v>
      </c>
      <c r="Q94" s="95"/>
    </row>
    <row r="95" spans="1:17" s="11" customFormat="1" ht="18.899999999999999" customHeight="1" x14ac:dyDescent="0.25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3"/>
        <v>999</v>
      </c>
      <c r="M95" s="208">
        <f t="shared" si="4"/>
        <v>999</v>
      </c>
      <c r="N95" s="205"/>
      <c r="O95" s="95"/>
      <c r="P95" s="111">
        <f t="shared" si="5"/>
        <v>999</v>
      </c>
      <c r="Q95" s="95"/>
    </row>
    <row r="96" spans="1:17" s="11" customFormat="1" ht="18.899999999999999" customHeight="1" x14ac:dyDescent="0.25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3"/>
        <v>999</v>
      </c>
      <c r="M96" s="208">
        <f t="shared" si="4"/>
        <v>999</v>
      </c>
      <c r="N96" s="205"/>
      <c r="O96" s="95"/>
      <c r="P96" s="111">
        <f t="shared" si="5"/>
        <v>999</v>
      </c>
      <c r="Q96" s="95"/>
    </row>
    <row r="97" spans="1:17" s="11" customFormat="1" ht="18.899999999999999" customHeight="1" x14ac:dyDescent="0.25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3"/>
        <v>999</v>
      </c>
      <c r="M97" s="208">
        <f t="shared" si="4"/>
        <v>999</v>
      </c>
      <c r="N97" s="205"/>
      <c r="O97" s="95"/>
      <c r="P97" s="111">
        <f t="shared" si="5"/>
        <v>999</v>
      </c>
      <c r="Q97" s="95"/>
    </row>
    <row r="98" spans="1:17" s="11" customFormat="1" ht="18.899999999999999" customHeight="1" x14ac:dyDescent="0.25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3"/>
        <v>999</v>
      </c>
      <c r="M98" s="208">
        <f t="shared" si="4"/>
        <v>999</v>
      </c>
      <c r="N98" s="205"/>
      <c r="O98" s="95"/>
      <c r="P98" s="111">
        <f t="shared" si="5"/>
        <v>999</v>
      </c>
      <c r="Q98" s="95"/>
    </row>
    <row r="99" spans="1:17" s="11" customFormat="1" ht="18.899999999999999" customHeight="1" x14ac:dyDescent="0.25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3"/>
        <v>999</v>
      </c>
      <c r="M99" s="208">
        <f t="shared" si="4"/>
        <v>999</v>
      </c>
      <c r="N99" s="205"/>
      <c r="O99" s="95"/>
      <c r="P99" s="111">
        <f t="shared" si="5"/>
        <v>999</v>
      </c>
      <c r="Q99" s="95"/>
    </row>
    <row r="100" spans="1:17" s="11" customFormat="1" ht="18.899999999999999" customHeight="1" x14ac:dyDescent="0.25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3"/>
        <v>999</v>
      </c>
      <c r="M100" s="208">
        <f t="shared" si="4"/>
        <v>999</v>
      </c>
      <c r="N100" s="205"/>
      <c r="O100" s="95"/>
      <c r="P100" s="111">
        <f t="shared" si="5"/>
        <v>999</v>
      </c>
      <c r="Q100" s="95"/>
    </row>
    <row r="101" spans="1:17" s="11" customFormat="1" ht="18.899999999999999" customHeight="1" x14ac:dyDescent="0.25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ref="L101:L134" si="6">IF(Q101="",999,Q101)</f>
        <v>999</v>
      </c>
      <c r="M101" s="208">
        <f t="shared" ref="M101:M134" si="7">IF(P101=999,999,1)</f>
        <v>999</v>
      </c>
      <c r="N101" s="205"/>
      <c r="O101" s="95"/>
      <c r="P101" s="111">
        <f t="shared" ref="P101:P134" si="8">IF(N101="DA",1,IF(N101="WC",2,IF(N101="SE",3,IF(N101="Q",4,IF(N101="LL",5,999)))))</f>
        <v>999</v>
      </c>
      <c r="Q101" s="95"/>
    </row>
    <row r="102" spans="1:17" s="11" customFormat="1" ht="18.899999999999999" customHeight="1" x14ac:dyDescent="0.25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6"/>
        <v>999</v>
      </c>
      <c r="M102" s="208">
        <f t="shared" si="7"/>
        <v>999</v>
      </c>
      <c r="N102" s="205"/>
      <c r="O102" s="95"/>
      <c r="P102" s="111">
        <f t="shared" si="8"/>
        <v>999</v>
      </c>
      <c r="Q102" s="95"/>
    </row>
    <row r="103" spans="1:17" s="11" customFormat="1" ht="18.899999999999999" customHeight="1" x14ac:dyDescent="0.25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6"/>
        <v>999</v>
      </c>
      <c r="M103" s="208">
        <f t="shared" si="7"/>
        <v>999</v>
      </c>
      <c r="N103" s="205"/>
      <c r="O103" s="95"/>
      <c r="P103" s="111">
        <f t="shared" si="8"/>
        <v>999</v>
      </c>
      <c r="Q103" s="95"/>
    </row>
    <row r="104" spans="1:17" s="11" customFormat="1" ht="18.899999999999999" customHeight="1" x14ac:dyDescent="0.25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si="6"/>
        <v>999</v>
      </c>
      <c r="M104" s="208">
        <f t="shared" si="7"/>
        <v>999</v>
      </c>
      <c r="N104" s="205"/>
      <c r="O104" s="95"/>
      <c r="P104" s="111">
        <f t="shared" si="8"/>
        <v>999</v>
      </c>
      <c r="Q104" s="95"/>
    </row>
    <row r="105" spans="1:17" s="11" customFormat="1" ht="18.899999999999999" customHeight="1" x14ac:dyDescent="0.25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6"/>
        <v>999</v>
      </c>
      <c r="M105" s="208">
        <f t="shared" si="7"/>
        <v>999</v>
      </c>
      <c r="N105" s="205"/>
      <c r="O105" s="95"/>
      <c r="P105" s="111">
        <f t="shared" si="8"/>
        <v>999</v>
      </c>
      <c r="Q105" s="95"/>
    </row>
    <row r="106" spans="1:17" s="11" customFormat="1" ht="18.899999999999999" customHeight="1" x14ac:dyDescent="0.25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6"/>
        <v>999</v>
      </c>
      <c r="M106" s="208">
        <f t="shared" si="7"/>
        <v>999</v>
      </c>
      <c r="N106" s="205"/>
      <c r="O106" s="95"/>
      <c r="P106" s="111">
        <f t="shared" si="8"/>
        <v>999</v>
      </c>
      <c r="Q106" s="95"/>
    </row>
    <row r="107" spans="1:17" s="11" customFormat="1" ht="18.899999999999999" customHeight="1" x14ac:dyDescent="0.25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6"/>
        <v>999</v>
      </c>
      <c r="M107" s="208">
        <f t="shared" si="7"/>
        <v>999</v>
      </c>
      <c r="N107" s="205"/>
      <c r="O107" s="95"/>
      <c r="P107" s="111">
        <f t="shared" si="8"/>
        <v>999</v>
      </c>
      <c r="Q107" s="95"/>
    </row>
    <row r="108" spans="1:17" s="11" customFormat="1" ht="18.899999999999999" customHeight="1" x14ac:dyDescent="0.25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6"/>
        <v>999</v>
      </c>
      <c r="M108" s="208">
        <f t="shared" si="7"/>
        <v>999</v>
      </c>
      <c r="N108" s="205"/>
      <c r="O108" s="95"/>
      <c r="P108" s="111">
        <f t="shared" si="8"/>
        <v>999</v>
      </c>
      <c r="Q108" s="95"/>
    </row>
    <row r="109" spans="1:17" s="11" customFormat="1" ht="18.899999999999999" customHeight="1" x14ac:dyDescent="0.25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6"/>
        <v>999</v>
      </c>
      <c r="M109" s="208">
        <f t="shared" si="7"/>
        <v>999</v>
      </c>
      <c r="N109" s="205"/>
      <c r="O109" s="95"/>
      <c r="P109" s="111">
        <f t="shared" si="8"/>
        <v>999</v>
      </c>
      <c r="Q109" s="95"/>
    </row>
    <row r="110" spans="1:17" s="11" customFormat="1" ht="18.899999999999999" customHeight="1" x14ac:dyDescent="0.25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6"/>
        <v>999</v>
      </c>
      <c r="M110" s="208">
        <f t="shared" si="7"/>
        <v>999</v>
      </c>
      <c r="N110" s="205"/>
      <c r="O110" s="95"/>
      <c r="P110" s="111">
        <f t="shared" si="8"/>
        <v>999</v>
      </c>
      <c r="Q110" s="95"/>
    </row>
    <row r="111" spans="1:17" s="11" customFormat="1" ht="18.899999999999999" customHeight="1" x14ac:dyDescent="0.25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6"/>
        <v>999</v>
      </c>
      <c r="M111" s="208">
        <f t="shared" si="7"/>
        <v>999</v>
      </c>
      <c r="N111" s="205"/>
      <c r="O111" s="95"/>
      <c r="P111" s="111">
        <f t="shared" si="8"/>
        <v>999</v>
      </c>
      <c r="Q111" s="95"/>
    </row>
    <row r="112" spans="1:17" s="11" customFormat="1" ht="18.899999999999999" customHeight="1" x14ac:dyDescent="0.25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6"/>
        <v>999</v>
      </c>
      <c r="M112" s="208">
        <f t="shared" si="7"/>
        <v>999</v>
      </c>
      <c r="N112" s="205"/>
      <c r="O112" s="95"/>
      <c r="P112" s="111">
        <f t="shared" si="8"/>
        <v>999</v>
      </c>
      <c r="Q112" s="95"/>
    </row>
    <row r="113" spans="1:17" s="11" customFormat="1" ht="18.899999999999999" customHeight="1" x14ac:dyDescent="0.25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6"/>
        <v>999</v>
      </c>
      <c r="M113" s="208">
        <f t="shared" si="7"/>
        <v>999</v>
      </c>
      <c r="N113" s="205"/>
      <c r="O113" s="95"/>
      <c r="P113" s="111">
        <f t="shared" si="8"/>
        <v>999</v>
      </c>
      <c r="Q113" s="95"/>
    </row>
    <row r="114" spans="1:17" s="11" customFormat="1" ht="18.899999999999999" customHeight="1" x14ac:dyDescent="0.25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6"/>
        <v>999</v>
      </c>
      <c r="M114" s="208">
        <f t="shared" si="7"/>
        <v>999</v>
      </c>
      <c r="N114" s="205"/>
      <c r="O114" s="95"/>
      <c r="P114" s="111">
        <f t="shared" si="8"/>
        <v>999</v>
      </c>
      <c r="Q114" s="95"/>
    </row>
    <row r="115" spans="1:17" s="11" customFormat="1" ht="18.899999999999999" customHeight="1" x14ac:dyDescent="0.25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6"/>
        <v>999</v>
      </c>
      <c r="M115" s="208">
        <f t="shared" si="7"/>
        <v>999</v>
      </c>
      <c r="N115" s="205"/>
      <c r="O115" s="95"/>
      <c r="P115" s="111">
        <f t="shared" si="8"/>
        <v>999</v>
      </c>
      <c r="Q115" s="95"/>
    </row>
    <row r="116" spans="1:17" s="11" customFormat="1" ht="18.899999999999999" customHeight="1" x14ac:dyDescent="0.25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6"/>
        <v>999</v>
      </c>
      <c r="M116" s="208">
        <f t="shared" si="7"/>
        <v>999</v>
      </c>
      <c r="N116" s="205"/>
      <c r="O116" s="95"/>
      <c r="P116" s="111">
        <f t="shared" si="8"/>
        <v>999</v>
      </c>
      <c r="Q116" s="95"/>
    </row>
    <row r="117" spans="1:17" s="11" customFormat="1" ht="18.899999999999999" customHeight="1" x14ac:dyDescent="0.25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6"/>
        <v>999</v>
      </c>
      <c r="M117" s="208">
        <f t="shared" si="7"/>
        <v>999</v>
      </c>
      <c r="N117" s="205"/>
      <c r="O117" s="95"/>
      <c r="P117" s="111">
        <f t="shared" si="8"/>
        <v>999</v>
      </c>
      <c r="Q117" s="95"/>
    </row>
    <row r="118" spans="1:17" s="11" customFormat="1" ht="18.899999999999999" customHeight="1" x14ac:dyDescent="0.25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6"/>
        <v>999</v>
      </c>
      <c r="M118" s="208">
        <f t="shared" si="7"/>
        <v>999</v>
      </c>
      <c r="N118" s="205"/>
      <c r="O118" s="95"/>
      <c r="P118" s="111">
        <f t="shared" si="8"/>
        <v>999</v>
      </c>
      <c r="Q118" s="95"/>
    </row>
    <row r="119" spans="1:17" s="11" customFormat="1" ht="18.899999999999999" customHeight="1" x14ac:dyDescent="0.25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6"/>
        <v>999</v>
      </c>
      <c r="M119" s="208">
        <f t="shared" si="7"/>
        <v>999</v>
      </c>
      <c r="N119" s="205"/>
      <c r="O119" s="95"/>
      <c r="P119" s="111">
        <f t="shared" si="8"/>
        <v>999</v>
      </c>
      <c r="Q119" s="95"/>
    </row>
    <row r="120" spans="1:17" s="11" customFormat="1" ht="18.899999999999999" customHeight="1" x14ac:dyDescent="0.25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6"/>
        <v>999</v>
      </c>
      <c r="M120" s="208">
        <f t="shared" si="7"/>
        <v>999</v>
      </c>
      <c r="N120" s="205"/>
      <c r="O120" s="95"/>
      <c r="P120" s="111">
        <f t="shared" si="8"/>
        <v>999</v>
      </c>
      <c r="Q120" s="95"/>
    </row>
    <row r="121" spans="1:17" s="11" customFormat="1" ht="18.899999999999999" customHeight="1" x14ac:dyDescent="0.25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6"/>
        <v>999</v>
      </c>
      <c r="M121" s="208">
        <f t="shared" si="7"/>
        <v>999</v>
      </c>
      <c r="N121" s="205"/>
      <c r="O121" s="95"/>
      <c r="P121" s="111">
        <f t="shared" si="8"/>
        <v>999</v>
      </c>
      <c r="Q121" s="95"/>
    </row>
    <row r="122" spans="1:17" s="11" customFormat="1" ht="18.899999999999999" customHeight="1" x14ac:dyDescent="0.25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6"/>
        <v>999</v>
      </c>
      <c r="M122" s="208">
        <f t="shared" si="7"/>
        <v>999</v>
      </c>
      <c r="N122" s="205"/>
      <c r="O122" s="95"/>
      <c r="P122" s="111">
        <f t="shared" si="8"/>
        <v>999</v>
      </c>
      <c r="Q122" s="95"/>
    </row>
    <row r="123" spans="1:17" s="11" customFormat="1" ht="18.899999999999999" customHeight="1" x14ac:dyDescent="0.25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6"/>
        <v>999</v>
      </c>
      <c r="M123" s="208">
        <f t="shared" si="7"/>
        <v>999</v>
      </c>
      <c r="N123" s="205"/>
      <c r="O123" s="95"/>
      <c r="P123" s="111">
        <f t="shared" si="8"/>
        <v>999</v>
      </c>
      <c r="Q123" s="95"/>
    </row>
    <row r="124" spans="1:17" s="11" customFormat="1" ht="18.899999999999999" customHeight="1" x14ac:dyDescent="0.25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6"/>
        <v>999</v>
      </c>
      <c r="M124" s="208">
        <f t="shared" si="7"/>
        <v>999</v>
      </c>
      <c r="N124" s="205"/>
      <c r="O124" s="95"/>
      <c r="P124" s="111">
        <f t="shared" si="8"/>
        <v>999</v>
      </c>
      <c r="Q124" s="95"/>
    </row>
    <row r="125" spans="1:17" s="11" customFormat="1" ht="18.899999999999999" customHeight="1" x14ac:dyDescent="0.25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6"/>
        <v>999</v>
      </c>
      <c r="M125" s="208">
        <f t="shared" si="7"/>
        <v>999</v>
      </c>
      <c r="N125" s="205"/>
      <c r="O125" s="95"/>
      <c r="P125" s="111">
        <f t="shared" si="8"/>
        <v>999</v>
      </c>
      <c r="Q125" s="95"/>
    </row>
    <row r="126" spans="1:17" s="11" customFormat="1" ht="18.899999999999999" customHeight="1" x14ac:dyDescent="0.25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6"/>
        <v>999</v>
      </c>
      <c r="M126" s="208">
        <f t="shared" si="7"/>
        <v>999</v>
      </c>
      <c r="N126" s="205"/>
      <c r="O126" s="95"/>
      <c r="P126" s="111">
        <f t="shared" si="8"/>
        <v>999</v>
      </c>
      <c r="Q126" s="95"/>
    </row>
    <row r="127" spans="1:17" s="11" customFormat="1" ht="18.899999999999999" customHeight="1" x14ac:dyDescent="0.25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6"/>
        <v>999</v>
      </c>
      <c r="M127" s="208">
        <f t="shared" si="7"/>
        <v>999</v>
      </c>
      <c r="N127" s="205"/>
      <c r="O127" s="95"/>
      <c r="P127" s="111">
        <f t="shared" si="8"/>
        <v>999</v>
      </c>
      <c r="Q127" s="95"/>
    </row>
    <row r="128" spans="1:17" s="11" customFormat="1" ht="18.899999999999999" customHeight="1" x14ac:dyDescent="0.25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6"/>
        <v>999</v>
      </c>
      <c r="M128" s="208">
        <f t="shared" si="7"/>
        <v>999</v>
      </c>
      <c r="N128" s="205"/>
      <c r="O128" s="95"/>
      <c r="P128" s="111">
        <f t="shared" si="8"/>
        <v>999</v>
      </c>
      <c r="Q128" s="95"/>
    </row>
    <row r="129" spans="1:17" s="11" customFormat="1" ht="18.899999999999999" customHeight="1" x14ac:dyDescent="0.25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6"/>
        <v>999</v>
      </c>
      <c r="M129" s="208">
        <f t="shared" si="7"/>
        <v>999</v>
      </c>
      <c r="N129" s="205"/>
      <c r="O129" s="95"/>
      <c r="P129" s="111">
        <f t="shared" si="8"/>
        <v>999</v>
      </c>
      <c r="Q129" s="95"/>
    </row>
    <row r="130" spans="1:17" s="11" customFormat="1" ht="18.899999999999999" customHeight="1" x14ac:dyDescent="0.25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6"/>
        <v>999</v>
      </c>
      <c r="M130" s="208">
        <f t="shared" si="7"/>
        <v>999</v>
      </c>
      <c r="N130" s="205"/>
      <c r="O130" s="95"/>
      <c r="P130" s="111">
        <f t="shared" si="8"/>
        <v>999</v>
      </c>
      <c r="Q130" s="95"/>
    </row>
    <row r="131" spans="1:17" s="11" customFormat="1" ht="18.899999999999999" customHeight="1" x14ac:dyDescent="0.25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6"/>
        <v>999</v>
      </c>
      <c r="M131" s="208">
        <f t="shared" si="7"/>
        <v>999</v>
      </c>
      <c r="N131" s="205"/>
      <c r="O131" s="95"/>
      <c r="P131" s="111">
        <f t="shared" si="8"/>
        <v>999</v>
      </c>
      <c r="Q131" s="95"/>
    </row>
    <row r="132" spans="1:17" s="11" customFormat="1" ht="18.899999999999999" customHeight="1" x14ac:dyDescent="0.25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6"/>
        <v>999</v>
      </c>
      <c r="M132" s="208">
        <f t="shared" si="7"/>
        <v>999</v>
      </c>
      <c r="N132" s="205"/>
      <c r="O132" s="95"/>
      <c r="P132" s="111">
        <f t="shared" si="8"/>
        <v>999</v>
      </c>
      <c r="Q132" s="95"/>
    </row>
    <row r="133" spans="1:17" s="11" customFormat="1" ht="18.899999999999999" customHeight="1" x14ac:dyDescent="0.25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6"/>
        <v>999</v>
      </c>
      <c r="M133" s="208">
        <f t="shared" si="7"/>
        <v>999</v>
      </c>
      <c r="N133" s="205"/>
      <c r="O133" s="95"/>
      <c r="P133" s="111">
        <f t="shared" si="8"/>
        <v>999</v>
      </c>
      <c r="Q133" s="95"/>
    </row>
    <row r="134" spans="1:17" s="11" customFormat="1" ht="18.899999999999999" customHeight="1" x14ac:dyDescent="0.25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6"/>
        <v>999</v>
      </c>
      <c r="M134" s="208">
        <f t="shared" si="7"/>
        <v>999</v>
      </c>
      <c r="N134" s="205"/>
      <c r="O134" s="209"/>
      <c r="P134" s="210">
        <f t="shared" si="8"/>
        <v>999</v>
      </c>
      <c r="Q134" s="209"/>
    </row>
    <row r="135" spans="1:17" x14ac:dyDescent="0.25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ref="L135:L156" si="9">IF(Q135="",999,Q135)</f>
        <v>999</v>
      </c>
      <c r="M135" s="208">
        <f t="shared" ref="M135:M156" si="10">IF(P135=999,999,1)</f>
        <v>999</v>
      </c>
      <c r="N135" s="205"/>
      <c r="O135" s="95"/>
      <c r="P135" s="111">
        <f t="shared" ref="P135:P156" si="11">IF(N135="DA",1,IF(N135="WC",2,IF(N135="SE",3,IF(N135="Q",4,IF(N135="LL",5,999)))))</f>
        <v>999</v>
      </c>
      <c r="Q135" s="95"/>
    </row>
    <row r="136" spans="1:17" x14ac:dyDescent="0.25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9"/>
        <v>999</v>
      </c>
      <c r="M136" s="208">
        <f t="shared" si="10"/>
        <v>999</v>
      </c>
      <c r="N136" s="205"/>
      <c r="O136" s="95"/>
      <c r="P136" s="111">
        <f t="shared" si="11"/>
        <v>999</v>
      </c>
      <c r="Q136" s="95"/>
    </row>
    <row r="137" spans="1:17" x14ac:dyDescent="0.25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9"/>
        <v>999</v>
      </c>
      <c r="M137" s="208">
        <f t="shared" si="10"/>
        <v>999</v>
      </c>
      <c r="N137" s="205"/>
      <c r="O137" s="95"/>
      <c r="P137" s="111">
        <f t="shared" si="11"/>
        <v>999</v>
      </c>
      <c r="Q137" s="95"/>
    </row>
    <row r="138" spans="1:17" x14ac:dyDescent="0.25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9"/>
        <v>999</v>
      </c>
      <c r="M138" s="208">
        <f t="shared" si="10"/>
        <v>999</v>
      </c>
      <c r="N138" s="205"/>
      <c r="O138" s="95"/>
      <c r="P138" s="111">
        <f t="shared" si="11"/>
        <v>999</v>
      </c>
      <c r="Q138" s="95"/>
    </row>
    <row r="139" spans="1:17" x14ac:dyDescent="0.25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9"/>
        <v>999</v>
      </c>
      <c r="M139" s="208">
        <f t="shared" si="10"/>
        <v>999</v>
      </c>
      <c r="N139" s="205"/>
      <c r="O139" s="95"/>
      <c r="P139" s="111">
        <f t="shared" si="11"/>
        <v>999</v>
      </c>
      <c r="Q139" s="95"/>
    </row>
    <row r="140" spans="1:17" x14ac:dyDescent="0.25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9"/>
        <v>999</v>
      </c>
      <c r="M140" s="208">
        <f t="shared" si="10"/>
        <v>999</v>
      </c>
      <c r="N140" s="205"/>
      <c r="O140" s="95"/>
      <c r="P140" s="111">
        <f t="shared" si="11"/>
        <v>999</v>
      </c>
      <c r="Q140" s="95"/>
    </row>
    <row r="141" spans="1:17" x14ac:dyDescent="0.25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9"/>
        <v>999</v>
      </c>
      <c r="M141" s="208">
        <f t="shared" si="10"/>
        <v>999</v>
      </c>
      <c r="N141" s="205"/>
      <c r="O141" s="209"/>
      <c r="P141" s="210">
        <f t="shared" si="11"/>
        <v>999</v>
      </c>
      <c r="Q141" s="209"/>
    </row>
    <row r="142" spans="1:17" x14ac:dyDescent="0.25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9"/>
        <v>999</v>
      </c>
      <c r="M142" s="208">
        <f t="shared" si="10"/>
        <v>999</v>
      </c>
      <c r="N142" s="205"/>
      <c r="O142" s="95"/>
      <c r="P142" s="111">
        <f t="shared" si="11"/>
        <v>999</v>
      </c>
      <c r="Q142" s="95"/>
    </row>
    <row r="143" spans="1:17" x14ac:dyDescent="0.25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9"/>
        <v>999</v>
      </c>
      <c r="M143" s="208">
        <f t="shared" si="10"/>
        <v>999</v>
      </c>
      <c r="N143" s="205"/>
      <c r="O143" s="95"/>
      <c r="P143" s="111">
        <f t="shared" si="11"/>
        <v>999</v>
      </c>
      <c r="Q143" s="95"/>
    </row>
    <row r="144" spans="1:17" x14ac:dyDescent="0.25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9"/>
        <v>999</v>
      </c>
      <c r="M144" s="208">
        <f t="shared" si="10"/>
        <v>999</v>
      </c>
      <c r="N144" s="205"/>
      <c r="O144" s="95"/>
      <c r="P144" s="111">
        <f t="shared" si="11"/>
        <v>999</v>
      </c>
      <c r="Q144" s="95"/>
    </row>
    <row r="145" spans="1:17" x14ac:dyDescent="0.25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9"/>
        <v>999</v>
      </c>
      <c r="M145" s="208">
        <f t="shared" si="10"/>
        <v>999</v>
      </c>
      <c r="N145" s="205"/>
      <c r="O145" s="95"/>
      <c r="P145" s="111">
        <f t="shared" si="11"/>
        <v>999</v>
      </c>
      <c r="Q145" s="95"/>
    </row>
    <row r="146" spans="1:17" x14ac:dyDescent="0.25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9"/>
        <v>999</v>
      </c>
      <c r="M146" s="208">
        <f t="shared" si="10"/>
        <v>999</v>
      </c>
      <c r="N146" s="205"/>
      <c r="O146" s="95"/>
      <c r="P146" s="111">
        <f t="shared" si="11"/>
        <v>999</v>
      </c>
      <c r="Q146" s="95"/>
    </row>
    <row r="147" spans="1:17" x14ac:dyDescent="0.25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9"/>
        <v>999</v>
      </c>
      <c r="M147" s="208">
        <f t="shared" si="10"/>
        <v>999</v>
      </c>
      <c r="N147" s="205"/>
      <c r="O147" s="95"/>
      <c r="P147" s="111">
        <f t="shared" si="11"/>
        <v>999</v>
      </c>
      <c r="Q147" s="95"/>
    </row>
    <row r="148" spans="1:17" x14ac:dyDescent="0.25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9"/>
        <v>999</v>
      </c>
      <c r="M148" s="208">
        <f t="shared" si="10"/>
        <v>999</v>
      </c>
      <c r="N148" s="205"/>
      <c r="O148" s="209"/>
      <c r="P148" s="210">
        <f t="shared" si="11"/>
        <v>999</v>
      </c>
      <c r="Q148" s="209"/>
    </row>
    <row r="149" spans="1:17" x14ac:dyDescent="0.25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9"/>
        <v>999</v>
      </c>
      <c r="M149" s="208">
        <f t="shared" si="10"/>
        <v>999</v>
      </c>
      <c r="N149" s="205"/>
      <c r="O149" s="95"/>
      <c r="P149" s="111">
        <f t="shared" si="11"/>
        <v>999</v>
      </c>
      <c r="Q149" s="95"/>
    </row>
    <row r="150" spans="1:17" x14ac:dyDescent="0.25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9"/>
        <v>999</v>
      </c>
      <c r="M150" s="208">
        <f t="shared" si="10"/>
        <v>999</v>
      </c>
      <c r="N150" s="205"/>
      <c r="O150" s="95"/>
      <c r="P150" s="111">
        <f t="shared" si="11"/>
        <v>999</v>
      </c>
      <c r="Q150" s="95"/>
    </row>
    <row r="151" spans="1:17" x14ac:dyDescent="0.25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9"/>
        <v>999</v>
      </c>
      <c r="M151" s="208">
        <f t="shared" si="10"/>
        <v>999</v>
      </c>
      <c r="N151" s="205"/>
      <c r="O151" s="95"/>
      <c r="P151" s="111">
        <f t="shared" si="11"/>
        <v>999</v>
      </c>
      <c r="Q151" s="95"/>
    </row>
    <row r="152" spans="1:17" x14ac:dyDescent="0.25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9"/>
        <v>999</v>
      </c>
      <c r="M152" s="208">
        <f t="shared" si="10"/>
        <v>999</v>
      </c>
      <c r="N152" s="205"/>
      <c r="O152" s="95"/>
      <c r="P152" s="111">
        <f t="shared" si="11"/>
        <v>999</v>
      </c>
      <c r="Q152" s="95"/>
    </row>
    <row r="153" spans="1:17" x14ac:dyDescent="0.25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9"/>
        <v>999</v>
      </c>
      <c r="M153" s="208">
        <f t="shared" si="10"/>
        <v>999</v>
      </c>
      <c r="N153" s="205"/>
      <c r="O153" s="95"/>
      <c r="P153" s="111">
        <f t="shared" si="11"/>
        <v>999</v>
      </c>
      <c r="Q153" s="95"/>
    </row>
    <row r="154" spans="1:17" x14ac:dyDescent="0.25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9"/>
        <v>999</v>
      </c>
      <c r="M154" s="208">
        <f t="shared" si="10"/>
        <v>999</v>
      </c>
      <c r="N154" s="205"/>
      <c r="O154" s="95"/>
      <c r="P154" s="111">
        <f t="shared" si="11"/>
        <v>999</v>
      </c>
      <c r="Q154" s="95"/>
    </row>
    <row r="155" spans="1:17" x14ac:dyDescent="0.25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9"/>
        <v>999</v>
      </c>
      <c r="M155" s="208">
        <f t="shared" si="10"/>
        <v>999</v>
      </c>
      <c r="N155" s="205"/>
      <c r="O155" s="95"/>
      <c r="P155" s="111">
        <f t="shared" si="11"/>
        <v>999</v>
      </c>
      <c r="Q155" s="95"/>
    </row>
    <row r="156" spans="1:17" x14ac:dyDescent="0.25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9"/>
        <v>999</v>
      </c>
      <c r="M156" s="208">
        <f t="shared" si="10"/>
        <v>999</v>
      </c>
      <c r="N156" s="205"/>
      <c r="O156" s="95"/>
      <c r="P156" s="111">
        <f t="shared" si="11"/>
        <v>999</v>
      </c>
      <c r="Q156" s="95"/>
    </row>
  </sheetData>
  <phoneticPr fontId="60" type="noConversion"/>
  <conditionalFormatting sqref="A7:D156">
    <cfRule type="expression" dxfId="99" priority="18" stopIfTrue="1">
      <formula>$Q7&gt;=1</formula>
    </cfRule>
  </conditionalFormatting>
  <conditionalFormatting sqref="B7:D37">
    <cfRule type="expression" dxfId="98" priority="1" stopIfTrue="1">
      <formula>$Q7&gt;=1</formula>
    </cfRule>
  </conditionalFormatting>
  <conditionalFormatting sqref="E7:E14">
    <cfRule type="expression" dxfId="97" priority="6" stopIfTrue="1">
      <formula>AND(ROUNDDOWN(($A$4-E7)/365.25,0)&lt;=13,G7&lt;&gt;"OK")</formula>
    </cfRule>
    <cfRule type="expression" dxfId="96" priority="7" stopIfTrue="1">
      <formula>AND(ROUNDDOWN(($A$4-E7)/365.25,0)&lt;=14,G7&lt;&gt;"OK")</formula>
    </cfRule>
    <cfRule type="expression" dxfId="95" priority="8" stopIfTrue="1">
      <formula>AND(ROUNDDOWN(($A$4-E7)/365.25,0)&lt;=17,G7&lt;&gt;"OK")</formula>
    </cfRule>
    <cfRule type="expression" dxfId="94" priority="11" stopIfTrue="1">
      <formula>AND(ROUNDDOWN(($A$4-E7)/365.25,0)&lt;=13,G7&lt;&gt;"OK")</formula>
    </cfRule>
    <cfRule type="expression" dxfId="93" priority="12" stopIfTrue="1">
      <formula>AND(ROUNDDOWN(($A$4-E7)/365.25,0)&lt;=14,G7&lt;&gt;"OK")</formula>
    </cfRule>
    <cfRule type="expression" dxfId="92" priority="13" stopIfTrue="1">
      <formula>AND(ROUNDDOWN(($A$4-E7)/365.25,0)&lt;=17,G7&lt;&gt;"OK")</formula>
    </cfRule>
  </conditionalFormatting>
  <conditionalFormatting sqref="E7:E27 E29:E37">
    <cfRule type="expression" dxfId="91" priority="2" stopIfTrue="1">
      <formula>AND(ROUNDDOWN(($A$4-E7)/365.25,0)&lt;=13,G7&lt;&gt;"OK")</formula>
    </cfRule>
    <cfRule type="expression" dxfId="90" priority="3" stopIfTrue="1">
      <formula>AND(ROUNDDOWN(($A$4-E7)/365.25,0)&lt;=14,G7&lt;&gt;"OK")</formula>
    </cfRule>
    <cfRule type="expression" dxfId="89" priority="4" stopIfTrue="1">
      <formula>AND(ROUNDDOWN(($A$4-E7)/365.25,0)&lt;=17,G7&lt;&gt;"OK")</formula>
    </cfRule>
  </conditionalFormatting>
  <conditionalFormatting sqref="E7:E156">
    <cfRule type="expression" dxfId="88" priority="14" stopIfTrue="1">
      <formula>AND(ROUNDDOWN(($A$4-E7)/365.25,0)&lt;=13,G7&lt;&gt;"OK")</formula>
    </cfRule>
    <cfRule type="expression" dxfId="87" priority="15" stopIfTrue="1">
      <formula>AND(ROUNDDOWN(($A$4-E7)/365.25,0)&lt;=14,G7&lt;&gt;"OK")</formula>
    </cfRule>
    <cfRule type="expression" dxfId="86" priority="16" stopIfTrue="1">
      <formula>AND(ROUNDDOWN(($A$4-E7)/365.25,0)&lt;=17,G7&lt;&gt;"OK")</formula>
    </cfRule>
  </conditionalFormatting>
  <conditionalFormatting sqref="J7:J156">
    <cfRule type="cellIs" dxfId="85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504C2-687B-430B-9DDC-F8843B16D97F}">
  <sheetPr codeName="Munka6">
    <tabColor indexed="11"/>
  </sheetPr>
  <dimension ref="A1:AS140"/>
  <sheetViews>
    <sheetView tabSelected="1"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57" customWidth="1"/>
  </cols>
  <sheetData>
    <row r="1" spans="1:45" s="114" customFormat="1" ht="21.75" customHeight="1" x14ac:dyDescent="0.25">
      <c r="A1" s="215" t="str">
        <f>Altalanos!$A$6</f>
        <v>Budapest Bajnokság</v>
      </c>
      <c r="B1" s="215"/>
      <c r="C1" s="216"/>
      <c r="D1" s="216"/>
      <c r="E1" s="216"/>
      <c r="F1" s="216"/>
      <c r="G1" s="216"/>
      <c r="H1" s="215"/>
      <c r="I1" s="217"/>
      <c r="J1" s="218"/>
      <c r="K1" s="219" t="s">
        <v>52</v>
      </c>
      <c r="L1" s="220"/>
      <c r="M1" s="221"/>
      <c r="N1" s="218"/>
      <c r="O1" s="218" t="s">
        <v>13</v>
      </c>
      <c r="P1" s="218"/>
      <c r="Q1" s="216"/>
      <c r="R1" s="218"/>
      <c r="T1" s="268"/>
      <c r="U1" s="268"/>
      <c r="V1" s="268"/>
      <c r="W1" s="268"/>
      <c r="X1" s="268"/>
      <c r="Y1" s="268"/>
      <c r="Z1" s="268"/>
      <c r="AA1" s="268"/>
      <c r="AB1" s="351" t="e">
        <f>IF($Y$5=1,CONCATENATE(VLOOKUP($Y$3,$AA$2:$AH$14,2)),CONCATENATE(VLOOKUP($Y$3,$AA$16:$AH$25,2)))</f>
        <v>#N/A</v>
      </c>
      <c r="AC1" s="351" t="e">
        <f>IF($Y$5=1,CONCATENATE(VLOOKUP($Y$3,$AA$2:$AH$14,3)),CONCATENATE(VLOOKUP($Y$3,$AA$16:$AH$25,3)))</f>
        <v>#N/A</v>
      </c>
      <c r="AD1" s="351" t="e">
        <f>IF($Y$5=1,CONCATENATE(VLOOKUP($Y$3,$AA$2:$AH$14,4)),CONCATENATE(VLOOKUP($Y$3,$AA$16:$AH$25,4)))</f>
        <v>#N/A</v>
      </c>
      <c r="AE1" s="351" t="e">
        <f>IF($Y$5=1,CONCATENATE(VLOOKUP($Y$3,$AA$2:$AH$14,5)),CONCATENATE(VLOOKUP($Y$3,$AA$16:$AH$25,5)))</f>
        <v>#N/A</v>
      </c>
      <c r="AF1" s="351" t="e">
        <f>IF($Y$5=1,CONCATENATE(VLOOKUP($Y$3,$AA$2:$AH$14,6)),CONCATENATE(VLOOKUP($Y$3,$AA$16:$AH$25,6)))</f>
        <v>#N/A</v>
      </c>
      <c r="AG1" s="351" t="e">
        <f>IF($Y$5=1,CONCATENATE(VLOOKUP($Y$3,$AA$2:$AH$14,7)),CONCATENATE(VLOOKUP($Y$3,$AA$16:$AH$25,7)))</f>
        <v>#N/A</v>
      </c>
      <c r="AH1" s="351" t="e">
        <f>IF($Y$5=1,CONCATENATE(VLOOKUP($Y$3,$AA$2:$AH$14,8)),CONCATENATE(VLOOKUP($Y$3,$AA$16:$AH$25,8)))</f>
        <v>#N/A</v>
      </c>
      <c r="AI1" s="354"/>
      <c r="AJ1" s="354"/>
      <c r="AK1" s="354"/>
    </row>
    <row r="2" spans="1:45" s="96" customFormat="1" x14ac:dyDescent="0.25">
      <c r="A2" s="222" t="s">
        <v>51</v>
      </c>
      <c r="B2" s="223"/>
      <c r="C2" s="223"/>
      <c r="D2" s="223"/>
      <c r="E2" s="223" t="str">
        <f>Altalanos!$A$8</f>
        <v>L12 csapat</v>
      </c>
      <c r="F2" s="223"/>
      <c r="G2" s="224"/>
      <c r="H2" s="225"/>
      <c r="I2" s="225"/>
      <c r="J2" s="226"/>
      <c r="K2" s="220"/>
      <c r="L2" s="220"/>
      <c r="M2" s="220"/>
      <c r="N2" s="226"/>
      <c r="O2" s="225"/>
      <c r="P2" s="226"/>
      <c r="Q2" s="225"/>
      <c r="R2" s="226"/>
      <c r="T2" s="261"/>
      <c r="U2" s="261"/>
      <c r="V2" s="261"/>
      <c r="W2" s="261"/>
      <c r="X2" s="261"/>
      <c r="Y2" s="341"/>
      <c r="Z2" s="340"/>
      <c r="AA2" s="340" t="s">
        <v>64</v>
      </c>
      <c r="AB2" s="334">
        <v>300</v>
      </c>
      <c r="AC2" s="334">
        <v>250</v>
      </c>
      <c r="AD2" s="334">
        <v>200</v>
      </c>
      <c r="AE2" s="334">
        <v>150</v>
      </c>
      <c r="AF2" s="334">
        <v>120</v>
      </c>
      <c r="AG2" s="334">
        <v>90</v>
      </c>
      <c r="AH2" s="334">
        <v>40</v>
      </c>
      <c r="AI2" s="325"/>
      <c r="AJ2" s="325"/>
      <c r="AK2" s="325"/>
      <c r="AL2" s="261"/>
      <c r="AM2" s="261"/>
      <c r="AN2" s="261"/>
      <c r="AO2" s="261"/>
      <c r="AP2" s="261"/>
      <c r="AQ2" s="261"/>
      <c r="AR2" s="261"/>
      <c r="AS2" s="261"/>
    </row>
    <row r="3" spans="1:45" s="19" customFormat="1" ht="11.25" customHeight="1" x14ac:dyDescent="0.25">
      <c r="A3" s="50" t="s">
        <v>24</v>
      </c>
      <c r="B3" s="50"/>
      <c r="C3" s="50"/>
      <c r="D3" s="50"/>
      <c r="E3" s="50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2"/>
      <c r="U3" s="262"/>
      <c r="V3" s="262"/>
      <c r="W3" s="262"/>
      <c r="X3" s="262"/>
      <c r="Y3" s="340" t="str">
        <f>IF(K4="OB","A",IF(K4="IX","W",IF(K4="","",K4)))</f>
        <v/>
      </c>
      <c r="Z3" s="340"/>
      <c r="AA3" s="340" t="s">
        <v>65</v>
      </c>
      <c r="AB3" s="334">
        <v>280</v>
      </c>
      <c r="AC3" s="334">
        <v>230</v>
      </c>
      <c r="AD3" s="334">
        <v>180</v>
      </c>
      <c r="AE3" s="334">
        <v>140</v>
      </c>
      <c r="AF3" s="334">
        <v>80</v>
      </c>
      <c r="AG3" s="334">
        <v>0</v>
      </c>
      <c r="AH3" s="334">
        <v>0</v>
      </c>
      <c r="AI3" s="325"/>
      <c r="AJ3" s="325"/>
      <c r="AK3" s="325"/>
      <c r="AL3" s="262"/>
      <c r="AM3" s="262"/>
      <c r="AN3" s="262"/>
      <c r="AO3" s="262"/>
      <c r="AP3" s="262"/>
      <c r="AQ3" s="262"/>
      <c r="AR3" s="262"/>
      <c r="AS3" s="262"/>
    </row>
    <row r="4" spans="1:45" s="28" customFormat="1" ht="11.25" customHeight="1" thickBot="1" x14ac:dyDescent="0.3">
      <c r="A4" s="401" t="str">
        <f>Altalanos!$A$10</f>
        <v>2025.06.19-29.</v>
      </c>
      <c r="B4" s="401"/>
      <c r="C4" s="401"/>
      <c r="D4" s="227"/>
      <c r="E4" s="228"/>
      <c r="F4" s="228"/>
      <c r="G4" s="228" t="str">
        <f>Altalanos!$C$10</f>
        <v>Budapest</v>
      </c>
      <c r="H4" s="229"/>
      <c r="I4" s="228"/>
      <c r="J4" s="230"/>
      <c r="K4" s="231"/>
      <c r="L4" s="230"/>
      <c r="M4" s="232"/>
      <c r="N4" s="230"/>
      <c r="O4" s="228"/>
      <c r="P4" s="230"/>
      <c r="Q4" s="228"/>
      <c r="R4" s="233" t="str">
        <f>Altalanos!$E$10</f>
        <v>Rákóczi Andrea</v>
      </c>
      <c r="T4" s="263"/>
      <c r="U4" s="263"/>
      <c r="V4" s="263"/>
      <c r="W4" s="263"/>
      <c r="X4" s="263"/>
      <c r="Y4" s="340"/>
      <c r="Z4" s="340"/>
      <c r="AA4" s="340" t="s">
        <v>81</v>
      </c>
      <c r="AB4" s="334">
        <v>250</v>
      </c>
      <c r="AC4" s="334">
        <v>200</v>
      </c>
      <c r="AD4" s="334">
        <v>150</v>
      </c>
      <c r="AE4" s="334">
        <v>120</v>
      </c>
      <c r="AF4" s="334">
        <v>90</v>
      </c>
      <c r="AG4" s="334">
        <v>60</v>
      </c>
      <c r="AH4" s="334">
        <v>25</v>
      </c>
      <c r="AI4" s="325"/>
      <c r="AJ4" s="325"/>
      <c r="AK4" s="325"/>
      <c r="AL4" s="263"/>
      <c r="AM4" s="263"/>
      <c r="AN4" s="263"/>
      <c r="AO4" s="263"/>
      <c r="AP4" s="263"/>
      <c r="AQ4" s="263"/>
      <c r="AR4" s="263"/>
      <c r="AS4" s="263"/>
    </row>
    <row r="5" spans="1:45" s="19" customFormat="1" x14ac:dyDescent="0.25">
      <c r="A5" s="116"/>
      <c r="B5" s="117" t="s">
        <v>3</v>
      </c>
      <c r="C5" s="206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58</v>
      </c>
      <c r="N5" s="119"/>
      <c r="O5" s="117" t="s">
        <v>57</v>
      </c>
      <c r="P5" s="119"/>
      <c r="Q5" s="117"/>
      <c r="R5" s="120"/>
      <c r="T5" s="262"/>
      <c r="U5" s="262"/>
      <c r="V5" s="262"/>
      <c r="W5" s="262"/>
      <c r="X5" s="262"/>
      <c r="Y5" s="340">
        <f>IF(OR(Altalanos!$A$8="F1",Altalanos!$A$8="F2",Altalanos!$A$8="N1",Altalanos!$A$8="N2"),1,2)</f>
        <v>2</v>
      </c>
      <c r="Z5" s="340"/>
      <c r="AA5" s="340" t="s">
        <v>82</v>
      </c>
      <c r="AB5" s="334">
        <v>200</v>
      </c>
      <c r="AC5" s="334">
        <v>150</v>
      </c>
      <c r="AD5" s="334">
        <v>120</v>
      </c>
      <c r="AE5" s="334">
        <v>90</v>
      </c>
      <c r="AF5" s="334">
        <v>60</v>
      </c>
      <c r="AG5" s="334">
        <v>40</v>
      </c>
      <c r="AH5" s="334">
        <v>15</v>
      </c>
      <c r="AI5" s="325"/>
      <c r="AJ5" s="325"/>
      <c r="AK5" s="325"/>
      <c r="AL5" s="262"/>
      <c r="AM5" s="262"/>
      <c r="AN5" s="262"/>
      <c r="AO5" s="262"/>
      <c r="AP5" s="262"/>
      <c r="AQ5" s="262"/>
      <c r="AR5" s="262"/>
      <c r="AS5" s="262"/>
    </row>
    <row r="6" spans="1:45" s="19" customFormat="1" ht="11.1" customHeight="1" thickBot="1" x14ac:dyDescent="0.3">
      <c r="A6" s="345"/>
      <c r="B6" s="346"/>
      <c r="C6" s="346"/>
      <c r="D6" s="346"/>
      <c r="E6" s="346"/>
      <c r="F6" s="345" t="str">
        <f>IF(Y3="","",CONCATENATE(VLOOKUP(Y3,AB1:AH1,4)," pont"))</f>
        <v/>
      </c>
      <c r="G6" s="347"/>
      <c r="H6" s="5"/>
      <c r="I6" s="347"/>
      <c r="J6" s="348"/>
      <c r="K6" s="346" t="str">
        <f>IF(Y3="","",CONCATENATE(VLOOKUP(Y3,AB1:AH1,3)," pont"))</f>
        <v/>
      </c>
      <c r="L6" s="348"/>
      <c r="M6" s="346" t="str">
        <f>IF(Y3="","",CONCATENATE(VLOOKUP(Y3,AB1:AH1,2)," pont"))</f>
        <v/>
      </c>
      <c r="N6" s="348"/>
      <c r="O6" s="346" t="str">
        <f>IF(Y3="","",CONCATENATE(VLOOKUP(Y3,AB1:AH1,1)," pont"))</f>
        <v/>
      </c>
      <c r="P6" s="348"/>
      <c r="Q6" s="346"/>
      <c r="R6" s="349"/>
      <c r="T6" s="262"/>
      <c r="U6" s="262"/>
      <c r="V6" s="262"/>
      <c r="W6" s="262"/>
      <c r="X6" s="262"/>
      <c r="Y6" s="340"/>
      <c r="Z6" s="340"/>
      <c r="AA6" s="340" t="s">
        <v>83</v>
      </c>
      <c r="AB6" s="334">
        <v>150</v>
      </c>
      <c r="AC6" s="334">
        <v>120</v>
      </c>
      <c r="AD6" s="334">
        <v>90</v>
      </c>
      <c r="AE6" s="334">
        <v>60</v>
      </c>
      <c r="AF6" s="334">
        <v>40</v>
      </c>
      <c r="AG6" s="334">
        <v>25</v>
      </c>
      <c r="AH6" s="334">
        <v>10</v>
      </c>
      <c r="AI6" s="325"/>
      <c r="AJ6" s="325"/>
      <c r="AK6" s="325"/>
      <c r="AL6" s="262"/>
      <c r="AM6" s="262"/>
      <c r="AN6" s="262"/>
      <c r="AO6" s="262"/>
      <c r="AP6" s="262"/>
      <c r="AQ6" s="262"/>
      <c r="AR6" s="262"/>
      <c r="AS6" s="262"/>
    </row>
    <row r="7" spans="1:45" s="34" customFormat="1" ht="12.9" customHeight="1" x14ac:dyDescent="0.25">
      <c r="A7" s="121">
        <v>1</v>
      </c>
      <c r="B7" s="234">
        <f>IF($E7="","",VLOOKUP($E7,'L12 csapat ELO'!$A$7:$O$22,14))</f>
        <v>0</v>
      </c>
      <c r="C7" s="235">
        <f>IF($E7="","",VLOOKUP($E7,'L12 csapat ELO'!$A$7:$O$22,15))</f>
        <v>24</v>
      </c>
      <c r="D7" s="235">
        <f>IF($E7="","",VLOOKUP($E7,'L12 csapat ELO'!$A$7:$O$22,5))</f>
        <v>0</v>
      </c>
      <c r="E7" s="236">
        <v>1</v>
      </c>
      <c r="F7" s="237" t="str">
        <f>UPPER(IF($E7="","",VLOOKUP($E7,'L12 csapat ELO'!$A$7:$O$22,2)))</f>
        <v>M.E.S.E.</v>
      </c>
      <c r="G7" s="237">
        <f>IF($E7="","",VLOOKUP($E7,'L12 csapat ELO'!$A$7:$O$22,3))</f>
        <v>0</v>
      </c>
      <c r="H7" s="237"/>
      <c r="I7" s="237">
        <f>IF($E7="","",VLOOKUP($E7,'L12 csapat ELO'!$A$7:$O$22,4))</f>
        <v>0</v>
      </c>
      <c r="J7" s="238"/>
      <c r="K7" s="239"/>
      <c r="L7" s="239"/>
      <c r="M7" s="239"/>
      <c r="N7" s="239"/>
      <c r="O7" s="122"/>
      <c r="P7" s="123"/>
      <c r="Q7" s="124"/>
      <c r="R7" s="125"/>
      <c r="S7" s="126"/>
      <c r="T7" s="126"/>
      <c r="U7" s="264" t="str">
        <f>Birók!P21</f>
        <v>Bíró</v>
      </c>
      <c r="V7" s="126"/>
      <c r="W7" s="126"/>
      <c r="X7" s="126"/>
      <c r="Y7" s="340"/>
      <c r="Z7" s="340"/>
      <c r="AA7" s="340" t="s">
        <v>84</v>
      </c>
      <c r="AB7" s="334">
        <v>120</v>
      </c>
      <c r="AC7" s="334">
        <v>90</v>
      </c>
      <c r="AD7" s="334">
        <v>60</v>
      </c>
      <c r="AE7" s="334">
        <v>40</v>
      </c>
      <c r="AF7" s="334">
        <v>25</v>
      </c>
      <c r="AG7" s="334">
        <v>10</v>
      </c>
      <c r="AH7" s="334">
        <v>5</v>
      </c>
      <c r="AI7" s="325"/>
      <c r="AJ7" s="325"/>
      <c r="AK7" s="325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40"/>
      <c r="C8" s="241"/>
      <c r="D8" s="241"/>
      <c r="E8" s="155"/>
      <c r="F8" s="242"/>
      <c r="G8" s="242"/>
      <c r="H8" s="243"/>
      <c r="I8" s="382" t="s">
        <v>0</v>
      </c>
      <c r="J8" s="128" t="s">
        <v>124</v>
      </c>
      <c r="K8" s="244" t="str">
        <f>UPPER(IF(OR(J8="a",J8="as"),F7,IF(OR(J8="b",J8="bs"),F9,)))</f>
        <v>M.E.S.E.</v>
      </c>
      <c r="L8" s="244"/>
      <c r="M8" s="239"/>
      <c r="N8" s="239"/>
      <c r="O8" s="122"/>
      <c r="P8" s="123"/>
      <c r="Q8" s="124"/>
      <c r="R8" s="125"/>
      <c r="S8" s="126"/>
      <c r="T8" s="126"/>
      <c r="U8" s="265" t="str">
        <f>Birók!P22</f>
        <v xml:space="preserve"> </v>
      </c>
      <c r="V8" s="126"/>
      <c r="W8" s="126"/>
      <c r="X8" s="126"/>
      <c r="Y8" s="340"/>
      <c r="Z8" s="340"/>
      <c r="AA8" s="340" t="s">
        <v>85</v>
      </c>
      <c r="AB8" s="334">
        <v>90</v>
      </c>
      <c r="AC8" s="334">
        <v>60</v>
      </c>
      <c r="AD8" s="334">
        <v>40</v>
      </c>
      <c r="AE8" s="334">
        <v>25</v>
      </c>
      <c r="AF8" s="334">
        <v>10</v>
      </c>
      <c r="AG8" s="334">
        <v>5</v>
      </c>
      <c r="AH8" s="334">
        <v>2</v>
      </c>
      <c r="AI8" s="325"/>
      <c r="AJ8" s="325"/>
      <c r="AK8" s="325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4" t="str">
        <f>IF($E9="","",VLOOKUP($E9,'L12 csapat ELO'!$A$7:$O$22,14))</f>
        <v/>
      </c>
      <c r="C9" s="235" t="str">
        <f>IF($E9="","",VLOOKUP($E9,'L12 csapat ELO'!$A$7:$O$22,15))</f>
        <v/>
      </c>
      <c r="D9" s="235" t="str">
        <f>IF($E9="","",VLOOKUP($E9,'L12 csapat ELO'!$A$7:$O$22,5))</f>
        <v/>
      </c>
      <c r="E9" s="373"/>
      <c r="F9" s="286" t="str">
        <f>UPPER(IF($E9="","",VLOOKUP($E9,'L12 csapat ELO'!$A$7:$O$22,2)))</f>
        <v/>
      </c>
      <c r="G9" s="286" t="str">
        <f>IF($E9="","",VLOOKUP($E9,'L12 csapat ELO'!$A$7:$O$22,3))</f>
        <v/>
      </c>
      <c r="H9" s="286"/>
      <c r="I9" s="286" t="str">
        <f>IF($E9="","",VLOOKUP($E9,'L12 csapat ELO'!$A$7:$O$22,4))</f>
        <v/>
      </c>
      <c r="J9" s="246"/>
      <c r="K9" s="239"/>
      <c r="L9" s="247"/>
      <c r="M9" s="239"/>
      <c r="N9" s="239"/>
      <c r="O9" s="122"/>
      <c r="P9" s="123"/>
      <c r="Q9" s="124"/>
      <c r="R9" s="125"/>
      <c r="S9" s="126"/>
      <c r="T9" s="126"/>
      <c r="U9" s="265" t="str">
        <f>Birók!P23</f>
        <v xml:space="preserve"> </v>
      </c>
      <c r="V9" s="126"/>
      <c r="W9" s="126"/>
      <c r="X9" s="126"/>
      <c r="Y9" s="340"/>
      <c r="Z9" s="340"/>
      <c r="AA9" s="340" t="s">
        <v>86</v>
      </c>
      <c r="AB9" s="334">
        <v>60</v>
      </c>
      <c r="AC9" s="334">
        <v>40</v>
      </c>
      <c r="AD9" s="334">
        <v>25</v>
      </c>
      <c r="AE9" s="334">
        <v>10</v>
      </c>
      <c r="AF9" s="334">
        <v>5</v>
      </c>
      <c r="AG9" s="334">
        <v>2</v>
      </c>
      <c r="AH9" s="334">
        <v>1</v>
      </c>
      <c r="AI9" s="325"/>
      <c r="AJ9" s="325"/>
      <c r="AK9" s="325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40"/>
      <c r="C10" s="241"/>
      <c r="D10" s="241"/>
      <c r="E10" s="374"/>
      <c r="F10" s="375"/>
      <c r="G10" s="375"/>
      <c r="H10" s="376"/>
      <c r="I10" s="375"/>
      <c r="J10" s="248"/>
      <c r="K10" s="382" t="s">
        <v>0</v>
      </c>
      <c r="L10" s="129" t="s">
        <v>149</v>
      </c>
      <c r="M10" s="244" t="str">
        <f>UPPER(IF(OR(L10="a",L10="as"),K8,IF(OR(L10="b",L10="bs"),K12,)))</f>
        <v>M.E.S.E.</v>
      </c>
      <c r="N10" s="249"/>
      <c r="O10" s="250"/>
      <c r="P10" s="250"/>
      <c r="Q10" s="124"/>
      <c r="R10" s="125"/>
      <c r="S10" s="126"/>
      <c r="T10" s="126"/>
      <c r="U10" s="265" t="str">
        <f>Birók!P24</f>
        <v xml:space="preserve"> </v>
      </c>
      <c r="V10" s="126"/>
      <c r="W10" s="126"/>
      <c r="X10" s="126"/>
      <c r="Y10" s="340"/>
      <c r="Z10" s="340"/>
      <c r="AA10" s="340" t="s">
        <v>87</v>
      </c>
      <c r="AB10" s="334">
        <v>40</v>
      </c>
      <c r="AC10" s="334">
        <v>25</v>
      </c>
      <c r="AD10" s="334">
        <v>15</v>
      </c>
      <c r="AE10" s="334">
        <v>7</v>
      </c>
      <c r="AF10" s="334">
        <v>4</v>
      </c>
      <c r="AG10" s="334">
        <v>1</v>
      </c>
      <c r="AH10" s="334">
        <v>0</v>
      </c>
      <c r="AI10" s="325"/>
      <c r="AJ10" s="325"/>
      <c r="AK10" s="325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4">
        <f>IF($E11="","",VLOOKUP($E11,'L12 csapat ELO'!$A$7:$O$22,14))</f>
        <v>0</v>
      </c>
      <c r="C11" s="235">
        <f>IF($E11="","",VLOOKUP($E11,'L12 csapat ELO'!$A$7:$O$22,15))</f>
        <v>186</v>
      </c>
      <c r="D11" s="235">
        <f>IF($E11="","",VLOOKUP($E11,'L12 csapat ELO'!$A$7:$O$22,5))</f>
        <v>0</v>
      </c>
      <c r="E11" s="373">
        <v>6</v>
      </c>
      <c r="F11" s="286" t="str">
        <f>UPPER(IF($E11="","",VLOOKUP($E11,'L12 csapat ELO'!$A$7:$O$22,2)))</f>
        <v>RÓZSASZÍN PILLANGÓK</v>
      </c>
      <c r="G11" s="286">
        <f>IF($E11="","",VLOOKUP($E11,'L12 csapat ELO'!$A$7:$O$22,3))</f>
        <v>0</v>
      </c>
      <c r="H11" s="286"/>
      <c r="I11" s="286">
        <f>IF($E11="","",VLOOKUP($E11,'L12 csapat ELO'!$A$7:$O$22,4))</f>
        <v>0</v>
      </c>
      <c r="J11" s="238"/>
      <c r="K11" s="239"/>
      <c r="L11" s="251"/>
      <c r="M11" s="255" t="s">
        <v>138</v>
      </c>
      <c r="N11" s="252"/>
      <c r="O11" s="250"/>
      <c r="P11" s="250"/>
      <c r="Q11" s="124"/>
      <c r="R11" s="125"/>
      <c r="S11" s="126"/>
      <c r="T11" s="126"/>
      <c r="U11" s="265" t="str">
        <f>Birók!P25</f>
        <v xml:space="preserve"> </v>
      </c>
      <c r="V11" s="126"/>
      <c r="W11" s="126"/>
      <c r="X11" s="126"/>
      <c r="Y11" s="340"/>
      <c r="Z11" s="340"/>
      <c r="AA11" s="340" t="s">
        <v>88</v>
      </c>
      <c r="AB11" s="334">
        <v>25</v>
      </c>
      <c r="AC11" s="334">
        <v>15</v>
      </c>
      <c r="AD11" s="334">
        <v>10</v>
      </c>
      <c r="AE11" s="334">
        <v>6</v>
      </c>
      <c r="AF11" s="334">
        <v>3</v>
      </c>
      <c r="AG11" s="334">
        <v>1</v>
      </c>
      <c r="AH11" s="334">
        <v>0</v>
      </c>
      <c r="AI11" s="325"/>
      <c r="AJ11" s="325"/>
      <c r="AK11" s="325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40"/>
      <c r="C12" s="241"/>
      <c r="D12" s="241"/>
      <c r="E12" s="374"/>
      <c r="F12" s="375"/>
      <c r="G12" s="375"/>
      <c r="H12" s="376"/>
      <c r="I12" s="382" t="s">
        <v>0</v>
      </c>
      <c r="J12" s="128" t="s">
        <v>132</v>
      </c>
      <c r="K12" s="244" t="str">
        <f>UPPER(IF(OR(J12="a",J12="as"),F11,IF(OR(J12="b",J12="bs"),F13,)))</f>
        <v>PASARÉT TK</v>
      </c>
      <c r="L12" s="253"/>
      <c r="M12" s="239"/>
      <c r="N12" s="252"/>
      <c r="O12" s="250"/>
      <c r="P12" s="250"/>
      <c r="Q12" s="124"/>
      <c r="R12" s="125"/>
      <c r="S12" s="126"/>
      <c r="T12" s="126"/>
      <c r="U12" s="265" t="str">
        <f>Birók!P26</f>
        <v xml:space="preserve"> </v>
      </c>
      <c r="V12" s="126"/>
      <c r="W12" s="126"/>
      <c r="X12" s="126"/>
      <c r="Y12" s="340"/>
      <c r="Z12" s="340"/>
      <c r="AA12" s="340" t="s">
        <v>93</v>
      </c>
      <c r="AB12" s="334">
        <v>15</v>
      </c>
      <c r="AC12" s="334">
        <v>10</v>
      </c>
      <c r="AD12" s="334">
        <v>6</v>
      </c>
      <c r="AE12" s="334">
        <v>3</v>
      </c>
      <c r="AF12" s="334">
        <v>1</v>
      </c>
      <c r="AG12" s="334">
        <v>0</v>
      </c>
      <c r="AH12" s="334">
        <v>0</v>
      </c>
      <c r="AI12" s="325"/>
      <c r="AJ12" s="325"/>
      <c r="AK12" s="325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4">
        <f>IF($E13="","",VLOOKUP($E13,'L12 csapat ELO'!$A$7:$O$22,14))</f>
        <v>0</v>
      </c>
      <c r="C13" s="235">
        <f>IF($E13="","",VLOOKUP($E13,'L12 csapat ELO'!$A$7:$O$22,15))</f>
        <v>63</v>
      </c>
      <c r="D13" s="235">
        <f>IF($E13="","",VLOOKUP($E13,'L12 csapat ELO'!$A$7:$O$22,5))</f>
        <v>0</v>
      </c>
      <c r="E13" s="373">
        <v>4</v>
      </c>
      <c r="F13" s="286" t="str">
        <f>UPPER(IF($E13="","",VLOOKUP($E13,'L12 csapat ELO'!$A$7:$O$22,2)))</f>
        <v>PASARÉT TK</v>
      </c>
      <c r="G13" s="286">
        <f>IF($E13="","",VLOOKUP($E13,'L12 csapat ELO'!$A$7:$O$22,3))</f>
        <v>0</v>
      </c>
      <c r="H13" s="286"/>
      <c r="I13" s="286">
        <f>IF($E13="","",VLOOKUP($E13,'L12 csapat ELO'!$A$7:$O$22,4))</f>
        <v>0</v>
      </c>
      <c r="J13" s="254"/>
      <c r="K13" s="250" t="s">
        <v>133</v>
      </c>
      <c r="L13" s="239"/>
      <c r="M13" s="239"/>
      <c r="N13" s="252"/>
      <c r="O13" s="250"/>
      <c r="P13" s="250"/>
      <c r="Q13" s="124"/>
      <c r="R13" s="125"/>
      <c r="S13" s="126"/>
      <c r="T13" s="126"/>
      <c r="U13" s="265" t="str">
        <f>Birók!P27</f>
        <v xml:space="preserve"> </v>
      </c>
      <c r="V13" s="126"/>
      <c r="W13" s="126"/>
      <c r="X13" s="126"/>
      <c r="Y13" s="340"/>
      <c r="Z13" s="340"/>
      <c r="AA13" s="340" t="s">
        <v>89</v>
      </c>
      <c r="AB13" s="334">
        <v>10</v>
      </c>
      <c r="AC13" s="334">
        <v>6</v>
      </c>
      <c r="AD13" s="334">
        <v>3</v>
      </c>
      <c r="AE13" s="334">
        <v>1</v>
      </c>
      <c r="AF13" s="334">
        <v>0</v>
      </c>
      <c r="AG13" s="334">
        <v>0</v>
      </c>
      <c r="AH13" s="334">
        <v>0</v>
      </c>
      <c r="AI13" s="325"/>
      <c r="AJ13" s="325"/>
      <c r="AK13" s="325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40"/>
      <c r="C14" s="241"/>
      <c r="D14" s="241"/>
      <c r="E14" s="374"/>
      <c r="F14" s="375"/>
      <c r="G14" s="375"/>
      <c r="H14" s="376"/>
      <c r="I14" s="375"/>
      <c r="J14" s="248"/>
      <c r="K14" s="239"/>
      <c r="L14" s="239"/>
      <c r="M14" s="382" t="s">
        <v>0</v>
      </c>
      <c r="N14" s="129" t="s">
        <v>150</v>
      </c>
      <c r="O14" s="244" t="str">
        <f>UPPER(IF(OR(N14="a",N14="as"),M10,IF(OR(N14="b",N14="bs"),M18,)))</f>
        <v>PG TENISZ</v>
      </c>
      <c r="P14" s="249"/>
      <c r="Q14" s="124"/>
      <c r="R14" s="125"/>
      <c r="S14" s="126"/>
      <c r="T14" s="126"/>
      <c r="U14" s="265" t="str">
        <f>Birók!P28</f>
        <v xml:space="preserve"> </v>
      </c>
      <c r="V14" s="126"/>
      <c r="W14" s="126"/>
      <c r="X14" s="126"/>
      <c r="Y14" s="340"/>
      <c r="Z14" s="340"/>
      <c r="AA14" s="340" t="s">
        <v>90</v>
      </c>
      <c r="AB14" s="334">
        <v>3</v>
      </c>
      <c r="AC14" s="334">
        <v>2</v>
      </c>
      <c r="AD14" s="334">
        <v>1</v>
      </c>
      <c r="AE14" s="334">
        <v>0</v>
      </c>
      <c r="AF14" s="334">
        <v>0</v>
      </c>
      <c r="AG14" s="334">
        <v>0</v>
      </c>
      <c r="AH14" s="334">
        <v>0</v>
      </c>
      <c r="AI14" s="325"/>
      <c r="AJ14" s="325"/>
      <c r="AK14" s="325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5">
        <v>5</v>
      </c>
      <c r="B15" s="234">
        <f>IF($E15="","",VLOOKUP($E15,'L12 csapat ELO'!$A$7:$O$22,14))</f>
        <v>0</v>
      </c>
      <c r="C15" s="235">
        <f>IF($E15="","",VLOOKUP($E15,'L12 csapat ELO'!$A$7:$O$22,15))</f>
        <v>50</v>
      </c>
      <c r="D15" s="235">
        <f>IF($E15="","",VLOOKUP($E15,'L12 csapat ELO'!$A$7:$O$22,5))</f>
        <v>0</v>
      </c>
      <c r="E15" s="373">
        <v>3</v>
      </c>
      <c r="F15" s="286" t="str">
        <f>UPPER(IF($E15="","",VLOOKUP($E15,'L12 csapat ELO'!$A$7:$O$22,2)))</f>
        <v>MTK</v>
      </c>
      <c r="G15" s="286">
        <f>IF($E15="","",VLOOKUP($E15,'L12 csapat ELO'!$A$7:$O$22,3))</f>
        <v>0</v>
      </c>
      <c r="H15" s="286"/>
      <c r="I15" s="286">
        <f>IF($E15="","",VLOOKUP($E15,'L12 csapat ELO'!$A$7:$O$22,4))</f>
        <v>0</v>
      </c>
      <c r="J15" s="256"/>
      <c r="K15" s="239"/>
      <c r="L15" s="239"/>
      <c r="M15" s="239"/>
      <c r="N15" s="252"/>
      <c r="O15" s="396" t="s">
        <v>133</v>
      </c>
      <c r="P15" s="250"/>
      <c r="Q15" s="124"/>
      <c r="R15" s="125"/>
      <c r="S15" s="126"/>
      <c r="T15" s="126"/>
      <c r="U15" s="265" t="str">
        <f>Birók!P29</f>
        <v xml:space="preserve"> </v>
      </c>
      <c r="V15" s="126"/>
      <c r="W15" s="126"/>
      <c r="X15" s="126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25"/>
      <c r="AJ15" s="325"/>
      <c r="AK15" s="325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40"/>
      <c r="C16" s="241"/>
      <c r="D16" s="241"/>
      <c r="E16" s="374"/>
      <c r="F16" s="375"/>
      <c r="G16" s="375"/>
      <c r="H16" s="376"/>
      <c r="I16" s="382" t="s">
        <v>0</v>
      </c>
      <c r="J16" s="128" t="s">
        <v>134</v>
      </c>
      <c r="K16" s="244" t="str">
        <f>UPPER(IF(OR(J16="a",J16="as"),F15,IF(OR(J16="b",J16="bs"),F17,)))</f>
        <v>MTK</v>
      </c>
      <c r="L16" s="244"/>
      <c r="M16" s="239"/>
      <c r="N16" s="252"/>
      <c r="O16" s="382"/>
      <c r="P16" s="250"/>
      <c r="Q16" s="124"/>
      <c r="R16" s="125"/>
      <c r="S16" s="126"/>
      <c r="T16" s="126"/>
      <c r="U16" s="266" t="str">
        <f>Birók!P30</f>
        <v>Egyik sem</v>
      </c>
      <c r="V16" s="126"/>
      <c r="W16" s="126"/>
      <c r="X16" s="126"/>
      <c r="Y16" s="340"/>
      <c r="Z16" s="340"/>
      <c r="AA16" s="340" t="s">
        <v>64</v>
      </c>
      <c r="AB16" s="334">
        <v>150</v>
      </c>
      <c r="AC16" s="334">
        <v>120</v>
      </c>
      <c r="AD16" s="334">
        <v>90</v>
      </c>
      <c r="AE16" s="334">
        <v>60</v>
      </c>
      <c r="AF16" s="334">
        <v>40</v>
      </c>
      <c r="AG16" s="334">
        <v>25</v>
      </c>
      <c r="AH16" s="334">
        <v>15</v>
      </c>
      <c r="AI16" s="325"/>
      <c r="AJ16" s="325"/>
      <c r="AK16" s="325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4">
        <f>IF($E17="","",VLOOKUP($E17,'L12 csapat ELO'!$A$7:$O$22,14))</f>
        <v>0</v>
      </c>
      <c r="C17" s="235">
        <f>IF($E17="","",VLOOKUP($E17,'L12 csapat ELO'!$A$7:$O$22,15))</f>
        <v>63</v>
      </c>
      <c r="D17" s="235">
        <f>IF($E17="","",VLOOKUP($E17,'L12 csapat ELO'!$A$7:$O$22,5))</f>
        <v>0</v>
      </c>
      <c r="E17" s="373">
        <v>5</v>
      </c>
      <c r="F17" s="286" t="str">
        <f>UPPER(IF($E17="","",VLOOKUP($E17,'L12 csapat ELO'!$A$7:$O$22,2)))</f>
        <v>FORTUNA SE</v>
      </c>
      <c r="G17" s="286">
        <f>IF($E17="","",VLOOKUP($E17,'L12 csapat ELO'!$A$7:$O$22,3))</f>
        <v>0</v>
      </c>
      <c r="H17" s="286"/>
      <c r="I17" s="286">
        <f>IF($E17="","",VLOOKUP($E17,'L12 csapat ELO'!$A$7:$O$22,4))</f>
        <v>0</v>
      </c>
      <c r="J17" s="246"/>
      <c r="K17" s="239" t="s">
        <v>135</v>
      </c>
      <c r="L17" s="247"/>
      <c r="M17" s="239"/>
      <c r="N17" s="252"/>
      <c r="O17" s="250"/>
      <c r="P17" s="250"/>
      <c r="Q17" s="124"/>
      <c r="R17" s="125"/>
      <c r="S17" s="126"/>
      <c r="T17" s="126"/>
      <c r="U17" s="126"/>
      <c r="V17" s="126"/>
      <c r="W17" s="126"/>
      <c r="X17" s="126"/>
      <c r="Y17" s="340"/>
      <c r="Z17" s="340"/>
      <c r="AA17" s="340" t="s">
        <v>81</v>
      </c>
      <c r="AB17" s="334">
        <v>120</v>
      </c>
      <c r="AC17" s="334">
        <v>90</v>
      </c>
      <c r="AD17" s="334">
        <v>60</v>
      </c>
      <c r="AE17" s="334">
        <v>40</v>
      </c>
      <c r="AF17" s="334">
        <v>25</v>
      </c>
      <c r="AG17" s="334">
        <v>15</v>
      </c>
      <c r="AH17" s="334">
        <v>8</v>
      </c>
      <c r="AI17" s="325"/>
      <c r="AJ17" s="325"/>
      <c r="AK17" s="325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40"/>
      <c r="C18" s="241"/>
      <c r="D18" s="241"/>
      <c r="E18" s="374"/>
      <c r="F18" s="375"/>
      <c r="G18" s="375"/>
      <c r="H18" s="376"/>
      <c r="I18" s="375"/>
      <c r="J18" s="248"/>
      <c r="K18" s="382" t="s">
        <v>0</v>
      </c>
      <c r="L18" s="129" t="s">
        <v>150</v>
      </c>
      <c r="M18" s="244" t="str">
        <f>UPPER(IF(OR(L18="a",L18="as"),K16,IF(OR(L18="b",L18="bs"),K20,)))</f>
        <v>PG TENISZ</v>
      </c>
      <c r="N18" s="257"/>
      <c r="O18" s="250"/>
      <c r="P18" s="250"/>
      <c r="Q18" s="124"/>
      <c r="R18" s="125"/>
      <c r="S18" s="126"/>
      <c r="T18" s="126"/>
      <c r="U18" s="126"/>
      <c r="V18" s="126"/>
      <c r="W18" s="126"/>
      <c r="X18" s="126"/>
      <c r="Y18" s="340"/>
      <c r="Z18" s="340"/>
      <c r="AA18" s="340" t="s">
        <v>82</v>
      </c>
      <c r="AB18" s="334">
        <v>90</v>
      </c>
      <c r="AC18" s="334">
        <v>60</v>
      </c>
      <c r="AD18" s="334">
        <v>40</v>
      </c>
      <c r="AE18" s="334">
        <v>25</v>
      </c>
      <c r="AF18" s="334">
        <v>15</v>
      </c>
      <c r="AG18" s="334">
        <v>8</v>
      </c>
      <c r="AH18" s="334">
        <v>4</v>
      </c>
      <c r="AI18" s="325"/>
      <c r="AJ18" s="325"/>
      <c r="AK18" s="325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4" t="str">
        <f>IF($E19="","",VLOOKUP($E19,'L12 csapat ELO'!$A$7:$O$22,14))</f>
        <v/>
      </c>
      <c r="C19" s="235" t="str">
        <f>IF($E19="","",VLOOKUP($E19,'L12 csapat ELO'!$A$7:$O$22,15))</f>
        <v/>
      </c>
      <c r="D19" s="235" t="str">
        <f>IF($E19="","",VLOOKUP($E19,'L12 csapat ELO'!$A$7:$O$22,5))</f>
        <v/>
      </c>
      <c r="E19" s="373"/>
      <c r="F19" s="286" t="str">
        <f>UPPER(IF($E19="","",VLOOKUP($E19,'L12 csapat ELO'!$A$7:$O$22,2)))</f>
        <v/>
      </c>
      <c r="G19" s="286" t="str">
        <f>IF($E19="","",VLOOKUP($E19,'L12 csapat ELO'!$A$7:$O$22,3))</f>
        <v/>
      </c>
      <c r="H19" s="286"/>
      <c r="I19" s="286" t="str">
        <f>IF($E19="","",VLOOKUP($E19,'L12 csapat ELO'!$A$7:$O$22,4))</f>
        <v/>
      </c>
      <c r="J19" s="238"/>
      <c r="K19" s="239"/>
      <c r="L19" s="251"/>
      <c r="M19" s="255" t="s">
        <v>135</v>
      </c>
      <c r="N19" s="250"/>
      <c r="O19" s="250"/>
      <c r="P19" s="250"/>
      <c r="Q19" s="124"/>
      <c r="R19" s="125"/>
      <c r="S19" s="126"/>
      <c r="T19" s="126"/>
      <c r="U19" s="126"/>
      <c r="V19" s="126"/>
      <c r="W19" s="126"/>
      <c r="X19" s="126"/>
      <c r="Y19" s="340"/>
      <c r="Z19" s="340"/>
      <c r="AA19" s="340" t="s">
        <v>83</v>
      </c>
      <c r="AB19" s="334">
        <v>60</v>
      </c>
      <c r="AC19" s="334">
        <v>40</v>
      </c>
      <c r="AD19" s="334">
        <v>25</v>
      </c>
      <c r="AE19" s="334">
        <v>15</v>
      </c>
      <c r="AF19" s="334">
        <v>8</v>
      </c>
      <c r="AG19" s="334">
        <v>4</v>
      </c>
      <c r="AH19" s="334">
        <v>2</v>
      </c>
      <c r="AI19" s="325"/>
      <c r="AJ19" s="325"/>
      <c r="AK19" s="325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40"/>
      <c r="C20" s="241"/>
      <c r="D20" s="241"/>
      <c r="E20" s="155"/>
      <c r="F20" s="242"/>
      <c r="G20" s="242"/>
      <c r="H20" s="243"/>
      <c r="I20" s="382" t="s">
        <v>0</v>
      </c>
      <c r="J20" s="128" t="s">
        <v>125</v>
      </c>
      <c r="K20" s="244" t="str">
        <f>UPPER(IF(OR(J20="a",J20="as"),F19,IF(OR(J20="b",J20="bs"),F21,)))</f>
        <v>PG TENISZ</v>
      </c>
      <c r="L20" s="253"/>
      <c r="M20" s="239"/>
      <c r="N20" s="250"/>
      <c r="O20" s="250"/>
      <c r="P20" s="250"/>
      <c r="Q20" s="124"/>
      <c r="R20" s="125"/>
      <c r="S20" s="126"/>
      <c r="T20" s="126"/>
      <c r="U20" s="126"/>
      <c r="V20" s="126"/>
      <c r="W20" s="126"/>
      <c r="X20" s="126"/>
      <c r="Y20" s="340"/>
      <c r="Z20" s="340"/>
      <c r="AA20" s="340" t="s">
        <v>84</v>
      </c>
      <c r="AB20" s="334">
        <v>40</v>
      </c>
      <c r="AC20" s="334">
        <v>25</v>
      </c>
      <c r="AD20" s="334">
        <v>15</v>
      </c>
      <c r="AE20" s="334">
        <v>8</v>
      </c>
      <c r="AF20" s="334">
        <v>4</v>
      </c>
      <c r="AG20" s="334">
        <v>2</v>
      </c>
      <c r="AH20" s="334">
        <v>1</v>
      </c>
      <c r="AI20" s="325"/>
      <c r="AJ20" s="325"/>
      <c r="AK20" s="325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8">
        <v>8</v>
      </c>
      <c r="B21" s="234">
        <f>IF($E21="","",VLOOKUP($E21,'L12 csapat ELO'!$A$7:$O$22,14))</f>
        <v>0</v>
      </c>
      <c r="C21" s="235">
        <f>IF($E21="","",VLOOKUP($E21,'L12 csapat ELO'!$A$7:$O$22,15))</f>
        <v>37</v>
      </c>
      <c r="D21" s="235">
        <f>IF($E21="","",VLOOKUP($E21,'L12 csapat ELO'!$A$7:$O$22,5))</f>
        <v>0</v>
      </c>
      <c r="E21" s="236">
        <v>2</v>
      </c>
      <c r="F21" s="287" t="str">
        <f>UPPER(IF($E21="","",VLOOKUP($E21,'L12 csapat ELO'!$A$7:$O$22,2)))</f>
        <v>PG TENISZ</v>
      </c>
      <c r="G21" s="287">
        <f>IF($E21="","",VLOOKUP($E21,'L12 csapat ELO'!$A$7:$O$22,3))</f>
        <v>0</v>
      </c>
      <c r="H21" s="287"/>
      <c r="I21" s="287">
        <f>IF($E21="","",VLOOKUP($E21,'L12 csapat ELO'!$A$7:$O$22,4))</f>
        <v>0</v>
      </c>
      <c r="J21" s="254"/>
      <c r="K21" s="239"/>
      <c r="L21" s="239"/>
      <c r="M21" s="239"/>
      <c r="N21" s="250"/>
      <c r="O21" s="250"/>
      <c r="P21" s="250"/>
      <c r="Q21" s="124"/>
      <c r="R21" s="125"/>
      <c r="S21" s="126"/>
      <c r="T21" s="126"/>
      <c r="U21" s="126"/>
      <c r="V21" s="126"/>
      <c r="W21" s="126"/>
      <c r="X21" s="126"/>
      <c r="Y21" s="340"/>
      <c r="Z21" s="340"/>
      <c r="AA21" s="340" t="s">
        <v>85</v>
      </c>
      <c r="AB21" s="334">
        <v>25</v>
      </c>
      <c r="AC21" s="334">
        <v>15</v>
      </c>
      <c r="AD21" s="334">
        <v>10</v>
      </c>
      <c r="AE21" s="334">
        <v>6</v>
      </c>
      <c r="AF21" s="334">
        <v>3</v>
      </c>
      <c r="AG21" s="334">
        <v>1</v>
      </c>
      <c r="AH21" s="334">
        <v>0</v>
      </c>
      <c r="AI21" s="325"/>
      <c r="AJ21" s="325"/>
      <c r="AK21" s="325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9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340"/>
      <c r="Z22" s="340"/>
      <c r="AA22" s="340" t="s">
        <v>86</v>
      </c>
      <c r="AB22" s="334">
        <v>15</v>
      </c>
      <c r="AC22" s="334">
        <v>10</v>
      </c>
      <c r="AD22" s="334">
        <v>6</v>
      </c>
      <c r="AE22" s="334">
        <v>3</v>
      </c>
      <c r="AF22" s="334">
        <v>1</v>
      </c>
      <c r="AG22" s="334">
        <v>0</v>
      </c>
      <c r="AH22" s="334">
        <v>0</v>
      </c>
      <c r="AI22" s="325"/>
      <c r="AJ22" s="325"/>
      <c r="AK22" s="325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9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340"/>
      <c r="Z23" s="340"/>
      <c r="AA23" s="340" t="s">
        <v>87</v>
      </c>
      <c r="AB23" s="334">
        <v>10</v>
      </c>
      <c r="AC23" s="334">
        <v>6</v>
      </c>
      <c r="AD23" s="334">
        <v>3</v>
      </c>
      <c r="AE23" s="334">
        <v>1</v>
      </c>
      <c r="AF23" s="334">
        <v>0</v>
      </c>
      <c r="AG23" s="334">
        <v>0</v>
      </c>
      <c r="AH23" s="334">
        <v>0</v>
      </c>
      <c r="AI23" s="325"/>
      <c r="AJ23" s="325"/>
      <c r="AK23" s="325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60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340"/>
      <c r="Z24" s="340"/>
      <c r="AA24" s="340" t="s">
        <v>88</v>
      </c>
      <c r="AB24" s="334">
        <v>6</v>
      </c>
      <c r="AC24" s="334">
        <v>3</v>
      </c>
      <c r="AD24" s="334">
        <v>1</v>
      </c>
      <c r="AE24" s="334">
        <v>0</v>
      </c>
      <c r="AF24" s="334">
        <v>0</v>
      </c>
      <c r="AG24" s="334">
        <v>0</v>
      </c>
      <c r="AH24" s="334">
        <v>0</v>
      </c>
      <c r="AI24" s="325"/>
      <c r="AJ24" s="325"/>
      <c r="AK24" s="325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9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340"/>
      <c r="Z25" s="340"/>
      <c r="AA25" s="340" t="s">
        <v>93</v>
      </c>
      <c r="AB25" s="334">
        <v>3</v>
      </c>
      <c r="AC25" s="334">
        <v>2</v>
      </c>
      <c r="AD25" s="334">
        <v>1</v>
      </c>
      <c r="AE25" s="334">
        <v>0</v>
      </c>
      <c r="AF25" s="334">
        <v>0</v>
      </c>
      <c r="AG25" s="334">
        <v>0</v>
      </c>
      <c r="AH25" s="334">
        <v>0</v>
      </c>
      <c r="AI25" s="325"/>
      <c r="AJ25" s="325"/>
      <c r="AK25" s="325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325"/>
      <c r="AJ26" s="325"/>
      <c r="AK26" s="325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9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325"/>
      <c r="AJ27" s="325"/>
      <c r="AK27" s="325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55"/>
      <c r="AJ28" s="355"/>
      <c r="AK28" s="355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122"/>
      <c r="G29" s="122"/>
      <c r="H29" s="126"/>
      <c r="I29" s="122"/>
      <c r="J29" s="155"/>
      <c r="K29" s="122"/>
      <c r="L29" s="122"/>
      <c r="M29" s="259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55"/>
      <c r="AJ29" s="355"/>
      <c r="AK29" s="355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55"/>
      <c r="AJ30" s="355"/>
      <c r="AK30" s="355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9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55"/>
      <c r="AJ31" s="355"/>
      <c r="AK31" s="355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60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55"/>
      <c r="AJ32" s="355"/>
      <c r="AK32" s="355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9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55"/>
      <c r="AJ33" s="355"/>
      <c r="AK33" s="355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55"/>
      <c r="AJ34" s="355"/>
      <c r="AK34" s="355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9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55"/>
      <c r="AJ35" s="355"/>
      <c r="AK35" s="355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9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55"/>
      <c r="AJ36" s="355"/>
      <c r="AK36" s="355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5"/>
      <c r="G37" s="255"/>
      <c r="H37" s="258"/>
      <c r="I37" s="239"/>
      <c r="J37" s="248"/>
      <c r="K37" s="239"/>
      <c r="L37" s="239"/>
      <c r="M37" s="239"/>
      <c r="N37" s="250"/>
      <c r="O37" s="250"/>
      <c r="P37" s="250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55"/>
      <c r="AJ37" s="355"/>
      <c r="AK37" s="355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9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55"/>
      <c r="AJ38" s="355"/>
      <c r="AK38" s="355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9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55"/>
      <c r="AJ39" s="355"/>
      <c r="AK39" s="355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60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55"/>
      <c r="AJ40" s="355"/>
      <c r="AK40" s="355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9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55"/>
      <c r="AJ41" s="355"/>
      <c r="AK41" s="355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55"/>
      <c r="AJ42" s="355"/>
      <c r="AK42" s="355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9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55"/>
      <c r="AJ43" s="355"/>
      <c r="AK43" s="355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55"/>
      <c r="AJ44" s="355"/>
      <c r="AK44" s="355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9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55"/>
      <c r="AJ45" s="355"/>
      <c r="AK45" s="355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55"/>
      <c r="AJ46" s="355"/>
      <c r="AK46" s="355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9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55"/>
      <c r="AJ47" s="355"/>
      <c r="AK47" s="355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60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55"/>
      <c r="AJ48" s="355"/>
      <c r="AK48" s="355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9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55"/>
      <c r="AJ49" s="355"/>
      <c r="AK49" s="355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55"/>
      <c r="AJ50" s="355"/>
      <c r="AK50" s="355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9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55"/>
      <c r="AJ51" s="355"/>
      <c r="AK51" s="355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9"/>
      <c r="B52" s="122"/>
      <c r="C52" s="122"/>
      <c r="D52" s="122"/>
      <c r="E52" s="155"/>
      <c r="F52" s="386"/>
      <c r="G52" s="386"/>
      <c r="H52" s="386"/>
      <c r="I52" s="386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55"/>
      <c r="AJ52" s="355"/>
      <c r="AK52" s="355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387"/>
      <c r="G53" s="387"/>
      <c r="H53" s="387"/>
      <c r="I53" s="387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55"/>
      <c r="AJ53" s="355"/>
      <c r="AK53" s="355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3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54</v>
      </c>
      <c r="L54" s="142"/>
      <c r="M54" s="139" t="s">
        <v>55</v>
      </c>
      <c r="N54" s="143"/>
      <c r="O54" s="144" t="s">
        <v>56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56"/>
      <c r="AJ54" s="356"/>
      <c r="AK54" s="356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8" t="s">
        <v>44</v>
      </c>
      <c r="B55" s="279"/>
      <c r="C55" s="280"/>
      <c r="D55" s="281"/>
      <c r="E55" s="147">
        <v>1</v>
      </c>
      <c r="F55" s="85" t="str">
        <f>IF(E55&gt;$R$62,,UPPER(VLOOKUP(E55,'L12 csapat ELO'!$A$7:$Q$134,2)))</f>
        <v>M.E.S.E.</v>
      </c>
      <c r="G55" s="147"/>
      <c r="H55" s="85"/>
      <c r="I55" s="84"/>
      <c r="J55" s="270" t="s">
        <v>5</v>
      </c>
      <c r="K55" s="83"/>
      <c r="L55" s="271"/>
      <c r="M55" s="83"/>
      <c r="N55" s="272"/>
      <c r="O55" s="273" t="s">
        <v>46</v>
      </c>
      <c r="P55" s="274"/>
      <c r="Q55" s="274"/>
      <c r="R55" s="272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56"/>
      <c r="AJ55" s="356"/>
      <c r="AK55" s="356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2" t="s">
        <v>53</v>
      </c>
      <c r="B56" s="157"/>
      <c r="C56" s="283"/>
      <c r="D56" s="284"/>
      <c r="E56" s="147">
        <v>2</v>
      </c>
      <c r="F56" s="85" t="str">
        <f>IF(E56&gt;$R$62,,UPPER(VLOOKUP(E56,'L12 csapat ELO'!$A$7:$Q$134,2)))</f>
        <v>PG TENISZ</v>
      </c>
      <c r="G56" s="147"/>
      <c r="H56" s="85"/>
      <c r="I56" s="84"/>
      <c r="J56" s="270" t="s">
        <v>6</v>
      </c>
      <c r="K56" s="83"/>
      <c r="L56" s="271"/>
      <c r="M56" s="83"/>
      <c r="N56" s="272"/>
      <c r="O56" s="150"/>
      <c r="P56" s="275"/>
      <c r="Q56" s="157"/>
      <c r="R56" s="276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56"/>
      <c r="AJ56" s="356"/>
      <c r="AK56" s="356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2"/>
      <c r="B57" s="173"/>
      <c r="C57" s="201"/>
      <c r="D57" s="174"/>
      <c r="E57" s="147"/>
      <c r="F57" s="85"/>
      <c r="G57" s="147"/>
      <c r="H57" s="85"/>
      <c r="I57" s="84"/>
      <c r="J57" s="270" t="s">
        <v>7</v>
      </c>
      <c r="K57" s="83"/>
      <c r="L57" s="271"/>
      <c r="M57" s="83"/>
      <c r="N57" s="272"/>
      <c r="O57" s="273" t="s">
        <v>47</v>
      </c>
      <c r="P57" s="274"/>
      <c r="Q57" s="274"/>
      <c r="R57" s="272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56"/>
      <c r="AJ57" s="356"/>
      <c r="AK57" s="356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70" t="s">
        <v>8</v>
      </c>
      <c r="K58" s="83"/>
      <c r="L58" s="271"/>
      <c r="M58" s="83"/>
      <c r="N58" s="272"/>
      <c r="O58" s="83"/>
      <c r="P58" s="271"/>
      <c r="Q58" s="83"/>
      <c r="R58" s="272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56"/>
      <c r="AJ58" s="356"/>
      <c r="AK58" s="356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1"/>
      <c r="B59" s="175"/>
      <c r="C59" s="175"/>
      <c r="D59" s="202"/>
      <c r="E59" s="147"/>
      <c r="F59" s="85"/>
      <c r="G59" s="147"/>
      <c r="H59" s="85"/>
      <c r="I59" s="84"/>
      <c r="J59" s="270" t="s">
        <v>9</v>
      </c>
      <c r="K59" s="83"/>
      <c r="L59" s="271"/>
      <c r="M59" s="83"/>
      <c r="N59" s="272"/>
      <c r="O59" s="157"/>
      <c r="P59" s="275"/>
      <c r="Q59" s="157"/>
      <c r="R59" s="276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56"/>
      <c r="AJ59" s="356"/>
      <c r="AK59" s="356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2"/>
      <c r="B60" s="22"/>
      <c r="C60" s="116"/>
      <c r="D60" s="149"/>
      <c r="E60" s="147"/>
      <c r="F60" s="85"/>
      <c r="G60" s="147"/>
      <c r="H60" s="85"/>
      <c r="I60" s="84"/>
      <c r="J60" s="270" t="s">
        <v>10</v>
      </c>
      <c r="K60" s="83"/>
      <c r="L60" s="271"/>
      <c r="M60" s="83"/>
      <c r="N60" s="272"/>
      <c r="O60" s="273" t="s">
        <v>33</v>
      </c>
      <c r="P60" s="274"/>
      <c r="Q60" s="274"/>
      <c r="R60" s="272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56"/>
      <c r="AJ60" s="356"/>
      <c r="AK60" s="356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2"/>
      <c r="B61" s="22"/>
      <c r="C61" s="199"/>
      <c r="D61" s="170"/>
      <c r="E61" s="147"/>
      <c r="F61" s="85"/>
      <c r="G61" s="147"/>
      <c r="H61" s="85"/>
      <c r="I61" s="84"/>
      <c r="J61" s="270" t="s">
        <v>11</v>
      </c>
      <c r="K61" s="83"/>
      <c r="L61" s="271"/>
      <c r="M61" s="83"/>
      <c r="N61" s="272"/>
      <c r="O61" s="83"/>
      <c r="P61" s="271"/>
      <c r="Q61" s="83"/>
      <c r="R61" s="272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56"/>
      <c r="AJ61" s="356"/>
      <c r="AK61" s="356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3"/>
      <c r="B62" s="160"/>
      <c r="C62" s="200"/>
      <c r="D62" s="171"/>
      <c r="E62" s="151"/>
      <c r="F62" s="150"/>
      <c r="G62" s="151"/>
      <c r="H62" s="150"/>
      <c r="I62" s="152"/>
      <c r="J62" s="277" t="s">
        <v>12</v>
      </c>
      <c r="K62" s="157"/>
      <c r="L62" s="275"/>
      <c r="M62" s="157"/>
      <c r="N62" s="276"/>
      <c r="O62" s="157" t="str">
        <f>R4</f>
        <v>Rákóczi Andrea</v>
      </c>
      <c r="P62" s="275"/>
      <c r="Q62" s="157"/>
      <c r="R62" s="153">
        <f>MIN(4,'L12 csapat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56"/>
      <c r="AJ62" s="356"/>
      <c r="AK62" s="356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L63" s="267"/>
      <c r="AM63" s="267"/>
      <c r="AN63" s="267"/>
      <c r="AO63" s="267"/>
      <c r="AP63" s="267"/>
      <c r="AQ63" s="267"/>
      <c r="AR63" s="267"/>
      <c r="AS63" s="267"/>
    </row>
    <row r="64" spans="1:45" x14ac:dyDescent="0.25"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L64" s="267"/>
      <c r="AM64" s="267"/>
      <c r="AN64" s="267"/>
      <c r="AO64" s="267"/>
      <c r="AP64" s="267"/>
      <c r="AQ64" s="267"/>
      <c r="AR64" s="267"/>
      <c r="AS64" s="267"/>
    </row>
    <row r="65" spans="20:45" x14ac:dyDescent="0.25"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L65" s="267"/>
      <c r="AM65" s="267"/>
      <c r="AN65" s="267"/>
      <c r="AO65" s="267"/>
      <c r="AP65" s="267"/>
      <c r="AQ65" s="267"/>
      <c r="AR65" s="267"/>
      <c r="AS65" s="267"/>
    </row>
    <row r="66" spans="20:45" x14ac:dyDescent="0.25"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L66" s="267"/>
      <c r="AM66" s="267"/>
      <c r="AN66" s="267"/>
      <c r="AO66" s="267"/>
      <c r="AP66" s="267"/>
      <c r="AQ66" s="267"/>
      <c r="AR66" s="267"/>
      <c r="AS66" s="267"/>
    </row>
    <row r="67" spans="20:45" x14ac:dyDescent="0.25"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L67" s="267"/>
      <c r="AM67" s="267"/>
      <c r="AN67" s="267"/>
      <c r="AO67" s="267"/>
      <c r="AP67" s="267"/>
      <c r="AQ67" s="267"/>
      <c r="AR67" s="267"/>
      <c r="AS67" s="267"/>
    </row>
    <row r="68" spans="20:45" x14ac:dyDescent="0.25"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L68" s="267"/>
      <c r="AM68" s="267"/>
      <c r="AN68" s="267"/>
      <c r="AO68" s="267"/>
      <c r="AP68" s="267"/>
      <c r="AQ68" s="267"/>
      <c r="AR68" s="267"/>
      <c r="AS68" s="267"/>
    </row>
    <row r="69" spans="20:45" x14ac:dyDescent="0.25"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L69" s="267"/>
      <c r="AM69" s="267"/>
      <c r="AN69" s="267"/>
      <c r="AO69" s="267"/>
      <c r="AP69" s="267"/>
      <c r="AQ69" s="267"/>
      <c r="AR69" s="267"/>
      <c r="AS69" s="267"/>
    </row>
    <row r="70" spans="20:45" x14ac:dyDescent="0.25"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L70" s="267"/>
      <c r="AM70" s="267"/>
      <c r="AN70" s="267"/>
      <c r="AO70" s="267"/>
      <c r="AP70" s="267"/>
      <c r="AQ70" s="267"/>
      <c r="AR70" s="267"/>
      <c r="AS70" s="267"/>
    </row>
    <row r="71" spans="20:45" x14ac:dyDescent="0.25"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L71" s="267"/>
      <c r="AM71" s="267"/>
      <c r="AN71" s="267"/>
      <c r="AO71" s="267"/>
      <c r="AP71" s="267"/>
      <c r="AQ71" s="267"/>
      <c r="AR71" s="267"/>
      <c r="AS71" s="267"/>
    </row>
    <row r="72" spans="20:45" x14ac:dyDescent="0.25"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L72" s="267"/>
      <c r="AM72" s="267"/>
      <c r="AN72" s="267"/>
      <c r="AO72" s="267"/>
      <c r="AP72" s="267"/>
      <c r="AQ72" s="267"/>
      <c r="AR72" s="267"/>
      <c r="AS72" s="267"/>
    </row>
    <row r="73" spans="20:45" x14ac:dyDescent="0.25"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L73" s="267"/>
      <c r="AM73" s="267"/>
      <c r="AN73" s="267"/>
      <c r="AO73" s="267"/>
      <c r="AP73" s="267"/>
      <c r="AQ73" s="267"/>
      <c r="AR73" s="267"/>
      <c r="AS73" s="267"/>
    </row>
    <row r="74" spans="20:45" x14ac:dyDescent="0.25"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L74" s="267"/>
      <c r="AM74" s="267"/>
      <c r="AN74" s="267"/>
      <c r="AO74" s="267"/>
      <c r="AP74" s="267"/>
      <c r="AQ74" s="267"/>
      <c r="AR74" s="267"/>
      <c r="AS74" s="267"/>
    </row>
    <row r="75" spans="20:45" x14ac:dyDescent="0.25"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L75" s="267"/>
      <c r="AM75" s="267"/>
      <c r="AN75" s="267"/>
      <c r="AO75" s="267"/>
      <c r="AP75" s="267"/>
      <c r="AQ75" s="267"/>
      <c r="AR75" s="267"/>
      <c r="AS75" s="267"/>
    </row>
    <row r="76" spans="20:45" x14ac:dyDescent="0.25"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L76" s="267"/>
      <c r="AM76" s="267"/>
      <c r="AN76" s="267"/>
      <c r="AO76" s="267"/>
      <c r="AP76" s="267"/>
      <c r="AQ76" s="267"/>
      <c r="AR76" s="267"/>
      <c r="AS76" s="267"/>
    </row>
    <row r="77" spans="20:45" x14ac:dyDescent="0.25"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L77" s="267"/>
      <c r="AM77" s="267"/>
      <c r="AN77" s="267"/>
      <c r="AO77" s="267"/>
      <c r="AP77" s="267"/>
      <c r="AQ77" s="267"/>
      <c r="AR77" s="267"/>
      <c r="AS77" s="267"/>
    </row>
    <row r="78" spans="20:45" x14ac:dyDescent="0.25"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L78" s="267"/>
      <c r="AM78" s="267"/>
      <c r="AN78" s="267"/>
      <c r="AO78" s="267"/>
      <c r="AP78" s="267"/>
      <c r="AQ78" s="267"/>
      <c r="AR78" s="267"/>
      <c r="AS78" s="267"/>
    </row>
    <row r="79" spans="20:45" x14ac:dyDescent="0.25"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L79" s="267"/>
      <c r="AM79" s="267"/>
      <c r="AN79" s="267"/>
      <c r="AO79" s="267"/>
      <c r="AP79" s="267"/>
      <c r="AQ79" s="267"/>
      <c r="AR79" s="267"/>
      <c r="AS79" s="267"/>
    </row>
    <row r="80" spans="20:45" x14ac:dyDescent="0.25"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L80" s="267"/>
      <c r="AM80" s="267"/>
      <c r="AN80" s="267"/>
      <c r="AO80" s="267"/>
      <c r="AP80" s="267"/>
      <c r="AQ80" s="267"/>
      <c r="AR80" s="267"/>
      <c r="AS80" s="267"/>
    </row>
    <row r="81" spans="20:45" x14ac:dyDescent="0.25"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L81" s="267"/>
      <c r="AM81" s="267"/>
      <c r="AN81" s="267"/>
      <c r="AO81" s="267"/>
      <c r="AP81" s="267"/>
      <c r="AQ81" s="267"/>
      <c r="AR81" s="267"/>
      <c r="AS81" s="267"/>
    </row>
    <row r="82" spans="20:45" x14ac:dyDescent="0.25"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L82" s="267"/>
      <c r="AM82" s="267"/>
      <c r="AN82" s="267"/>
      <c r="AO82" s="267"/>
      <c r="AP82" s="267"/>
      <c r="AQ82" s="267"/>
      <c r="AR82" s="267"/>
      <c r="AS82" s="267"/>
    </row>
    <row r="83" spans="20:45" x14ac:dyDescent="0.25"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L83" s="267"/>
      <c r="AM83" s="267"/>
      <c r="AN83" s="267"/>
      <c r="AO83" s="267"/>
      <c r="AP83" s="267"/>
      <c r="AQ83" s="267"/>
      <c r="AR83" s="267"/>
      <c r="AS83" s="267"/>
    </row>
    <row r="84" spans="20:45" x14ac:dyDescent="0.25"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L84" s="267"/>
      <c r="AM84" s="267"/>
      <c r="AN84" s="267"/>
      <c r="AO84" s="267"/>
      <c r="AP84" s="267"/>
      <c r="AQ84" s="267"/>
      <c r="AR84" s="267"/>
      <c r="AS84" s="267"/>
    </row>
    <row r="85" spans="20:45" x14ac:dyDescent="0.25"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L85" s="267"/>
      <c r="AM85" s="267"/>
      <c r="AN85" s="267"/>
      <c r="AO85" s="267"/>
      <c r="AP85" s="267"/>
      <c r="AQ85" s="267"/>
      <c r="AR85" s="267"/>
      <c r="AS85" s="267"/>
    </row>
    <row r="86" spans="20:45" x14ac:dyDescent="0.25"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L86" s="267"/>
      <c r="AM86" s="267"/>
      <c r="AN86" s="267"/>
      <c r="AO86" s="267"/>
      <c r="AP86" s="267"/>
      <c r="AQ86" s="267"/>
      <c r="AR86" s="267"/>
      <c r="AS86" s="267"/>
    </row>
    <row r="87" spans="20:45" x14ac:dyDescent="0.25"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L87" s="267"/>
      <c r="AM87" s="267"/>
      <c r="AN87" s="267"/>
      <c r="AO87" s="267"/>
      <c r="AP87" s="267"/>
      <c r="AQ87" s="267"/>
      <c r="AR87" s="267"/>
      <c r="AS87" s="267"/>
    </row>
    <row r="88" spans="20:45" x14ac:dyDescent="0.25"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L88" s="267"/>
      <c r="AM88" s="267"/>
      <c r="AN88" s="267"/>
      <c r="AO88" s="267"/>
      <c r="AP88" s="267"/>
      <c r="AQ88" s="267"/>
      <c r="AR88" s="267"/>
      <c r="AS88" s="267"/>
    </row>
    <row r="89" spans="20:45" x14ac:dyDescent="0.25"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L89" s="267"/>
      <c r="AM89" s="267"/>
      <c r="AN89" s="267"/>
      <c r="AO89" s="267"/>
      <c r="AP89" s="267"/>
      <c r="AQ89" s="267"/>
      <c r="AR89" s="267"/>
      <c r="AS89" s="267"/>
    </row>
    <row r="90" spans="20:45" x14ac:dyDescent="0.25"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L90" s="267"/>
      <c r="AM90" s="267"/>
      <c r="AN90" s="267"/>
      <c r="AO90" s="267"/>
      <c r="AP90" s="267"/>
      <c r="AQ90" s="267"/>
      <c r="AR90" s="267"/>
      <c r="AS90" s="267"/>
    </row>
    <row r="91" spans="20:45" x14ac:dyDescent="0.25"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L91" s="267"/>
      <c r="AM91" s="267"/>
      <c r="AN91" s="267"/>
      <c r="AO91" s="267"/>
      <c r="AP91" s="267"/>
      <c r="AQ91" s="267"/>
      <c r="AR91" s="267"/>
      <c r="AS91" s="267"/>
    </row>
    <row r="92" spans="20:45" x14ac:dyDescent="0.25"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L92" s="267"/>
      <c r="AM92" s="267"/>
      <c r="AN92" s="267"/>
      <c r="AO92" s="267"/>
      <c r="AP92" s="267"/>
      <c r="AQ92" s="267"/>
      <c r="AR92" s="267"/>
      <c r="AS92" s="267"/>
    </row>
    <row r="93" spans="20:45" x14ac:dyDescent="0.25"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L93" s="267"/>
      <c r="AM93" s="267"/>
      <c r="AN93" s="267"/>
      <c r="AO93" s="267"/>
      <c r="AP93" s="267"/>
      <c r="AQ93" s="267"/>
      <c r="AR93" s="267"/>
      <c r="AS93" s="267"/>
    </row>
    <row r="94" spans="20:45" x14ac:dyDescent="0.25"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L94" s="267"/>
      <c r="AM94" s="267"/>
      <c r="AN94" s="267"/>
      <c r="AO94" s="267"/>
      <c r="AP94" s="267"/>
      <c r="AQ94" s="267"/>
      <c r="AR94" s="267"/>
      <c r="AS94" s="267"/>
    </row>
    <row r="95" spans="20:45" x14ac:dyDescent="0.25"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L95" s="267"/>
      <c r="AM95" s="267"/>
      <c r="AN95" s="267"/>
      <c r="AO95" s="267"/>
      <c r="AP95" s="267"/>
      <c r="AQ95" s="267"/>
      <c r="AR95" s="267"/>
      <c r="AS95" s="267"/>
    </row>
    <row r="96" spans="20:45" x14ac:dyDescent="0.25"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L96" s="267"/>
      <c r="AM96" s="267"/>
      <c r="AN96" s="267"/>
      <c r="AO96" s="267"/>
      <c r="AP96" s="267"/>
      <c r="AQ96" s="267"/>
      <c r="AR96" s="267"/>
      <c r="AS96" s="267"/>
    </row>
    <row r="97" spans="20:45" x14ac:dyDescent="0.25"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L97" s="267"/>
      <c r="AM97" s="267"/>
      <c r="AN97" s="267"/>
      <c r="AO97" s="267"/>
      <c r="AP97" s="267"/>
      <c r="AQ97" s="267"/>
      <c r="AR97" s="267"/>
      <c r="AS97" s="267"/>
    </row>
    <row r="98" spans="20:45" x14ac:dyDescent="0.25"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L98" s="267"/>
      <c r="AM98" s="267"/>
      <c r="AN98" s="267"/>
      <c r="AO98" s="267"/>
      <c r="AP98" s="267"/>
      <c r="AQ98" s="267"/>
      <c r="AR98" s="267"/>
      <c r="AS98" s="267"/>
    </row>
    <row r="99" spans="20:45" x14ac:dyDescent="0.25"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L99" s="267"/>
      <c r="AM99" s="267"/>
      <c r="AN99" s="267"/>
      <c r="AO99" s="267"/>
      <c r="AP99" s="267"/>
      <c r="AQ99" s="267"/>
      <c r="AR99" s="267"/>
      <c r="AS99" s="267"/>
    </row>
    <row r="100" spans="20:45" x14ac:dyDescent="0.25"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L100" s="267"/>
      <c r="AM100" s="267"/>
      <c r="AN100" s="267"/>
      <c r="AO100" s="267"/>
      <c r="AP100" s="267"/>
      <c r="AQ100" s="267"/>
      <c r="AR100" s="267"/>
      <c r="AS100" s="267"/>
    </row>
    <row r="101" spans="20:45" x14ac:dyDescent="0.25"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L101" s="267"/>
      <c r="AM101" s="267"/>
      <c r="AN101" s="267"/>
      <c r="AO101" s="267"/>
      <c r="AP101" s="267"/>
      <c r="AQ101" s="267"/>
      <c r="AR101" s="267"/>
      <c r="AS101" s="267"/>
    </row>
    <row r="102" spans="20:45" x14ac:dyDescent="0.25"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L102" s="267"/>
      <c r="AM102" s="267"/>
      <c r="AN102" s="267"/>
      <c r="AO102" s="267"/>
      <c r="AP102" s="267"/>
      <c r="AQ102" s="267"/>
      <c r="AR102" s="267"/>
      <c r="AS102" s="267"/>
    </row>
    <row r="103" spans="20:45" x14ac:dyDescent="0.25"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L103" s="267"/>
      <c r="AM103" s="267"/>
      <c r="AN103" s="267"/>
      <c r="AO103" s="267"/>
      <c r="AP103" s="267"/>
      <c r="AQ103" s="267"/>
      <c r="AR103" s="267"/>
      <c r="AS103" s="267"/>
    </row>
    <row r="104" spans="20:45" x14ac:dyDescent="0.25"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L104" s="267"/>
      <c r="AM104" s="267"/>
      <c r="AN104" s="267"/>
      <c r="AO104" s="267"/>
      <c r="AP104" s="267"/>
      <c r="AQ104" s="267"/>
      <c r="AR104" s="267"/>
      <c r="AS104" s="267"/>
    </row>
    <row r="105" spans="20:45" x14ac:dyDescent="0.25"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L105" s="267"/>
      <c r="AM105" s="267"/>
      <c r="AN105" s="267"/>
      <c r="AO105" s="267"/>
      <c r="AP105" s="267"/>
      <c r="AQ105" s="267"/>
      <c r="AR105" s="267"/>
      <c r="AS105" s="267"/>
    </row>
    <row r="106" spans="20:45" x14ac:dyDescent="0.25"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L106" s="267"/>
      <c r="AM106" s="267"/>
      <c r="AN106" s="267"/>
      <c r="AO106" s="267"/>
      <c r="AP106" s="267"/>
      <c r="AQ106" s="267"/>
      <c r="AR106" s="267"/>
      <c r="AS106" s="267"/>
    </row>
    <row r="107" spans="20:45" x14ac:dyDescent="0.25"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L107" s="267"/>
      <c r="AM107" s="267"/>
      <c r="AN107" s="267"/>
      <c r="AO107" s="267"/>
      <c r="AP107" s="267"/>
      <c r="AQ107" s="267"/>
      <c r="AR107" s="267"/>
      <c r="AS107" s="267"/>
    </row>
    <row r="108" spans="20:45" x14ac:dyDescent="0.25"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L108" s="267"/>
      <c r="AM108" s="267"/>
      <c r="AN108" s="267"/>
      <c r="AO108" s="267"/>
      <c r="AP108" s="267"/>
      <c r="AQ108" s="267"/>
      <c r="AR108" s="267"/>
      <c r="AS108" s="267"/>
    </row>
    <row r="109" spans="20:45" x14ac:dyDescent="0.25"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L109" s="267"/>
      <c r="AM109" s="267"/>
      <c r="AN109" s="267"/>
      <c r="AO109" s="267"/>
      <c r="AP109" s="267"/>
      <c r="AQ109" s="267"/>
      <c r="AR109" s="267"/>
      <c r="AS109" s="267"/>
    </row>
    <row r="110" spans="20:45" x14ac:dyDescent="0.25"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L110" s="267"/>
      <c r="AM110" s="267"/>
      <c r="AN110" s="267"/>
      <c r="AO110" s="267"/>
      <c r="AP110" s="267"/>
      <c r="AQ110" s="267"/>
      <c r="AR110" s="267"/>
      <c r="AS110" s="267"/>
    </row>
    <row r="111" spans="20:45" x14ac:dyDescent="0.25"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L111" s="267"/>
      <c r="AM111" s="267"/>
      <c r="AN111" s="267"/>
      <c r="AO111" s="267"/>
      <c r="AP111" s="267"/>
      <c r="AQ111" s="267"/>
      <c r="AR111" s="267"/>
      <c r="AS111" s="267"/>
    </row>
    <row r="112" spans="20:45" x14ac:dyDescent="0.25"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L112" s="267"/>
      <c r="AM112" s="267"/>
      <c r="AN112" s="267"/>
      <c r="AO112" s="267"/>
      <c r="AP112" s="267"/>
      <c r="AQ112" s="267"/>
      <c r="AR112" s="267"/>
      <c r="AS112" s="267"/>
    </row>
    <row r="113" spans="20:45" x14ac:dyDescent="0.25"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L113" s="267"/>
      <c r="AM113" s="267"/>
      <c r="AN113" s="267"/>
      <c r="AO113" s="267"/>
      <c r="AP113" s="267"/>
      <c r="AQ113" s="267"/>
      <c r="AR113" s="267"/>
      <c r="AS113" s="267"/>
    </row>
    <row r="114" spans="20:45" x14ac:dyDescent="0.25"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L114" s="267"/>
      <c r="AM114" s="267"/>
      <c r="AN114" s="267"/>
      <c r="AO114" s="267"/>
      <c r="AP114" s="267"/>
      <c r="AQ114" s="267"/>
      <c r="AR114" s="267"/>
      <c r="AS114" s="267"/>
    </row>
    <row r="115" spans="20:45" x14ac:dyDescent="0.25"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L115" s="267"/>
      <c r="AM115" s="267"/>
      <c r="AN115" s="267"/>
      <c r="AO115" s="267"/>
      <c r="AP115" s="267"/>
      <c r="AQ115" s="267"/>
      <c r="AR115" s="267"/>
      <c r="AS115" s="267"/>
    </row>
    <row r="116" spans="20:45" x14ac:dyDescent="0.25"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L116" s="267"/>
      <c r="AM116" s="267"/>
      <c r="AN116" s="267"/>
      <c r="AO116" s="267"/>
      <c r="AP116" s="267"/>
      <c r="AQ116" s="267"/>
      <c r="AR116" s="267"/>
      <c r="AS116" s="267"/>
    </row>
    <row r="117" spans="20:45" x14ac:dyDescent="0.25"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L117" s="267"/>
      <c r="AM117" s="267"/>
      <c r="AN117" s="267"/>
      <c r="AO117" s="267"/>
      <c r="AP117" s="267"/>
      <c r="AQ117" s="267"/>
      <c r="AR117" s="267"/>
      <c r="AS117" s="267"/>
    </row>
    <row r="118" spans="20:45" x14ac:dyDescent="0.25"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L118" s="267"/>
      <c r="AM118" s="267"/>
      <c r="AN118" s="267"/>
      <c r="AO118" s="267"/>
      <c r="AP118" s="267"/>
      <c r="AQ118" s="267"/>
      <c r="AR118" s="267"/>
      <c r="AS118" s="267"/>
    </row>
    <row r="119" spans="20:45" x14ac:dyDescent="0.25"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L119" s="267"/>
      <c r="AM119" s="267"/>
      <c r="AN119" s="267"/>
      <c r="AO119" s="267"/>
      <c r="AP119" s="267"/>
      <c r="AQ119" s="267"/>
      <c r="AR119" s="267"/>
      <c r="AS119" s="267"/>
    </row>
    <row r="120" spans="20:45" x14ac:dyDescent="0.25"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L120" s="267"/>
      <c r="AM120" s="267"/>
      <c r="AN120" s="267"/>
      <c r="AO120" s="267"/>
      <c r="AP120" s="267"/>
      <c r="AQ120" s="267"/>
      <c r="AR120" s="267"/>
      <c r="AS120" s="267"/>
    </row>
    <row r="121" spans="20:45" x14ac:dyDescent="0.25"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L121" s="267"/>
      <c r="AM121" s="267"/>
      <c r="AN121" s="267"/>
      <c r="AO121" s="267"/>
      <c r="AP121" s="267"/>
      <c r="AQ121" s="267"/>
      <c r="AR121" s="267"/>
      <c r="AS121" s="267"/>
    </row>
    <row r="122" spans="20:45" x14ac:dyDescent="0.25"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L122" s="267"/>
      <c r="AM122" s="267"/>
      <c r="AN122" s="267"/>
      <c r="AO122" s="267"/>
      <c r="AP122" s="267"/>
      <c r="AQ122" s="267"/>
      <c r="AR122" s="267"/>
      <c r="AS122" s="267"/>
    </row>
    <row r="123" spans="20:45" x14ac:dyDescent="0.25"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L123" s="267"/>
      <c r="AM123" s="267"/>
      <c r="AN123" s="267"/>
      <c r="AO123" s="267"/>
      <c r="AP123" s="267"/>
      <c r="AQ123" s="267"/>
      <c r="AR123" s="267"/>
      <c r="AS123" s="267"/>
    </row>
    <row r="124" spans="20:45" x14ac:dyDescent="0.25"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L124" s="267"/>
      <c r="AM124" s="267"/>
      <c r="AN124" s="267"/>
      <c r="AO124" s="267"/>
      <c r="AP124" s="267"/>
      <c r="AQ124" s="267"/>
      <c r="AR124" s="267"/>
      <c r="AS124" s="267"/>
    </row>
    <row r="125" spans="20:45" x14ac:dyDescent="0.25"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L125" s="267"/>
      <c r="AM125" s="267"/>
      <c r="AN125" s="267"/>
      <c r="AO125" s="267"/>
      <c r="AP125" s="267"/>
      <c r="AQ125" s="267"/>
      <c r="AR125" s="267"/>
      <c r="AS125" s="267"/>
    </row>
    <row r="126" spans="20:45" x14ac:dyDescent="0.25"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L126" s="267"/>
      <c r="AM126" s="267"/>
      <c r="AN126" s="267"/>
      <c r="AO126" s="267"/>
      <c r="AP126" s="267"/>
      <c r="AQ126" s="267"/>
      <c r="AR126" s="267"/>
      <c r="AS126" s="267"/>
    </row>
    <row r="127" spans="20:45" x14ac:dyDescent="0.25"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L127" s="267"/>
      <c r="AM127" s="267"/>
      <c r="AN127" s="267"/>
      <c r="AO127" s="267"/>
      <c r="AP127" s="267"/>
      <c r="AQ127" s="267"/>
      <c r="AR127" s="267"/>
      <c r="AS127" s="267"/>
    </row>
    <row r="128" spans="20:45" x14ac:dyDescent="0.25"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L128" s="267"/>
      <c r="AM128" s="267"/>
      <c r="AN128" s="267"/>
      <c r="AO128" s="267"/>
      <c r="AP128" s="267"/>
      <c r="AQ128" s="267"/>
      <c r="AR128" s="267"/>
      <c r="AS128" s="267"/>
    </row>
    <row r="129" spans="20:45" x14ac:dyDescent="0.25"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L129" s="267"/>
      <c r="AM129" s="267"/>
      <c r="AN129" s="267"/>
      <c r="AO129" s="267"/>
      <c r="AP129" s="267"/>
      <c r="AQ129" s="267"/>
      <c r="AR129" s="267"/>
      <c r="AS129" s="267"/>
    </row>
    <row r="130" spans="20:45" x14ac:dyDescent="0.25"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L130" s="267"/>
      <c r="AM130" s="267"/>
      <c r="AN130" s="267"/>
      <c r="AO130" s="267"/>
      <c r="AP130" s="267"/>
      <c r="AQ130" s="267"/>
      <c r="AR130" s="267"/>
      <c r="AS130" s="267"/>
    </row>
    <row r="131" spans="20:45" x14ac:dyDescent="0.25"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L131" s="267"/>
      <c r="AM131" s="267"/>
      <c r="AN131" s="267"/>
      <c r="AO131" s="267"/>
      <c r="AP131" s="267"/>
      <c r="AQ131" s="267"/>
      <c r="AR131" s="267"/>
      <c r="AS131" s="267"/>
    </row>
    <row r="132" spans="20:45" x14ac:dyDescent="0.25"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L132" s="267"/>
      <c r="AM132" s="267"/>
      <c r="AN132" s="267"/>
      <c r="AO132" s="267"/>
      <c r="AP132" s="267"/>
      <c r="AQ132" s="267"/>
      <c r="AR132" s="267"/>
      <c r="AS132" s="267"/>
    </row>
    <row r="133" spans="20:45" x14ac:dyDescent="0.25"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L133" s="267"/>
      <c r="AM133" s="267"/>
      <c r="AN133" s="267"/>
      <c r="AO133" s="267"/>
      <c r="AP133" s="267"/>
      <c r="AQ133" s="267"/>
      <c r="AR133" s="267"/>
      <c r="AS133" s="267"/>
    </row>
    <row r="134" spans="20:45" x14ac:dyDescent="0.25"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L134" s="267"/>
      <c r="AM134" s="267"/>
      <c r="AN134" s="267"/>
      <c r="AO134" s="267"/>
      <c r="AP134" s="267"/>
      <c r="AQ134" s="267"/>
      <c r="AR134" s="267"/>
      <c r="AS134" s="267"/>
    </row>
    <row r="135" spans="20:45" x14ac:dyDescent="0.25"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L135" s="267"/>
      <c r="AM135" s="267"/>
      <c r="AN135" s="267"/>
      <c r="AO135" s="267"/>
      <c r="AP135" s="267"/>
      <c r="AQ135" s="267"/>
      <c r="AR135" s="267"/>
      <c r="AS135" s="267"/>
    </row>
    <row r="136" spans="20:45" x14ac:dyDescent="0.25"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L136" s="267"/>
      <c r="AM136" s="267"/>
      <c r="AN136" s="267"/>
      <c r="AO136" s="267"/>
      <c r="AP136" s="267"/>
      <c r="AQ136" s="267"/>
      <c r="AR136" s="267"/>
      <c r="AS136" s="267"/>
    </row>
    <row r="137" spans="20:45" x14ac:dyDescent="0.25"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L137" s="267"/>
      <c r="AM137" s="267"/>
      <c r="AN137" s="267"/>
      <c r="AO137" s="267"/>
      <c r="AP137" s="267"/>
      <c r="AQ137" s="267"/>
      <c r="AR137" s="267"/>
      <c r="AS137" s="267"/>
    </row>
    <row r="138" spans="20:45" x14ac:dyDescent="0.25"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L138" s="267"/>
      <c r="AM138" s="267"/>
      <c r="AN138" s="267"/>
      <c r="AO138" s="267"/>
      <c r="AP138" s="267"/>
      <c r="AQ138" s="267"/>
      <c r="AR138" s="267"/>
      <c r="AS138" s="267"/>
    </row>
    <row r="139" spans="20:45" x14ac:dyDescent="0.25"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L139" s="267"/>
      <c r="AM139" s="267"/>
      <c r="AN139" s="267"/>
      <c r="AO139" s="267"/>
      <c r="AP139" s="267"/>
      <c r="AQ139" s="267"/>
      <c r="AR139" s="267"/>
      <c r="AS139" s="267"/>
    </row>
    <row r="140" spans="20:45" x14ac:dyDescent="0.25"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L140" s="267"/>
      <c r="AM140" s="267"/>
      <c r="AN140" s="267"/>
      <c r="AO140" s="267"/>
      <c r="AP140" s="267"/>
      <c r="AQ140" s="267"/>
      <c r="AR140" s="267"/>
      <c r="AS140" s="267"/>
    </row>
  </sheetData>
  <mergeCells count="1">
    <mergeCell ref="A4:C4"/>
  </mergeCells>
  <phoneticPr fontId="60" type="noConversion"/>
  <conditionalFormatting sqref="B22 B24 B26 B28 B30 B32 B34 B36 B38 B40 B42 B44 B46 B48 B50 B52">
    <cfRule type="cellIs" dxfId="84" priority="13" stopIfTrue="1" operator="equal">
      <formula>"QA"</formula>
    </cfRule>
    <cfRule type="cellIs" dxfId="83" priority="14" stopIfTrue="1" operator="equal">
      <formula>"DA"</formula>
    </cfRule>
  </conditionalFormatting>
  <conditionalFormatting sqref="E7 E21">
    <cfRule type="expression" dxfId="82" priority="16" stopIfTrue="1">
      <formula>$E7&lt;5</formula>
    </cfRule>
  </conditionalFormatting>
  <conditionalFormatting sqref="E22 E24 E26 E28 E30 E32 E34 E36 E38 E40 E42 E44 E46 E48 E50 E52">
    <cfRule type="expression" dxfId="81" priority="8" stopIfTrue="1">
      <formula>AND($E22&lt;9,$C22&gt;0)</formula>
    </cfRule>
  </conditionalFormatting>
  <conditionalFormatting sqref="F7 F9 F11 F13 F15 F17 F19">
    <cfRule type="cellIs" dxfId="80" priority="17" stopIfTrue="1" operator="equal">
      <formula>"Bye"</formula>
    </cfRule>
  </conditionalFormatting>
  <conditionalFormatting sqref="F21:F22 F24 F26 F28 F30 F32 F34 F36 F38 F40 F42 F44 F46 F48 F50">
    <cfRule type="cellIs" dxfId="79" priority="9" stopIfTrue="1" operator="equal">
      <formula>"Bye"</formula>
    </cfRule>
  </conditionalFormatting>
  <conditionalFormatting sqref="F22 F24 F26 F28 F30 F32 F34 F36 F38 F40 F42 F44 F46 F48 F50">
    <cfRule type="expression" dxfId="78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77" priority="4" stopIfTrue="1">
      <formula>AND($E7&lt;9,$C7&gt;0)</formula>
    </cfRule>
  </conditionalFormatting>
  <conditionalFormatting sqref="I8 K10 I12 M14 I16 K18 I20 I23 K25 I27 M29 I31 K33 I35 I39 K41 I43 M45 I47 K49 I51">
    <cfRule type="expression" dxfId="76" priority="5" stopIfTrue="1">
      <formula>AND($O$1="CU",I8="Umpire")</formula>
    </cfRule>
    <cfRule type="expression" dxfId="75" priority="6" stopIfTrue="1">
      <formula>AND($O$1="CU",I8&lt;&gt;"Umpire",J8&lt;&gt;"")</formula>
    </cfRule>
    <cfRule type="expression" dxfId="74" priority="7" stopIfTrue="1">
      <formula>AND($O$1="CU",I8&lt;&gt;"Umpire")</formula>
    </cfRule>
  </conditionalFormatting>
  <conditionalFormatting sqref="J8 L10 J12 N14 J16 L18 J20 R62">
    <cfRule type="expression" dxfId="73" priority="15" stopIfTrue="1">
      <formula>$O$1="CU"</formula>
    </cfRule>
  </conditionalFormatting>
  <conditionalFormatting sqref="K8 M10 K12 O14 K16 M18 K20 K23 M25 K27 O29 K31 M33 K35 K39 M41 K43 O45 K47 M49 K51">
    <cfRule type="expression" dxfId="72" priority="11" stopIfTrue="1">
      <formula>J8="as"</formula>
    </cfRule>
    <cfRule type="expression" dxfId="71" priority="12" stopIfTrue="1">
      <formula>J8="bs"</formula>
    </cfRule>
  </conditionalFormatting>
  <conditionalFormatting sqref="O16">
    <cfRule type="expression" dxfId="70" priority="1" stopIfTrue="1">
      <formula>AND($O$1="CU",O16="Umpire")</formula>
    </cfRule>
    <cfRule type="expression" dxfId="69" priority="2" stopIfTrue="1">
      <formula>AND($O$1="CU",O16&lt;&gt;"Umpire",P16&lt;&gt;"")</formula>
    </cfRule>
    <cfRule type="expression" dxfId="6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F26754BD-F7D8-4209-9D8E-A3228B8096A9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A18C-C9C9-4852-A168-091746152384}">
  <sheetPr codeName="Munka17">
    <tabColor indexed="11"/>
  </sheetPr>
  <dimension ref="A1:AS140"/>
  <sheetViews>
    <sheetView workbookViewId="0">
      <selection activeCell="W24" sqref="W24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57" customWidth="1"/>
  </cols>
  <sheetData>
    <row r="1" spans="1:45" s="114" customFormat="1" ht="21.75" customHeight="1" x14ac:dyDescent="0.25">
      <c r="A1" s="215" t="str">
        <f>Altalanos!$A$6</f>
        <v>Budapest Bajnokság</v>
      </c>
      <c r="B1" s="215"/>
      <c r="C1" s="216"/>
      <c r="D1" s="216"/>
      <c r="E1" s="216"/>
      <c r="F1" s="216"/>
      <c r="G1" s="216"/>
      <c r="H1" s="215"/>
      <c r="I1" s="217"/>
      <c r="J1" s="218"/>
      <c r="K1" s="219" t="s">
        <v>52</v>
      </c>
      <c r="L1" s="220"/>
      <c r="M1" s="221"/>
      <c r="N1" s="218"/>
      <c r="O1" s="218" t="s">
        <v>13</v>
      </c>
      <c r="P1" s="218"/>
      <c r="Q1" s="216"/>
      <c r="R1" s="218"/>
      <c r="T1" s="268"/>
      <c r="U1" s="268"/>
      <c r="V1" s="268"/>
      <c r="W1" s="268"/>
      <c r="X1" s="268"/>
      <c r="Y1" s="268"/>
      <c r="Z1" s="268"/>
      <c r="AA1" s="268"/>
      <c r="AB1" s="351" t="str">
        <f>IF($Y$5=1,CONCATENATE(VLOOKUP($Y$3,$AA$2:$AH$14,2)),CONCATENATE(VLOOKUP($Y$3,$AA$16:$AH$25,2)))</f>
        <v>15</v>
      </c>
      <c r="AC1" s="351" t="str">
        <f>IF($Y$5=1,CONCATENATE(VLOOKUP($Y$3,$AA$2:$AH$14,3)),CONCATENATE(VLOOKUP($Y$3,$AA$16:$AH$25,3)))</f>
        <v>10</v>
      </c>
      <c r="AD1" s="351" t="str">
        <f>IF($Y$5=1,CONCATENATE(VLOOKUP($Y$3,$AA$2:$AH$14,4)),CONCATENATE(VLOOKUP($Y$3,$AA$16:$AH$25,4)))</f>
        <v>6</v>
      </c>
      <c r="AE1" s="351" t="str">
        <f>IF($Y$5=1,CONCATENATE(VLOOKUP($Y$3,$AA$2:$AH$14,5)),CONCATENATE(VLOOKUP($Y$3,$AA$16:$AH$25,5)))</f>
        <v>3</v>
      </c>
      <c r="AF1" s="351" t="str">
        <f>IF($Y$5=1,CONCATENATE(VLOOKUP($Y$3,$AA$2:$AH$14,6)),CONCATENATE(VLOOKUP($Y$3,$AA$16:$AH$25,6)))</f>
        <v>1</v>
      </c>
      <c r="AG1" s="351" t="str">
        <f>IF($Y$5=1,CONCATENATE(VLOOKUP($Y$3,$AA$2:$AH$14,7)),CONCATENATE(VLOOKUP($Y$3,$AA$16:$AH$25,7)))</f>
        <v>0</v>
      </c>
      <c r="AH1" s="351" t="str">
        <f>IF($Y$5=1,CONCATENATE(VLOOKUP($Y$3,$AA$2:$AH$14,8)),CONCATENATE(VLOOKUP($Y$3,$AA$16:$AH$25,8)))</f>
        <v>0</v>
      </c>
      <c r="AI1" s="354"/>
      <c r="AJ1" s="354"/>
      <c r="AK1" s="354"/>
    </row>
    <row r="2" spans="1:45" s="96" customFormat="1" x14ac:dyDescent="0.25">
      <c r="A2" s="222" t="s">
        <v>51</v>
      </c>
      <c r="B2" s="223"/>
      <c r="C2" s="223"/>
      <c r="D2" s="223"/>
      <c r="E2" s="392" t="str">
        <f>Altalanos!$B$8</f>
        <v>L14 csapat</v>
      </c>
      <c r="F2" s="223"/>
      <c r="G2" s="224"/>
      <c r="H2" s="225"/>
      <c r="I2" s="225"/>
      <c r="J2" s="226"/>
      <c r="K2" s="220"/>
      <c r="L2" s="220"/>
      <c r="M2" s="220"/>
      <c r="N2" s="226"/>
      <c r="O2" s="225"/>
      <c r="P2" s="226"/>
      <c r="Q2" s="225"/>
      <c r="R2" s="226"/>
      <c r="T2" s="261"/>
      <c r="U2" s="261"/>
      <c r="V2" s="261"/>
      <c r="W2" s="261"/>
      <c r="X2" s="261"/>
      <c r="Y2" s="341"/>
      <c r="Z2" s="340"/>
      <c r="AA2" s="340" t="s">
        <v>64</v>
      </c>
      <c r="AB2" s="334">
        <v>300</v>
      </c>
      <c r="AC2" s="334">
        <v>250</v>
      </c>
      <c r="AD2" s="334">
        <v>200</v>
      </c>
      <c r="AE2" s="334">
        <v>150</v>
      </c>
      <c r="AF2" s="334">
        <v>120</v>
      </c>
      <c r="AG2" s="334">
        <v>90</v>
      </c>
      <c r="AH2" s="334">
        <v>40</v>
      </c>
      <c r="AI2" s="325"/>
      <c r="AJ2" s="325"/>
      <c r="AK2" s="325"/>
      <c r="AL2" s="261"/>
      <c r="AM2" s="261"/>
      <c r="AN2" s="261"/>
      <c r="AO2" s="261"/>
      <c r="AP2" s="261"/>
      <c r="AQ2" s="261"/>
      <c r="AR2" s="261"/>
      <c r="AS2" s="261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2"/>
      <c r="U3" s="262"/>
      <c r="V3" s="262"/>
      <c r="W3" s="262"/>
      <c r="X3" s="262"/>
      <c r="Y3" s="340" t="str">
        <f>IF(K4="OB","A",IF(K4="IX","W",IF(K4="","",K4)))</f>
        <v>VIGASZ</v>
      </c>
      <c r="Z3" s="340"/>
      <c r="AA3" s="340" t="s">
        <v>65</v>
      </c>
      <c r="AB3" s="334">
        <v>280</v>
      </c>
      <c r="AC3" s="334">
        <v>230</v>
      </c>
      <c r="AD3" s="334">
        <v>180</v>
      </c>
      <c r="AE3" s="334">
        <v>140</v>
      </c>
      <c r="AF3" s="334">
        <v>80</v>
      </c>
      <c r="AG3" s="334">
        <v>0</v>
      </c>
      <c r="AH3" s="334">
        <v>0</v>
      </c>
      <c r="AI3" s="325"/>
      <c r="AJ3" s="325"/>
      <c r="AK3" s="325"/>
      <c r="AL3" s="262"/>
      <c r="AM3" s="262"/>
      <c r="AN3" s="262"/>
      <c r="AO3" s="262"/>
      <c r="AP3" s="262"/>
      <c r="AQ3" s="262"/>
      <c r="AR3" s="262"/>
      <c r="AS3" s="262"/>
    </row>
    <row r="4" spans="1:45" s="28" customFormat="1" ht="11.25" customHeight="1" thickBot="1" x14ac:dyDescent="0.3">
      <c r="A4" s="401" t="str">
        <f>Altalanos!$A$10</f>
        <v>2025.06.19-29.</v>
      </c>
      <c r="B4" s="401"/>
      <c r="C4" s="401"/>
      <c r="D4" s="227"/>
      <c r="E4" s="228"/>
      <c r="F4" s="228"/>
      <c r="G4" s="228" t="str">
        <f>Altalanos!$C$10</f>
        <v>Budapest</v>
      </c>
      <c r="H4" s="229"/>
      <c r="I4" s="228"/>
      <c r="J4" s="230"/>
      <c r="K4" s="231" t="s">
        <v>127</v>
      </c>
      <c r="L4" s="230"/>
      <c r="M4" s="232"/>
      <c r="N4" s="230"/>
      <c r="O4" s="228"/>
      <c r="P4" s="230"/>
      <c r="Q4" s="228"/>
      <c r="R4" s="233" t="str">
        <f>Altalanos!$E$10</f>
        <v>Rákóczi Andrea</v>
      </c>
      <c r="T4" s="263"/>
      <c r="U4" s="263"/>
      <c r="V4" s="263"/>
      <c r="W4" s="263"/>
      <c r="X4" s="263"/>
      <c r="Y4" s="340"/>
      <c r="Z4" s="340"/>
      <c r="AA4" s="340" t="s">
        <v>81</v>
      </c>
      <c r="AB4" s="334">
        <v>250</v>
      </c>
      <c r="AC4" s="334">
        <v>200</v>
      </c>
      <c r="AD4" s="334">
        <v>150</v>
      </c>
      <c r="AE4" s="334">
        <v>120</v>
      </c>
      <c r="AF4" s="334">
        <v>90</v>
      </c>
      <c r="AG4" s="334">
        <v>60</v>
      </c>
      <c r="AH4" s="334">
        <v>25</v>
      </c>
      <c r="AI4" s="325"/>
      <c r="AJ4" s="325"/>
      <c r="AK4" s="325"/>
      <c r="AL4" s="263"/>
      <c r="AM4" s="263"/>
      <c r="AN4" s="263"/>
      <c r="AO4" s="263"/>
      <c r="AP4" s="263"/>
      <c r="AQ4" s="263"/>
      <c r="AR4" s="263"/>
      <c r="AS4" s="263"/>
    </row>
    <row r="5" spans="1:45" s="19" customFormat="1" x14ac:dyDescent="0.25">
      <c r="A5" s="116"/>
      <c r="B5" s="117" t="s">
        <v>3</v>
      </c>
      <c r="C5" s="206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58</v>
      </c>
      <c r="N5" s="119"/>
      <c r="O5" s="117" t="s">
        <v>57</v>
      </c>
      <c r="P5" s="119"/>
      <c r="Q5" s="117"/>
      <c r="R5" s="120"/>
      <c r="T5" s="262"/>
      <c r="U5" s="262"/>
      <c r="V5" s="262"/>
      <c r="W5" s="262"/>
      <c r="X5" s="262"/>
      <c r="Y5" s="340">
        <f>IF(OR(Altalanos!$A$8="F1",Altalanos!$A$8="F2",Altalanos!$A$8="N1",Altalanos!$A$8="N2"),1,2)</f>
        <v>2</v>
      </c>
      <c r="Z5" s="340"/>
      <c r="AA5" s="340" t="s">
        <v>82</v>
      </c>
      <c r="AB5" s="334">
        <v>200</v>
      </c>
      <c r="AC5" s="334">
        <v>150</v>
      </c>
      <c r="AD5" s="334">
        <v>120</v>
      </c>
      <c r="AE5" s="334">
        <v>90</v>
      </c>
      <c r="AF5" s="334">
        <v>60</v>
      </c>
      <c r="AG5" s="334">
        <v>40</v>
      </c>
      <c r="AH5" s="334">
        <v>15</v>
      </c>
      <c r="AI5" s="325"/>
      <c r="AJ5" s="325"/>
      <c r="AK5" s="325"/>
      <c r="AL5" s="262"/>
      <c r="AM5" s="262"/>
      <c r="AN5" s="262"/>
      <c r="AO5" s="262"/>
      <c r="AP5" s="262"/>
      <c r="AQ5" s="262"/>
      <c r="AR5" s="262"/>
      <c r="AS5" s="262"/>
    </row>
    <row r="6" spans="1:45" s="19" customFormat="1" ht="11.1" customHeight="1" thickBot="1" x14ac:dyDescent="0.3">
      <c r="A6" s="345"/>
      <c r="B6" s="346"/>
      <c r="C6" s="346"/>
      <c r="D6" s="346"/>
      <c r="E6" s="346"/>
      <c r="F6" s="345" t="str">
        <f>IF(Y3="","",CONCATENATE(VLOOKUP(Y3,AB1:AH1,4)," pont"))</f>
        <v>3 pont</v>
      </c>
      <c r="G6" s="347"/>
      <c r="H6" s="5"/>
      <c r="I6" s="347"/>
      <c r="J6" s="348"/>
      <c r="K6" s="346" t="str">
        <f>IF(Y3="","",CONCATENATE(VLOOKUP(Y3,AB1:AH1,3)," pont"))</f>
        <v>6 pont</v>
      </c>
      <c r="L6" s="348"/>
      <c r="M6" s="346" t="str">
        <f>IF(Y3="","",CONCATENATE(VLOOKUP(Y3,AB1:AH1,2)," pont"))</f>
        <v>10 pont</v>
      </c>
      <c r="N6" s="348"/>
      <c r="O6" s="346" t="str">
        <f>IF(Y3="","",CONCATENATE(VLOOKUP(Y3,AB1:AH1,1)," pont"))</f>
        <v>15 pont</v>
      </c>
      <c r="P6" s="348"/>
      <c r="Q6" s="346"/>
      <c r="R6" s="349"/>
      <c r="T6" s="262"/>
      <c r="U6" s="262"/>
      <c r="V6" s="262"/>
      <c r="W6" s="262"/>
      <c r="X6" s="262"/>
      <c r="Y6" s="340"/>
      <c r="Z6" s="340"/>
      <c r="AA6" s="340" t="s">
        <v>83</v>
      </c>
      <c r="AB6" s="334">
        <v>150</v>
      </c>
      <c r="AC6" s="334">
        <v>120</v>
      </c>
      <c r="AD6" s="334">
        <v>90</v>
      </c>
      <c r="AE6" s="334">
        <v>60</v>
      </c>
      <c r="AF6" s="334">
        <v>40</v>
      </c>
      <c r="AG6" s="334">
        <v>25</v>
      </c>
      <c r="AH6" s="334">
        <v>10</v>
      </c>
      <c r="AI6" s="325"/>
      <c r="AJ6" s="325"/>
      <c r="AK6" s="325"/>
      <c r="AL6" s="262"/>
      <c r="AM6" s="262"/>
      <c r="AN6" s="262"/>
      <c r="AO6" s="262"/>
      <c r="AP6" s="262"/>
      <c r="AQ6" s="262"/>
      <c r="AR6" s="262"/>
      <c r="AS6" s="262"/>
    </row>
    <row r="7" spans="1:45" s="34" customFormat="1" ht="12.9" customHeight="1" x14ac:dyDescent="0.25">
      <c r="A7" s="121">
        <v>1</v>
      </c>
      <c r="B7" s="234" t="str">
        <f>IF($E7="","",VLOOKUP($E7,'L14 csapat ELO'!$A$7:$O$22,14))</f>
        <v/>
      </c>
      <c r="C7" s="235" t="str">
        <f>IF($E7="","",VLOOKUP($E7,'L14 csapat ELO'!$A$7:$O$22,15))</f>
        <v/>
      </c>
      <c r="D7" s="235" t="str">
        <f>IF($E7="","",VLOOKUP($E7,'L14 csapat ELO'!$A$7:$O$22,5))</f>
        <v/>
      </c>
      <c r="E7" s="236"/>
      <c r="F7" s="237" t="str">
        <f>UPPER(IF($E7="","",VLOOKUP($E7,'L14 csapat ELO'!$A$7:$O$22,2)))</f>
        <v/>
      </c>
      <c r="G7" s="237" t="str">
        <f>IF($E7="","",VLOOKUP($E7,'L14 csapat ELO'!$A$7:$O$22,3))</f>
        <v/>
      </c>
      <c r="H7" s="237"/>
      <c r="I7" s="237" t="str">
        <f>IF($E7="","",VLOOKUP($E7,'L14 csapat ELO'!$A$7:$O$22,4))</f>
        <v/>
      </c>
      <c r="J7" s="238"/>
      <c r="K7" s="239"/>
      <c r="L7" s="239"/>
      <c r="M7" s="239"/>
      <c r="N7" s="239"/>
      <c r="O7" s="122"/>
      <c r="P7" s="123"/>
      <c r="Q7" s="124"/>
      <c r="R7" s="125"/>
      <c r="S7" s="126"/>
      <c r="T7" s="126"/>
      <c r="U7" s="264" t="str">
        <f>Birók!P21</f>
        <v>Bíró</v>
      </c>
      <c r="V7" s="126"/>
      <c r="W7" s="126"/>
      <c r="X7" s="126"/>
      <c r="Y7" s="340"/>
      <c r="Z7" s="340"/>
      <c r="AA7" s="340" t="s">
        <v>84</v>
      </c>
      <c r="AB7" s="334">
        <v>120</v>
      </c>
      <c r="AC7" s="334">
        <v>90</v>
      </c>
      <c r="AD7" s="334">
        <v>60</v>
      </c>
      <c r="AE7" s="334">
        <v>40</v>
      </c>
      <c r="AF7" s="334">
        <v>25</v>
      </c>
      <c r="AG7" s="334">
        <v>10</v>
      </c>
      <c r="AH7" s="334">
        <v>5</v>
      </c>
      <c r="AI7" s="325"/>
      <c r="AJ7" s="325"/>
      <c r="AK7" s="325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40"/>
      <c r="C8" s="241"/>
      <c r="D8" s="241"/>
      <c r="E8" s="155"/>
      <c r="F8" s="242"/>
      <c r="G8" s="242"/>
      <c r="H8" s="243"/>
      <c r="I8" s="382" t="s">
        <v>0</v>
      </c>
      <c r="J8" s="128"/>
      <c r="K8" s="244" t="str">
        <f>UPPER(IF(OR(J8="a",J8="as"),F7,IF(OR(J8="b",J8="bs"),F9,)))</f>
        <v/>
      </c>
      <c r="L8" s="244"/>
      <c r="M8" s="239"/>
      <c r="N8" s="239"/>
      <c r="O8" s="122"/>
      <c r="P8" s="123"/>
      <c r="Q8" s="124"/>
      <c r="R8" s="125"/>
      <c r="S8" s="126"/>
      <c r="T8" s="126"/>
      <c r="U8" s="265" t="str">
        <f>Birók!P22</f>
        <v xml:space="preserve"> </v>
      </c>
      <c r="V8" s="126"/>
      <c r="W8" s="126"/>
      <c r="X8" s="126"/>
      <c r="Y8" s="340"/>
      <c r="Z8" s="340"/>
      <c r="AA8" s="340" t="s">
        <v>85</v>
      </c>
      <c r="AB8" s="334">
        <v>90</v>
      </c>
      <c r="AC8" s="334">
        <v>60</v>
      </c>
      <c r="AD8" s="334">
        <v>40</v>
      </c>
      <c r="AE8" s="334">
        <v>25</v>
      </c>
      <c r="AF8" s="334">
        <v>10</v>
      </c>
      <c r="AG8" s="334">
        <v>5</v>
      </c>
      <c r="AH8" s="334">
        <v>2</v>
      </c>
      <c r="AI8" s="325"/>
      <c r="AJ8" s="325"/>
      <c r="AK8" s="325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4" t="str">
        <f>IF($E9="","",VLOOKUP($E9,'L14 csapat ELO'!$A$7:$O$22,14))</f>
        <v/>
      </c>
      <c r="C9" s="235" t="str">
        <f>IF($E9="","",VLOOKUP($E9,'L14 csapat ELO'!$A$7:$O$22,15))</f>
        <v/>
      </c>
      <c r="D9" s="235" t="str">
        <f>IF($E9="","",VLOOKUP($E9,'L14 csapat ELO'!$A$7:$O$22,5))</f>
        <v/>
      </c>
      <c r="E9" s="373"/>
      <c r="F9" s="286" t="str">
        <f>UPPER(IF($E9="","",VLOOKUP($E9,'L14 csapat ELO'!$A$7:$O$22,2)))</f>
        <v/>
      </c>
      <c r="G9" s="286" t="str">
        <f>IF($E9="","",VLOOKUP($E9,'L14 csapat ELO'!$A$7:$O$22,3))</f>
        <v/>
      </c>
      <c r="H9" s="286"/>
      <c r="I9" s="286" t="str">
        <f>IF($E9="","",VLOOKUP($E9,'L14 csapat ELO'!$A$7:$O$22,4))</f>
        <v/>
      </c>
      <c r="J9" s="246"/>
      <c r="K9" s="239"/>
      <c r="L9" s="247"/>
      <c r="M9" s="239"/>
      <c r="N9" s="239"/>
      <c r="O9" s="122"/>
      <c r="P9" s="123"/>
      <c r="Q9" s="124"/>
      <c r="R9" s="125"/>
      <c r="S9" s="126"/>
      <c r="T9" s="126"/>
      <c r="U9" s="265" t="str">
        <f>Birók!P23</f>
        <v xml:space="preserve"> </v>
      </c>
      <c r="V9" s="126"/>
      <c r="W9" s="126"/>
      <c r="X9" s="126"/>
      <c r="Y9" s="340"/>
      <c r="Z9" s="340"/>
      <c r="AA9" s="340" t="s">
        <v>86</v>
      </c>
      <c r="AB9" s="334">
        <v>60</v>
      </c>
      <c r="AC9" s="334">
        <v>40</v>
      </c>
      <c r="AD9" s="334">
        <v>25</v>
      </c>
      <c r="AE9" s="334">
        <v>10</v>
      </c>
      <c r="AF9" s="334">
        <v>5</v>
      </c>
      <c r="AG9" s="334">
        <v>2</v>
      </c>
      <c r="AH9" s="334">
        <v>1</v>
      </c>
      <c r="AI9" s="325"/>
      <c r="AJ9" s="325"/>
      <c r="AK9" s="325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40"/>
      <c r="C10" s="241"/>
      <c r="D10" s="241"/>
      <c r="E10" s="374"/>
      <c r="F10" s="375"/>
      <c r="G10" s="375"/>
      <c r="H10" s="376"/>
      <c r="I10" s="375"/>
      <c r="J10" s="248"/>
      <c r="K10" s="382" t="s">
        <v>0</v>
      </c>
      <c r="L10" s="129" t="s">
        <v>65</v>
      </c>
      <c r="M10" s="244" t="str">
        <f>UPPER(IF(OR(L10="a",L10="as"),K8,IF(OR(L10="b",L10="bs"),K12,)))</f>
        <v>RÓZSASZÍN PILLANGÓK</v>
      </c>
      <c r="N10" s="249"/>
      <c r="O10" s="250"/>
      <c r="P10" s="250"/>
      <c r="Q10" s="124"/>
      <c r="R10" s="125"/>
      <c r="S10" s="126"/>
      <c r="T10" s="126"/>
      <c r="U10" s="265" t="str">
        <f>Birók!P24</f>
        <v xml:space="preserve"> </v>
      </c>
      <c r="V10" s="126"/>
      <c r="W10" s="126"/>
      <c r="X10" s="126"/>
      <c r="Y10" s="340"/>
      <c r="Z10" s="340"/>
      <c r="AA10" s="340" t="s">
        <v>87</v>
      </c>
      <c r="AB10" s="334">
        <v>40</v>
      </c>
      <c r="AC10" s="334">
        <v>25</v>
      </c>
      <c r="AD10" s="334">
        <v>15</v>
      </c>
      <c r="AE10" s="334">
        <v>7</v>
      </c>
      <c r="AF10" s="334">
        <v>4</v>
      </c>
      <c r="AG10" s="334">
        <v>1</v>
      </c>
      <c r="AH10" s="334">
        <v>0</v>
      </c>
      <c r="AI10" s="325"/>
      <c r="AJ10" s="325"/>
      <c r="AK10" s="325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4" t="str">
        <f>IF($E11="","",VLOOKUP($E11,'L14 csapat ELO'!$A$7:$O$22,14))</f>
        <v/>
      </c>
      <c r="C11" s="235" t="str">
        <f>IF($E11="","",VLOOKUP($E11,'L14 csapat ELO'!$A$7:$O$22,15))</f>
        <v/>
      </c>
      <c r="D11" s="235" t="str">
        <f>IF($E11="","",VLOOKUP($E11,'L14 csapat ELO'!$A$7:$O$22,5))</f>
        <v/>
      </c>
      <c r="E11" s="373"/>
      <c r="F11" s="395" t="s">
        <v>146</v>
      </c>
      <c r="G11" s="286" t="str">
        <f>IF($E11="","",VLOOKUP($E11,'L14 csapat ELO'!$A$7:$O$22,3))</f>
        <v/>
      </c>
      <c r="H11" s="286"/>
      <c r="I11" s="286" t="str">
        <f>IF($E11="","",VLOOKUP($E11,'L14 csapat ELO'!$A$7:$O$22,4))</f>
        <v/>
      </c>
      <c r="J11" s="238"/>
      <c r="K11" s="239"/>
      <c r="L11" s="251"/>
      <c r="M11" s="239"/>
      <c r="N11" s="252"/>
      <c r="O11" s="250"/>
      <c r="P11" s="250"/>
      <c r="Q11" s="124"/>
      <c r="R11" s="125"/>
      <c r="S11" s="126"/>
      <c r="T11" s="126"/>
      <c r="U11" s="265" t="str">
        <f>Birók!P25</f>
        <v xml:space="preserve"> </v>
      </c>
      <c r="V11" s="126"/>
      <c r="W11" s="126"/>
      <c r="X11" s="126"/>
      <c r="Y11" s="340"/>
      <c r="Z11" s="340"/>
      <c r="AA11" s="340" t="s">
        <v>88</v>
      </c>
      <c r="AB11" s="334">
        <v>25</v>
      </c>
      <c r="AC11" s="334">
        <v>15</v>
      </c>
      <c r="AD11" s="334">
        <v>10</v>
      </c>
      <c r="AE11" s="334">
        <v>6</v>
      </c>
      <c r="AF11" s="334">
        <v>3</v>
      </c>
      <c r="AG11" s="334">
        <v>1</v>
      </c>
      <c r="AH11" s="334">
        <v>0</v>
      </c>
      <c r="AI11" s="325"/>
      <c r="AJ11" s="325"/>
      <c r="AK11" s="325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40"/>
      <c r="C12" s="241"/>
      <c r="D12" s="241"/>
      <c r="E12" s="374"/>
      <c r="F12" s="375"/>
      <c r="G12" s="375"/>
      <c r="H12" s="376"/>
      <c r="I12" s="382" t="s">
        <v>0</v>
      </c>
      <c r="J12" s="128" t="s">
        <v>64</v>
      </c>
      <c r="K12" s="244" t="str">
        <f>UPPER(IF(OR(J12="a",J12="as"),F11,IF(OR(J12="b",J12="bs"),F13,)))</f>
        <v>RÓZSASZÍN PILLANGÓK</v>
      </c>
      <c r="L12" s="253"/>
      <c r="M12" s="239"/>
      <c r="N12" s="252"/>
      <c r="O12" s="250"/>
      <c r="P12" s="250"/>
      <c r="Q12" s="124"/>
      <c r="R12" s="125"/>
      <c r="S12" s="126"/>
      <c r="T12" s="126"/>
      <c r="U12" s="265" t="str">
        <f>Birók!P26</f>
        <v xml:space="preserve"> </v>
      </c>
      <c r="V12" s="126"/>
      <c r="W12" s="126"/>
      <c r="X12" s="126"/>
      <c r="Y12" s="340"/>
      <c r="Z12" s="340"/>
      <c r="AA12" s="340" t="s">
        <v>93</v>
      </c>
      <c r="AB12" s="334">
        <v>15</v>
      </c>
      <c r="AC12" s="334">
        <v>10</v>
      </c>
      <c r="AD12" s="334">
        <v>6</v>
      </c>
      <c r="AE12" s="334">
        <v>3</v>
      </c>
      <c r="AF12" s="334">
        <v>1</v>
      </c>
      <c r="AG12" s="334">
        <v>0</v>
      </c>
      <c r="AH12" s="334">
        <v>0</v>
      </c>
      <c r="AI12" s="325"/>
      <c r="AJ12" s="325"/>
      <c r="AK12" s="325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4" t="str">
        <f>IF($E13="","",VLOOKUP($E13,'L14 csapat ELO'!$A$7:$O$22,14))</f>
        <v/>
      </c>
      <c r="C13" s="235" t="str">
        <f>IF($E13="","",VLOOKUP($E13,'L14 csapat ELO'!$A$7:$O$22,15))</f>
        <v/>
      </c>
      <c r="D13" s="235" t="str">
        <f>IF($E13="","",VLOOKUP($E13,'L14 csapat ELO'!$A$7:$O$22,5))</f>
        <v/>
      </c>
      <c r="E13" s="373"/>
      <c r="F13" s="286" t="str">
        <f>UPPER(IF($E13="","",VLOOKUP($E13,'L14 csapat ELO'!$A$7:$O$22,2)))</f>
        <v/>
      </c>
      <c r="G13" s="286" t="str">
        <f>IF($E13="","",VLOOKUP($E13,'L14 csapat ELO'!$A$7:$O$22,3))</f>
        <v/>
      </c>
      <c r="H13" s="286"/>
      <c r="I13" s="286" t="str">
        <f>IF($E13="","",VLOOKUP($E13,'L14 csapat ELO'!$A$7:$O$22,4))</f>
        <v/>
      </c>
      <c r="J13" s="254"/>
      <c r="K13" s="239"/>
      <c r="L13" s="239"/>
      <c r="M13" s="239"/>
      <c r="N13" s="252"/>
      <c r="O13" s="250"/>
      <c r="P13" s="250"/>
      <c r="Q13" s="124"/>
      <c r="R13" s="125"/>
      <c r="S13" s="126"/>
      <c r="T13" s="126"/>
      <c r="U13" s="265" t="str">
        <f>Birók!P27</f>
        <v xml:space="preserve"> </v>
      </c>
      <c r="V13" s="126"/>
      <c r="W13" s="126"/>
      <c r="X13" s="126"/>
      <c r="Y13" s="340"/>
      <c r="Z13" s="340"/>
      <c r="AA13" s="340" t="s">
        <v>89</v>
      </c>
      <c r="AB13" s="334">
        <v>10</v>
      </c>
      <c r="AC13" s="334">
        <v>6</v>
      </c>
      <c r="AD13" s="334">
        <v>3</v>
      </c>
      <c r="AE13" s="334">
        <v>1</v>
      </c>
      <c r="AF13" s="334">
        <v>0</v>
      </c>
      <c r="AG13" s="334">
        <v>0</v>
      </c>
      <c r="AH13" s="334">
        <v>0</v>
      </c>
      <c r="AI13" s="325"/>
      <c r="AJ13" s="325"/>
      <c r="AK13" s="325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40"/>
      <c r="C14" s="241"/>
      <c r="D14" s="241"/>
      <c r="E14" s="374"/>
      <c r="F14" s="375"/>
      <c r="G14" s="375"/>
      <c r="H14" s="376"/>
      <c r="I14" s="375"/>
      <c r="J14" s="248"/>
      <c r="K14" s="239"/>
      <c r="L14" s="239"/>
      <c r="M14" s="382" t="s">
        <v>0</v>
      </c>
      <c r="N14" s="129" t="s">
        <v>64</v>
      </c>
      <c r="O14" s="244" t="str">
        <f>UPPER(IF(OR(N14="a",N14="as"),M10,IF(OR(N14="b",N14="bs"),M18,)))</f>
        <v>RÓZSASZÍN PILLANGÓK</v>
      </c>
      <c r="P14" s="249"/>
      <c r="Q14" s="124"/>
      <c r="R14" s="125"/>
      <c r="S14" s="126"/>
      <c r="T14" s="126"/>
      <c r="U14" s="265" t="str">
        <f>Birók!P28</f>
        <v xml:space="preserve"> </v>
      </c>
      <c r="V14" s="126"/>
      <c r="W14" s="126"/>
      <c r="X14" s="126"/>
      <c r="Y14" s="340"/>
      <c r="Z14" s="340"/>
      <c r="AA14" s="340" t="s">
        <v>90</v>
      </c>
      <c r="AB14" s="334">
        <v>3</v>
      </c>
      <c r="AC14" s="334">
        <v>2</v>
      </c>
      <c r="AD14" s="334">
        <v>1</v>
      </c>
      <c r="AE14" s="334">
        <v>0</v>
      </c>
      <c r="AF14" s="334">
        <v>0</v>
      </c>
      <c r="AG14" s="334">
        <v>0</v>
      </c>
      <c r="AH14" s="334">
        <v>0</v>
      </c>
      <c r="AI14" s="325"/>
      <c r="AJ14" s="325"/>
      <c r="AK14" s="325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5">
        <v>5</v>
      </c>
      <c r="B15" s="234" t="str">
        <f>IF($E15="","",VLOOKUP($E15,'L14 csapat ELO'!$A$7:$O$22,14))</f>
        <v/>
      </c>
      <c r="C15" s="235" t="str">
        <f>IF($E15="","",VLOOKUP($E15,'L14 csapat ELO'!$A$7:$O$22,15))</f>
        <v/>
      </c>
      <c r="D15" s="235" t="str">
        <f>IF($E15="","",VLOOKUP($E15,'L14 csapat ELO'!$A$7:$O$22,5))</f>
        <v/>
      </c>
      <c r="E15" s="373"/>
      <c r="F15" s="286" t="str">
        <f>UPPER(IF($E15="","",VLOOKUP($E15,'L14 csapat ELO'!$A$7:$O$22,2)))</f>
        <v/>
      </c>
      <c r="G15" s="286" t="str">
        <f>IF($E15="","",VLOOKUP($E15,'L14 csapat ELO'!$A$7:$O$22,3))</f>
        <v/>
      </c>
      <c r="H15" s="286"/>
      <c r="I15" s="286" t="str">
        <f>IF($E15="","",VLOOKUP($E15,'L14 csapat ELO'!$A$7:$O$22,4))</f>
        <v/>
      </c>
      <c r="J15" s="256"/>
      <c r="K15" s="239"/>
      <c r="L15" s="239"/>
      <c r="M15" s="239"/>
      <c r="N15" s="252"/>
      <c r="O15" s="239" t="s">
        <v>148</v>
      </c>
      <c r="P15" s="250"/>
      <c r="Q15" s="124"/>
      <c r="R15" s="125"/>
      <c r="S15" s="126"/>
      <c r="T15" s="126"/>
      <c r="U15" s="265" t="str">
        <f>Birók!P29</f>
        <v xml:space="preserve"> </v>
      </c>
      <c r="V15" s="126"/>
      <c r="W15" s="126"/>
      <c r="X15" s="126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25"/>
      <c r="AJ15" s="325"/>
      <c r="AK15" s="325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40"/>
      <c r="C16" s="241"/>
      <c r="D16" s="241"/>
      <c r="E16" s="374"/>
      <c r="F16" s="375"/>
      <c r="G16" s="375"/>
      <c r="H16" s="376"/>
      <c r="I16" s="382" t="s">
        <v>0</v>
      </c>
      <c r="J16" s="128" t="s">
        <v>65</v>
      </c>
      <c r="K16" s="244" t="str">
        <f>UPPER(IF(OR(J16="a",J16="as"),F15,IF(OR(J16="b",J16="bs"),F17,)))</f>
        <v>FORTUNA SE</v>
      </c>
      <c r="L16" s="244"/>
      <c r="M16" s="239"/>
      <c r="N16" s="252"/>
      <c r="O16" s="382"/>
      <c r="P16" s="250"/>
      <c r="Q16" s="124"/>
      <c r="R16" s="125"/>
      <c r="S16" s="126"/>
      <c r="T16" s="126"/>
      <c r="U16" s="266" t="str">
        <f>Birók!P30</f>
        <v>Egyik sem</v>
      </c>
      <c r="V16" s="126"/>
      <c r="W16" s="126"/>
      <c r="X16" s="126"/>
      <c r="Y16" s="340"/>
      <c r="Z16" s="340"/>
      <c r="AA16" s="340" t="s">
        <v>64</v>
      </c>
      <c r="AB16" s="334">
        <v>150</v>
      </c>
      <c r="AC16" s="334">
        <v>120</v>
      </c>
      <c r="AD16" s="334">
        <v>90</v>
      </c>
      <c r="AE16" s="334">
        <v>60</v>
      </c>
      <c r="AF16" s="334">
        <v>40</v>
      </c>
      <c r="AG16" s="334">
        <v>25</v>
      </c>
      <c r="AH16" s="334">
        <v>15</v>
      </c>
      <c r="AI16" s="325"/>
      <c r="AJ16" s="325"/>
      <c r="AK16" s="325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4" t="str">
        <f>IF($E17="","",VLOOKUP($E17,'L14 csapat ELO'!$A$7:$O$22,14))</f>
        <v/>
      </c>
      <c r="C17" s="235" t="str">
        <f>IF($E17="","",VLOOKUP($E17,'L14 csapat ELO'!$A$7:$O$22,15))</f>
        <v/>
      </c>
      <c r="D17" s="235" t="str">
        <f>IF($E17="","",VLOOKUP($E17,'L14 csapat ELO'!$A$7:$O$22,5))</f>
        <v/>
      </c>
      <c r="E17" s="373"/>
      <c r="F17" s="395" t="s">
        <v>147</v>
      </c>
      <c r="G17" s="286" t="str">
        <f>IF($E17="","",VLOOKUP($E17,'L14 csapat ELO'!$A$7:$O$22,3))</f>
        <v/>
      </c>
      <c r="H17" s="286"/>
      <c r="I17" s="286" t="str">
        <f>IF($E17="","",VLOOKUP($E17,'L14 csapat ELO'!$A$7:$O$22,4))</f>
        <v/>
      </c>
      <c r="J17" s="246"/>
      <c r="K17" s="239"/>
      <c r="L17" s="247"/>
      <c r="M17" s="239"/>
      <c r="N17" s="252"/>
      <c r="O17" s="250"/>
      <c r="P17" s="250"/>
      <c r="Q17" s="124"/>
      <c r="R17" s="125"/>
      <c r="S17" s="126"/>
      <c r="T17" s="126"/>
      <c r="U17" s="126"/>
      <c r="V17" s="126"/>
      <c r="W17" s="126"/>
      <c r="X17" s="126"/>
      <c r="Y17" s="340"/>
      <c r="Z17" s="340"/>
      <c r="AA17" s="340" t="s">
        <v>81</v>
      </c>
      <c r="AB17" s="334">
        <v>120</v>
      </c>
      <c r="AC17" s="334">
        <v>90</v>
      </c>
      <c r="AD17" s="334">
        <v>60</v>
      </c>
      <c r="AE17" s="334">
        <v>40</v>
      </c>
      <c r="AF17" s="334">
        <v>25</v>
      </c>
      <c r="AG17" s="334">
        <v>15</v>
      </c>
      <c r="AH17" s="334">
        <v>8</v>
      </c>
      <c r="AI17" s="325"/>
      <c r="AJ17" s="325"/>
      <c r="AK17" s="325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40"/>
      <c r="C18" s="241"/>
      <c r="D18" s="241"/>
      <c r="E18" s="374"/>
      <c r="F18" s="375"/>
      <c r="G18" s="375"/>
      <c r="H18" s="376"/>
      <c r="I18" s="375"/>
      <c r="J18" s="248"/>
      <c r="K18" s="382" t="s">
        <v>0</v>
      </c>
      <c r="L18" s="129" t="s">
        <v>64</v>
      </c>
      <c r="M18" s="244" t="str">
        <f>UPPER(IF(OR(L18="a",L18="as"),K16,IF(OR(L18="b",L18="bs"),K20,)))</f>
        <v>FORTUNA SE</v>
      </c>
      <c r="N18" s="257"/>
      <c r="O18" s="250"/>
      <c r="P18" s="250"/>
      <c r="Q18" s="124"/>
      <c r="R18" s="125"/>
      <c r="S18" s="126"/>
      <c r="T18" s="126"/>
      <c r="U18" s="126"/>
      <c r="V18" s="126"/>
      <c r="W18" s="126"/>
      <c r="X18" s="126"/>
      <c r="Y18" s="340"/>
      <c r="Z18" s="340"/>
      <c r="AA18" s="340" t="s">
        <v>82</v>
      </c>
      <c r="AB18" s="334">
        <v>90</v>
      </c>
      <c r="AC18" s="334">
        <v>60</v>
      </c>
      <c r="AD18" s="334">
        <v>40</v>
      </c>
      <c r="AE18" s="334">
        <v>25</v>
      </c>
      <c r="AF18" s="334">
        <v>15</v>
      </c>
      <c r="AG18" s="334">
        <v>8</v>
      </c>
      <c r="AH18" s="334">
        <v>4</v>
      </c>
      <c r="AI18" s="325"/>
      <c r="AJ18" s="325"/>
      <c r="AK18" s="325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4" t="str">
        <f>IF($E19="","",VLOOKUP($E19,'L14 csapat ELO'!$A$7:$O$22,14))</f>
        <v/>
      </c>
      <c r="C19" s="235" t="str">
        <f>IF($E19="","",VLOOKUP($E19,'L14 csapat ELO'!$A$7:$O$22,15))</f>
        <v/>
      </c>
      <c r="D19" s="235" t="str">
        <f>IF($E19="","",VLOOKUP($E19,'L14 csapat ELO'!$A$7:$O$22,5))</f>
        <v/>
      </c>
      <c r="E19" s="373"/>
      <c r="F19" s="286" t="str">
        <f>UPPER(IF($E19="","",VLOOKUP($E19,'L14 csapat ELO'!$A$7:$O$22,2)))</f>
        <v/>
      </c>
      <c r="G19" s="286" t="str">
        <f>IF($E19="","",VLOOKUP($E19,'L14 csapat ELO'!$A$7:$O$22,3))</f>
        <v/>
      </c>
      <c r="H19" s="286"/>
      <c r="I19" s="286" t="str">
        <f>IF($E19="","",VLOOKUP($E19,'L14 csapat ELO'!$A$7:$O$22,4))</f>
        <v/>
      </c>
      <c r="J19" s="238"/>
      <c r="K19" s="239"/>
      <c r="L19" s="251"/>
      <c r="M19" s="239"/>
      <c r="N19" s="250"/>
      <c r="O19" s="250"/>
      <c r="P19" s="250"/>
      <c r="Q19" s="124"/>
      <c r="R19" s="125"/>
      <c r="S19" s="126"/>
      <c r="T19" s="126"/>
      <c r="U19" s="126"/>
      <c r="V19" s="126"/>
      <c r="W19" s="126"/>
      <c r="X19" s="126"/>
      <c r="Y19" s="340"/>
      <c r="Z19" s="340"/>
      <c r="AA19" s="340" t="s">
        <v>83</v>
      </c>
      <c r="AB19" s="334">
        <v>60</v>
      </c>
      <c r="AC19" s="334">
        <v>40</v>
      </c>
      <c r="AD19" s="334">
        <v>25</v>
      </c>
      <c r="AE19" s="334">
        <v>15</v>
      </c>
      <c r="AF19" s="334">
        <v>8</v>
      </c>
      <c r="AG19" s="334">
        <v>4</v>
      </c>
      <c r="AH19" s="334">
        <v>2</v>
      </c>
      <c r="AI19" s="325"/>
      <c r="AJ19" s="325"/>
      <c r="AK19" s="325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40"/>
      <c r="C20" s="241"/>
      <c r="D20" s="241"/>
      <c r="E20" s="155"/>
      <c r="F20" s="242"/>
      <c r="G20" s="242"/>
      <c r="H20" s="243"/>
      <c r="I20" s="382" t="s">
        <v>0</v>
      </c>
      <c r="J20" s="128"/>
      <c r="K20" s="244" t="str">
        <f>UPPER(IF(OR(J20="a",J20="as"),F19,IF(OR(J20="b",J20="bs"),F21,)))</f>
        <v/>
      </c>
      <c r="L20" s="253"/>
      <c r="M20" s="239"/>
      <c r="N20" s="250"/>
      <c r="O20" s="250"/>
      <c r="P20" s="250"/>
      <c r="Q20" s="124"/>
      <c r="R20" s="125"/>
      <c r="S20" s="126"/>
      <c r="T20" s="126"/>
      <c r="U20" s="126"/>
      <c r="V20" s="126"/>
      <c r="W20" s="126"/>
      <c r="X20" s="126"/>
      <c r="Y20" s="340"/>
      <c r="Z20" s="340"/>
      <c r="AA20" s="340" t="s">
        <v>84</v>
      </c>
      <c r="AB20" s="334">
        <v>40</v>
      </c>
      <c r="AC20" s="334">
        <v>25</v>
      </c>
      <c r="AD20" s="334">
        <v>15</v>
      </c>
      <c r="AE20" s="334">
        <v>8</v>
      </c>
      <c r="AF20" s="334">
        <v>4</v>
      </c>
      <c r="AG20" s="334">
        <v>2</v>
      </c>
      <c r="AH20" s="334">
        <v>1</v>
      </c>
      <c r="AI20" s="325"/>
      <c r="AJ20" s="325"/>
      <c r="AK20" s="325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8">
        <v>8</v>
      </c>
      <c r="B21" s="234" t="str">
        <f>IF($E21="","",VLOOKUP($E21,'L14 csapat ELO'!$A$7:$O$22,14))</f>
        <v/>
      </c>
      <c r="C21" s="235" t="str">
        <f>IF($E21="","",VLOOKUP($E21,'L14 csapat ELO'!$A$7:$O$22,15))</f>
        <v/>
      </c>
      <c r="D21" s="235" t="str">
        <f>IF($E21="","",VLOOKUP($E21,'L14 csapat ELO'!$A$7:$O$22,5))</f>
        <v/>
      </c>
      <c r="E21" s="236"/>
      <c r="F21" s="287" t="str">
        <f>UPPER(IF($E21="","",VLOOKUP($E21,'L14 csapat ELO'!$A$7:$O$22,2)))</f>
        <v/>
      </c>
      <c r="G21" s="287" t="str">
        <f>IF($E21="","",VLOOKUP($E21,'L14 csapat ELO'!$A$7:$O$22,3))</f>
        <v/>
      </c>
      <c r="H21" s="287"/>
      <c r="I21" s="287" t="str">
        <f>IF($E21="","",VLOOKUP($E21,'L14 csapat ELO'!$A$7:$O$22,4))</f>
        <v/>
      </c>
      <c r="J21" s="254"/>
      <c r="K21" s="239"/>
      <c r="L21" s="239"/>
      <c r="M21" s="239"/>
      <c r="N21" s="250"/>
      <c r="O21" s="250"/>
      <c r="P21" s="250"/>
      <c r="Q21" s="124"/>
      <c r="R21" s="125"/>
      <c r="S21" s="126"/>
      <c r="T21" s="126"/>
      <c r="U21" s="126"/>
      <c r="V21" s="126"/>
      <c r="W21" s="126"/>
      <c r="X21" s="126"/>
      <c r="Y21" s="340"/>
      <c r="Z21" s="340"/>
      <c r="AA21" s="340" t="s">
        <v>85</v>
      </c>
      <c r="AB21" s="334">
        <v>25</v>
      </c>
      <c r="AC21" s="334">
        <v>15</v>
      </c>
      <c r="AD21" s="334">
        <v>10</v>
      </c>
      <c r="AE21" s="334">
        <v>6</v>
      </c>
      <c r="AF21" s="334">
        <v>3</v>
      </c>
      <c r="AG21" s="334">
        <v>1</v>
      </c>
      <c r="AH21" s="334">
        <v>0</v>
      </c>
      <c r="AI21" s="325"/>
      <c r="AJ21" s="325"/>
      <c r="AK21" s="325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9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340"/>
      <c r="Z22" s="340"/>
      <c r="AA22" s="340" t="s">
        <v>86</v>
      </c>
      <c r="AB22" s="334">
        <v>15</v>
      </c>
      <c r="AC22" s="334">
        <v>10</v>
      </c>
      <c r="AD22" s="334">
        <v>6</v>
      </c>
      <c r="AE22" s="334">
        <v>3</v>
      </c>
      <c r="AF22" s="334">
        <v>1</v>
      </c>
      <c r="AG22" s="334">
        <v>0</v>
      </c>
      <c r="AH22" s="334">
        <v>0</v>
      </c>
      <c r="AI22" s="325"/>
      <c r="AJ22" s="325"/>
      <c r="AK22" s="325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9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340"/>
      <c r="Z23" s="340"/>
      <c r="AA23" s="340" t="s">
        <v>87</v>
      </c>
      <c r="AB23" s="334">
        <v>10</v>
      </c>
      <c r="AC23" s="334">
        <v>6</v>
      </c>
      <c r="AD23" s="334">
        <v>3</v>
      </c>
      <c r="AE23" s="334">
        <v>1</v>
      </c>
      <c r="AF23" s="334">
        <v>0</v>
      </c>
      <c r="AG23" s="334">
        <v>0</v>
      </c>
      <c r="AH23" s="334">
        <v>0</v>
      </c>
      <c r="AI23" s="325"/>
      <c r="AJ23" s="325"/>
      <c r="AK23" s="325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60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340"/>
      <c r="Z24" s="340"/>
      <c r="AA24" s="340" t="s">
        <v>88</v>
      </c>
      <c r="AB24" s="334">
        <v>6</v>
      </c>
      <c r="AC24" s="334">
        <v>3</v>
      </c>
      <c r="AD24" s="334">
        <v>1</v>
      </c>
      <c r="AE24" s="334">
        <v>0</v>
      </c>
      <c r="AF24" s="334">
        <v>0</v>
      </c>
      <c r="AG24" s="334">
        <v>0</v>
      </c>
      <c r="AH24" s="334">
        <v>0</v>
      </c>
      <c r="AI24" s="325"/>
      <c r="AJ24" s="325"/>
      <c r="AK24" s="325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9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340"/>
      <c r="Z25" s="340"/>
      <c r="AA25" s="340" t="s">
        <v>93</v>
      </c>
      <c r="AB25" s="334">
        <v>3</v>
      </c>
      <c r="AC25" s="334">
        <v>2</v>
      </c>
      <c r="AD25" s="334">
        <v>1</v>
      </c>
      <c r="AE25" s="334">
        <v>0</v>
      </c>
      <c r="AF25" s="334">
        <v>0</v>
      </c>
      <c r="AG25" s="334">
        <v>0</v>
      </c>
      <c r="AH25" s="334">
        <v>0</v>
      </c>
      <c r="AI25" s="325"/>
      <c r="AJ25" s="325"/>
      <c r="AK25" s="325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325"/>
      <c r="AJ26" s="325"/>
      <c r="AK26" s="325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9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325"/>
      <c r="AJ27" s="325"/>
      <c r="AK27" s="325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55"/>
      <c r="AJ28" s="355"/>
      <c r="AK28" s="355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122"/>
      <c r="G29" s="122"/>
      <c r="H29" s="126"/>
      <c r="I29" s="122"/>
      <c r="J29" s="155"/>
      <c r="K29" s="122"/>
      <c r="L29" s="122"/>
      <c r="M29" s="259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55"/>
      <c r="AJ29" s="355"/>
      <c r="AK29" s="355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55"/>
      <c r="AJ30" s="355"/>
      <c r="AK30" s="355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9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55"/>
      <c r="AJ31" s="355"/>
      <c r="AK31" s="355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60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55"/>
      <c r="AJ32" s="355"/>
      <c r="AK32" s="355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9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55"/>
      <c r="AJ33" s="355"/>
      <c r="AK33" s="355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55"/>
      <c r="AJ34" s="355"/>
      <c r="AK34" s="355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9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55"/>
      <c r="AJ35" s="355"/>
      <c r="AK35" s="355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9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55"/>
      <c r="AJ36" s="355"/>
      <c r="AK36" s="355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5"/>
      <c r="G37" s="255"/>
      <c r="H37" s="258"/>
      <c r="I37" s="239"/>
      <c r="J37" s="248"/>
      <c r="K37" s="239"/>
      <c r="L37" s="239"/>
      <c r="M37" s="239"/>
      <c r="N37" s="250"/>
      <c r="O37" s="250"/>
      <c r="P37" s="250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55"/>
      <c r="AJ37" s="355"/>
      <c r="AK37" s="355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9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55"/>
      <c r="AJ38" s="355"/>
      <c r="AK38" s="355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9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55"/>
      <c r="AJ39" s="355"/>
      <c r="AK39" s="355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60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55"/>
      <c r="AJ40" s="355"/>
      <c r="AK40" s="355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9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55"/>
      <c r="AJ41" s="355"/>
      <c r="AK41" s="355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55"/>
      <c r="AJ42" s="355"/>
      <c r="AK42" s="355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9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55"/>
      <c r="AJ43" s="355"/>
      <c r="AK43" s="355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55"/>
      <c r="AJ44" s="355"/>
      <c r="AK44" s="355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9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55"/>
      <c r="AJ45" s="355"/>
      <c r="AK45" s="355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55"/>
      <c r="AJ46" s="355"/>
      <c r="AK46" s="355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9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55"/>
      <c r="AJ47" s="355"/>
      <c r="AK47" s="355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60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55"/>
      <c r="AJ48" s="355"/>
      <c r="AK48" s="355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9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55"/>
      <c r="AJ49" s="355"/>
      <c r="AK49" s="355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55"/>
      <c r="AJ50" s="355"/>
      <c r="AK50" s="355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9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55"/>
      <c r="AJ51" s="355"/>
      <c r="AK51" s="355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9"/>
      <c r="B52" s="122"/>
      <c r="C52" s="122"/>
      <c r="D52" s="122"/>
      <c r="E52" s="155"/>
      <c r="F52" s="386"/>
      <c r="G52" s="386"/>
      <c r="H52" s="386"/>
      <c r="I52" s="386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55"/>
      <c r="AJ52" s="355"/>
      <c r="AK52" s="355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387"/>
      <c r="G53" s="387"/>
      <c r="H53" s="387"/>
      <c r="I53" s="387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55"/>
      <c r="AJ53" s="355"/>
      <c r="AK53" s="355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3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54</v>
      </c>
      <c r="L54" s="142"/>
      <c r="M54" s="139" t="s">
        <v>55</v>
      </c>
      <c r="N54" s="143"/>
      <c r="O54" s="144" t="s">
        <v>56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56"/>
      <c r="AJ54" s="356"/>
      <c r="AK54" s="356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8" t="s">
        <v>44</v>
      </c>
      <c r="B55" s="279"/>
      <c r="C55" s="280"/>
      <c r="D55" s="281"/>
      <c r="E55" s="147">
        <v>1</v>
      </c>
      <c r="F55" s="85" t="str">
        <f>IF(E55&gt;$R$62,,UPPER(VLOOKUP(E55,'L14 csapat ELO'!$A$7:$Q$134,2)))</f>
        <v>TENISZ MÚHELY</v>
      </c>
      <c r="G55" s="147"/>
      <c r="H55" s="85"/>
      <c r="I55" s="84"/>
      <c r="J55" s="270" t="s">
        <v>5</v>
      </c>
      <c r="K55" s="83"/>
      <c r="L55" s="271"/>
      <c r="M55" s="83"/>
      <c r="N55" s="272"/>
      <c r="O55" s="273" t="s">
        <v>46</v>
      </c>
      <c r="P55" s="274"/>
      <c r="Q55" s="274"/>
      <c r="R55" s="272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56"/>
      <c r="AJ55" s="356"/>
      <c r="AK55" s="356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2" t="s">
        <v>53</v>
      </c>
      <c r="B56" s="157"/>
      <c r="C56" s="283"/>
      <c r="D56" s="284"/>
      <c r="E56" s="147">
        <v>2</v>
      </c>
      <c r="F56" s="85" t="str">
        <f>IF(E56&gt;$R$62,,UPPER(VLOOKUP(E56,'L14 csapat ELO'!$A$7:$Q$134,2)))</f>
        <v>FORTUNA SE</v>
      </c>
      <c r="G56" s="147"/>
      <c r="H56" s="85"/>
      <c r="I56" s="84"/>
      <c r="J56" s="270" t="s">
        <v>6</v>
      </c>
      <c r="K56" s="83"/>
      <c r="L56" s="271"/>
      <c r="M56" s="83"/>
      <c r="N56" s="272"/>
      <c r="O56" s="150"/>
      <c r="P56" s="275"/>
      <c r="Q56" s="157"/>
      <c r="R56" s="276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56"/>
      <c r="AJ56" s="356"/>
      <c r="AK56" s="356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2"/>
      <c r="B57" s="173"/>
      <c r="C57" s="201"/>
      <c r="D57" s="174"/>
      <c r="E57" s="147"/>
      <c r="F57" s="85"/>
      <c r="G57" s="147"/>
      <c r="H57" s="85"/>
      <c r="I57" s="84"/>
      <c r="J57" s="270" t="s">
        <v>7</v>
      </c>
      <c r="K57" s="83"/>
      <c r="L57" s="271"/>
      <c r="M57" s="83"/>
      <c r="N57" s="272"/>
      <c r="O57" s="273" t="s">
        <v>47</v>
      </c>
      <c r="P57" s="274"/>
      <c r="Q57" s="274"/>
      <c r="R57" s="272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56"/>
      <c r="AJ57" s="356"/>
      <c r="AK57" s="356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70" t="s">
        <v>8</v>
      </c>
      <c r="K58" s="83"/>
      <c r="L58" s="271"/>
      <c r="M58" s="83"/>
      <c r="N58" s="272"/>
      <c r="O58" s="83"/>
      <c r="P58" s="271"/>
      <c r="Q58" s="83"/>
      <c r="R58" s="272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56"/>
      <c r="AJ58" s="356"/>
      <c r="AK58" s="356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1"/>
      <c r="B59" s="175"/>
      <c r="C59" s="175"/>
      <c r="D59" s="202"/>
      <c r="E59" s="147"/>
      <c r="F59" s="85"/>
      <c r="G59" s="147"/>
      <c r="H59" s="85"/>
      <c r="I59" s="84"/>
      <c r="J59" s="270" t="s">
        <v>9</v>
      </c>
      <c r="K59" s="83"/>
      <c r="L59" s="271"/>
      <c r="M59" s="83"/>
      <c r="N59" s="272"/>
      <c r="O59" s="157"/>
      <c r="P59" s="275"/>
      <c r="Q59" s="157"/>
      <c r="R59" s="276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56"/>
      <c r="AJ59" s="356"/>
      <c r="AK59" s="356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2"/>
      <c r="B60" s="22"/>
      <c r="C60" s="116"/>
      <c r="D60" s="149"/>
      <c r="E60" s="147"/>
      <c r="F60" s="85"/>
      <c r="G60" s="147"/>
      <c r="H60" s="85"/>
      <c r="I60" s="84"/>
      <c r="J60" s="270" t="s">
        <v>10</v>
      </c>
      <c r="K60" s="83"/>
      <c r="L60" s="271"/>
      <c r="M60" s="83"/>
      <c r="N60" s="272"/>
      <c r="O60" s="273" t="s">
        <v>33</v>
      </c>
      <c r="P60" s="274"/>
      <c r="Q60" s="274"/>
      <c r="R60" s="272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56"/>
      <c r="AJ60" s="356"/>
      <c r="AK60" s="356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2"/>
      <c r="B61" s="22"/>
      <c r="C61" s="199"/>
      <c r="D61" s="170"/>
      <c r="E61" s="147"/>
      <c r="F61" s="85"/>
      <c r="G61" s="147"/>
      <c r="H61" s="85"/>
      <c r="I61" s="84"/>
      <c r="J61" s="270" t="s">
        <v>11</v>
      </c>
      <c r="K61" s="83"/>
      <c r="L61" s="271"/>
      <c r="M61" s="83"/>
      <c r="N61" s="272"/>
      <c r="O61" s="83"/>
      <c r="P61" s="271"/>
      <c r="Q61" s="83"/>
      <c r="R61" s="272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56"/>
      <c r="AJ61" s="356"/>
      <c r="AK61" s="356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3"/>
      <c r="B62" s="160"/>
      <c r="C62" s="200"/>
      <c r="D62" s="171"/>
      <c r="E62" s="151"/>
      <c r="F62" s="150"/>
      <c r="G62" s="151"/>
      <c r="H62" s="150"/>
      <c r="I62" s="152"/>
      <c r="J62" s="277" t="s">
        <v>12</v>
      </c>
      <c r="K62" s="157"/>
      <c r="L62" s="275"/>
      <c r="M62" s="157"/>
      <c r="N62" s="276"/>
      <c r="O62" s="157" t="str">
        <f>R4</f>
        <v>Rákóczi Andrea</v>
      </c>
      <c r="P62" s="275"/>
      <c r="Q62" s="157"/>
      <c r="R62" s="153">
        <f>MIN(4,'L14 csapat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56"/>
      <c r="AJ62" s="356"/>
      <c r="AK62" s="356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L63" s="267"/>
      <c r="AM63" s="267"/>
      <c r="AN63" s="267"/>
      <c r="AO63" s="267"/>
      <c r="AP63" s="267"/>
      <c r="AQ63" s="267"/>
      <c r="AR63" s="267"/>
      <c r="AS63" s="267"/>
    </row>
    <row r="64" spans="1:45" x14ac:dyDescent="0.25"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L64" s="267"/>
      <c r="AM64" s="267"/>
      <c r="AN64" s="267"/>
      <c r="AO64" s="267"/>
      <c r="AP64" s="267"/>
      <c r="AQ64" s="267"/>
      <c r="AR64" s="267"/>
      <c r="AS64" s="267"/>
    </row>
    <row r="65" spans="20:45" x14ac:dyDescent="0.25"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L65" s="267"/>
      <c r="AM65" s="267"/>
      <c r="AN65" s="267"/>
      <c r="AO65" s="267"/>
      <c r="AP65" s="267"/>
      <c r="AQ65" s="267"/>
      <c r="AR65" s="267"/>
      <c r="AS65" s="267"/>
    </row>
    <row r="66" spans="20:45" x14ac:dyDescent="0.25"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L66" s="267"/>
      <c r="AM66" s="267"/>
      <c r="AN66" s="267"/>
      <c r="AO66" s="267"/>
      <c r="AP66" s="267"/>
      <c r="AQ66" s="267"/>
      <c r="AR66" s="267"/>
      <c r="AS66" s="267"/>
    </row>
    <row r="67" spans="20:45" x14ac:dyDescent="0.25"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L67" s="267"/>
      <c r="AM67" s="267"/>
      <c r="AN67" s="267"/>
      <c r="AO67" s="267"/>
      <c r="AP67" s="267"/>
      <c r="AQ67" s="267"/>
      <c r="AR67" s="267"/>
      <c r="AS67" s="267"/>
    </row>
    <row r="68" spans="20:45" x14ac:dyDescent="0.25"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L68" s="267"/>
      <c r="AM68" s="267"/>
      <c r="AN68" s="267"/>
      <c r="AO68" s="267"/>
      <c r="AP68" s="267"/>
      <c r="AQ68" s="267"/>
      <c r="AR68" s="267"/>
      <c r="AS68" s="267"/>
    </row>
    <row r="69" spans="20:45" x14ac:dyDescent="0.25"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L69" s="267"/>
      <c r="AM69" s="267"/>
      <c r="AN69" s="267"/>
      <c r="AO69" s="267"/>
      <c r="AP69" s="267"/>
      <c r="AQ69" s="267"/>
      <c r="AR69" s="267"/>
      <c r="AS69" s="267"/>
    </row>
    <row r="70" spans="20:45" x14ac:dyDescent="0.25"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L70" s="267"/>
      <c r="AM70" s="267"/>
      <c r="AN70" s="267"/>
      <c r="AO70" s="267"/>
      <c r="AP70" s="267"/>
      <c r="AQ70" s="267"/>
      <c r="AR70" s="267"/>
      <c r="AS70" s="267"/>
    </row>
    <row r="71" spans="20:45" x14ac:dyDescent="0.25"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L71" s="267"/>
      <c r="AM71" s="267"/>
      <c r="AN71" s="267"/>
      <c r="AO71" s="267"/>
      <c r="AP71" s="267"/>
      <c r="AQ71" s="267"/>
      <c r="AR71" s="267"/>
      <c r="AS71" s="267"/>
    </row>
    <row r="72" spans="20:45" x14ac:dyDescent="0.25"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L72" s="267"/>
      <c r="AM72" s="267"/>
      <c r="AN72" s="267"/>
      <c r="AO72" s="267"/>
      <c r="AP72" s="267"/>
      <c r="AQ72" s="267"/>
      <c r="AR72" s="267"/>
      <c r="AS72" s="267"/>
    </row>
    <row r="73" spans="20:45" x14ac:dyDescent="0.25"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L73" s="267"/>
      <c r="AM73" s="267"/>
      <c r="AN73" s="267"/>
      <c r="AO73" s="267"/>
      <c r="AP73" s="267"/>
      <c r="AQ73" s="267"/>
      <c r="AR73" s="267"/>
      <c r="AS73" s="267"/>
    </row>
    <row r="74" spans="20:45" x14ac:dyDescent="0.25"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L74" s="267"/>
      <c r="AM74" s="267"/>
      <c r="AN74" s="267"/>
      <c r="AO74" s="267"/>
      <c r="AP74" s="267"/>
      <c r="AQ74" s="267"/>
      <c r="AR74" s="267"/>
      <c r="AS74" s="267"/>
    </row>
    <row r="75" spans="20:45" x14ac:dyDescent="0.25"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L75" s="267"/>
      <c r="AM75" s="267"/>
      <c r="AN75" s="267"/>
      <c r="AO75" s="267"/>
      <c r="AP75" s="267"/>
      <c r="AQ75" s="267"/>
      <c r="AR75" s="267"/>
      <c r="AS75" s="267"/>
    </row>
    <row r="76" spans="20:45" x14ac:dyDescent="0.25"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L76" s="267"/>
      <c r="AM76" s="267"/>
      <c r="AN76" s="267"/>
      <c r="AO76" s="267"/>
      <c r="AP76" s="267"/>
      <c r="AQ76" s="267"/>
      <c r="AR76" s="267"/>
      <c r="AS76" s="267"/>
    </row>
    <row r="77" spans="20:45" x14ac:dyDescent="0.25"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L77" s="267"/>
      <c r="AM77" s="267"/>
      <c r="AN77" s="267"/>
      <c r="AO77" s="267"/>
      <c r="AP77" s="267"/>
      <c r="AQ77" s="267"/>
      <c r="AR77" s="267"/>
      <c r="AS77" s="267"/>
    </row>
    <row r="78" spans="20:45" x14ac:dyDescent="0.25"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L78" s="267"/>
      <c r="AM78" s="267"/>
      <c r="AN78" s="267"/>
      <c r="AO78" s="267"/>
      <c r="AP78" s="267"/>
      <c r="AQ78" s="267"/>
      <c r="AR78" s="267"/>
      <c r="AS78" s="267"/>
    </row>
    <row r="79" spans="20:45" x14ac:dyDescent="0.25"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L79" s="267"/>
      <c r="AM79" s="267"/>
      <c r="AN79" s="267"/>
      <c r="AO79" s="267"/>
      <c r="AP79" s="267"/>
      <c r="AQ79" s="267"/>
      <c r="AR79" s="267"/>
      <c r="AS79" s="267"/>
    </row>
    <row r="80" spans="20:45" x14ac:dyDescent="0.25"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L80" s="267"/>
      <c r="AM80" s="267"/>
      <c r="AN80" s="267"/>
      <c r="AO80" s="267"/>
      <c r="AP80" s="267"/>
      <c r="AQ80" s="267"/>
      <c r="AR80" s="267"/>
      <c r="AS80" s="267"/>
    </row>
    <row r="81" spans="20:45" x14ac:dyDescent="0.25"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L81" s="267"/>
      <c r="AM81" s="267"/>
      <c r="AN81" s="267"/>
      <c r="AO81" s="267"/>
      <c r="AP81" s="267"/>
      <c r="AQ81" s="267"/>
      <c r="AR81" s="267"/>
      <c r="AS81" s="267"/>
    </row>
    <row r="82" spans="20:45" x14ac:dyDescent="0.25"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L82" s="267"/>
      <c r="AM82" s="267"/>
      <c r="AN82" s="267"/>
      <c r="AO82" s="267"/>
      <c r="AP82" s="267"/>
      <c r="AQ82" s="267"/>
      <c r="AR82" s="267"/>
      <c r="AS82" s="267"/>
    </row>
    <row r="83" spans="20:45" x14ac:dyDescent="0.25"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L83" s="267"/>
      <c r="AM83" s="267"/>
      <c r="AN83" s="267"/>
      <c r="AO83" s="267"/>
      <c r="AP83" s="267"/>
      <c r="AQ83" s="267"/>
      <c r="AR83" s="267"/>
      <c r="AS83" s="267"/>
    </row>
    <row r="84" spans="20:45" x14ac:dyDescent="0.25"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L84" s="267"/>
      <c r="AM84" s="267"/>
      <c r="AN84" s="267"/>
      <c r="AO84" s="267"/>
      <c r="AP84" s="267"/>
      <c r="AQ84" s="267"/>
      <c r="AR84" s="267"/>
      <c r="AS84" s="267"/>
    </row>
    <row r="85" spans="20:45" x14ac:dyDescent="0.25"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L85" s="267"/>
      <c r="AM85" s="267"/>
      <c r="AN85" s="267"/>
      <c r="AO85" s="267"/>
      <c r="AP85" s="267"/>
      <c r="AQ85" s="267"/>
      <c r="AR85" s="267"/>
      <c r="AS85" s="267"/>
    </row>
    <row r="86" spans="20:45" x14ac:dyDescent="0.25"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L86" s="267"/>
      <c r="AM86" s="267"/>
      <c r="AN86" s="267"/>
      <c r="AO86" s="267"/>
      <c r="AP86" s="267"/>
      <c r="AQ86" s="267"/>
      <c r="AR86" s="267"/>
      <c r="AS86" s="267"/>
    </row>
    <row r="87" spans="20:45" x14ac:dyDescent="0.25"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L87" s="267"/>
      <c r="AM87" s="267"/>
      <c r="AN87" s="267"/>
      <c r="AO87" s="267"/>
      <c r="AP87" s="267"/>
      <c r="AQ87" s="267"/>
      <c r="AR87" s="267"/>
      <c r="AS87" s="267"/>
    </row>
    <row r="88" spans="20:45" x14ac:dyDescent="0.25"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L88" s="267"/>
      <c r="AM88" s="267"/>
      <c r="AN88" s="267"/>
      <c r="AO88" s="267"/>
      <c r="AP88" s="267"/>
      <c r="AQ88" s="267"/>
      <c r="AR88" s="267"/>
      <c r="AS88" s="267"/>
    </row>
    <row r="89" spans="20:45" x14ac:dyDescent="0.25"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L89" s="267"/>
      <c r="AM89" s="267"/>
      <c r="AN89" s="267"/>
      <c r="AO89" s="267"/>
      <c r="AP89" s="267"/>
      <c r="AQ89" s="267"/>
      <c r="AR89" s="267"/>
      <c r="AS89" s="267"/>
    </row>
    <row r="90" spans="20:45" x14ac:dyDescent="0.25"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L90" s="267"/>
      <c r="AM90" s="267"/>
      <c r="AN90" s="267"/>
      <c r="AO90" s="267"/>
      <c r="AP90" s="267"/>
      <c r="AQ90" s="267"/>
      <c r="AR90" s="267"/>
      <c r="AS90" s="267"/>
    </row>
    <row r="91" spans="20:45" x14ac:dyDescent="0.25"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L91" s="267"/>
      <c r="AM91" s="267"/>
      <c r="AN91" s="267"/>
      <c r="AO91" s="267"/>
      <c r="AP91" s="267"/>
      <c r="AQ91" s="267"/>
      <c r="AR91" s="267"/>
      <c r="AS91" s="267"/>
    </row>
    <row r="92" spans="20:45" x14ac:dyDescent="0.25"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L92" s="267"/>
      <c r="AM92" s="267"/>
      <c r="AN92" s="267"/>
      <c r="AO92" s="267"/>
      <c r="AP92" s="267"/>
      <c r="AQ92" s="267"/>
      <c r="AR92" s="267"/>
      <c r="AS92" s="267"/>
    </row>
    <row r="93" spans="20:45" x14ac:dyDescent="0.25"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L93" s="267"/>
      <c r="AM93" s="267"/>
      <c r="AN93" s="267"/>
      <c r="AO93" s="267"/>
      <c r="AP93" s="267"/>
      <c r="AQ93" s="267"/>
      <c r="AR93" s="267"/>
      <c r="AS93" s="267"/>
    </row>
    <row r="94" spans="20:45" x14ac:dyDescent="0.25"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L94" s="267"/>
      <c r="AM94" s="267"/>
      <c r="AN94" s="267"/>
      <c r="AO94" s="267"/>
      <c r="AP94" s="267"/>
      <c r="AQ94" s="267"/>
      <c r="AR94" s="267"/>
      <c r="AS94" s="267"/>
    </row>
    <row r="95" spans="20:45" x14ac:dyDescent="0.25"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L95" s="267"/>
      <c r="AM95" s="267"/>
      <c r="AN95" s="267"/>
      <c r="AO95" s="267"/>
      <c r="AP95" s="267"/>
      <c r="AQ95" s="267"/>
      <c r="AR95" s="267"/>
      <c r="AS95" s="267"/>
    </row>
    <row r="96" spans="20:45" x14ac:dyDescent="0.25"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L96" s="267"/>
      <c r="AM96" s="267"/>
      <c r="AN96" s="267"/>
      <c r="AO96" s="267"/>
      <c r="AP96" s="267"/>
      <c r="AQ96" s="267"/>
      <c r="AR96" s="267"/>
      <c r="AS96" s="267"/>
    </row>
    <row r="97" spans="20:45" x14ac:dyDescent="0.25"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L97" s="267"/>
      <c r="AM97" s="267"/>
      <c r="AN97" s="267"/>
      <c r="AO97" s="267"/>
      <c r="AP97" s="267"/>
      <c r="AQ97" s="267"/>
      <c r="AR97" s="267"/>
      <c r="AS97" s="267"/>
    </row>
    <row r="98" spans="20:45" x14ac:dyDescent="0.25"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L98" s="267"/>
      <c r="AM98" s="267"/>
      <c r="AN98" s="267"/>
      <c r="AO98" s="267"/>
      <c r="AP98" s="267"/>
      <c r="AQ98" s="267"/>
      <c r="AR98" s="267"/>
      <c r="AS98" s="267"/>
    </row>
    <row r="99" spans="20:45" x14ac:dyDescent="0.25"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L99" s="267"/>
      <c r="AM99" s="267"/>
      <c r="AN99" s="267"/>
      <c r="AO99" s="267"/>
      <c r="AP99" s="267"/>
      <c r="AQ99" s="267"/>
      <c r="AR99" s="267"/>
      <c r="AS99" s="267"/>
    </row>
    <row r="100" spans="20:45" x14ac:dyDescent="0.25"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L100" s="267"/>
      <c r="AM100" s="267"/>
      <c r="AN100" s="267"/>
      <c r="AO100" s="267"/>
      <c r="AP100" s="267"/>
      <c r="AQ100" s="267"/>
      <c r="AR100" s="267"/>
      <c r="AS100" s="267"/>
    </row>
    <row r="101" spans="20:45" x14ac:dyDescent="0.25"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L101" s="267"/>
      <c r="AM101" s="267"/>
      <c r="AN101" s="267"/>
      <c r="AO101" s="267"/>
      <c r="AP101" s="267"/>
      <c r="AQ101" s="267"/>
      <c r="AR101" s="267"/>
      <c r="AS101" s="267"/>
    </row>
    <row r="102" spans="20:45" x14ac:dyDescent="0.25"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L102" s="267"/>
      <c r="AM102" s="267"/>
      <c r="AN102" s="267"/>
      <c r="AO102" s="267"/>
      <c r="AP102" s="267"/>
      <c r="AQ102" s="267"/>
      <c r="AR102" s="267"/>
      <c r="AS102" s="267"/>
    </row>
    <row r="103" spans="20:45" x14ac:dyDescent="0.25"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L103" s="267"/>
      <c r="AM103" s="267"/>
      <c r="AN103" s="267"/>
      <c r="AO103" s="267"/>
      <c r="AP103" s="267"/>
      <c r="AQ103" s="267"/>
      <c r="AR103" s="267"/>
      <c r="AS103" s="267"/>
    </row>
    <row r="104" spans="20:45" x14ac:dyDescent="0.25"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L104" s="267"/>
      <c r="AM104" s="267"/>
      <c r="AN104" s="267"/>
      <c r="AO104" s="267"/>
      <c r="AP104" s="267"/>
      <c r="AQ104" s="267"/>
      <c r="AR104" s="267"/>
      <c r="AS104" s="267"/>
    </row>
    <row r="105" spans="20:45" x14ac:dyDescent="0.25"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L105" s="267"/>
      <c r="AM105" s="267"/>
      <c r="AN105" s="267"/>
      <c r="AO105" s="267"/>
      <c r="AP105" s="267"/>
      <c r="AQ105" s="267"/>
      <c r="AR105" s="267"/>
      <c r="AS105" s="267"/>
    </row>
    <row r="106" spans="20:45" x14ac:dyDescent="0.25"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L106" s="267"/>
      <c r="AM106" s="267"/>
      <c r="AN106" s="267"/>
      <c r="AO106" s="267"/>
      <c r="AP106" s="267"/>
      <c r="AQ106" s="267"/>
      <c r="AR106" s="267"/>
      <c r="AS106" s="267"/>
    </row>
    <row r="107" spans="20:45" x14ac:dyDescent="0.25"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L107" s="267"/>
      <c r="AM107" s="267"/>
      <c r="AN107" s="267"/>
      <c r="AO107" s="267"/>
      <c r="AP107" s="267"/>
      <c r="AQ107" s="267"/>
      <c r="AR107" s="267"/>
      <c r="AS107" s="267"/>
    </row>
    <row r="108" spans="20:45" x14ac:dyDescent="0.25"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L108" s="267"/>
      <c r="AM108" s="267"/>
      <c r="AN108" s="267"/>
      <c r="AO108" s="267"/>
      <c r="AP108" s="267"/>
      <c r="AQ108" s="267"/>
      <c r="AR108" s="267"/>
      <c r="AS108" s="267"/>
    </row>
    <row r="109" spans="20:45" x14ac:dyDescent="0.25"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L109" s="267"/>
      <c r="AM109" s="267"/>
      <c r="AN109" s="267"/>
      <c r="AO109" s="267"/>
      <c r="AP109" s="267"/>
      <c r="AQ109" s="267"/>
      <c r="AR109" s="267"/>
      <c r="AS109" s="267"/>
    </row>
    <row r="110" spans="20:45" x14ac:dyDescent="0.25"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L110" s="267"/>
      <c r="AM110" s="267"/>
      <c r="AN110" s="267"/>
      <c r="AO110" s="267"/>
      <c r="AP110" s="267"/>
      <c r="AQ110" s="267"/>
      <c r="AR110" s="267"/>
      <c r="AS110" s="267"/>
    </row>
    <row r="111" spans="20:45" x14ac:dyDescent="0.25"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L111" s="267"/>
      <c r="AM111" s="267"/>
      <c r="AN111" s="267"/>
      <c r="AO111" s="267"/>
      <c r="AP111" s="267"/>
      <c r="AQ111" s="267"/>
      <c r="AR111" s="267"/>
      <c r="AS111" s="267"/>
    </row>
    <row r="112" spans="20:45" x14ac:dyDescent="0.25"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L112" s="267"/>
      <c r="AM112" s="267"/>
      <c r="AN112" s="267"/>
      <c r="AO112" s="267"/>
      <c r="AP112" s="267"/>
      <c r="AQ112" s="267"/>
      <c r="AR112" s="267"/>
      <c r="AS112" s="267"/>
    </row>
    <row r="113" spans="20:45" x14ac:dyDescent="0.25"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L113" s="267"/>
      <c r="AM113" s="267"/>
      <c r="AN113" s="267"/>
      <c r="AO113" s="267"/>
      <c r="AP113" s="267"/>
      <c r="AQ113" s="267"/>
      <c r="AR113" s="267"/>
      <c r="AS113" s="267"/>
    </row>
    <row r="114" spans="20:45" x14ac:dyDescent="0.25"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L114" s="267"/>
      <c r="AM114" s="267"/>
      <c r="AN114" s="267"/>
      <c r="AO114" s="267"/>
      <c r="AP114" s="267"/>
      <c r="AQ114" s="267"/>
      <c r="AR114" s="267"/>
      <c r="AS114" s="267"/>
    </row>
    <row r="115" spans="20:45" x14ac:dyDescent="0.25"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L115" s="267"/>
      <c r="AM115" s="267"/>
      <c r="AN115" s="267"/>
      <c r="AO115" s="267"/>
      <c r="AP115" s="267"/>
      <c r="AQ115" s="267"/>
      <c r="AR115" s="267"/>
      <c r="AS115" s="267"/>
    </row>
    <row r="116" spans="20:45" x14ac:dyDescent="0.25"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L116" s="267"/>
      <c r="AM116" s="267"/>
      <c r="AN116" s="267"/>
      <c r="AO116" s="267"/>
      <c r="AP116" s="267"/>
      <c r="AQ116" s="267"/>
      <c r="AR116" s="267"/>
      <c r="AS116" s="267"/>
    </row>
    <row r="117" spans="20:45" x14ac:dyDescent="0.25"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L117" s="267"/>
      <c r="AM117" s="267"/>
      <c r="AN117" s="267"/>
      <c r="AO117" s="267"/>
      <c r="AP117" s="267"/>
      <c r="AQ117" s="267"/>
      <c r="AR117" s="267"/>
      <c r="AS117" s="267"/>
    </row>
    <row r="118" spans="20:45" x14ac:dyDescent="0.25"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L118" s="267"/>
      <c r="AM118" s="267"/>
      <c r="AN118" s="267"/>
      <c r="AO118" s="267"/>
      <c r="AP118" s="267"/>
      <c r="AQ118" s="267"/>
      <c r="AR118" s="267"/>
      <c r="AS118" s="267"/>
    </row>
    <row r="119" spans="20:45" x14ac:dyDescent="0.25"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L119" s="267"/>
      <c r="AM119" s="267"/>
      <c r="AN119" s="267"/>
      <c r="AO119" s="267"/>
      <c r="AP119" s="267"/>
      <c r="AQ119" s="267"/>
      <c r="AR119" s="267"/>
      <c r="AS119" s="267"/>
    </row>
    <row r="120" spans="20:45" x14ac:dyDescent="0.25"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L120" s="267"/>
      <c r="AM120" s="267"/>
      <c r="AN120" s="267"/>
      <c r="AO120" s="267"/>
      <c r="AP120" s="267"/>
      <c r="AQ120" s="267"/>
      <c r="AR120" s="267"/>
      <c r="AS120" s="267"/>
    </row>
    <row r="121" spans="20:45" x14ac:dyDescent="0.25"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L121" s="267"/>
      <c r="AM121" s="267"/>
      <c r="AN121" s="267"/>
      <c r="AO121" s="267"/>
      <c r="AP121" s="267"/>
      <c r="AQ121" s="267"/>
      <c r="AR121" s="267"/>
      <c r="AS121" s="267"/>
    </row>
    <row r="122" spans="20:45" x14ac:dyDescent="0.25"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L122" s="267"/>
      <c r="AM122" s="267"/>
      <c r="AN122" s="267"/>
      <c r="AO122" s="267"/>
      <c r="AP122" s="267"/>
      <c r="AQ122" s="267"/>
      <c r="AR122" s="267"/>
      <c r="AS122" s="267"/>
    </row>
    <row r="123" spans="20:45" x14ac:dyDescent="0.25"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L123" s="267"/>
      <c r="AM123" s="267"/>
      <c r="AN123" s="267"/>
      <c r="AO123" s="267"/>
      <c r="AP123" s="267"/>
      <c r="AQ123" s="267"/>
      <c r="AR123" s="267"/>
      <c r="AS123" s="267"/>
    </row>
    <row r="124" spans="20:45" x14ac:dyDescent="0.25"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L124" s="267"/>
      <c r="AM124" s="267"/>
      <c r="AN124" s="267"/>
      <c r="AO124" s="267"/>
      <c r="AP124" s="267"/>
      <c r="AQ124" s="267"/>
      <c r="AR124" s="267"/>
      <c r="AS124" s="267"/>
    </row>
    <row r="125" spans="20:45" x14ac:dyDescent="0.25"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L125" s="267"/>
      <c r="AM125" s="267"/>
      <c r="AN125" s="267"/>
      <c r="AO125" s="267"/>
      <c r="AP125" s="267"/>
      <c r="AQ125" s="267"/>
      <c r="AR125" s="267"/>
      <c r="AS125" s="267"/>
    </row>
    <row r="126" spans="20:45" x14ac:dyDescent="0.25"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L126" s="267"/>
      <c r="AM126" s="267"/>
      <c r="AN126" s="267"/>
      <c r="AO126" s="267"/>
      <c r="AP126" s="267"/>
      <c r="AQ126" s="267"/>
      <c r="AR126" s="267"/>
      <c r="AS126" s="267"/>
    </row>
    <row r="127" spans="20:45" x14ac:dyDescent="0.25"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L127" s="267"/>
      <c r="AM127" s="267"/>
      <c r="AN127" s="267"/>
      <c r="AO127" s="267"/>
      <c r="AP127" s="267"/>
      <c r="AQ127" s="267"/>
      <c r="AR127" s="267"/>
      <c r="AS127" s="267"/>
    </row>
    <row r="128" spans="20:45" x14ac:dyDescent="0.25"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L128" s="267"/>
      <c r="AM128" s="267"/>
      <c r="AN128" s="267"/>
      <c r="AO128" s="267"/>
      <c r="AP128" s="267"/>
      <c r="AQ128" s="267"/>
      <c r="AR128" s="267"/>
      <c r="AS128" s="267"/>
    </row>
    <row r="129" spans="20:45" x14ac:dyDescent="0.25"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L129" s="267"/>
      <c r="AM129" s="267"/>
      <c r="AN129" s="267"/>
      <c r="AO129" s="267"/>
      <c r="AP129" s="267"/>
      <c r="AQ129" s="267"/>
      <c r="AR129" s="267"/>
      <c r="AS129" s="267"/>
    </row>
    <row r="130" spans="20:45" x14ac:dyDescent="0.25"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L130" s="267"/>
      <c r="AM130" s="267"/>
      <c r="AN130" s="267"/>
      <c r="AO130" s="267"/>
      <c r="AP130" s="267"/>
      <c r="AQ130" s="267"/>
      <c r="AR130" s="267"/>
      <c r="AS130" s="267"/>
    </row>
    <row r="131" spans="20:45" x14ac:dyDescent="0.25"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L131" s="267"/>
      <c r="AM131" s="267"/>
      <c r="AN131" s="267"/>
      <c r="AO131" s="267"/>
      <c r="AP131" s="267"/>
      <c r="AQ131" s="267"/>
      <c r="AR131" s="267"/>
      <c r="AS131" s="267"/>
    </row>
    <row r="132" spans="20:45" x14ac:dyDescent="0.25"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L132" s="267"/>
      <c r="AM132" s="267"/>
      <c r="AN132" s="267"/>
      <c r="AO132" s="267"/>
      <c r="AP132" s="267"/>
      <c r="AQ132" s="267"/>
      <c r="AR132" s="267"/>
      <c r="AS132" s="267"/>
    </row>
    <row r="133" spans="20:45" x14ac:dyDescent="0.25"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L133" s="267"/>
      <c r="AM133" s="267"/>
      <c r="AN133" s="267"/>
      <c r="AO133" s="267"/>
      <c r="AP133" s="267"/>
      <c r="AQ133" s="267"/>
      <c r="AR133" s="267"/>
      <c r="AS133" s="267"/>
    </row>
    <row r="134" spans="20:45" x14ac:dyDescent="0.25"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L134" s="267"/>
      <c r="AM134" s="267"/>
      <c r="AN134" s="267"/>
      <c r="AO134" s="267"/>
      <c r="AP134" s="267"/>
      <c r="AQ134" s="267"/>
      <c r="AR134" s="267"/>
      <c r="AS134" s="267"/>
    </row>
    <row r="135" spans="20:45" x14ac:dyDescent="0.25"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L135" s="267"/>
      <c r="AM135" s="267"/>
      <c r="AN135" s="267"/>
      <c r="AO135" s="267"/>
      <c r="AP135" s="267"/>
      <c r="AQ135" s="267"/>
      <c r="AR135" s="267"/>
      <c r="AS135" s="267"/>
    </row>
    <row r="136" spans="20:45" x14ac:dyDescent="0.25"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L136" s="267"/>
      <c r="AM136" s="267"/>
      <c r="AN136" s="267"/>
      <c r="AO136" s="267"/>
      <c r="AP136" s="267"/>
      <c r="AQ136" s="267"/>
      <c r="AR136" s="267"/>
      <c r="AS136" s="267"/>
    </row>
    <row r="137" spans="20:45" x14ac:dyDescent="0.25"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L137" s="267"/>
      <c r="AM137" s="267"/>
      <c r="AN137" s="267"/>
      <c r="AO137" s="267"/>
      <c r="AP137" s="267"/>
      <c r="AQ137" s="267"/>
      <c r="AR137" s="267"/>
      <c r="AS137" s="267"/>
    </row>
    <row r="138" spans="20:45" x14ac:dyDescent="0.25"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L138" s="267"/>
      <c r="AM138" s="267"/>
      <c r="AN138" s="267"/>
      <c r="AO138" s="267"/>
      <c r="AP138" s="267"/>
      <c r="AQ138" s="267"/>
      <c r="AR138" s="267"/>
      <c r="AS138" s="267"/>
    </row>
    <row r="139" spans="20:45" x14ac:dyDescent="0.25"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L139" s="267"/>
      <c r="AM139" s="267"/>
      <c r="AN139" s="267"/>
      <c r="AO139" s="267"/>
      <c r="AP139" s="267"/>
      <c r="AQ139" s="267"/>
      <c r="AR139" s="267"/>
      <c r="AS139" s="267"/>
    </row>
    <row r="140" spans="20:45" x14ac:dyDescent="0.25"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L140" s="267"/>
      <c r="AM140" s="267"/>
      <c r="AN140" s="267"/>
      <c r="AO140" s="267"/>
      <c r="AP140" s="267"/>
      <c r="AQ140" s="267"/>
      <c r="AR140" s="267"/>
      <c r="AS140" s="267"/>
    </row>
  </sheetData>
  <mergeCells count="1">
    <mergeCell ref="A4:C4"/>
  </mergeCells>
  <conditionalFormatting sqref="B22 B24 B26 B28 B30 B32 B34 B36 B38 B40 B42 B44 B46 B48 B50 B52">
    <cfRule type="cellIs" dxfId="67" priority="7" stopIfTrue="1" operator="equal">
      <formula>"QA"</formula>
    </cfRule>
    <cfRule type="cellIs" dxfId="66" priority="8" stopIfTrue="1" operator="equal">
      <formula>"DA"</formula>
    </cfRule>
  </conditionalFormatting>
  <conditionalFormatting sqref="E7 E21">
    <cfRule type="expression" dxfId="65" priority="5" stopIfTrue="1">
      <formula>$E7&lt;5</formula>
    </cfRule>
  </conditionalFormatting>
  <conditionalFormatting sqref="E22 E24 E26 E28 E30 E32 E34 E36 E38 E40 E42 E44 E46 E48 E50 E52">
    <cfRule type="expression" dxfId="64" priority="13" stopIfTrue="1">
      <formula>AND($E22&lt;9,$C22&gt;0)</formula>
    </cfRule>
  </conditionalFormatting>
  <conditionalFormatting sqref="F7 F9 F11 F13 F15 F17 F19 F21:F22">
    <cfRule type="cellIs" dxfId="63" priority="4" stopIfTrue="1" operator="equal">
      <formula>"Bye"</formula>
    </cfRule>
  </conditionalFormatting>
  <conditionalFormatting sqref="F24 F26 F28 F30 F32 F34 F36 F38 F40 F42 F44 F46 F48 F50">
    <cfRule type="cellIs" dxfId="62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61" priority="12" stopIfTrue="1">
      <formula>AND($E22&lt;9,$C22&gt;0)</formula>
    </cfRule>
  </conditionalFormatting>
  <conditionalFormatting sqref="H7 H9 H11 H13 H15 H17 H19 H21">
    <cfRule type="expression" dxfId="60" priority="17" stopIfTrue="1">
      <formula>AND($E7&lt;9,$C7&gt;0)</formula>
    </cfRule>
  </conditionalFormatting>
  <conditionalFormatting sqref="I8 K10 I12 M14 I16 K18 I20 I23 K25 I27 M29 I31 K33 I35 I39 K41 I43 M45 I47 K49 I51">
    <cfRule type="expression" dxfId="59" priority="14" stopIfTrue="1">
      <formula>AND($O$1="CU",I8="Umpire")</formula>
    </cfRule>
    <cfRule type="expression" dxfId="58" priority="15" stopIfTrue="1">
      <formula>AND($O$1="CU",I8&lt;&gt;"Umpire",J8&lt;&gt;"")</formula>
    </cfRule>
    <cfRule type="expression" dxfId="57" priority="16" stopIfTrue="1">
      <formula>AND($O$1="CU",I8&lt;&gt;"Umpire")</formula>
    </cfRule>
  </conditionalFormatting>
  <conditionalFormatting sqref="J8 L10 J12 N14 J16 L18 J20 R62">
    <cfRule type="expression" dxfId="56" priority="6" stopIfTrue="1">
      <formula>$O$1="CU"</formula>
    </cfRule>
  </conditionalFormatting>
  <conditionalFormatting sqref="K8 M10 K12 O14 K16 M18 K20 K23 M25 K27 O29 K31 M33 K35 K39 M41 K43 O45 K47 M49 K51">
    <cfRule type="expression" dxfId="55" priority="9" stopIfTrue="1">
      <formula>J8="as"</formula>
    </cfRule>
    <cfRule type="expression" dxfId="54" priority="10" stopIfTrue="1">
      <formula>J8="bs"</formula>
    </cfRule>
  </conditionalFormatting>
  <conditionalFormatting sqref="O16">
    <cfRule type="expression" dxfId="53" priority="1" stopIfTrue="1">
      <formula>AND($O$1="CU",O16="Umpire")</formula>
    </cfRule>
    <cfRule type="expression" dxfId="52" priority="2" stopIfTrue="1">
      <formula>AND($O$1="CU",O16&lt;&gt;"Umpire",P16&lt;&gt;"")</formula>
    </cfRule>
    <cfRule type="expression" dxfId="5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ED600C66-E118-40C0-AD7B-63E29C91CBD4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544A-1251-42CE-B291-09C6B362621F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S17" sqref="S17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40" customWidth="1"/>
    <col min="5" max="5" width="10.6640625" style="377" customWidth="1"/>
    <col min="6" max="6" width="6.109375" style="91" hidden="1" customWidth="1"/>
    <col min="7" max="7" width="3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8" thickBot="1" x14ac:dyDescent="0.3">
      <c r="B2" s="88" t="s">
        <v>51</v>
      </c>
      <c r="C2" s="391" t="str">
        <f>Altalanos!$B$8</f>
        <v>L14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8" thickBot="1" x14ac:dyDescent="0.3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8" thickBot="1" x14ac:dyDescent="0.3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3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899999999999999" customHeight="1" x14ac:dyDescent="0.25">
      <c r="A7" s="185">
        <v>1</v>
      </c>
      <c r="B7" s="93" t="s">
        <v>116</v>
      </c>
      <c r="C7" s="93"/>
      <c r="D7" s="94"/>
      <c r="E7" s="198"/>
      <c r="F7" s="363"/>
      <c r="G7" s="209"/>
      <c r="H7" s="94"/>
      <c r="I7" s="94"/>
      <c r="J7" s="182"/>
      <c r="K7" s="180"/>
      <c r="L7" s="184"/>
      <c r="M7" s="180"/>
      <c r="N7" s="177"/>
      <c r="O7" s="94">
        <v>27</v>
      </c>
      <c r="P7" s="111"/>
      <c r="Q7" s="95"/>
    </row>
    <row r="8" spans="1:17" s="11" customFormat="1" ht="18.899999999999999" customHeight="1" x14ac:dyDescent="0.25">
      <c r="A8" s="185">
        <v>2</v>
      </c>
      <c r="B8" s="93" t="s">
        <v>115</v>
      </c>
      <c r="C8" s="93"/>
      <c r="D8" s="94"/>
      <c r="E8" s="198"/>
      <c r="F8" s="363"/>
      <c r="G8" s="209"/>
      <c r="H8" s="94"/>
      <c r="I8" s="94"/>
      <c r="J8" s="182"/>
      <c r="K8" s="180"/>
      <c r="L8" s="184"/>
      <c r="M8" s="180"/>
      <c r="N8" s="177"/>
      <c r="O8" s="94">
        <v>65</v>
      </c>
      <c r="P8" s="111"/>
      <c r="Q8" s="95"/>
    </row>
    <row r="9" spans="1:17" s="11" customFormat="1" ht="18.899999999999999" customHeight="1" x14ac:dyDescent="0.25">
      <c r="A9" s="185">
        <v>3</v>
      </c>
      <c r="B9" s="93" t="s">
        <v>117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75</v>
      </c>
      <c r="P9" s="372"/>
      <c r="Q9" s="205"/>
    </row>
    <row r="10" spans="1:17" s="11" customFormat="1" ht="18.899999999999999" customHeight="1" x14ac:dyDescent="0.25">
      <c r="A10" s="185">
        <v>4</v>
      </c>
      <c r="B10" s="93"/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/>
      <c r="P10" s="371"/>
      <c r="Q10" s="369"/>
    </row>
    <row r="11" spans="1:17" s="11" customFormat="1" ht="18.899999999999999" customHeight="1" x14ac:dyDescent="0.25">
      <c r="A11" s="185">
        <v>5</v>
      </c>
      <c r="B11" s="93"/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/>
      <c r="P11" s="371"/>
      <c r="Q11" s="369"/>
    </row>
    <row r="12" spans="1:17" s="11" customFormat="1" ht="18.899999999999999" customHeight="1" x14ac:dyDescent="0.25">
      <c r="A12" s="185">
        <v>6</v>
      </c>
      <c r="B12" s="93"/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/>
      <c r="P12" s="371"/>
      <c r="Q12" s="369"/>
    </row>
    <row r="13" spans="1:17" s="11" customFormat="1" ht="18.899999999999999" customHeight="1" x14ac:dyDescent="0.25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899999999999999" customHeight="1" x14ac:dyDescent="0.25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899999999999999" customHeight="1" x14ac:dyDescent="0.25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899999999999999" customHeight="1" x14ac:dyDescent="0.25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899999999999999" customHeight="1" x14ac:dyDescent="0.25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899999999999999" customHeight="1" x14ac:dyDescent="0.25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899999999999999" customHeight="1" x14ac:dyDescent="0.25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899999999999999" customHeight="1" x14ac:dyDescent="0.25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899999999999999" customHeight="1" x14ac:dyDescent="0.25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899999999999999" customHeight="1" x14ac:dyDescent="0.25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899999999999999" customHeight="1" x14ac:dyDescent="0.25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899999999999999" customHeight="1" x14ac:dyDescent="0.25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899999999999999" customHeight="1" x14ac:dyDescent="0.25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899999999999999" customHeight="1" x14ac:dyDescent="0.25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899999999999999" customHeight="1" x14ac:dyDescent="0.25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899999999999999" customHeight="1" x14ac:dyDescent="0.25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899999999999999" customHeight="1" x14ac:dyDescent="0.25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899999999999999" customHeight="1" x14ac:dyDescent="0.25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899999999999999" customHeight="1" x14ac:dyDescent="0.25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899999999999999" customHeight="1" x14ac:dyDescent="0.25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899999999999999" customHeight="1" x14ac:dyDescent="0.25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899999999999999" customHeight="1" x14ac:dyDescent="0.25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899999999999999" customHeight="1" x14ac:dyDescent="0.25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899999999999999" customHeight="1" x14ac:dyDescent="0.25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899999999999999" customHeight="1" x14ac:dyDescent="0.25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899999999999999" customHeight="1" x14ac:dyDescent="0.25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899999999999999" customHeight="1" x14ac:dyDescent="0.25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899999999999999" customHeight="1" x14ac:dyDescent="0.25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103" si="0">IF(Q40="",999,Q40)</f>
        <v>999</v>
      </c>
      <c r="M40" s="208">
        <f t="shared" ref="M40:M103" si="1">IF(P40=999,999,1)</f>
        <v>999</v>
      </c>
      <c r="N40" s="205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899999999999999" customHeight="1" x14ac:dyDescent="0.25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899999999999999" customHeight="1" x14ac:dyDescent="0.25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899999999999999" customHeight="1" x14ac:dyDescent="0.25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899999999999999" customHeight="1" x14ac:dyDescent="0.25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899999999999999" customHeight="1" x14ac:dyDescent="0.25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899999999999999" customHeight="1" x14ac:dyDescent="0.25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899999999999999" customHeight="1" x14ac:dyDescent="0.25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899999999999999" customHeight="1" x14ac:dyDescent="0.25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899999999999999" customHeight="1" x14ac:dyDescent="0.25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899999999999999" customHeight="1" x14ac:dyDescent="0.25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899999999999999" customHeight="1" x14ac:dyDescent="0.25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899999999999999" customHeight="1" x14ac:dyDescent="0.25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899999999999999" customHeight="1" x14ac:dyDescent="0.25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899999999999999" customHeight="1" x14ac:dyDescent="0.25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899999999999999" customHeight="1" x14ac:dyDescent="0.25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899999999999999" customHeight="1" x14ac:dyDescent="0.25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899999999999999" customHeight="1" x14ac:dyDescent="0.25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899999999999999" customHeight="1" x14ac:dyDescent="0.25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899999999999999" customHeight="1" x14ac:dyDescent="0.25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899999999999999" customHeight="1" x14ac:dyDescent="0.25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899999999999999" customHeight="1" x14ac:dyDescent="0.25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899999999999999" customHeight="1" x14ac:dyDescent="0.25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899999999999999" customHeight="1" x14ac:dyDescent="0.25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899999999999999" customHeight="1" x14ac:dyDescent="0.25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899999999999999" customHeight="1" x14ac:dyDescent="0.25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899999999999999" customHeight="1" x14ac:dyDescent="0.25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899999999999999" customHeight="1" x14ac:dyDescent="0.25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899999999999999" customHeight="1" x14ac:dyDescent="0.25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899999999999999" customHeight="1" x14ac:dyDescent="0.25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899999999999999" customHeight="1" x14ac:dyDescent="0.25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899999999999999" customHeight="1" x14ac:dyDescent="0.25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si="0"/>
        <v>999</v>
      </c>
      <c r="M72" s="208">
        <f t="shared" si="1"/>
        <v>999</v>
      </c>
      <c r="N72" s="205"/>
      <c r="O72" s="95"/>
      <c r="P72" s="111">
        <f t="shared" si="2"/>
        <v>999</v>
      </c>
      <c r="Q72" s="95"/>
    </row>
    <row r="73" spans="1:17" s="11" customFormat="1" ht="18.899999999999999" customHeight="1" x14ac:dyDescent="0.25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0"/>
        <v>999</v>
      </c>
      <c r="M73" s="208">
        <f t="shared" si="1"/>
        <v>999</v>
      </c>
      <c r="N73" s="205"/>
      <c r="O73" s="95"/>
      <c r="P73" s="111">
        <f t="shared" si="2"/>
        <v>999</v>
      </c>
      <c r="Q73" s="95"/>
    </row>
    <row r="74" spans="1:17" s="11" customFormat="1" ht="18.899999999999999" customHeight="1" x14ac:dyDescent="0.25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0"/>
        <v>999</v>
      </c>
      <c r="M74" s="208">
        <f t="shared" si="1"/>
        <v>999</v>
      </c>
      <c r="N74" s="205"/>
      <c r="O74" s="95"/>
      <c r="P74" s="111">
        <f t="shared" si="2"/>
        <v>999</v>
      </c>
      <c r="Q74" s="95"/>
    </row>
    <row r="75" spans="1:17" s="11" customFormat="1" ht="18.899999999999999" customHeight="1" x14ac:dyDescent="0.25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0"/>
        <v>999</v>
      </c>
      <c r="M75" s="208">
        <f t="shared" si="1"/>
        <v>999</v>
      </c>
      <c r="N75" s="205"/>
      <c r="O75" s="95"/>
      <c r="P75" s="111">
        <f t="shared" si="2"/>
        <v>999</v>
      </c>
      <c r="Q75" s="95"/>
    </row>
    <row r="76" spans="1:17" s="11" customFormat="1" ht="18.899999999999999" customHeight="1" x14ac:dyDescent="0.25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0"/>
        <v>999</v>
      </c>
      <c r="M76" s="208">
        <f t="shared" si="1"/>
        <v>999</v>
      </c>
      <c r="N76" s="205"/>
      <c r="O76" s="95"/>
      <c r="P76" s="111">
        <f t="shared" si="2"/>
        <v>999</v>
      </c>
      <c r="Q76" s="95"/>
    </row>
    <row r="77" spans="1:17" s="11" customFormat="1" ht="18.899999999999999" customHeight="1" x14ac:dyDescent="0.25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0"/>
        <v>999</v>
      </c>
      <c r="M77" s="208">
        <f t="shared" si="1"/>
        <v>999</v>
      </c>
      <c r="N77" s="205"/>
      <c r="O77" s="95"/>
      <c r="P77" s="111">
        <f t="shared" si="2"/>
        <v>999</v>
      </c>
      <c r="Q77" s="95"/>
    </row>
    <row r="78" spans="1:17" s="11" customFormat="1" ht="18.899999999999999" customHeight="1" x14ac:dyDescent="0.25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0"/>
        <v>999</v>
      </c>
      <c r="M78" s="208">
        <f t="shared" si="1"/>
        <v>999</v>
      </c>
      <c r="N78" s="205"/>
      <c r="O78" s="95"/>
      <c r="P78" s="111">
        <f t="shared" si="2"/>
        <v>999</v>
      </c>
      <c r="Q78" s="95"/>
    </row>
    <row r="79" spans="1:17" s="11" customFormat="1" ht="18.899999999999999" customHeight="1" x14ac:dyDescent="0.25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0"/>
        <v>999</v>
      </c>
      <c r="M79" s="208">
        <f t="shared" si="1"/>
        <v>999</v>
      </c>
      <c r="N79" s="205"/>
      <c r="O79" s="95"/>
      <c r="P79" s="111">
        <f t="shared" si="2"/>
        <v>999</v>
      </c>
      <c r="Q79" s="95"/>
    </row>
    <row r="80" spans="1:17" s="11" customFormat="1" ht="18.899999999999999" customHeight="1" x14ac:dyDescent="0.25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0"/>
        <v>999</v>
      </c>
      <c r="M80" s="208">
        <f t="shared" si="1"/>
        <v>999</v>
      </c>
      <c r="N80" s="205"/>
      <c r="O80" s="95"/>
      <c r="P80" s="111">
        <f t="shared" si="2"/>
        <v>999</v>
      </c>
      <c r="Q80" s="95"/>
    </row>
    <row r="81" spans="1:17" s="11" customFormat="1" ht="18.899999999999999" customHeight="1" x14ac:dyDescent="0.25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0"/>
        <v>999</v>
      </c>
      <c r="M81" s="208">
        <f t="shared" si="1"/>
        <v>999</v>
      </c>
      <c r="N81" s="205"/>
      <c r="O81" s="95"/>
      <c r="P81" s="111">
        <f t="shared" si="2"/>
        <v>999</v>
      </c>
      <c r="Q81" s="95"/>
    </row>
    <row r="82" spans="1:17" s="11" customFormat="1" ht="18.899999999999999" customHeight="1" x14ac:dyDescent="0.25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0"/>
        <v>999</v>
      </c>
      <c r="M82" s="208">
        <f t="shared" si="1"/>
        <v>999</v>
      </c>
      <c r="N82" s="205"/>
      <c r="O82" s="95"/>
      <c r="P82" s="111">
        <f t="shared" si="2"/>
        <v>999</v>
      </c>
      <c r="Q82" s="95"/>
    </row>
    <row r="83" spans="1:17" s="11" customFormat="1" ht="18.899999999999999" customHeight="1" x14ac:dyDescent="0.25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0"/>
        <v>999</v>
      </c>
      <c r="M83" s="208">
        <f t="shared" si="1"/>
        <v>999</v>
      </c>
      <c r="N83" s="205"/>
      <c r="O83" s="95"/>
      <c r="P83" s="111">
        <f t="shared" si="2"/>
        <v>999</v>
      </c>
      <c r="Q83" s="95"/>
    </row>
    <row r="84" spans="1:17" s="11" customFormat="1" ht="18.899999999999999" customHeight="1" x14ac:dyDescent="0.25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0"/>
        <v>999</v>
      </c>
      <c r="M84" s="208">
        <f t="shared" si="1"/>
        <v>999</v>
      </c>
      <c r="N84" s="205"/>
      <c r="O84" s="95"/>
      <c r="P84" s="111">
        <f t="shared" si="2"/>
        <v>999</v>
      </c>
      <c r="Q84" s="95"/>
    </row>
    <row r="85" spans="1:17" s="11" customFormat="1" ht="18.899999999999999" customHeight="1" x14ac:dyDescent="0.25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0"/>
        <v>999</v>
      </c>
      <c r="M85" s="208">
        <f t="shared" si="1"/>
        <v>999</v>
      </c>
      <c r="N85" s="205"/>
      <c r="O85" s="95"/>
      <c r="P85" s="111">
        <f t="shared" si="2"/>
        <v>999</v>
      </c>
      <c r="Q85" s="95"/>
    </row>
    <row r="86" spans="1:17" s="11" customFormat="1" ht="18.899999999999999" customHeight="1" x14ac:dyDescent="0.25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0"/>
        <v>999</v>
      </c>
      <c r="M86" s="208">
        <f t="shared" si="1"/>
        <v>999</v>
      </c>
      <c r="N86" s="205"/>
      <c r="O86" s="95"/>
      <c r="P86" s="111">
        <f t="shared" si="2"/>
        <v>999</v>
      </c>
      <c r="Q86" s="95"/>
    </row>
    <row r="87" spans="1:17" s="11" customFormat="1" ht="18.899999999999999" customHeight="1" x14ac:dyDescent="0.25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0"/>
        <v>999</v>
      </c>
      <c r="M87" s="208">
        <f t="shared" si="1"/>
        <v>999</v>
      </c>
      <c r="N87" s="205"/>
      <c r="O87" s="95"/>
      <c r="P87" s="111">
        <f t="shared" si="2"/>
        <v>999</v>
      </c>
      <c r="Q87" s="95"/>
    </row>
    <row r="88" spans="1:17" s="11" customFormat="1" ht="18.899999999999999" customHeight="1" x14ac:dyDescent="0.25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0"/>
        <v>999</v>
      </c>
      <c r="M88" s="208">
        <f t="shared" si="1"/>
        <v>999</v>
      </c>
      <c r="N88" s="205"/>
      <c r="O88" s="95"/>
      <c r="P88" s="111">
        <f t="shared" si="2"/>
        <v>999</v>
      </c>
      <c r="Q88" s="95"/>
    </row>
    <row r="89" spans="1:17" s="11" customFormat="1" ht="18.899999999999999" customHeight="1" x14ac:dyDescent="0.25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0"/>
        <v>999</v>
      </c>
      <c r="M89" s="208">
        <f t="shared" si="1"/>
        <v>999</v>
      </c>
      <c r="N89" s="205"/>
      <c r="O89" s="95"/>
      <c r="P89" s="111">
        <f t="shared" si="2"/>
        <v>999</v>
      </c>
      <c r="Q89" s="95"/>
    </row>
    <row r="90" spans="1:17" s="11" customFormat="1" ht="18.899999999999999" customHeight="1" x14ac:dyDescent="0.25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0"/>
        <v>999</v>
      </c>
      <c r="M90" s="208">
        <f t="shared" si="1"/>
        <v>999</v>
      </c>
      <c r="N90" s="205"/>
      <c r="O90" s="95"/>
      <c r="P90" s="111">
        <f t="shared" si="2"/>
        <v>999</v>
      </c>
      <c r="Q90" s="95"/>
    </row>
    <row r="91" spans="1:17" s="11" customFormat="1" ht="18.899999999999999" customHeight="1" x14ac:dyDescent="0.25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0"/>
        <v>999</v>
      </c>
      <c r="M91" s="208">
        <f t="shared" si="1"/>
        <v>999</v>
      </c>
      <c r="N91" s="205"/>
      <c r="O91" s="95"/>
      <c r="P91" s="111">
        <f t="shared" si="2"/>
        <v>999</v>
      </c>
      <c r="Q91" s="95"/>
    </row>
    <row r="92" spans="1:17" s="11" customFormat="1" ht="18.899999999999999" customHeight="1" x14ac:dyDescent="0.25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0"/>
        <v>999</v>
      </c>
      <c r="M92" s="208">
        <f t="shared" si="1"/>
        <v>999</v>
      </c>
      <c r="N92" s="205"/>
      <c r="O92" s="95"/>
      <c r="P92" s="111">
        <f t="shared" si="2"/>
        <v>999</v>
      </c>
      <c r="Q92" s="95"/>
    </row>
    <row r="93" spans="1:17" s="11" customFormat="1" ht="18.899999999999999" customHeight="1" x14ac:dyDescent="0.25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0"/>
        <v>999</v>
      </c>
      <c r="M93" s="208">
        <f t="shared" si="1"/>
        <v>999</v>
      </c>
      <c r="N93" s="205"/>
      <c r="O93" s="95"/>
      <c r="P93" s="111">
        <f t="shared" si="2"/>
        <v>999</v>
      </c>
      <c r="Q93" s="95"/>
    </row>
    <row r="94" spans="1:17" s="11" customFormat="1" ht="18.899999999999999" customHeight="1" x14ac:dyDescent="0.25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0"/>
        <v>999</v>
      </c>
      <c r="M94" s="208">
        <f t="shared" si="1"/>
        <v>999</v>
      </c>
      <c r="N94" s="205"/>
      <c r="O94" s="95"/>
      <c r="P94" s="111">
        <f t="shared" si="2"/>
        <v>999</v>
      </c>
      <c r="Q94" s="95"/>
    </row>
    <row r="95" spans="1:17" s="11" customFormat="1" ht="18.899999999999999" customHeight="1" x14ac:dyDescent="0.25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0"/>
        <v>999</v>
      </c>
      <c r="M95" s="208">
        <f t="shared" si="1"/>
        <v>999</v>
      </c>
      <c r="N95" s="205"/>
      <c r="O95" s="95"/>
      <c r="P95" s="111">
        <f t="shared" si="2"/>
        <v>999</v>
      </c>
      <c r="Q95" s="95"/>
    </row>
    <row r="96" spans="1:17" s="11" customFormat="1" ht="18.899999999999999" customHeight="1" x14ac:dyDescent="0.25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0"/>
        <v>999</v>
      </c>
      <c r="M96" s="208">
        <f t="shared" si="1"/>
        <v>999</v>
      </c>
      <c r="N96" s="205"/>
      <c r="O96" s="95"/>
      <c r="P96" s="111">
        <f t="shared" si="2"/>
        <v>999</v>
      </c>
      <c r="Q96" s="95"/>
    </row>
    <row r="97" spans="1:17" s="11" customFormat="1" ht="18.899999999999999" customHeight="1" x14ac:dyDescent="0.25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0"/>
        <v>999</v>
      </c>
      <c r="M97" s="208">
        <f t="shared" si="1"/>
        <v>999</v>
      </c>
      <c r="N97" s="205"/>
      <c r="O97" s="95"/>
      <c r="P97" s="111">
        <f t="shared" si="2"/>
        <v>999</v>
      </c>
      <c r="Q97" s="95"/>
    </row>
    <row r="98" spans="1:17" s="11" customFormat="1" ht="18.899999999999999" customHeight="1" x14ac:dyDescent="0.25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0"/>
        <v>999</v>
      </c>
      <c r="M98" s="208">
        <f t="shared" si="1"/>
        <v>999</v>
      </c>
      <c r="N98" s="205"/>
      <c r="O98" s="95"/>
      <c r="P98" s="111">
        <f t="shared" si="2"/>
        <v>999</v>
      </c>
      <c r="Q98" s="95"/>
    </row>
    <row r="99" spans="1:17" s="11" customFormat="1" ht="18.899999999999999" customHeight="1" x14ac:dyDescent="0.25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0"/>
        <v>999</v>
      </c>
      <c r="M99" s="208">
        <f t="shared" si="1"/>
        <v>999</v>
      </c>
      <c r="N99" s="205"/>
      <c r="O99" s="95"/>
      <c r="P99" s="111">
        <f t="shared" si="2"/>
        <v>999</v>
      </c>
      <c r="Q99" s="95"/>
    </row>
    <row r="100" spans="1:17" s="11" customFormat="1" ht="18.899999999999999" customHeight="1" x14ac:dyDescent="0.25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0"/>
        <v>999</v>
      </c>
      <c r="M100" s="208">
        <f t="shared" si="1"/>
        <v>999</v>
      </c>
      <c r="N100" s="205"/>
      <c r="O100" s="95"/>
      <c r="P100" s="111">
        <f t="shared" si="2"/>
        <v>999</v>
      </c>
      <c r="Q100" s="95"/>
    </row>
    <row r="101" spans="1:17" s="11" customFormat="1" ht="18.899999999999999" customHeight="1" x14ac:dyDescent="0.25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si="0"/>
        <v>999</v>
      </c>
      <c r="M101" s="208">
        <f t="shared" si="1"/>
        <v>999</v>
      </c>
      <c r="N101" s="205"/>
      <c r="O101" s="95"/>
      <c r="P101" s="111">
        <f t="shared" si="2"/>
        <v>999</v>
      </c>
      <c r="Q101" s="95"/>
    </row>
    <row r="102" spans="1:17" s="11" customFormat="1" ht="18.899999999999999" customHeight="1" x14ac:dyDescent="0.25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0"/>
        <v>999</v>
      </c>
      <c r="M102" s="208">
        <f t="shared" si="1"/>
        <v>999</v>
      </c>
      <c r="N102" s="205"/>
      <c r="O102" s="95"/>
      <c r="P102" s="111">
        <f t="shared" si="2"/>
        <v>999</v>
      </c>
      <c r="Q102" s="95"/>
    </row>
    <row r="103" spans="1:17" s="11" customFormat="1" ht="18.899999999999999" customHeight="1" x14ac:dyDescent="0.25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0"/>
        <v>999</v>
      </c>
      <c r="M103" s="208">
        <f t="shared" si="1"/>
        <v>999</v>
      </c>
      <c r="N103" s="205"/>
      <c r="O103" s="95"/>
      <c r="P103" s="111">
        <f t="shared" si="2"/>
        <v>999</v>
      </c>
      <c r="Q103" s="95"/>
    </row>
    <row r="104" spans="1:17" s="11" customFormat="1" ht="18.899999999999999" customHeight="1" x14ac:dyDescent="0.25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ref="L104:L156" si="3">IF(Q104="",999,Q104)</f>
        <v>999</v>
      </c>
      <c r="M104" s="208">
        <f t="shared" ref="M104:M156" si="4">IF(P104=999,999,1)</f>
        <v>999</v>
      </c>
      <c r="N104" s="205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3"/>
        <v>999</v>
      </c>
      <c r="M105" s="208">
        <f t="shared" si="4"/>
        <v>999</v>
      </c>
      <c r="N105" s="205"/>
      <c r="O105" s="95"/>
      <c r="P105" s="111">
        <f t="shared" si="5"/>
        <v>999</v>
      </c>
      <c r="Q105" s="95"/>
    </row>
    <row r="106" spans="1:17" s="11" customFormat="1" ht="18.899999999999999" customHeight="1" x14ac:dyDescent="0.25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3"/>
        <v>999</v>
      </c>
      <c r="M106" s="208">
        <f t="shared" si="4"/>
        <v>999</v>
      </c>
      <c r="N106" s="205"/>
      <c r="O106" s="95"/>
      <c r="P106" s="111">
        <f t="shared" si="5"/>
        <v>999</v>
      </c>
      <c r="Q106" s="95"/>
    </row>
    <row r="107" spans="1:17" s="11" customFormat="1" ht="18.899999999999999" customHeight="1" x14ac:dyDescent="0.25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3"/>
        <v>999</v>
      </c>
      <c r="M107" s="208">
        <f t="shared" si="4"/>
        <v>999</v>
      </c>
      <c r="N107" s="205"/>
      <c r="O107" s="95"/>
      <c r="P107" s="111">
        <f t="shared" si="5"/>
        <v>999</v>
      </c>
      <c r="Q107" s="95"/>
    </row>
    <row r="108" spans="1:17" s="11" customFormat="1" ht="18.899999999999999" customHeight="1" x14ac:dyDescent="0.25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3"/>
        <v>999</v>
      </c>
      <c r="M108" s="208">
        <f t="shared" si="4"/>
        <v>999</v>
      </c>
      <c r="N108" s="205"/>
      <c r="O108" s="95"/>
      <c r="P108" s="111">
        <f t="shared" si="5"/>
        <v>999</v>
      </c>
      <c r="Q108" s="95"/>
    </row>
    <row r="109" spans="1:17" s="11" customFormat="1" ht="18.899999999999999" customHeight="1" x14ac:dyDescent="0.25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3"/>
        <v>999</v>
      </c>
      <c r="M109" s="208">
        <f t="shared" si="4"/>
        <v>999</v>
      </c>
      <c r="N109" s="205"/>
      <c r="O109" s="95"/>
      <c r="P109" s="111">
        <f t="shared" si="5"/>
        <v>999</v>
      </c>
      <c r="Q109" s="95"/>
    </row>
    <row r="110" spans="1:17" s="11" customFormat="1" ht="18.899999999999999" customHeight="1" x14ac:dyDescent="0.25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3"/>
        <v>999</v>
      </c>
      <c r="M110" s="208">
        <f t="shared" si="4"/>
        <v>999</v>
      </c>
      <c r="N110" s="205"/>
      <c r="O110" s="95"/>
      <c r="P110" s="111">
        <f t="shared" si="5"/>
        <v>999</v>
      </c>
      <c r="Q110" s="95"/>
    </row>
    <row r="111" spans="1:17" s="11" customFormat="1" ht="18.899999999999999" customHeight="1" x14ac:dyDescent="0.25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3"/>
        <v>999</v>
      </c>
      <c r="M111" s="208">
        <f t="shared" si="4"/>
        <v>999</v>
      </c>
      <c r="N111" s="205"/>
      <c r="O111" s="95"/>
      <c r="P111" s="111">
        <f t="shared" si="5"/>
        <v>999</v>
      </c>
      <c r="Q111" s="95"/>
    </row>
    <row r="112" spans="1:17" s="11" customFormat="1" ht="18.899999999999999" customHeight="1" x14ac:dyDescent="0.25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3"/>
        <v>999</v>
      </c>
      <c r="M112" s="208">
        <f t="shared" si="4"/>
        <v>999</v>
      </c>
      <c r="N112" s="205"/>
      <c r="O112" s="95"/>
      <c r="P112" s="111">
        <f t="shared" si="5"/>
        <v>999</v>
      </c>
      <c r="Q112" s="95"/>
    </row>
    <row r="113" spans="1:17" s="11" customFormat="1" ht="18.899999999999999" customHeight="1" x14ac:dyDescent="0.25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3"/>
        <v>999</v>
      </c>
      <c r="M113" s="208">
        <f t="shared" si="4"/>
        <v>999</v>
      </c>
      <c r="N113" s="205"/>
      <c r="O113" s="95"/>
      <c r="P113" s="111">
        <f t="shared" si="5"/>
        <v>999</v>
      </c>
      <c r="Q113" s="95"/>
    </row>
    <row r="114" spans="1:17" s="11" customFormat="1" ht="18.899999999999999" customHeight="1" x14ac:dyDescent="0.25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3"/>
        <v>999</v>
      </c>
      <c r="M114" s="208">
        <f t="shared" si="4"/>
        <v>999</v>
      </c>
      <c r="N114" s="205"/>
      <c r="O114" s="95"/>
      <c r="P114" s="111">
        <f t="shared" si="5"/>
        <v>999</v>
      </c>
      <c r="Q114" s="95"/>
    </row>
    <row r="115" spans="1:17" s="11" customFormat="1" ht="18.899999999999999" customHeight="1" x14ac:dyDescent="0.25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3"/>
        <v>999</v>
      </c>
      <c r="M115" s="208">
        <f t="shared" si="4"/>
        <v>999</v>
      </c>
      <c r="N115" s="205"/>
      <c r="O115" s="95"/>
      <c r="P115" s="111">
        <f t="shared" si="5"/>
        <v>999</v>
      </c>
      <c r="Q115" s="95"/>
    </row>
    <row r="116" spans="1:17" s="11" customFormat="1" ht="18.899999999999999" customHeight="1" x14ac:dyDescent="0.25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3"/>
        <v>999</v>
      </c>
      <c r="M116" s="208">
        <f t="shared" si="4"/>
        <v>999</v>
      </c>
      <c r="N116" s="205"/>
      <c r="O116" s="95"/>
      <c r="P116" s="111">
        <f t="shared" si="5"/>
        <v>999</v>
      </c>
      <c r="Q116" s="95"/>
    </row>
    <row r="117" spans="1:17" s="11" customFormat="1" ht="18.899999999999999" customHeight="1" x14ac:dyDescent="0.25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3"/>
        <v>999</v>
      </c>
      <c r="M117" s="208">
        <f t="shared" si="4"/>
        <v>999</v>
      </c>
      <c r="N117" s="205"/>
      <c r="O117" s="95"/>
      <c r="P117" s="111">
        <f t="shared" si="5"/>
        <v>999</v>
      </c>
      <c r="Q117" s="95"/>
    </row>
    <row r="118" spans="1:17" s="11" customFormat="1" ht="18.899999999999999" customHeight="1" x14ac:dyDescent="0.25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3"/>
        <v>999</v>
      </c>
      <c r="M118" s="208">
        <f t="shared" si="4"/>
        <v>999</v>
      </c>
      <c r="N118" s="205"/>
      <c r="O118" s="95"/>
      <c r="P118" s="111">
        <f t="shared" si="5"/>
        <v>999</v>
      </c>
      <c r="Q118" s="95"/>
    </row>
    <row r="119" spans="1:17" s="11" customFormat="1" ht="18.899999999999999" customHeight="1" x14ac:dyDescent="0.25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3"/>
        <v>999</v>
      </c>
      <c r="M119" s="208">
        <f t="shared" si="4"/>
        <v>999</v>
      </c>
      <c r="N119" s="205"/>
      <c r="O119" s="95"/>
      <c r="P119" s="111">
        <f t="shared" si="5"/>
        <v>999</v>
      </c>
      <c r="Q119" s="95"/>
    </row>
    <row r="120" spans="1:17" s="11" customFormat="1" ht="18.899999999999999" customHeight="1" x14ac:dyDescent="0.25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3"/>
        <v>999</v>
      </c>
      <c r="M120" s="208">
        <f t="shared" si="4"/>
        <v>999</v>
      </c>
      <c r="N120" s="205"/>
      <c r="O120" s="95"/>
      <c r="P120" s="111">
        <f t="shared" si="5"/>
        <v>999</v>
      </c>
      <c r="Q120" s="95"/>
    </row>
    <row r="121" spans="1:17" s="11" customFormat="1" ht="18.899999999999999" customHeight="1" x14ac:dyDescent="0.25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3"/>
        <v>999</v>
      </c>
      <c r="M121" s="208">
        <f t="shared" si="4"/>
        <v>999</v>
      </c>
      <c r="N121" s="205"/>
      <c r="O121" s="95"/>
      <c r="P121" s="111">
        <f t="shared" si="5"/>
        <v>999</v>
      </c>
      <c r="Q121" s="95"/>
    </row>
    <row r="122" spans="1:17" s="11" customFormat="1" ht="18.899999999999999" customHeight="1" x14ac:dyDescent="0.25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3"/>
        <v>999</v>
      </c>
      <c r="M122" s="208">
        <f t="shared" si="4"/>
        <v>999</v>
      </c>
      <c r="N122" s="205"/>
      <c r="O122" s="95"/>
      <c r="P122" s="111">
        <f t="shared" si="5"/>
        <v>999</v>
      </c>
      <c r="Q122" s="95"/>
    </row>
    <row r="123" spans="1:17" s="11" customFormat="1" ht="18.899999999999999" customHeight="1" x14ac:dyDescent="0.25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3"/>
        <v>999</v>
      </c>
      <c r="M123" s="208">
        <f t="shared" si="4"/>
        <v>999</v>
      </c>
      <c r="N123" s="205"/>
      <c r="O123" s="95"/>
      <c r="P123" s="111">
        <f t="shared" si="5"/>
        <v>999</v>
      </c>
      <c r="Q123" s="95"/>
    </row>
    <row r="124" spans="1:17" s="11" customFormat="1" ht="18.899999999999999" customHeight="1" x14ac:dyDescent="0.25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3"/>
        <v>999</v>
      </c>
      <c r="M124" s="208">
        <f t="shared" si="4"/>
        <v>999</v>
      </c>
      <c r="N124" s="205"/>
      <c r="O124" s="95"/>
      <c r="P124" s="111">
        <f t="shared" si="5"/>
        <v>999</v>
      </c>
      <c r="Q124" s="95"/>
    </row>
    <row r="125" spans="1:17" s="11" customFormat="1" ht="18.899999999999999" customHeight="1" x14ac:dyDescent="0.25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3"/>
        <v>999</v>
      </c>
      <c r="M125" s="208">
        <f t="shared" si="4"/>
        <v>999</v>
      </c>
      <c r="N125" s="205"/>
      <c r="O125" s="95"/>
      <c r="P125" s="111">
        <f t="shared" si="5"/>
        <v>999</v>
      </c>
      <c r="Q125" s="95"/>
    </row>
    <row r="126" spans="1:17" s="11" customFormat="1" ht="18.899999999999999" customHeight="1" x14ac:dyDescent="0.25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3"/>
        <v>999</v>
      </c>
      <c r="M126" s="208">
        <f t="shared" si="4"/>
        <v>999</v>
      </c>
      <c r="N126" s="205"/>
      <c r="O126" s="95"/>
      <c r="P126" s="111">
        <f t="shared" si="5"/>
        <v>999</v>
      </c>
      <c r="Q126" s="95"/>
    </row>
    <row r="127" spans="1:17" s="11" customFormat="1" ht="18.899999999999999" customHeight="1" x14ac:dyDescent="0.25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3"/>
        <v>999</v>
      </c>
      <c r="M127" s="208">
        <f t="shared" si="4"/>
        <v>999</v>
      </c>
      <c r="N127" s="205"/>
      <c r="O127" s="95"/>
      <c r="P127" s="111">
        <f t="shared" si="5"/>
        <v>999</v>
      </c>
      <c r="Q127" s="95"/>
    </row>
    <row r="128" spans="1:17" s="11" customFormat="1" ht="18.899999999999999" customHeight="1" x14ac:dyDescent="0.25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3"/>
        <v>999</v>
      </c>
      <c r="M128" s="208">
        <f t="shared" si="4"/>
        <v>999</v>
      </c>
      <c r="N128" s="205"/>
      <c r="O128" s="95"/>
      <c r="P128" s="111">
        <f t="shared" si="5"/>
        <v>999</v>
      </c>
      <c r="Q128" s="95"/>
    </row>
    <row r="129" spans="1:17" s="11" customFormat="1" ht="18.899999999999999" customHeight="1" x14ac:dyDescent="0.25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3"/>
        <v>999</v>
      </c>
      <c r="M129" s="208">
        <f t="shared" si="4"/>
        <v>999</v>
      </c>
      <c r="N129" s="205"/>
      <c r="O129" s="95"/>
      <c r="P129" s="111">
        <f t="shared" si="5"/>
        <v>999</v>
      </c>
      <c r="Q129" s="95"/>
    </row>
    <row r="130" spans="1:17" s="11" customFormat="1" ht="18.899999999999999" customHeight="1" x14ac:dyDescent="0.25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3"/>
        <v>999</v>
      </c>
      <c r="M130" s="208">
        <f t="shared" si="4"/>
        <v>999</v>
      </c>
      <c r="N130" s="205"/>
      <c r="O130" s="95"/>
      <c r="P130" s="111">
        <f t="shared" si="5"/>
        <v>999</v>
      </c>
      <c r="Q130" s="95"/>
    </row>
    <row r="131" spans="1:17" s="11" customFormat="1" ht="18.899999999999999" customHeight="1" x14ac:dyDescent="0.25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3"/>
        <v>999</v>
      </c>
      <c r="M131" s="208">
        <f t="shared" si="4"/>
        <v>999</v>
      </c>
      <c r="N131" s="205"/>
      <c r="O131" s="95"/>
      <c r="P131" s="111">
        <f t="shared" si="5"/>
        <v>999</v>
      </c>
      <c r="Q131" s="95"/>
    </row>
    <row r="132" spans="1:17" s="11" customFormat="1" ht="18.899999999999999" customHeight="1" x14ac:dyDescent="0.25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3"/>
        <v>999</v>
      </c>
      <c r="M132" s="208">
        <f t="shared" si="4"/>
        <v>999</v>
      </c>
      <c r="N132" s="205"/>
      <c r="O132" s="95"/>
      <c r="P132" s="111">
        <f t="shared" si="5"/>
        <v>999</v>
      </c>
      <c r="Q132" s="95"/>
    </row>
    <row r="133" spans="1:17" s="11" customFormat="1" ht="18.899999999999999" customHeight="1" x14ac:dyDescent="0.25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3"/>
        <v>999</v>
      </c>
      <c r="M133" s="208">
        <f t="shared" si="4"/>
        <v>999</v>
      </c>
      <c r="N133" s="205"/>
      <c r="O133" s="95"/>
      <c r="P133" s="111">
        <f t="shared" si="5"/>
        <v>999</v>
      </c>
      <c r="Q133" s="95"/>
    </row>
    <row r="134" spans="1:17" s="11" customFormat="1" ht="18.899999999999999" customHeight="1" x14ac:dyDescent="0.25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3"/>
        <v>999</v>
      </c>
      <c r="M134" s="208">
        <f t="shared" si="4"/>
        <v>999</v>
      </c>
      <c r="N134" s="205"/>
      <c r="O134" s="209"/>
      <c r="P134" s="210">
        <f t="shared" si="5"/>
        <v>999</v>
      </c>
      <c r="Q134" s="209"/>
    </row>
    <row r="135" spans="1:17" x14ac:dyDescent="0.25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si="3"/>
        <v>999</v>
      </c>
      <c r="M135" s="208">
        <f t="shared" si="4"/>
        <v>999</v>
      </c>
      <c r="N135" s="205"/>
      <c r="O135" s="95"/>
      <c r="P135" s="111">
        <f t="shared" si="5"/>
        <v>999</v>
      </c>
      <c r="Q135" s="95"/>
    </row>
    <row r="136" spans="1:17" x14ac:dyDescent="0.25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3"/>
        <v>999</v>
      </c>
      <c r="M136" s="208">
        <f t="shared" si="4"/>
        <v>999</v>
      </c>
      <c r="N136" s="205"/>
      <c r="O136" s="95"/>
      <c r="P136" s="111">
        <f t="shared" si="5"/>
        <v>999</v>
      </c>
      <c r="Q136" s="95"/>
    </row>
    <row r="137" spans="1:17" x14ac:dyDescent="0.25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3"/>
        <v>999</v>
      </c>
      <c r="M137" s="208">
        <f t="shared" si="4"/>
        <v>999</v>
      </c>
      <c r="N137" s="205"/>
      <c r="O137" s="95"/>
      <c r="P137" s="111">
        <f t="shared" si="5"/>
        <v>999</v>
      </c>
      <c r="Q137" s="95"/>
    </row>
    <row r="138" spans="1:17" x14ac:dyDescent="0.25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3"/>
        <v>999</v>
      </c>
      <c r="M138" s="208">
        <f t="shared" si="4"/>
        <v>999</v>
      </c>
      <c r="N138" s="205"/>
      <c r="O138" s="95"/>
      <c r="P138" s="111">
        <f t="shared" si="5"/>
        <v>999</v>
      </c>
      <c r="Q138" s="95"/>
    </row>
    <row r="139" spans="1:17" x14ac:dyDescent="0.25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3"/>
        <v>999</v>
      </c>
      <c r="M139" s="208">
        <f t="shared" si="4"/>
        <v>999</v>
      </c>
      <c r="N139" s="205"/>
      <c r="O139" s="95"/>
      <c r="P139" s="111">
        <f t="shared" si="5"/>
        <v>999</v>
      </c>
      <c r="Q139" s="95"/>
    </row>
    <row r="140" spans="1:17" x14ac:dyDescent="0.25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3"/>
        <v>999</v>
      </c>
      <c r="M140" s="208">
        <f t="shared" si="4"/>
        <v>999</v>
      </c>
      <c r="N140" s="205"/>
      <c r="O140" s="95"/>
      <c r="P140" s="111">
        <f t="shared" si="5"/>
        <v>999</v>
      </c>
      <c r="Q140" s="95"/>
    </row>
    <row r="141" spans="1:17" x14ac:dyDescent="0.25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3"/>
        <v>999</v>
      </c>
      <c r="M141" s="208">
        <f t="shared" si="4"/>
        <v>999</v>
      </c>
      <c r="N141" s="205"/>
      <c r="O141" s="209"/>
      <c r="P141" s="210">
        <f t="shared" si="5"/>
        <v>999</v>
      </c>
      <c r="Q141" s="209"/>
    </row>
    <row r="142" spans="1:17" x14ac:dyDescent="0.25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3"/>
        <v>999</v>
      </c>
      <c r="M142" s="208">
        <f t="shared" si="4"/>
        <v>999</v>
      </c>
      <c r="N142" s="205"/>
      <c r="O142" s="95"/>
      <c r="P142" s="111">
        <f t="shared" si="5"/>
        <v>999</v>
      </c>
      <c r="Q142" s="95"/>
    </row>
    <row r="143" spans="1:17" x14ac:dyDescent="0.25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3"/>
        <v>999</v>
      </c>
      <c r="M143" s="208">
        <f t="shared" si="4"/>
        <v>999</v>
      </c>
      <c r="N143" s="205"/>
      <c r="O143" s="95"/>
      <c r="P143" s="111">
        <f t="shared" si="5"/>
        <v>999</v>
      </c>
      <c r="Q143" s="95"/>
    </row>
    <row r="144" spans="1:17" x14ac:dyDescent="0.25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3"/>
        <v>999</v>
      </c>
      <c r="M144" s="208">
        <f t="shared" si="4"/>
        <v>999</v>
      </c>
      <c r="N144" s="205"/>
      <c r="O144" s="95"/>
      <c r="P144" s="111">
        <f t="shared" si="5"/>
        <v>999</v>
      </c>
      <c r="Q144" s="95"/>
    </row>
    <row r="145" spans="1:17" x14ac:dyDescent="0.25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3"/>
        <v>999</v>
      </c>
      <c r="M145" s="208">
        <f t="shared" si="4"/>
        <v>999</v>
      </c>
      <c r="N145" s="205"/>
      <c r="O145" s="95"/>
      <c r="P145" s="111">
        <f t="shared" si="5"/>
        <v>999</v>
      </c>
      <c r="Q145" s="95"/>
    </row>
    <row r="146" spans="1:17" x14ac:dyDescent="0.25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3"/>
        <v>999</v>
      </c>
      <c r="M146" s="208">
        <f t="shared" si="4"/>
        <v>999</v>
      </c>
      <c r="N146" s="205"/>
      <c r="O146" s="95"/>
      <c r="P146" s="111">
        <f t="shared" si="5"/>
        <v>999</v>
      </c>
      <c r="Q146" s="95"/>
    </row>
    <row r="147" spans="1:17" x14ac:dyDescent="0.25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3"/>
        <v>999</v>
      </c>
      <c r="M147" s="208">
        <f t="shared" si="4"/>
        <v>999</v>
      </c>
      <c r="N147" s="205"/>
      <c r="O147" s="95"/>
      <c r="P147" s="111">
        <f t="shared" si="5"/>
        <v>999</v>
      </c>
      <c r="Q147" s="95"/>
    </row>
    <row r="148" spans="1:17" x14ac:dyDescent="0.25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3"/>
        <v>999</v>
      </c>
      <c r="M148" s="208">
        <f t="shared" si="4"/>
        <v>999</v>
      </c>
      <c r="N148" s="205"/>
      <c r="O148" s="209"/>
      <c r="P148" s="210">
        <f t="shared" si="5"/>
        <v>999</v>
      </c>
      <c r="Q148" s="209"/>
    </row>
    <row r="149" spans="1:17" x14ac:dyDescent="0.25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3"/>
        <v>999</v>
      </c>
      <c r="M149" s="208">
        <f t="shared" si="4"/>
        <v>999</v>
      </c>
      <c r="N149" s="205"/>
      <c r="O149" s="95"/>
      <c r="P149" s="111">
        <f t="shared" si="5"/>
        <v>999</v>
      </c>
      <c r="Q149" s="95"/>
    </row>
    <row r="150" spans="1:17" x14ac:dyDescent="0.25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3"/>
        <v>999</v>
      </c>
      <c r="M150" s="208">
        <f t="shared" si="4"/>
        <v>999</v>
      </c>
      <c r="N150" s="205"/>
      <c r="O150" s="95"/>
      <c r="P150" s="111">
        <f t="shared" si="5"/>
        <v>999</v>
      </c>
      <c r="Q150" s="95"/>
    </row>
    <row r="151" spans="1:17" x14ac:dyDescent="0.25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3"/>
        <v>999</v>
      </c>
      <c r="M151" s="208">
        <f t="shared" si="4"/>
        <v>999</v>
      </c>
      <c r="N151" s="205"/>
      <c r="O151" s="95"/>
      <c r="P151" s="111">
        <f t="shared" si="5"/>
        <v>999</v>
      </c>
      <c r="Q151" s="95"/>
    </row>
    <row r="152" spans="1:17" x14ac:dyDescent="0.25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3"/>
        <v>999</v>
      </c>
      <c r="M152" s="208">
        <f t="shared" si="4"/>
        <v>999</v>
      </c>
      <c r="N152" s="205"/>
      <c r="O152" s="95"/>
      <c r="P152" s="111">
        <f t="shared" si="5"/>
        <v>999</v>
      </c>
      <c r="Q152" s="95"/>
    </row>
    <row r="153" spans="1:17" x14ac:dyDescent="0.25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3"/>
        <v>999</v>
      </c>
      <c r="M153" s="208">
        <f t="shared" si="4"/>
        <v>999</v>
      </c>
      <c r="N153" s="205"/>
      <c r="O153" s="95"/>
      <c r="P153" s="111">
        <f t="shared" si="5"/>
        <v>999</v>
      </c>
      <c r="Q153" s="95"/>
    </row>
    <row r="154" spans="1:17" x14ac:dyDescent="0.25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3"/>
        <v>999</v>
      </c>
      <c r="M154" s="208">
        <f t="shared" si="4"/>
        <v>999</v>
      </c>
      <c r="N154" s="205"/>
      <c r="O154" s="95"/>
      <c r="P154" s="111">
        <f t="shared" si="5"/>
        <v>999</v>
      </c>
      <c r="Q154" s="95"/>
    </row>
    <row r="155" spans="1:17" x14ac:dyDescent="0.25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3"/>
        <v>999</v>
      </c>
      <c r="M155" s="208">
        <f t="shared" si="4"/>
        <v>999</v>
      </c>
      <c r="N155" s="205"/>
      <c r="O155" s="95"/>
      <c r="P155" s="111">
        <f t="shared" si="5"/>
        <v>999</v>
      </c>
      <c r="Q155" s="95"/>
    </row>
    <row r="156" spans="1:17" x14ac:dyDescent="0.25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3"/>
        <v>999</v>
      </c>
      <c r="M156" s="208">
        <f t="shared" si="4"/>
        <v>999</v>
      </c>
      <c r="N156" s="205"/>
      <c r="O156" s="95"/>
      <c r="P156" s="111">
        <f t="shared" si="5"/>
        <v>999</v>
      </c>
      <c r="Q156" s="95"/>
    </row>
  </sheetData>
  <conditionalFormatting sqref="A7:D156">
    <cfRule type="expression" dxfId="50" priority="14" stopIfTrue="1">
      <formula>$Q7&gt;=1</formula>
    </cfRule>
  </conditionalFormatting>
  <conditionalFormatting sqref="B7:D37">
    <cfRule type="expression" dxfId="49" priority="1" stopIfTrue="1">
      <formula>$Q7&gt;=1</formula>
    </cfRule>
  </conditionalFormatting>
  <conditionalFormatting sqref="E7:E14">
    <cfRule type="expression" dxfId="48" priority="6" stopIfTrue="1">
      <formula>AND(ROUNDDOWN(($A$4-E7)/365.25,0)&lt;=13,G7&lt;&gt;"OK")</formula>
    </cfRule>
    <cfRule type="expression" dxfId="47" priority="7" stopIfTrue="1">
      <formula>AND(ROUNDDOWN(($A$4-E7)/365.25,0)&lt;=14,G7&lt;&gt;"OK")</formula>
    </cfRule>
    <cfRule type="expression" dxfId="46" priority="8" stopIfTrue="1">
      <formula>AND(ROUNDDOWN(($A$4-E7)/365.25,0)&lt;=17,G7&lt;&gt;"OK")</formula>
    </cfRule>
    <cfRule type="expression" dxfId="45" priority="11" stopIfTrue="1">
      <formula>AND(ROUNDDOWN(($A$4-E7)/365.25,0)&lt;=13,G7&lt;&gt;"OK")</formula>
    </cfRule>
    <cfRule type="expression" dxfId="44" priority="12" stopIfTrue="1">
      <formula>AND(ROUNDDOWN(($A$4-E7)/365.25,0)&lt;=14,G7&lt;&gt;"OK")</formula>
    </cfRule>
    <cfRule type="expression" dxfId="43" priority="13" stopIfTrue="1">
      <formula>AND(ROUNDDOWN(($A$4-E7)/365.25,0)&lt;=17,G7&lt;&gt;"OK")</formula>
    </cfRule>
  </conditionalFormatting>
  <conditionalFormatting sqref="E7:E27 E29:E37">
    <cfRule type="expression" dxfId="42" priority="2" stopIfTrue="1">
      <formula>AND(ROUNDDOWN(($A$4-E7)/365.25,0)&lt;=13,G7&lt;&gt;"OK")</formula>
    </cfRule>
    <cfRule type="expression" dxfId="41" priority="3" stopIfTrue="1">
      <formula>AND(ROUNDDOWN(($A$4-E7)/365.25,0)&lt;=14,G7&lt;&gt;"OK")</formula>
    </cfRule>
    <cfRule type="expression" dxfId="40" priority="4" stopIfTrue="1">
      <formula>AND(ROUNDDOWN(($A$4-E7)/365.25,0)&lt;=17,G7&lt;&gt;"OK")</formula>
    </cfRule>
  </conditionalFormatting>
  <conditionalFormatting sqref="E7:E156">
    <cfRule type="expression" dxfId="39" priority="16" stopIfTrue="1">
      <formula>AND(ROUNDDOWN(($A$4-E7)/365.25,0)&lt;=13,G7&lt;&gt;"OK")</formula>
    </cfRule>
    <cfRule type="expression" dxfId="38" priority="17" stopIfTrue="1">
      <formula>AND(ROUNDDOWN(($A$4-E7)/365.25,0)&lt;=14,G7&lt;&gt;"OK")</formula>
    </cfRule>
    <cfRule type="expression" dxfId="37" priority="18" stopIfTrue="1">
      <formula>AND(ROUNDDOWN(($A$4-E7)/365.25,0)&lt;=17,G7&lt;&gt;"OK")</formula>
    </cfRule>
  </conditionalFormatting>
  <conditionalFormatting sqref="J7:J156">
    <cfRule type="cellIs" dxfId="36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9EF60-DC19-4B42-91EA-A140CF691978}">
  <sheetPr codeName="Munka12">
    <tabColor indexed="11"/>
  </sheetPr>
  <dimension ref="A1:AK41"/>
  <sheetViews>
    <sheetView workbookViewId="0">
      <selection activeCell="L20" sqref="L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08" t="str">
        <f>Altalanos!$A$6</f>
        <v>Budapest Bajnokság</v>
      </c>
      <c r="B1" s="408"/>
      <c r="C1" s="408"/>
      <c r="D1" s="408"/>
      <c r="E1" s="408"/>
      <c r="F1" s="408"/>
      <c r="G1" s="216"/>
      <c r="H1" s="219" t="s">
        <v>52</v>
      </c>
      <c r="I1" s="217"/>
      <c r="J1" s="218"/>
      <c r="L1" s="220"/>
      <c r="M1" s="221"/>
      <c r="N1" s="292"/>
      <c r="O1" s="292" t="s">
        <v>13</v>
      </c>
      <c r="P1" s="292"/>
      <c r="Q1" s="293"/>
      <c r="R1" s="292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51</v>
      </c>
      <c r="B2" s="223"/>
      <c r="C2" s="223"/>
      <c r="D2" s="223"/>
      <c r="E2" s="392" t="str">
        <f>Altalanos!$B$8</f>
        <v>L14 csapat</v>
      </c>
      <c r="F2" s="223"/>
      <c r="G2" s="224"/>
      <c r="H2" s="225"/>
      <c r="I2" s="225"/>
      <c r="J2" s="226"/>
      <c r="K2" s="220"/>
      <c r="L2" s="220"/>
      <c r="M2" s="220"/>
      <c r="N2" s="294"/>
      <c r="O2" s="295"/>
      <c r="P2" s="294"/>
      <c r="Q2" s="295"/>
      <c r="R2" s="294"/>
      <c r="Y2" s="341"/>
      <c r="Z2" s="340"/>
      <c r="AA2" s="340" t="s">
        <v>64</v>
      </c>
      <c r="AB2" s="334">
        <v>150</v>
      </c>
      <c r="AC2" s="334">
        <v>120</v>
      </c>
      <c r="AD2" s="334">
        <v>100</v>
      </c>
      <c r="AE2" s="334">
        <v>80</v>
      </c>
      <c r="AF2" s="334">
        <v>70</v>
      </c>
      <c r="AG2" s="334">
        <v>60</v>
      </c>
      <c r="AH2" s="334">
        <v>55</v>
      </c>
      <c r="AI2" s="334">
        <v>50</v>
      </c>
      <c r="AJ2" s="334">
        <v>45</v>
      </c>
      <c r="AK2" s="334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5"/>
      <c r="K3" s="50"/>
      <c r="L3" s="51" t="s">
        <v>30</v>
      </c>
      <c r="M3" s="50"/>
      <c r="N3" s="297"/>
      <c r="O3" s="296"/>
      <c r="P3" s="297"/>
      <c r="Q3" s="333" t="s">
        <v>72</v>
      </c>
      <c r="R3" s="334" t="s">
        <v>78</v>
      </c>
      <c r="Y3" s="340">
        <f>IF(H4="OB","A",IF(H4="IX","W",H4))</f>
        <v>0</v>
      </c>
      <c r="Z3" s="340"/>
      <c r="AA3" s="340" t="s">
        <v>81</v>
      </c>
      <c r="AB3" s="334">
        <v>120</v>
      </c>
      <c r="AC3" s="334">
        <v>90</v>
      </c>
      <c r="AD3" s="334">
        <v>65</v>
      </c>
      <c r="AE3" s="334">
        <v>55</v>
      </c>
      <c r="AF3" s="334">
        <v>50</v>
      </c>
      <c r="AG3" s="334">
        <v>45</v>
      </c>
      <c r="AH3" s="334">
        <v>40</v>
      </c>
      <c r="AI3" s="334">
        <v>35</v>
      </c>
      <c r="AJ3" s="334">
        <v>25</v>
      </c>
      <c r="AK3" s="334">
        <v>20</v>
      </c>
    </row>
    <row r="4" spans="1:37" ht="13.8" thickBot="1" x14ac:dyDescent="0.3">
      <c r="A4" s="401" t="str">
        <f>Altalanos!$A$10</f>
        <v>2025.06.19-29.</v>
      </c>
      <c r="B4" s="401"/>
      <c r="C4" s="401"/>
      <c r="D4" s="227"/>
      <c r="E4" s="228" t="str">
        <f>Altalanos!$C$10</f>
        <v>Budapest</v>
      </c>
      <c r="F4" s="228"/>
      <c r="G4" s="228"/>
      <c r="H4" s="231"/>
      <c r="I4" s="228"/>
      <c r="J4" s="230"/>
      <c r="K4" s="231"/>
      <c r="L4" s="233" t="str">
        <f>Altalanos!$E$10</f>
        <v>Rákóczi Andrea</v>
      </c>
      <c r="M4" s="231"/>
      <c r="N4" s="298"/>
      <c r="O4" s="299"/>
      <c r="P4" s="298"/>
      <c r="Q4" s="335" t="s">
        <v>79</v>
      </c>
      <c r="R4" s="336" t="s">
        <v>74</v>
      </c>
      <c r="Y4" s="340"/>
      <c r="Z4" s="340"/>
      <c r="AA4" s="340" t="s">
        <v>82</v>
      </c>
      <c r="AB4" s="334">
        <v>90</v>
      </c>
      <c r="AC4" s="334">
        <v>60</v>
      </c>
      <c r="AD4" s="334">
        <v>45</v>
      </c>
      <c r="AE4" s="334">
        <v>34</v>
      </c>
      <c r="AF4" s="334">
        <v>27</v>
      </c>
      <c r="AG4" s="334">
        <v>22</v>
      </c>
      <c r="AH4" s="334">
        <v>18</v>
      </c>
      <c r="AI4" s="334">
        <v>15</v>
      </c>
      <c r="AJ4" s="334">
        <v>12</v>
      </c>
      <c r="AK4" s="334">
        <v>9</v>
      </c>
    </row>
    <row r="5" spans="1:37" x14ac:dyDescent="0.25">
      <c r="A5" s="33"/>
      <c r="B5" s="33" t="s">
        <v>49</v>
      </c>
      <c r="C5" s="28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6" t="s">
        <v>68</v>
      </c>
      <c r="L5" s="326" t="s">
        <v>69</v>
      </c>
      <c r="M5" s="326" t="s">
        <v>70</v>
      </c>
      <c r="Q5" s="337" t="s">
        <v>80</v>
      </c>
      <c r="R5" s="338" t="s">
        <v>76</v>
      </c>
      <c r="Y5" s="340">
        <f>IF(OR(Altalanos!$A$8="F1",Altalanos!$A$8="F2",Altalanos!$A$8="N1",Altalanos!$A$8="N2"),1,2)</f>
        <v>2</v>
      </c>
      <c r="Z5" s="340"/>
      <c r="AA5" s="340" t="s">
        <v>83</v>
      </c>
      <c r="AB5" s="334">
        <v>60</v>
      </c>
      <c r="AC5" s="334">
        <v>40</v>
      </c>
      <c r="AD5" s="334">
        <v>30</v>
      </c>
      <c r="AE5" s="334">
        <v>20</v>
      </c>
      <c r="AF5" s="334">
        <v>18</v>
      </c>
      <c r="AG5" s="334">
        <v>15</v>
      </c>
      <c r="AH5" s="334">
        <v>12</v>
      </c>
      <c r="AI5" s="334">
        <v>10</v>
      </c>
      <c r="AJ5" s="334">
        <v>8</v>
      </c>
      <c r="AK5" s="334">
        <v>6</v>
      </c>
    </row>
    <row r="6" spans="1:37" x14ac:dyDescent="0.25">
      <c r="A6" s="267"/>
      <c r="B6" s="267"/>
      <c r="C6" s="325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0"/>
      <c r="Z6" s="340"/>
      <c r="AA6" s="340" t="s">
        <v>84</v>
      </c>
      <c r="AB6" s="334">
        <v>40</v>
      </c>
      <c r="AC6" s="334">
        <v>25</v>
      </c>
      <c r="AD6" s="334">
        <v>18</v>
      </c>
      <c r="AE6" s="334">
        <v>13</v>
      </c>
      <c r="AF6" s="334">
        <v>10</v>
      </c>
      <c r="AG6" s="334">
        <v>8</v>
      </c>
      <c r="AH6" s="334">
        <v>6</v>
      </c>
      <c r="AI6" s="334">
        <v>5</v>
      </c>
      <c r="AJ6" s="334">
        <v>4</v>
      </c>
      <c r="AK6" s="334">
        <v>3</v>
      </c>
    </row>
    <row r="7" spans="1:37" x14ac:dyDescent="0.25">
      <c r="A7" s="300" t="s">
        <v>64</v>
      </c>
      <c r="B7" s="327">
        <v>1</v>
      </c>
      <c r="C7" s="290">
        <f>IF($B7="","",VLOOKUP($B7,'L14 csapat ELO'!$A$7:$O$22,5))</f>
        <v>0</v>
      </c>
      <c r="D7" s="290">
        <f>IF($B7="","",VLOOKUP($B7,'L14 csapat ELO'!$A$7:$O$22,15))</f>
        <v>27</v>
      </c>
      <c r="E7" s="286" t="str">
        <f>UPPER(IF($B7="","",VLOOKUP($B7,'L14 csapat ELO'!$A$7:$O$22,2)))</f>
        <v>TENISZ MÚHELY</v>
      </c>
      <c r="F7" s="291"/>
      <c r="G7" s="286">
        <f>IF($B7="","",VLOOKUP($B7,'L14 csapat ELO'!$A$7:$O$22,3))</f>
        <v>0</v>
      </c>
      <c r="H7" s="291"/>
      <c r="I7" s="286">
        <f>IF($B7="","",VLOOKUP($B7,'L14 csapat ELO'!$A$7:$O$22,4))</f>
        <v>0</v>
      </c>
      <c r="J7" s="267"/>
      <c r="K7" s="397" t="s">
        <v>142</v>
      </c>
      <c r="L7" s="342"/>
      <c r="M7" s="352"/>
      <c r="Y7" s="340"/>
      <c r="Z7" s="340"/>
      <c r="AA7" s="340" t="s">
        <v>85</v>
      </c>
      <c r="AB7" s="334">
        <v>25</v>
      </c>
      <c r="AC7" s="334">
        <v>15</v>
      </c>
      <c r="AD7" s="334">
        <v>13</v>
      </c>
      <c r="AE7" s="334">
        <v>8</v>
      </c>
      <c r="AF7" s="334">
        <v>6</v>
      </c>
      <c r="AG7" s="334">
        <v>4</v>
      </c>
      <c r="AH7" s="334">
        <v>3</v>
      </c>
      <c r="AI7" s="334">
        <v>2</v>
      </c>
      <c r="AJ7" s="334">
        <v>1</v>
      </c>
      <c r="AK7" s="334">
        <v>0</v>
      </c>
    </row>
    <row r="8" spans="1:37" x14ac:dyDescent="0.25">
      <c r="A8" s="300"/>
      <c r="B8" s="328"/>
      <c r="C8" s="301"/>
      <c r="D8" s="301"/>
      <c r="E8" s="301"/>
      <c r="F8" s="301"/>
      <c r="G8" s="301"/>
      <c r="H8" s="301"/>
      <c r="I8" s="301"/>
      <c r="J8" s="267"/>
      <c r="K8" s="398"/>
      <c r="L8" s="300"/>
      <c r="M8" s="353"/>
      <c r="Y8" s="340"/>
      <c r="Z8" s="340"/>
      <c r="AA8" s="340" t="s">
        <v>86</v>
      </c>
      <c r="AB8" s="334">
        <v>15</v>
      </c>
      <c r="AC8" s="334">
        <v>10</v>
      </c>
      <c r="AD8" s="334">
        <v>7</v>
      </c>
      <c r="AE8" s="334">
        <v>5</v>
      </c>
      <c r="AF8" s="334">
        <v>4</v>
      </c>
      <c r="AG8" s="334">
        <v>3</v>
      </c>
      <c r="AH8" s="334">
        <v>2</v>
      </c>
      <c r="AI8" s="334">
        <v>1</v>
      </c>
      <c r="AJ8" s="334">
        <v>0</v>
      </c>
      <c r="AK8" s="334">
        <v>0</v>
      </c>
    </row>
    <row r="9" spans="1:37" x14ac:dyDescent="0.25">
      <c r="A9" s="300" t="s">
        <v>65</v>
      </c>
      <c r="B9" s="327">
        <v>3</v>
      </c>
      <c r="C9" s="290">
        <f>IF($B9="","",VLOOKUP($B9,'L14 csapat ELO'!$A$7:$O$22,5))</f>
        <v>0</v>
      </c>
      <c r="D9" s="290">
        <f>IF($B9="","",VLOOKUP($B9,'L14 csapat ELO'!$A$7:$O$22,15))</f>
        <v>75</v>
      </c>
      <c r="E9" s="286" t="str">
        <f>UPPER(IF($B9="","",VLOOKUP($B9,'L14 csapat ELO'!$A$7:$O$22,2)))</f>
        <v>PG TENISZ SE</v>
      </c>
      <c r="F9" s="291"/>
      <c r="G9" s="286">
        <f>IF($B9="","",VLOOKUP($B9,'L14 csapat ELO'!$A$7:$O$22,3))</f>
        <v>0</v>
      </c>
      <c r="H9" s="291"/>
      <c r="I9" s="286">
        <f>IF($B9="","",VLOOKUP($B9,'L14 csapat ELO'!$A$7:$O$22,4))</f>
        <v>0</v>
      </c>
      <c r="J9" s="267"/>
      <c r="K9" s="397" t="s">
        <v>82</v>
      </c>
      <c r="L9" s="342"/>
      <c r="M9" s="352"/>
      <c r="Y9" s="340"/>
      <c r="Z9" s="340"/>
      <c r="AA9" s="340" t="s">
        <v>87</v>
      </c>
      <c r="AB9" s="334">
        <v>10</v>
      </c>
      <c r="AC9" s="334">
        <v>6</v>
      </c>
      <c r="AD9" s="334">
        <v>4</v>
      </c>
      <c r="AE9" s="334">
        <v>2</v>
      </c>
      <c r="AF9" s="334">
        <v>1</v>
      </c>
      <c r="AG9" s="334">
        <v>0</v>
      </c>
      <c r="AH9" s="334">
        <v>0</v>
      </c>
      <c r="AI9" s="334">
        <v>0</v>
      </c>
      <c r="AJ9" s="334">
        <v>0</v>
      </c>
      <c r="AK9" s="334">
        <v>0</v>
      </c>
    </row>
    <row r="10" spans="1:37" x14ac:dyDescent="0.25">
      <c r="A10" s="300"/>
      <c r="B10" s="328"/>
      <c r="C10" s="301"/>
      <c r="D10" s="301"/>
      <c r="E10" s="301"/>
      <c r="F10" s="301"/>
      <c r="G10" s="301"/>
      <c r="H10" s="301"/>
      <c r="I10" s="301"/>
      <c r="J10" s="267"/>
      <c r="K10" s="398"/>
      <c r="L10" s="300"/>
      <c r="M10" s="353"/>
      <c r="Y10" s="340"/>
      <c r="Z10" s="340"/>
      <c r="AA10" s="340" t="s">
        <v>88</v>
      </c>
      <c r="AB10" s="334">
        <v>6</v>
      </c>
      <c r="AC10" s="334">
        <v>3</v>
      </c>
      <c r="AD10" s="334">
        <v>2</v>
      </c>
      <c r="AE10" s="334">
        <v>1</v>
      </c>
      <c r="AF10" s="334">
        <v>0</v>
      </c>
      <c r="AG10" s="334">
        <v>0</v>
      </c>
      <c r="AH10" s="334">
        <v>0</v>
      </c>
      <c r="AI10" s="334">
        <v>0</v>
      </c>
      <c r="AJ10" s="334">
        <v>0</v>
      </c>
      <c r="AK10" s="334">
        <v>0</v>
      </c>
    </row>
    <row r="11" spans="1:37" x14ac:dyDescent="0.25">
      <c r="A11" s="300" t="s">
        <v>66</v>
      </c>
      <c r="B11" s="327">
        <v>2</v>
      </c>
      <c r="C11" s="290">
        <f>IF($B11="","",VLOOKUP($B11,'L14 csapat ELO'!$A$7:$O$22,5))</f>
        <v>0</v>
      </c>
      <c r="D11" s="290">
        <f>IF($B11="","",VLOOKUP($B11,'L14 csapat ELO'!$A$7:$O$22,15))</f>
        <v>65</v>
      </c>
      <c r="E11" s="286" t="str">
        <f>UPPER(IF($B11="","",VLOOKUP($B11,'L14 csapat ELO'!$A$7:$O$22,2)))</f>
        <v>FORTUNA SE</v>
      </c>
      <c r="F11" s="291"/>
      <c r="G11" s="286">
        <f>IF($B11="","",VLOOKUP($B11,'L14 csapat ELO'!$A$7:$O$22,3))</f>
        <v>0</v>
      </c>
      <c r="H11" s="291"/>
      <c r="I11" s="286">
        <f>IF($B11="","",VLOOKUP($B11,'L14 csapat ELO'!$A$7:$O$22,4))</f>
        <v>0</v>
      </c>
      <c r="J11" s="267"/>
      <c r="K11" s="397" t="s">
        <v>144</v>
      </c>
      <c r="L11" s="342"/>
      <c r="M11" s="352"/>
      <c r="Y11" s="340"/>
      <c r="Z11" s="340"/>
      <c r="AA11" s="340" t="s">
        <v>93</v>
      </c>
      <c r="AB11" s="334">
        <v>3</v>
      </c>
      <c r="AC11" s="334">
        <v>2</v>
      </c>
      <c r="AD11" s="334">
        <v>1</v>
      </c>
      <c r="AE11" s="334">
        <v>0</v>
      </c>
      <c r="AF11" s="334">
        <v>0</v>
      </c>
      <c r="AG11" s="334">
        <v>0</v>
      </c>
      <c r="AH11" s="334">
        <v>0</v>
      </c>
      <c r="AI11" s="334">
        <v>0</v>
      </c>
      <c r="AJ11" s="334">
        <v>0</v>
      </c>
      <c r="AK11" s="334">
        <v>0</v>
      </c>
    </row>
    <row r="12" spans="1:37" x14ac:dyDescent="0.25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Y12" s="340"/>
      <c r="Z12" s="340"/>
      <c r="AA12" s="340" t="s">
        <v>89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Y13" s="340"/>
      <c r="Z13" s="340"/>
      <c r="AA13" s="340" t="s">
        <v>90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</row>
    <row r="15" spans="1:37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0"/>
      <c r="Z16" s="340"/>
      <c r="AA16" s="340" t="s">
        <v>64</v>
      </c>
      <c r="AB16" s="340">
        <v>300</v>
      </c>
      <c r="AC16" s="340">
        <v>250</v>
      </c>
      <c r="AD16" s="340">
        <v>220</v>
      </c>
      <c r="AE16" s="340">
        <v>180</v>
      </c>
      <c r="AF16" s="340">
        <v>160</v>
      </c>
      <c r="AG16" s="340">
        <v>150</v>
      </c>
      <c r="AH16" s="340">
        <v>140</v>
      </c>
      <c r="AI16" s="340">
        <v>130</v>
      </c>
      <c r="AJ16" s="340">
        <v>120</v>
      </c>
      <c r="AK16" s="340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0"/>
      <c r="Z17" s="340"/>
      <c r="AA17" s="340" t="s">
        <v>81</v>
      </c>
      <c r="AB17" s="340">
        <v>250</v>
      </c>
      <c r="AC17" s="340">
        <v>200</v>
      </c>
      <c r="AD17" s="340">
        <v>160</v>
      </c>
      <c r="AE17" s="340">
        <v>140</v>
      </c>
      <c r="AF17" s="340">
        <v>120</v>
      </c>
      <c r="AG17" s="340">
        <v>110</v>
      </c>
      <c r="AH17" s="340">
        <v>100</v>
      </c>
      <c r="AI17" s="340">
        <v>90</v>
      </c>
      <c r="AJ17" s="340">
        <v>80</v>
      </c>
      <c r="AK17" s="340">
        <v>70</v>
      </c>
    </row>
    <row r="18" spans="1:37" ht="18.75" customHeight="1" x14ac:dyDescent="0.25">
      <c r="A18" s="267"/>
      <c r="B18" s="409"/>
      <c r="C18" s="409"/>
      <c r="D18" s="410" t="str">
        <f>E7</f>
        <v>TENISZ MÚHELY</v>
      </c>
      <c r="E18" s="410"/>
      <c r="F18" s="410" t="str">
        <f>E9</f>
        <v>PG TENISZ SE</v>
      </c>
      <c r="G18" s="410"/>
      <c r="H18" s="410" t="str">
        <f>E11</f>
        <v>FORTUNA SE</v>
      </c>
      <c r="I18" s="410"/>
      <c r="J18" s="267"/>
      <c r="K18" s="267"/>
      <c r="L18" s="267"/>
      <c r="M18" s="267"/>
      <c r="Y18" s="340"/>
      <c r="Z18" s="340"/>
      <c r="AA18" s="340" t="s">
        <v>82</v>
      </c>
      <c r="AB18" s="340">
        <v>200</v>
      </c>
      <c r="AC18" s="340">
        <v>150</v>
      </c>
      <c r="AD18" s="340">
        <v>130</v>
      </c>
      <c r="AE18" s="340">
        <v>110</v>
      </c>
      <c r="AF18" s="340">
        <v>95</v>
      </c>
      <c r="AG18" s="340">
        <v>80</v>
      </c>
      <c r="AH18" s="340">
        <v>70</v>
      </c>
      <c r="AI18" s="340">
        <v>60</v>
      </c>
      <c r="AJ18" s="340">
        <v>55</v>
      </c>
      <c r="AK18" s="340">
        <v>50</v>
      </c>
    </row>
    <row r="19" spans="1:37" ht="18.75" customHeight="1" x14ac:dyDescent="0.25">
      <c r="A19" s="332" t="s">
        <v>64</v>
      </c>
      <c r="B19" s="402" t="str">
        <f>E7</f>
        <v>TENISZ MÚHELY</v>
      </c>
      <c r="C19" s="402"/>
      <c r="D19" s="405"/>
      <c r="E19" s="405"/>
      <c r="F19" s="403" t="s">
        <v>138</v>
      </c>
      <c r="G19" s="404"/>
      <c r="H19" s="403" t="s">
        <v>138</v>
      </c>
      <c r="I19" s="404"/>
      <c r="J19" s="267"/>
      <c r="K19" s="267"/>
      <c r="L19" s="267"/>
      <c r="M19" s="267"/>
      <c r="Y19" s="340"/>
      <c r="Z19" s="340"/>
      <c r="AA19" s="340" t="s">
        <v>83</v>
      </c>
      <c r="AB19" s="340">
        <v>150</v>
      </c>
      <c r="AC19" s="340">
        <v>120</v>
      </c>
      <c r="AD19" s="340">
        <v>100</v>
      </c>
      <c r="AE19" s="340">
        <v>80</v>
      </c>
      <c r="AF19" s="340">
        <v>70</v>
      </c>
      <c r="AG19" s="340">
        <v>60</v>
      </c>
      <c r="AH19" s="340">
        <v>55</v>
      </c>
      <c r="AI19" s="340">
        <v>50</v>
      </c>
      <c r="AJ19" s="340">
        <v>45</v>
      </c>
      <c r="AK19" s="340">
        <v>40</v>
      </c>
    </row>
    <row r="20" spans="1:37" ht="18.75" customHeight="1" x14ac:dyDescent="0.25">
      <c r="A20" s="332" t="s">
        <v>65</v>
      </c>
      <c r="B20" s="402" t="str">
        <f>E9</f>
        <v>PG TENISZ SE</v>
      </c>
      <c r="C20" s="402"/>
      <c r="D20" s="403" t="s">
        <v>139</v>
      </c>
      <c r="E20" s="404"/>
      <c r="F20" s="405"/>
      <c r="G20" s="405"/>
      <c r="H20" s="403" t="s">
        <v>155</v>
      </c>
      <c r="I20" s="404"/>
      <c r="J20" s="267"/>
      <c r="K20" s="267"/>
      <c r="L20" s="267"/>
      <c r="M20" s="267"/>
      <c r="Y20" s="340"/>
      <c r="Z20" s="340"/>
      <c r="AA20" s="340" t="s">
        <v>84</v>
      </c>
      <c r="AB20" s="340">
        <v>120</v>
      </c>
      <c r="AC20" s="340">
        <v>90</v>
      </c>
      <c r="AD20" s="340">
        <v>65</v>
      </c>
      <c r="AE20" s="340">
        <v>55</v>
      </c>
      <c r="AF20" s="340">
        <v>50</v>
      </c>
      <c r="AG20" s="340">
        <v>45</v>
      </c>
      <c r="AH20" s="340">
        <v>40</v>
      </c>
      <c r="AI20" s="340">
        <v>35</v>
      </c>
      <c r="AJ20" s="340">
        <v>25</v>
      </c>
      <c r="AK20" s="340">
        <v>20</v>
      </c>
    </row>
    <row r="21" spans="1:37" ht="18.75" customHeight="1" x14ac:dyDescent="0.25">
      <c r="A21" s="332" t="s">
        <v>66</v>
      </c>
      <c r="B21" s="402" t="str">
        <f>E11</f>
        <v>FORTUNA SE</v>
      </c>
      <c r="C21" s="402"/>
      <c r="D21" s="403" t="s">
        <v>139</v>
      </c>
      <c r="E21" s="404"/>
      <c r="F21" s="403" t="s">
        <v>156</v>
      </c>
      <c r="G21" s="404"/>
      <c r="H21" s="405"/>
      <c r="I21" s="405"/>
      <c r="J21" s="267"/>
      <c r="K21" s="267"/>
      <c r="L21" s="267"/>
      <c r="M21" s="267"/>
      <c r="Y21" s="340"/>
      <c r="Z21" s="340"/>
      <c r="AA21" s="340" t="s">
        <v>85</v>
      </c>
      <c r="AB21" s="340">
        <v>90</v>
      </c>
      <c r="AC21" s="340">
        <v>60</v>
      </c>
      <c r="AD21" s="340">
        <v>45</v>
      </c>
      <c r="AE21" s="340">
        <v>34</v>
      </c>
      <c r="AF21" s="340">
        <v>27</v>
      </c>
      <c r="AG21" s="340">
        <v>22</v>
      </c>
      <c r="AH21" s="340">
        <v>18</v>
      </c>
      <c r="AI21" s="340">
        <v>15</v>
      </c>
      <c r="AJ21" s="340">
        <v>12</v>
      </c>
      <c r="AK21" s="340">
        <v>9</v>
      </c>
    </row>
    <row r="22" spans="1:37" x14ac:dyDescent="0.25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Y22" s="340"/>
      <c r="Z22" s="340"/>
      <c r="AA22" s="340" t="s">
        <v>86</v>
      </c>
      <c r="AB22" s="340">
        <v>60</v>
      </c>
      <c r="AC22" s="340">
        <v>40</v>
      </c>
      <c r="AD22" s="340">
        <v>30</v>
      </c>
      <c r="AE22" s="340">
        <v>20</v>
      </c>
      <c r="AF22" s="340">
        <v>18</v>
      </c>
      <c r="AG22" s="340">
        <v>15</v>
      </c>
      <c r="AH22" s="340">
        <v>12</v>
      </c>
      <c r="AI22" s="340">
        <v>10</v>
      </c>
      <c r="AJ22" s="340">
        <v>8</v>
      </c>
      <c r="AK22" s="340">
        <v>6</v>
      </c>
    </row>
    <row r="23" spans="1:37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0"/>
      <c r="Z23" s="340"/>
      <c r="AA23" s="340" t="s">
        <v>87</v>
      </c>
      <c r="AB23" s="340">
        <v>40</v>
      </c>
      <c r="AC23" s="340">
        <v>25</v>
      </c>
      <c r="AD23" s="340">
        <v>18</v>
      </c>
      <c r="AE23" s="340">
        <v>13</v>
      </c>
      <c r="AF23" s="340">
        <v>8</v>
      </c>
      <c r="AG23" s="340">
        <v>7</v>
      </c>
      <c r="AH23" s="340">
        <v>6</v>
      </c>
      <c r="AI23" s="340">
        <v>5</v>
      </c>
      <c r="AJ23" s="340">
        <v>4</v>
      </c>
      <c r="AK23" s="340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0"/>
      <c r="Z24" s="340"/>
      <c r="AA24" s="340" t="s">
        <v>88</v>
      </c>
      <c r="AB24" s="340">
        <v>25</v>
      </c>
      <c r="AC24" s="340">
        <v>15</v>
      </c>
      <c r="AD24" s="340">
        <v>13</v>
      </c>
      <c r="AE24" s="340">
        <v>7</v>
      </c>
      <c r="AF24" s="340">
        <v>6</v>
      </c>
      <c r="AG24" s="340">
        <v>5</v>
      </c>
      <c r="AH24" s="340">
        <v>4</v>
      </c>
      <c r="AI24" s="340">
        <v>3</v>
      </c>
      <c r="AJ24" s="340">
        <v>2</v>
      </c>
      <c r="AK24" s="340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0"/>
      <c r="Z25" s="340"/>
      <c r="AA25" s="340" t="s">
        <v>93</v>
      </c>
      <c r="AB25" s="340">
        <v>15</v>
      </c>
      <c r="AC25" s="340">
        <v>10</v>
      </c>
      <c r="AD25" s="340">
        <v>8</v>
      </c>
      <c r="AE25" s="340">
        <v>4</v>
      </c>
      <c r="AF25" s="340">
        <v>3</v>
      </c>
      <c r="AG25" s="340">
        <v>2</v>
      </c>
      <c r="AH25" s="340">
        <v>1</v>
      </c>
      <c r="AI25" s="340">
        <v>0</v>
      </c>
      <c r="AJ25" s="340">
        <v>0</v>
      </c>
      <c r="AK25" s="340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0"/>
      <c r="Z26" s="340"/>
      <c r="AA26" s="340" t="s">
        <v>89</v>
      </c>
      <c r="AB26" s="340">
        <v>10</v>
      </c>
      <c r="AC26" s="340">
        <v>6</v>
      </c>
      <c r="AD26" s="340">
        <v>4</v>
      </c>
      <c r="AE26" s="340">
        <v>2</v>
      </c>
      <c r="AF26" s="340">
        <v>1</v>
      </c>
      <c r="AG26" s="340">
        <v>0</v>
      </c>
      <c r="AH26" s="340">
        <v>0</v>
      </c>
      <c r="AI26" s="340">
        <v>0</v>
      </c>
      <c r="AJ26" s="340">
        <v>0</v>
      </c>
      <c r="AK26" s="340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0"/>
      <c r="Z27" s="340"/>
      <c r="AA27" s="340" t="s">
        <v>90</v>
      </c>
      <c r="AB27" s="340">
        <v>3</v>
      </c>
      <c r="AC27" s="340">
        <v>2</v>
      </c>
      <c r="AD27" s="340">
        <v>1</v>
      </c>
      <c r="AE27" s="340">
        <v>0</v>
      </c>
      <c r="AF27" s="340">
        <v>0</v>
      </c>
      <c r="AG27" s="340">
        <v>0</v>
      </c>
      <c r="AH27" s="340">
        <v>0</v>
      </c>
      <c r="AI27" s="340">
        <v>0</v>
      </c>
      <c r="AJ27" s="340">
        <v>0</v>
      </c>
      <c r="AK27" s="340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45"/>
    </row>
    <row r="33" spans="1:18" x14ac:dyDescent="0.25">
      <c r="A33" s="136" t="s">
        <v>43</v>
      </c>
      <c r="B33" s="137"/>
      <c r="C33" s="203"/>
      <c r="D33" s="308" t="s">
        <v>4</v>
      </c>
      <c r="E33" s="309" t="s">
        <v>45</v>
      </c>
      <c r="F33" s="323"/>
      <c r="G33" s="308" t="s">
        <v>4</v>
      </c>
      <c r="H33" s="309" t="s">
        <v>54</v>
      </c>
      <c r="I33" s="159"/>
      <c r="J33" s="309" t="s">
        <v>55</v>
      </c>
      <c r="K33" s="158" t="s">
        <v>56</v>
      </c>
      <c r="L33" s="33"/>
      <c r="M33" s="385"/>
      <c r="N33" s="384"/>
      <c r="P33" s="302"/>
      <c r="Q33" s="302"/>
      <c r="R33" s="303"/>
    </row>
    <row r="34" spans="1:18" x14ac:dyDescent="0.25">
      <c r="A34" s="278" t="s">
        <v>44</v>
      </c>
      <c r="B34" s="279"/>
      <c r="C34" s="281"/>
      <c r="D34" s="310"/>
      <c r="E34" s="406"/>
      <c r="F34" s="406"/>
      <c r="G34" s="317" t="s">
        <v>5</v>
      </c>
      <c r="H34" s="279"/>
      <c r="I34" s="311"/>
      <c r="J34" s="318"/>
      <c r="K34" s="273" t="s">
        <v>46</v>
      </c>
      <c r="L34" s="324"/>
      <c r="M34" s="314"/>
      <c r="P34" s="304"/>
      <c r="Q34" s="304"/>
      <c r="R34" s="305"/>
    </row>
    <row r="35" spans="1:18" x14ac:dyDescent="0.25">
      <c r="A35" s="282" t="s">
        <v>53</v>
      </c>
      <c r="B35" s="157"/>
      <c r="C35" s="284"/>
      <c r="D35" s="313"/>
      <c r="E35" s="407"/>
      <c r="F35" s="407"/>
      <c r="G35" s="319" t="s">
        <v>6</v>
      </c>
      <c r="H35" s="83"/>
      <c r="I35" s="271"/>
      <c r="J35" s="84"/>
      <c r="K35" s="321"/>
      <c r="L35" s="245"/>
      <c r="M35" s="316"/>
      <c r="P35" s="305"/>
      <c r="Q35" s="306"/>
      <c r="R35" s="305"/>
    </row>
    <row r="36" spans="1:18" x14ac:dyDescent="0.25">
      <c r="A36" s="172"/>
      <c r="B36" s="173"/>
      <c r="C36" s="174"/>
      <c r="D36" s="313"/>
      <c r="E36" s="85"/>
      <c r="F36" s="267"/>
      <c r="G36" s="319" t="s">
        <v>7</v>
      </c>
      <c r="H36" s="83"/>
      <c r="I36" s="271"/>
      <c r="J36" s="84"/>
      <c r="K36" s="273" t="s">
        <v>47</v>
      </c>
      <c r="L36" s="324"/>
      <c r="M36" s="312"/>
      <c r="P36" s="304"/>
      <c r="Q36" s="304"/>
      <c r="R36" s="305"/>
    </row>
    <row r="37" spans="1:18" x14ac:dyDescent="0.25">
      <c r="A37" s="148"/>
      <c r="B37" s="116"/>
      <c r="C37" s="149"/>
      <c r="D37" s="313"/>
      <c r="E37" s="85"/>
      <c r="F37" s="267"/>
      <c r="G37" s="319" t="s">
        <v>8</v>
      </c>
      <c r="H37" s="83"/>
      <c r="I37" s="271"/>
      <c r="J37" s="84"/>
      <c r="K37" s="322"/>
      <c r="L37" s="267"/>
      <c r="M37" s="314"/>
      <c r="P37" s="305"/>
      <c r="Q37" s="306"/>
      <c r="R37" s="305"/>
    </row>
    <row r="38" spans="1:18" x14ac:dyDescent="0.25">
      <c r="A38" s="161"/>
      <c r="B38" s="175"/>
      <c r="C38" s="202"/>
      <c r="D38" s="313"/>
      <c r="E38" s="85"/>
      <c r="F38" s="267"/>
      <c r="G38" s="319" t="s">
        <v>9</v>
      </c>
      <c r="H38" s="83"/>
      <c r="I38" s="271"/>
      <c r="J38" s="84"/>
      <c r="K38" s="282"/>
      <c r="L38" s="245"/>
      <c r="M38" s="316"/>
      <c r="P38" s="305"/>
      <c r="Q38" s="306"/>
      <c r="R38" s="305"/>
    </row>
    <row r="39" spans="1:18" x14ac:dyDescent="0.25">
      <c r="A39" s="162"/>
      <c r="B39" s="22"/>
      <c r="C39" s="149"/>
      <c r="D39" s="313"/>
      <c r="E39" s="85"/>
      <c r="F39" s="267"/>
      <c r="G39" s="319" t="s">
        <v>10</v>
      </c>
      <c r="H39" s="83"/>
      <c r="I39" s="271"/>
      <c r="J39" s="84"/>
      <c r="K39" s="273" t="s">
        <v>33</v>
      </c>
      <c r="L39" s="324"/>
      <c r="M39" s="312"/>
      <c r="P39" s="304"/>
      <c r="Q39" s="304"/>
      <c r="R39" s="305"/>
    </row>
    <row r="40" spans="1:18" x14ac:dyDescent="0.25">
      <c r="A40" s="162"/>
      <c r="B40" s="22"/>
      <c r="C40" s="170"/>
      <c r="D40" s="313"/>
      <c r="E40" s="85"/>
      <c r="F40" s="267"/>
      <c r="G40" s="319" t="s">
        <v>11</v>
      </c>
      <c r="H40" s="83"/>
      <c r="I40" s="271"/>
      <c r="J40" s="84"/>
      <c r="K40" s="322"/>
      <c r="L40" s="267"/>
      <c r="M40" s="314"/>
      <c r="P40" s="305"/>
      <c r="Q40" s="306"/>
      <c r="R40" s="305"/>
    </row>
    <row r="41" spans="1:18" x14ac:dyDescent="0.25">
      <c r="A41" s="163"/>
      <c r="B41" s="160"/>
      <c r="C41" s="171"/>
      <c r="D41" s="315"/>
      <c r="E41" s="150"/>
      <c r="F41" s="245"/>
      <c r="G41" s="320" t="s">
        <v>12</v>
      </c>
      <c r="H41" s="157"/>
      <c r="I41" s="275"/>
      <c r="J41" s="152"/>
      <c r="K41" s="282" t="str">
        <f>L4</f>
        <v>Rákóczi Andrea</v>
      </c>
      <c r="L41" s="245"/>
      <c r="M41" s="316"/>
      <c r="P41" s="305"/>
      <c r="Q41" s="306"/>
      <c r="R41" s="30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5" priority="2" stopIfTrue="1" operator="equal">
      <formula>"Bye"</formula>
    </cfRule>
  </conditionalFormatting>
  <conditionalFormatting sqref="R41">
    <cfRule type="expression" dxfId="3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558D4-8615-4DF2-B398-43FFA9099FC8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S17" sqref="S17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40" customWidth="1"/>
    <col min="5" max="5" width="12.109375" style="377" customWidth="1"/>
    <col min="6" max="6" width="6.109375" style="91" hidden="1" customWidth="1"/>
    <col min="7" max="7" width="29.8867187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8" thickBot="1" x14ac:dyDescent="0.3">
      <c r="B2" s="88" t="s">
        <v>51</v>
      </c>
      <c r="C2" s="391" t="str">
        <f>Altalanos!$C$8</f>
        <v>L16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8" thickBot="1" x14ac:dyDescent="0.3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8" thickBot="1" x14ac:dyDescent="0.3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3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899999999999999" customHeight="1" thickBot="1" x14ac:dyDescent="0.3">
      <c r="A7" s="185">
        <v>1</v>
      </c>
      <c r="B7" s="93" t="s">
        <v>122</v>
      </c>
      <c r="C7" s="93"/>
      <c r="D7" s="94"/>
      <c r="E7" s="198"/>
      <c r="F7" s="361"/>
      <c r="G7" s="362"/>
      <c r="H7" s="94"/>
      <c r="I7" s="94"/>
      <c r="J7" s="182"/>
      <c r="K7" s="180"/>
      <c r="L7" s="184"/>
      <c r="M7" s="180"/>
      <c r="N7" s="177"/>
      <c r="O7" s="94">
        <v>5</v>
      </c>
      <c r="P7" s="111"/>
      <c r="Q7" s="95"/>
    </row>
    <row r="8" spans="1:17" s="11" customFormat="1" ht="18.899999999999999" customHeight="1" x14ac:dyDescent="0.25">
      <c r="A8" s="185">
        <v>2</v>
      </c>
      <c r="B8" s="93" t="s">
        <v>116</v>
      </c>
      <c r="C8" s="93"/>
      <c r="D8" s="94"/>
      <c r="E8" s="198"/>
      <c r="F8" s="361"/>
      <c r="G8" s="362"/>
      <c r="H8" s="94"/>
      <c r="I8" s="94"/>
      <c r="J8" s="182"/>
      <c r="K8" s="180"/>
      <c r="L8" s="184"/>
      <c r="M8" s="180"/>
      <c r="N8" s="177"/>
      <c r="O8" s="94">
        <v>11</v>
      </c>
      <c r="P8" s="111"/>
      <c r="Q8" s="95"/>
    </row>
    <row r="9" spans="1:17" s="11" customFormat="1" ht="18.899999999999999" customHeight="1" x14ac:dyDescent="0.25">
      <c r="A9" s="185">
        <v>3</v>
      </c>
      <c r="B9" s="93" t="s">
        <v>118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62</v>
      </c>
      <c r="P9" s="372"/>
      <c r="Q9" s="205"/>
    </row>
    <row r="10" spans="1:17" s="11" customFormat="1" ht="18.899999999999999" customHeight="1" x14ac:dyDescent="0.25">
      <c r="A10" s="185">
        <v>4</v>
      </c>
      <c r="B10" s="93" t="s">
        <v>114</v>
      </c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>
        <v>94</v>
      </c>
      <c r="P10" s="371"/>
      <c r="Q10" s="369"/>
    </row>
    <row r="11" spans="1:17" s="11" customFormat="1" ht="18.899999999999999" customHeight="1" x14ac:dyDescent="0.25">
      <c r="A11" s="185">
        <v>5</v>
      </c>
      <c r="B11" s="93"/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/>
      <c r="P11" s="371"/>
      <c r="Q11" s="369"/>
    </row>
    <row r="12" spans="1:17" s="11" customFormat="1" ht="18.899999999999999" customHeight="1" x14ac:dyDescent="0.25">
      <c r="A12" s="185">
        <v>6</v>
      </c>
      <c r="B12" s="93"/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/>
      <c r="P12" s="371"/>
      <c r="Q12" s="369"/>
    </row>
    <row r="13" spans="1:17" s="11" customFormat="1" ht="18.899999999999999" customHeight="1" x14ac:dyDescent="0.25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899999999999999" customHeight="1" x14ac:dyDescent="0.25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899999999999999" customHeight="1" x14ac:dyDescent="0.25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899999999999999" customHeight="1" x14ac:dyDescent="0.25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899999999999999" customHeight="1" x14ac:dyDescent="0.25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899999999999999" customHeight="1" x14ac:dyDescent="0.25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899999999999999" customHeight="1" x14ac:dyDescent="0.25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899999999999999" customHeight="1" x14ac:dyDescent="0.25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899999999999999" customHeight="1" x14ac:dyDescent="0.25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899999999999999" customHeight="1" x14ac:dyDescent="0.25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899999999999999" customHeight="1" x14ac:dyDescent="0.25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899999999999999" customHeight="1" x14ac:dyDescent="0.25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899999999999999" customHeight="1" x14ac:dyDescent="0.25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899999999999999" customHeight="1" x14ac:dyDescent="0.25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899999999999999" customHeight="1" x14ac:dyDescent="0.25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899999999999999" customHeight="1" x14ac:dyDescent="0.25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899999999999999" customHeight="1" x14ac:dyDescent="0.25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899999999999999" customHeight="1" x14ac:dyDescent="0.25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899999999999999" customHeight="1" x14ac:dyDescent="0.25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899999999999999" customHeight="1" x14ac:dyDescent="0.25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899999999999999" customHeight="1" x14ac:dyDescent="0.25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899999999999999" customHeight="1" x14ac:dyDescent="0.25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899999999999999" customHeight="1" x14ac:dyDescent="0.25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899999999999999" customHeight="1" x14ac:dyDescent="0.25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899999999999999" customHeight="1" x14ac:dyDescent="0.25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899999999999999" customHeight="1" x14ac:dyDescent="0.25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899999999999999" customHeight="1" x14ac:dyDescent="0.25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899999999999999" customHeight="1" x14ac:dyDescent="0.25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103" si="0">IF(Q40="",999,Q40)</f>
        <v>999</v>
      </c>
      <c r="M40" s="208">
        <f t="shared" ref="M40:M103" si="1">IF(P40=999,999,1)</f>
        <v>999</v>
      </c>
      <c r="N40" s="205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899999999999999" customHeight="1" x14ac:dyDescent="0.25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899999999999999" customHeight="1" x14ac:dyDescent="0.25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899999999999999" customHeight="1" x14ac:dyDescent="0.25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899999999999999" customHeight="1" x14ac:dyDescent="0.25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899999999999999" customHeight="1" x14ac:dyDescent="0.25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899999999999999" customHeight="1" x14ac:dyDescent="0.25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899999999999999" customHeight="1" x14ac:dyDescent="0.25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899999999999999" customHeight="1" x14ac:dyDescent="0.25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899999999999999" customHeight="1" x14ac:dyDescent="0.25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899999999999999" customHeight="1" x14ac:dyDescent="0.25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899999999999999" customHeight="1" x14ac:dyDescent="0.25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899999999999999" customHeight="1" x14ac:dyDescent="0.25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899999999999999" customHeight="1" x14ac:dyDescent="0.25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899999999999999" customHeight="1" x14ac:dyDescent="0.25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899999999999999" customHeight="1" x14ac:dyDescent="0.25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899999999999999" customHeight="1" x14ac:dyDescent="0.25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899999999999999" customHeight="1" x14ac:dyDescent="0.25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899999999999999" customHeight="1" x14ac:dyDescent="0.25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899999999999999" customHeight="1" x14ac:dyDescent="0.25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899999999999999" customHeight="1" x14ac:dyDescent="0.25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899999999999999" customHeight="1" x14ac:dyDescent="0.25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899999999999999" customHeight="1" x14ac:dyDescent="0.25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899999999999999" customHeight="1" x14ac:dyDescent="0.25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899999999999999" customHeight="1" x14ac:dyDescent="0.25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899999999999999" customHeight="1" x14ac:dyDescent="0.25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899999999999999" customHeight="1" x14ac:dyDescent="0.25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899999999999999" customHeight="1" x14ac:dyDescent="0.25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899999999999999" customHeight="1" x14ac:dyDescent="0.25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899999999999999" customHeight="1" x14ac:dyDescent="0.25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899999999999999" customHeight="1" x14ac:dyDescent="0.25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899999999999999" customHeight="1" x14ac:dyDescent="0.25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si="0"/>
        <v>999</v>
      </c>
      <c r="M72" s="208">
        <f t="shared" si="1"/>
        <v>999</v>
      </c>
      <c r="N72" s="205"/>
      <c r="O72" s="95"/>
      <c r="P72" s="111">
        <f t="shared" si="2"/>
        <v>999</v>
      </c>
      <c r="Q72" s="95"/>
    </row>
    <row r="73" spans="1:17" s="11" customFormat="1" ht="18.899999999999999" customHeight="1" x14ac:dyDescent="0.25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0"/>
        <v>999</v>
      </c>
      <c r="M73" s="208">
        <f t="shared" si="1"/>
        <v>999</v>
      </c>
      <c r="N73" s="205"/>
      <c r="O73" s="95"/>
      <c r="P73" s="111">
        <f t="shared" si="2"/>
        <v>999</v>
      </c>
      <c r="Q73" s="95"/>
    </row>
    <row r="74" spans="1:17" s="11" customFormat="1" ht="18.899999999999999" customHeight="1" x14ac:dyDescent="0.25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0"/>
        <v>999</v>
      </c>
      <c r="M74" s="208">
        <f t="shared" si="1"/>
        <v>999</v>
      </c>
      <c r="N74" s="205"/>
      <c r="O74" s="95"/>
      <c r="P74" s="111">
        <f t="shared" si="2"/>
        <v>999</v>
      </c>
      <c r="Q74" s="95"/>
    </row>
    <row r="75" spans="1:17" s="11" customFormat="1" ht="18.899999999999999" customHeight="1" x14ac:dyDescent="0.25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0"/>
        <v>999</v>
      </c>
      <c r="M75" s="208">
        <f t="shared" si="1"/>
        <v>999</v>
      </c>
      <c r="N75" s="205"/>
      <c r="O75" s="95"/>
      <c r="P75" s="111">
        <f t="shared" si="2"/>
        <v>999</v>
      </c>
      <c r="Q75" s="95"/>
    </row>
    <row r="76" spans="1:17" s="11" customFormat="1" ht="18.899999999999999" customHeight="1" x14ac:dyDescent="0.25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0"/>
        <v>999</v>
      </c>
      <c r="M76" s="208">
        <f t="shared" si="1"/>
        <v>999</v>
      </c>
      <c r="N76" s="205"/>
      <c r="O76" s="95"/>
      <c r="P76" s="111">
        <f t="shared" si="2"/>
        <v>999</v>
      </c>
      <c r="Q76" s="95"/>
    </row>
    <row r="77" spans="1:17" s="11" customFormat="1" ht="18.899999999999999" customHeight="1" x14ac:dyDescent="0.25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0"/>
        <v>999</v>
      </c>
      <c r="M77" s="208">
        <f t="shared" si="1"/>
        <v>999</v>
      </c>
      <c r="N77" s="205"/>
      <c r="O77" s="95"/>
      <c r="P77" s="111">
        <f t="shared" si="2"/>
        <v>999</v>
      </c>
      <c r="Q77" s="95"/>
    </row>
    <row r="78" spans="1:17" s="11" customFormat="1" ht="18.899999999999999" customHeight="1" x14ac:dyDescent="0.25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0"/>
        <v>999</v>
      </c>
      <c r="M78" s="208">
        <f t="shared" si="1"/>
        <v>999</v>
      </c>
      <c r="N78" s="205"/>
      <c r="O78" s="95"/>
      <c r="P78" s="111">
        <f t="shared" si="2"/>
        <v>999</v>
      </c>
      <c r="Q78" s="95"/>
    </row>
    <row r="79" spans="1:17" s="11" customFormat="1" ht="18.899999999999999" customHeight="1" x14ac:dyDescent="0.25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0"/>
        <v>999</v>
      </c>
      <c r="M79" s="208">
        <f t="shared" si="1"/>
        <v>999</v>
      </c>
      <c r="N79" s="205"/>
      <c r="O79" s="95"/>
      <c r="P79" s="111">
        <f t="shared" si="2"/>
        <v>999</v>
      </c>
      <c r="Q79" s="95"/>
    </row>
    <row r="80" spans="1:17" s="11" customFormat="1" ht="18.899999999999999" customHeight="1" x14ac:dyDescent="0.25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0"/>
        <v>999</v>
      </c>
      <c r="M80" s="208">
        <f t="shared" si="1"/>
        <v>999</v>
      </c>
      <c r="N80" s="205"/>
      <c r="O80" s="95"/>
      <c r="P80" s="111">
        <f t="shared" si="2"/>
        <v>999</v>
      </c>
      <c r="Q80" s="95"/>
    </row>
    <row r="81" spans="1:17" s="11" customFormat="1" ht="18.899999999999999" customHeight="1" x14ac:dyDescent="0.25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0"/>
        <v>999</v>
      </c>
      <c r="M81" s="208">
        <f t="shared" si="1"/>
        <v>999</v>
      </c>
      <c r="N81" s="205"/>
      <c r="O81" s="95"/>
      <c r="P81" s="111">
        <f t="shared" si="2"/>
        <v>999</v>
      </c>
      <c r="Q81" s="95"/>
    </row>
    <row r="82" spans="1:17" s="11" customFormat="1" ht="18.899999999999999" customHeight="1" x14ac:dyDescent="0.25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0"/>
        <v>999</v>
      </c>
      <c r="M82" s="208">
        <f t="shared" si="1"/>
        <v>999</v>
      </c>
      <c r="N82" s="205"/>
      <c r="O82" s="95"/>
      <c r="P82" s="111">
        <f t="shared" si="2"/>
        <v>999</v>
      </c>
      <c r="Q82" s="95"/>
    </row>
    <row r="83" spans="1:17" s="11" customFormat="1" ht="18.899999999999999" customHeight="1" x14ac:dyDescent="0.25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0"/>
        <v>999</v>
      </c>
      <c r="M83" s="208">
        <f t="shared" si="1"/>
        <v>999</v>
      </c>
      <c r="N83" s="205"/>
      <c r="O83" s="95"/>
      <c r="P83" s="111">
        <f t="shared" si="2"/>
        <v>999</v>
      </c>
      <c r="Q83" s="95"/>
    </row>
    <row r="84" spans="1:17" s="11" customFormat="1" ht="18.899999999999999" customHeight="1" x14ac:dyDescent="0.25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0"/>
        <v>999</v>
      </c>
      <c r="M84" s="208">
        <f t="shared" si="1"/>
        <v>999</v>
      </c>
      <c r="N84" s="205"/>
      <c r="O84" s="95"/>
      <c r="P84" s="111">
        <f t="shared" si="2"/>
        <v>999</v>
      </c>
      <c r="Q84" s="95"/>
    </row>
    <row r="85" spans="1:17" s="11" customFormat="1" ht="18.899999999999999" customHeight="1" x14ac:dyDescent="0.25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0"/>
        <v>999</v>
      </c>
      <c r="M85" s="208">
        <f t="shared" si="1"/>
        <v>999</v>
      </c>
      <c r="N85" s="205"/>
      <c r="O85" s="95"/>
      <c r="P85" s="111">
        <f t="shared" si="2"/>
        <v>999</v>
      </c>
      <c r="Q85" s="95"/>
    </row>
    <row r="86" spans="1:17" s="11" customFormat="1" ht="18.899999999999999" customHeight="1" x14ac:dyDescent="0.25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0"/>
        <v>999</v>
      </c>
      <c r="M86" s="208">
        <f t="shared" si="1"/>
        <v>999</v>
      </c>
      <c r="N86" s="205"/>
      <c r="O86" s="95"/>
      <c r="P86" s="111">
        <f t="shared" si="2"/>
        <v>999</v>
      </c>
      <c r="Q86" s="95"/>
    </row>
    <row r="87" spans="1:17" s="11" customFormat="1" ht="18.899999999999999" customHeight="1" x14ac:dyDescent="0.25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0"/>
        <v>999</v>
      </c>
      <c r="M87" s="208">
        <f t="shared" si="1"/>
        <v>999</v>
      </c>
      <c r="N87" s="205"/>
      <c r="O87" s="95"/>
      <c r="P87" s="111">
        <f t="shared" si="2"/>
        <v>999</v>
      </c>
      <c r="Q87" s="95"/>
    </row>
    <row r="88" spans="1:17" s="11" customFormat="1" ht="18.899999999999999" customHeight="1" x14ac:dyDescent="0.25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0"/>
        <v>999</v>
      </c>
      <c r="M88" s="208">
        <f t="shared" si="1"/>
        <v>999</v>
      </c>
      <c r="N88" s="205"/>
      <c r="O88" s="95"/>
      <c r="P88" s="111">
        <f t="shared" si="2"/>
        <v>999</v>
      </c>
      <c r="Q88" s="95"/>
    </row>
    <row r="89" spans="1:17" s="11" customFormat="1" ht="18.899999999999999" customHeight="1" x14ac:dyDescent="0.25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0"/>
        <v>999</v>
      </c>
      <c r="M89" s="208">
        <f t="shared" si="1"/>
        <v>999</v>
      </c>
      <c r="N89" s="205"/>
      <c r="O89" s="95"/>
      <c r="P89" s="111">
        <f t="shared" si="2"/>
        <v>999</v>
      </c>
      <c r="Q89" s="95"/>
    </row>
    <row r="90" spans="1:17" s="11" customFormat="1" ht="18.899999999999999" customHeight="1" x14ac:dyDescent="0.25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0"/>
        <v>999</v>
      </c>
      <c r="M90" s="208">
        <f t="shared" si="1"/>
        <v>999</v>
      </c>
      <c r="N90" s="205"/>
      <c r="O90" s="95"/>
      <c r="P90" s="111">
        <f t="shared" si="2"/>
        <v>999</v>
      </c>
      <c r="Q90" s="95"/>
    </row>
    <row r="91" spans="1:17" s="11" customFormat="1" ht="18.899999999999999" customHeight="1" x14ac:dyDescent="0.25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0"/>
        <v>999</v>
      </c>
      <c r="M91" s="208">
        <f t="shared" si="1"/>
        <v>999</v>
      </c>
      <c r="N91" s="205"/>
      <c r="O91" s="95"/>
      <c r="P91" s="111">
        <f t="shared" si="2"/>
        <v>999</v>
      </c>
      <c r="Q91" s="95"/>
    </row>
    <row r="92" spans="1:17" s="11" customFormat="1" ht="18.899999999999999" customHeight="1" x14ac:dyDescent="0.25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0"/>
        <v>999</v>
      </c>
      <c r="M92" s="208">
        <f t="shared" si="1"/>
        <v>999</v>
      </c>
      <c r="N92" s="205"/>
      <c r="O92" s="95"/>
      <c r="P92" s="111">
        <f t="shared" si="2"/>
        <v>999</v>
      </c>
      <c r="Q92" s="95"/>
    </row>
    <row r="93" spans="1:17" s="11" customFormat="1" ht="18.899999999999999" customHeight="1" x14ac:dyDescent="0.25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0"/>
        <v>999</v>
      </c>
      <c r="M93" s="208">
        <f t="shared" si="1"/>
        <v>999</v>
      </c>
      <c r="N93" s="205"/>
      <c r="O93" s="95"/>
      <c r="P93" s="111">
        <f t="shared" si="2"/>
        <v>999</v>
      </c>
      <c r="Q93" s="95"/>
    </row>
    <row r="94" spans="1:17" s="11" customFormat="1" ht="18.899999999999999" customHeight="1" x14ac:dyDescent="0.25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0"/>
        <v>999</v>
      </c>
      <c r="M94" s="208">
        <f t="shared" si="1"/>
        <v>999</v>
      </c>
      <c r="N94" s="205"/>
      <c r="O94" s="95"/>
      <c r="P94" s="111">
        <f t="shared" si="2"/>
        <v>999</v>
      </c>
      <c r="Q94" s="95"/>
    </row>
    <row r="95" spans="1:17" s="11" customFormat="1" ht="18.899999999999999" customHeight="1" x14ac:dyDescent="0.25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0"/>
        <v>999</v>
      </c>
      <c r="M95" s="208">
        <f t="shared" si="1"/>
        <v>999</v>
      </c>
      <c r="N95" s="205"/>
      <c r="O95" s="95"/>
      <c r="P95" s="111">
        <f t="shared" si="2"/>
        <v>999</v>
      </c>
      <c r="Q95" s="95"/>
    </row>
    <row r="96" spans="1:17" s="11" customFormat="1" ht="18.899999999999999" customHeight="1" x14ac:dyDescent="0.25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0"/>
        <v>999</v>
      </c>
      <c r="M96" s="208">
        <f t="shared" si="1"/>
        <v>999</v>
      </c>
      <c r="N96" s="205"/>
      <c r="O96" s="95"/>
      <c r="P96" s="111">
        <f t="shared" si="2"/>
        <v>999</v>
      </c>
      <c r="Q96" s="95"/>
    </row>
    <row r="97" spans="1:17" s="11" customFormat="1" ht="18.899999999999999" customHeight="1" x14ac:dyDescent="0.25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0"/>
        <v>999</v>
      </c>
      <c r="M97" s="208">
        <f t="shared" si="1"/>
        <v>999</v>
      </c>
      <c r="N97" s="205"/>
      <c r="O97" s="95"/>
      <c r="P97" s="111">
        <f t="shared" si="2"/>
        <v>999</v>
      </c>
      <c r="Q97" s="95"/>
    </row>
    <row r="98" spans="1:17" s="11" customFormat="1" ht="18.899999999999999" customHeight="1" x14ac:dyDescent="0.25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0"/>
        <v>999</v>
      </c>
      <c r="M98" s="208">
        <f t="shared" si="1"/>
        <v>999</v>
      </c>
      <c r="N98" s="205"/>
      <c r="O98" s="95"/>
      <c r="P98" s="111">
        <f t="shared" si="2"/>
        <v>999</v>
      </c>
      <c r="Q98" s="95"/>
    </row>
    <row r="99" spans="1:17" s="11" customFormat="1" ht="18.899999999999999" customHeight="1" x14ac:dyDescent="0.25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0"/>
        <v>999</v>
      </c>
      <c r="M99" s="208">
        <f t="shared" si="1"/>
        <v>999</v>
      </c>
      <c r="N99" s="205"/>
      <c r="O99" s="95"/>
      <c r="P99" s="111">
        <f t="shared" si="2"/>
        <v>999</v>
      </c>
      <c r="Q99" s="95"/>
    </row>
    <row r="100" spans="1:17" s="11" customFormat="1" ht="18.899999999999999" customHeight="1" x14ac:dyDescent="0.25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0"/>
        <v>999</v>
      </c>
      <c r="M100" s="208">
        <f t="shared" si="1"/>
        <v>999</v>
      </c>
      <c r="N100" s="205"/>
      <c r="O100" s="95"/>
      <c r="P100" s="111">
        <f t="shared" si="2"/>
        <v>999</v>
      </c>
      <c r="Q100" s="95"/>
    </row>
    <row r="101" spans="1:17" s="11" customFormat="1" ht="18.899999999999999" customHeight="1" x14ac:dyDescent="0.25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si="0"/>
        <v>999</v>
      </c>
      <c r="M101" s="208">
        <f t="shared" si="1"/>
        <v>999</v>
      </c>
      <c r="N101" s="205"/>
      <c r="O101" s="95"/>
      <c r="P101" s="111">
        <f t="shared" si="2"/>
        <v>999</v>
      </c>
      <c r="Q101" s="95"/>
    </row>
    <row r="102" spans="1:17" s="11" customFormat="1" ht="18.899999999999999" customHeight="1" x14ac:dyDescent="0.25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0"/>
        <v>999</v>
      </c>
      <c r="M102" s="208">
        <f t="shared" si="1"/>
        <v>999</v>
      </c>
      <c r="N102" s="205"/>
      <c r="O102" s="95"/>
      <c r="P102" s="111">
        <f t="shared" si="2"/>
        <v>999</v>
      </c>
      <c r="Q102" s="95"/>
    </row>
    <row r="103" spans="1:17" s="11" customFormat="1" ht="18.899999999999999" customHeight="1" x14ac:dyDescent="0.25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0"/>
        <v>999</v>
      </c>
      <c r="M103" s="208">
        <f t="shared" si="1"/>
        <v>999</v>
      </c>
      <c r="N103" s="205"/>
      <c r="O103" s="95"/>
      <c r="P103" s="111">
        <f t="shared" si="2"/>
        <v>999</v>
      </c>
      <c r="Q103" s="95"/>
    </row>
    <row r="104" spans="1:17" s="11" customFormat="1" ht="18.899999999999999" customHeight="1" x14ac:dyDescent="0.25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ref="L104:L156" si="3">IF(Q104="",999,Q104)</f>
        <v>999</v>
      </c>
      <c r="M104" s="208">
        <f t="shared" ref="M104:M156" si="4">IF(P104=999,999,1)</f>
        <v>999</v>
      </c>
      <c r="N104" s="205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3"/>
        <v>999</v>
      </c>
      <c r="M105" s="208">
        <f t="shared" si="4"/>
        <v>999</v>
      </c>
      <c r="N105" s="205"/>
      <c r="O105" s="95"/>
      <c r="P105" s="111">
        <f t="shared" si="5"/>
        <v>999</v>
      </c>
      <c r="Q105" s="95"/>
    </row>
    <row r="106" spans="1:17" s="11" customFormat="1" ht="18.899999999999999" customHeight="1" x14ac:dyDescent="0.25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3"/>
        <v>999</v>
      </c>
      <c r="M106" s="208">
        <f t="shared" si="4"/>
        <v>999</v>
      </c>
      <c r="N106" s="205"/>
      <c r="O106" s="95"/>
      <c r="P106" s="111">
        <f t="shared" si="5"/>
        <v>999</v>
      </c>
      <c r="Q106" s="95"/>
    </row>
    <row r="107" spans="1:17" s="11" customFormat="1" ht="18.899999999999999" customHeight="1" x14ac:dyDescent="0.25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3"/>
        <v>999</v>
      </c>
      <c r="M107" s="208">
        <f t="shared" si="4"/>
        <v>999</v>
      </c>
      <c r="N107" s="205"/>
      <c r="O107" s="95"/>
      <c r="P107" s="111">
        <f t="shared" si="5"/>
        <v>999</v>
      </c>
      <c r="Q107" s="95"/>
    </row>
    <row r="108" spans="1:17" s="11" customFormat="1" ht="18.899999999999999" customHeight="1" x14ac:dyDescent="0.25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3"/>
        <v>999</v>
      </c>
      <c r="M108" s="208">
        <f t="shared" si="4"/>
        <v>999</v>
      </c>
      <c r="N108" s="205"/>
      <c r="O108" s="95"/>
      <c r="P108" s="111">
        <f t="shared" si="5"/>
        <v>999</v>
      </c>
      <c r="Q108" s="95"/>
    </row>
    <row r="109" spans="1:17" s="11" customFormat="1" ht="18.899999999999999" customHeight="1" x14ac:dyDescent="0.25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3"/>
        <v>999</v>
      </c>
      <c r="M109" s="208">
        <f t="shared" si="4"/>
        <v>999</v>
      </c>
      <c r="N109" s="205"/>
      <c r="O109" s="95"/>
      <c r="P109" s="111">
        <f t="shared" si="5"/>
        <v>999</v>
      </c>
      <c r="Q109" s="95"/>
    </row>
    <row r="110" spans="1:17" s="11" customFormat="1" ht="18.899999999999999" customHeight="1" x14ac:dyDescent="0.25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3"/>
        <v>999</v>
      </c>
      <c r="M110" s="208">
        <f t="shared" si="4"/>
        <v>999</v>
      </c>
      <c r="N110" s="205"/>
      <c r="O110" s="95"/>
      <c r="P110" s="111">
        <f t="shared" si="5"/>
        <v>999</v>
      </c>
      <c r="Q110" s="95"/>
    </row>
    <row r="111" spans="1:17" s="11" customFormat="1" ht="18.899999999999999" customHeight="1" x14ac:dyDescent="0.25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3"/>
        <v>999</v>
      </c>
      <c r="M111" s="208">
        <f t="shared" si="4"/>
        <v>999</v>
      </c>
      <c r="N111" s="205"/>
      <c r="O111" s="95"/>
      <c r="P111" s="111">
        <f t="shared" si="5"/>
        <v>999</v>
      </c>
      <c r="Q111" s="95"/>
    </row>
    <row r="112" spans="1:17" s="11" customFormat="1" ht="18.899999999999999" customHeight="1" x14ac:dyDescent="0.25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3"/>
        <v>999</v>
      </c>
      <c r="M112" s="208">
        <f t="shared" si="4"/>
        <v>999</v>
      </c>
      <c r="N112" s="205"/>
      <c r="O112" s="95"/>
      <c r="P112" s="111">
        <f t="shared" si="5"/>
        <v>999</v>
      </c>
      <c r="Q112" s="95"/>
    </row>
    <row r="113" spans="1:17" s="11" customFormat="1" ht="18.899999999999999" customHeight="1" x14ac:dyDescent="0.25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3"/>
        <v>999</v>
      </c>
      <c r="M113" s="208">
        <f t="shared" si="4"/>
        <v>999</v>
      </c>
      <c r="N113" s="205"/>
      <c r="O113" s="95"/>
      <c r="P113" s="111">
        <f t="shared" si="5"/>
        <v>999</v>
      </c>
      <c r="Q113" s="95"/>
    </row>
    <row r="114" spans="1:17" s="11" customFormat="1" ht="18.899999999999999" customHeight="1" x14ac:dyDescent="0.25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3"/>
        <v>999</v>
      </c>
      <c r="M114" s="208">
        <f t="shared" si="4"/>
        <v>999</v>
      </c>
      <c r="N114" s="205"/>
      <c r="O114" s="95"/>
      <c r="P114" s="111">
        <f t="shared" si="5"/>
        <v>999</v>
      </c>
      <c r="Q114" s="95"/>
    </row>
    <row r="115" spans="1:17" s="11" customFormat="1" ht="18.899999999999999" customHeight="1" x14ac:dyDescent="0.25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3"/>
        <v>999</v>
      </c>
      <c r="M115" s="208">
        <f t="shared" si="4"/>
        <v>999</v>
      </c>
      <c r="N115" s="205"/>
      <c r="O115" s="95"/>
      <c r="P115" s="111">
        <f t="shared" si="5"/>
        <v>999</v>
      </c>
      <c r="Q115" s="95"/>
    </row>
    <row r="116" spans="1:17" s="11" customFormat="1" ht="18.899999999999999" customHeight="1" x14ac:dyDescent="0.25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3"/>
        <v>999</v>
      </c>
      <c r="M116" s="208">
        <f t="shared" si="4"/>
        <v>999</v>
      </c>
      <c r="N116" s="205"/>
      <c r="O116" s="95"/>
      <c r="P116" s="111">
        <f t="shared" si="5"/>
        <v>999</v>
      </c>
      <c r="Q116" s="95"/>
    </row>
    <row r="117" spans="1:17" s="11" customFormat="1" ht="18.899999999999999" customHeight="1" x14ac:dyDescent="0.25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3"/>
        <v>999</v>
      </c>
      <c r="M117" s="208">
        <f t="shared" si="4"/>
        <v>999</v>
      </c>
      <c r="N117" s="205"/>
      <c r="O117" s="95"/>
      <c r="P117" s="111">
        <f t="shared" si="5"/>
        <v>999</v>
      </c>
      <c r="Q117" s="95"/>
    </row>
    <row r="118" spans="1:17" s="11" customFormat="1" ht="18.899999999999999" customHeight="1" x14ac:dyDescent="0.25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3"/>
        <v>999</v>
      </c>
      <c r="M118" s="208">
        <f t="shared" si="4"/>
        <v>999</v>
      </c>
      <c r="N118" s="205"/>
      <c r="O118" s="95"/>
      <c r="P118" s="111">
        <f t="shared" si="5"/>
        <v>999</v>
      </c>
      <c r="Q118" s="95"/>
    </row>
    <row r="119" spans="1:17" s="11" customFormat="1" ht="18.899999999999999" customHeight="1" x14ac:dyDescent="0.25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3"/>
        <v>999</v>
      </c>
      <c r="M119" s="208">
        <f t="shared" si="4"/>
        <v>999</v>
      </c>
      <c r="N119" s="205"/>
      <c r="O119" s="95"/>
      <c r="P119" s="111">
        <f t="shared" si="5"/>
        <v>999</v>
      </c>
      <c r="Q119" s="95"/>
    </row>
    <row r="120" spans="1:17" s="11" customFormat="1" ht="18.899999999999999" customHeight="1" x14ac:dyDescent="0.25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3"/>
        <v>999</v>
      </c>
      <c r="M120" s="208">
        <f t="shared" si="4"/>
        <v>999</v>
      </c>
      <c r="N120" s="205"/>
      <c r="O120" s="95"/>
      <c r="P120" s="111">
        <f t="shared" si="5"/>
        <v>999</v>
      </c>
      <c r="Q120" s="95"/>
    </row>
    <row r="121" spans="1:17" s="11" customFormat="1" ht="18.899999999999999" customHeight="1" x14ac:dyDescent="0.25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3"/>
        <v>999</v>
      </c>
      <c r="M121" s="208">
        <f t="shared" si="4"/>
        <v>999</v>
      </c>
      <c r="N121" s="205"/>
      <c r="O121" s="95"/>
      <c r="P121" s="111">
        <f t="shared" si="5"/>
        <v>999</v>
      </c>
      <c r="Q121" s="95"/>
    </row>
    <row r="122" spans="1:17" s="11" customFormat="1" ht="18.899999999999999" customHeight="1" x14ac:dyDescent="0.25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3"/>
        <v>999</v>
      </c>
      <c r="M122" s="208">
        <f t="shared" si="4"/>
        <v>999</v>
      </c>
      <c r="N122" s="205"/>
      <c r="O122" s="95"/>
      <c r="P122" s="111">
        <f t="shared" si="5"/>
        <v>999</v>
      </c>
      <c r="Q122" s="95"/>
    </row>
    <row r="123" spans="1:17" s="11" customFormat="1" ht="18.899999999999999" customHeight="1" x14ac:dyDescent="0.25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3"/>
        <v>999</v>
      </c>
      <c r="M123" s="208">
        <f t="shared" si="4"/>
        <v>999</v>
      </c>
      <c r="N123" s="205"/>
      <c r="O123" s="95"/>
      <c r="P123" s="111">
        <f t="shared" si="5"/>
        <v>999</v>
      </c>
      <c r="Q123" s="95"/>
    </row>
    <row r="124" spans="1:17" s="11" customFormat="1" ht="18.899999999999999" customHeight="1" x14ac:dyDescent="0.25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3"/>
        <v>999</v>
      </c>
      <c r="M124" s="208">
        <f t="shared" si="4"/>
        <v>999</v>
      </c>
      <c r="N124" s="205"/>
      <c r="O124" s="95"/>
      <c r="P124" s="111">
        <f t="shared" si="5"/>
        <v>999</v>
      </c>
      <c r="Q124" s="95"/>
    </row>
    <row r="125" spans="1:17" s="11" customFormat="1" ht="18.899999999999999" customHeight="1" x14ac:dyDescent="0.25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3"/>
        <v>999</v>
      </c>
      <c r="M125" s="208">
        <f t="shared" si="4"/>
        <v>999</v>
      </c>
      <c r="N125" s="205"/>
      <c r="O125" s="95"/>
      <c r="P125" s="111">
        <f t="shared" si="5"/>
        <v>999</v>
      </c>
      <c r="Q125" s="95"/>
    </row>
    <row r="126" spans="1:17" s="11" customFormat="1" ht="18.899999999999999" customHeight="1" x14ac:dyDescent="0.25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3"/>
        <v>999</v>
      </c>
      <c r="M126" s="208">
        <f t="shared" si="4"/>
        <v>999</v>
      </c>
      <c r="N126" s="205"/>
      <c r="O126" s="95"/>
      <c r="P126" s="111">
        <f t="shared" si="5"/>
        <v>999</v>
      </c>
      <c r="Q126" s="95"/>
    </row>
    <row r="127" spans="1:17" s="11" customFormat="1" ht="18.899999999999999" customHeight="1" x14ac:dyDescent="0.25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3"/>
        <v>999</v>
      </c>
      <c r="M127" s="208">
        <f t="shared" si="4"/>
        <v>999</v>
      </c>
      <c r="N127" s="205"/>
      <c r="O127" s="95"/>
      <c r="P127" s="111">
        <f t="shared" si="5"/>
        <v>999</v>
      </c>
      <c r="Q127" s="95"/>
    </row>
    <row r="128" spans="1:17" s="11" customFormat="1" ht="18.899999999999999" customHeight="1" x14ac:dyDescent="0.25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3"/>
        <v>999</v>
      </c>
      <c r="M128" s="208">
        <f t="shared" si="4"/>
        <v>999</v>
      </c>
      <c r="N128" s="205"/>
      <c r="O128" s="95"/>
      <c r="P128" s="111">
        <f t="shared" si="5"/>
        <v>999</v>
      </c>
      <c r="Q128" s="95"/>
    </row>
    <row r="129" spans="1:17" s="11" customFormat="1" ht="18.899999999999999" customHeight="1" x14ac:dyDescent="0.25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3"/>
        <v>999</v>
      </c>
      <c r="M129" s="208">
        <f t="shared" si="4"/>
        <v>999</v>
      </c>
      <c r="N129" s="205"/>
      <c r="O129" s="95"/>
      <c r="P129" s="111">
        <f t="shared" si="5"/>
        <v>999</v>
      </c>
      <c r="Q129" s="95"/>
    </row>
    <row r="130" spans="1:17" s="11" customFormat="1" ht="18.899999999999999" customHeight="1" x14ac:dyDescent="0.25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3"/>
        <v>999</v>
      </c>
      <c r="M130" s="208">
        <f t="shared" si="4"/>
        <v>999</v>
      </c>
      <c r="N130" s="205"/>
      <c r="O130" s="95"/>
      <c r="P130" s="111">
        <f t="shared" si="5"/>
        <v>999</v>
      </c>
      <c r="Q130" s="95"/>
    </row>
    <row r="131" spans="1:17" s="11" customFormat="1" ht="18.899999999999999" customHeight="1" x14ac:dyDescent="0.25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3"/>
        <v>999</v>
      </c>
      <c r="M131" s="208">
        <f t="shared" si="4"/>
        <v>999</v>
      </c>
      <c r="N131" s="205"/>
      <c r="O131" s="95"/>
      <c r="P131" s="111">
        <f t="shared" si="5"/>
        <v>999</v>
      </c>
      <c r="Q131" s="95"/>
    </row>
    <row r="132" spans="1:17" s="11" customFormat="1" ht="18.899999999999999" customHeight="1" x14ac:dyDescent="0.25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3"/>
        <v>999</v>
      </c>
      <c r="M132" s="208">
        <f t="shared" si="4"/>
        <v>999</v>
      </c>
      <c r="N132" s="205"/>
      <c r="O132" s="95"/>
      <c r="P132" s="111">
        <f t="shared" si="5"/>
        <v>999</v>
      </c>
      <c r="Q132" s="95"/>
    </row>
    <row r="133" spans="1:17" s="11" customFormat="1" ht="18.899999999999999" customHeight="1" x14ac:dyDescent="0.25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3"/>
        <v>999</v>
      </c>
      <c r="M133" s="208">
        <f t="shared" si="4"/>
        <v>999</v>
      </c>
      <c r="N133" s="205"/>
      <c r="O133" s="95"/>
      <c r="P133" s="111">
        <f t="shared" si="5"/>
        <v>999</v>
      </c>
      <c r="Q133" s="95"/>
    </row>
    <row r="134" spans="1:17" s="11" customFormat="1" ht="18.899999999999999" customHeight="1" x14ac:dyDescent="0.25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3"/>
        <v>999</v>
      </c>
      <c r="M134" s="208">
        <f t="shared" si="4"/>
        <v>999</v>
      </c>
      <c r="N134" s="205"/>
      <c r="O134" s="209"/>
      <c r="P134" s="210">
        <f t="shared" si="5"/>
        <v>999</v>
      </c>
      <c r="Q134" s="209"/>
    </row>
    <row r="135" spans="1:17" x14ac:dyDescent="0.25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si="3"/>
        <v>999</v>
      </c>
      <c r="M135" s="208">
        <f t="shared" si="4"/>
        <v>999</v>
      </c>
      <c r="N135" s="205"/>
      <c r="O135" s="95"/>
      <c r="P135" s="111">
        <f t="shared" si="5"/>
        <v>999</v>
      </c>
      <c r="Q135" s="95"/>
    </row>
    <row r="136" spans="1:17" x14ac:dyDescent="0.25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3"/>
        <v>999</v>
      </c>
      <c r="M136" s="208">
        <f t="shared" si="4"/>
        <v>999</v>
      </c>
      <c r="N136" s="205"/>
      <c r="O136" s="95"/>
      <c r="P136" s="111">
        <f t="shared" si="5"/>
        <v>999</v>
      </c>
      <c r="Q136" s="95"/>
    </row>
    <row r="137" spans="1:17" x14ac:dyDescent="0.25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3"/>
        <v>999</v>
      </c>
      <c r="M137" s="208">
        <f t="shared" si="4"/>
        <v>999</v>
      </c>
      <c r="N137" s="205"/>
      <c r="O137" s="95"/>
      <c r="P137" s="111">
        <f t="shared" si="5"/>
        <v>999</v>
      </c>
      <c r="Q137" s="95"/>
    </row>
    <row r="138" spans="1:17" x14ac:dyDescent="0.25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3"/>
        <v>999</v>
      </c>
      <c r="M138" s="208">
        <f t="shared" si="4"/>
        <v>999</v>
      </c>
      <c r="N138" s="205"/>
      <c r="O138" s="95"/>
      <c r="P138" s="111">
        <f t="shared" si="5"/>
        <v>999</v>
      </c>
      <c r="Q138" s="95"/>
    </row>
    <row r="139" spans="1:17" x14ac:dyDescent="0.25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3"/>
        <v>999</v>
      </c>
      <c r="M139" s="208">
        <f t="shared" si="4"/>
        <v>999</v>
      </c>
      <c r="N139" s="205"/>
      <c r="O139" s="95"/>
      <c r="P139" s="111">
        <f t="shared" si="5"/>
        <v>999</v>
      </c>
      <c r="Q139" s="95"/>
    </row>
    <row r="140" spans="1:17" x14ac:dyDescent="0.25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3"/>
        <v>999</v>
      </c>
      <c r="M140" s="208">
        <f t="shared" si="4"/>
        <v>999</v>
      </c>
      <c r="N140" s="205"/>
      <c r="O140" s="95"/>
      <c r="P140" s="111">
        <f t="shared" si="5"/>
        <v>999</v>
      </c>
      <c r="Q140" s="95"/>
    </row>
    <row r="141" spans="1:17" x14ac:dyDescent="0.25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3"/>
        <v>999</v>
      </c>
      <c r="M141" s="208">
        <f t="shared" si="4"/>
        <v>999</v>
      </c>
      <c r="N141" s="205"/>
      <c r="O141" s="209"/>
      <c r="P141" s="210">
        <f t="shared" si="5"/>
        <v>999</v>
      </c>
      <c r="Q141" s="209"/>
    </row>
    <row r="142" spans="1:17" x14ac:dyDescent="0.25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3"/>
        <v>999</v>
      </c>
      <c r="M142" s="208">
        <f t="shared" si="4"/>
        <v>999</v>
      </c>
      <c r="N142" s="205"/>
      <c r="O142" s="95"/>
      <c r="P142" s="111">
        <f t="shared" si="5"/>
        <v>999</v>
      </c>
      <c r="Q142" s="95"/>
    </row>
    <row r="143" spans="1:17" x14ac:dyDescent="0.25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3"/>
        <v>999</v>
      </c>
      <c r="M143" s="208">
        <f t="shared" si="4"/>
        <v>999</v>
      </c>
      <c r="N143" s="205"/>
      <c r="O143" s="95"/>
      <c r="P143" s="111">
        <f t="shared" si="5"/>
        <v>999</v>
      </c>
      <c r="Q143" s="95"/>
    </row>
    <row r="144" spans="1:17" x14ac:dyDescent="0.25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3"/>
        <v>999</v>
      </c>
      <c r="M144" s="208">
        <f t="shared" si="4"/>
        <v>999</v>
      </c>
      <c r="N144" s="205"/>
      <c r="O144" s="95"/>
      <c r="P144" s="111">
        <f t="shared" si="5"/>
        <v>999</v>
      </c>
      <c r="Q144" s="95"/>
    </row>
    <row r="145" spans="1:17" x14ac:dyDescent="0.25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3"/>
        <v>999</v>
      </c>
      <c r="M145" s="208">
        <f t="shared" si="4"/>
        <v>999</v>
      </c>
      <c r="N145" s="205"/>
      <c r="O145" s="95"/>
      <c r="P145" s="111">
        <f t="shared" si="5"/>
        <v>999</v>
      </c>
      <c r="Q145" s="95"/>
    </row>
    <row r="146" spans="1:17" x14ac:dyDescent="0.25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3"/>
        <v>999</v>
      </c>
      <c r="M146" s="208">
        <f t="shared" si="4"/>
        <v>999</v>
      </c>
      <c r="N146" s="205"/>
      <c r="O146" s="95"/>
      <c r="P146" s="111">
        <f t="shared" si="5"/>
        <v>999</v>
      </c>
      <c r="Q146" s="95"/>
    </row>
    <row r="147" spans="1:17" x14ac:dyDescent="0.25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3"/>
        <v>999</v>
      </c>
      <c r="M147" s="208">
        <f t="shared" si="4"/>
        <v>999</v>
      </c>
      <c r="N147" s="205"/>
      <c r="O147" s="95"/>
      <c r="P147" s="111">
        <f t="shared" si="5"/>
        <v>999</v>
      </c>
      <c r="Q147" s="95"/>
    </row>
    <row r="148" spans="1:17" x14ac:dyDescent="0.25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3"/>
        <v>999</v>
      </c>
      <c r="M148" s="208">
        <f t="shared" si="4"/>
        <v>999</v>
      </c>
      <c r="N148" s="205"/>
      <c r="O148" s="209"/>
      <c r="P148" s="210">
        <f t="shared" si="5"/>
        <v>999</v>
      </c>
      <c r="Q148" s="209"/>
    </row>
    <row r="149" spans="1:17" x14ac:dyDescent="0.25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3"/>
        <v>999</v>
      </c>
      <c r="M149" s="208">
        <f t="shared" si="4"/>
        <v>999</v>
      </c>
      <c r="N149" s="205"/>
      <c r="O149" s="95"/>
      <c r="P149" s="111">
        <f t="shared" si="5"/>
        <v>999</v>
      </c>
      <c r="Q149" s="95"/>
    </row>
    <row r="150" spans="1:17" x14ac:dyDescent="0.25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3"/>
        <v>999</v>
      </c>
      <c r="M150" s="208">
        <f t="shared" si="4"/>
        <v>999</v>
      </c>
      <c r="N150" s="205"/>
      <c r="O150" s="95"/>
      <c r="P150" s="111">
        <f t="shared" si="5"/>
        <v>999</v>
      </c>
      <c r="Q150" s="95"/>
    </row>
    <row r="151" spans="1:17" x14ac:dyDescent="0.25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3"/>
        <v>999</v>
      </c>
      <c r="M151" s="208">
        <f t="shared" si="4"/>
        <v>999</v>
      </c>
      <c r="N151" s="205"/>
      <c r="O151" s="95"/>
      <c r="P151" s="111">
        <f t="shared" si="5"/>
        <v>999</v>
      </c>
      <c r="Q151" s="95"/>
    </row>
    <row r="152" spans="1:17" x14ac:dyDescent="0.25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3"/>
        <v>999</v>
      </c>
      <c r="M152" s="208">
        <f t="shared" si="4"/>
        <v>999</v>
      </c>
      <c r="N152" s="205"/>
      <c r="O152" s="95"/>
      <c r="P152" s="111">
        <f t="shared" si="5"/>
        <v>999</v>
      </c>
      <c r="Q152" s="95"/>
    </row>
    <row r="153" spans="1:17" x14ac:dyDescent="0.25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3"/>
        <v>999</v>
      </c>
      <c r="M153" s="208">
        <f t="shared" si="4"/>
        <v>999</v>
      </c>
      <c r="N153" s="205"/>
      <c r="O153" s="95"/>
      <c r="P153" s="111">
        <f t="shared" si="5"/>
        <v>999</v>
      </c>
      <c r="Q153" s="95"/>
    </row>
    <row r="154" spans="1:17" x14ac:dyDescent="0.25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3"/>
        <v>999</v>
      </c>
      <c r="M154" s="208">
        <f t="shared" si="4"/>
        <v>999</v>
      </c>
      <c r="N154" s="205"/>
      <c r="O154" s="95"/>
      <c r="P154" s="111">
        <f t="shared" si="5"/>
        <v>999</v>
      </c>
      <c r="Q154" s="95"/>
    </row>
    <row r="155" spans="1:17" x14ac:dyDescent="0.25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3"/>
        <v>999</v>
      </c>
      <c r="M155" s="208">
        <f t="shared" si="4"/>
        <v>999</v>
      </c>
      <c r="N155" s="205"/>
      <c r="O155" s="95"/>
      <c r="P155" s="111">
        <f t="shared" si="5"/>
        <v>999</v>
      </c>
      <c r="Q155" s="95"/>
    </row>
    <row r="156" spans="1:17" x14ac:dyDescent="0.25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3"/>
        <v>999</v>
      </c>
      <c r="M156" s="208">
        <f t="shared" si="4"/>
        <v>999</v>
      </c>
      <c r="N156" s="205"/>
      <c r="O156" s="95"/>
      <c r="P156" s="111">
        <f t="shared" si="5"/>
        <v>999</v>
      </c>
      <c r="Q156" s="95"/>
    </row>
  </sheetData>
  <conditionalFormatting sqref="A7:D156">
    <cfRule type="expression" dxfId="33" priority="14" stopIfTrue="1">
      <formula>$Q7&gt;=1</formula>
    </cfRule>
  </conditionalFormatting>
  <conditionalFormatting sqref="B7:D37">
    <cfRule type="expression" dxfId="32" priority="1" stopIfTrue="1">
      <formula>$Q7&gt;=1</formula>
    </cfRule>
  </conditionalFormatting>
  <conditionalFormatting sqref="E7:E14">
    <cfRule type="expression" dxfId="31" priority="6" stopIfTrue="1">
      <formula>AND(ROUNDDOWN(($A$4-E7)/365.25,0)&lt;=13,G7&lt;&gt;"OK")</formula>
    </cfRule>
    <cfRule type="expression" dxfId="30" priority="7" stopIfTrue="1">
      <formula>AND(ROUNDDOWN(($A$4-E7)/365.25,0)&lt;=14,G7&lt;&gt;"OK")</formula>
    </cfRule>
    <cfRule type="expression" dxfId="29" priority="8" stopIfTrue="1">
      <formula>AND(ROUNDDOWN(($A$4-E7)/365.25,0)&lt;=17,G7&lt;&gt;"OK")</formula>
    </cfRule>
    <cfRule type="expression" dxfId="28" priority="11" stopIfTrue="1">
      <formula>AND(ROUNDDOWN(($A$4-E7)/365.25,0)&lt;=13,G7&lt;&gt;"OK")</formula>
    </cfRule>
    <cfRule type="expression" dxfId="27" priority="12" stopIfTrue="1">
      <formula>AND(ROUNDDOWN(($A$4-E7)/365.25,0)&lt;=14,G7&lt;&gt;"OK")</formula>
    </cfRule>
    <cfRule type="expression" dxfId="26" priority="13" stopIfTrue="1">
      <formula>AND(ROUNDDOWN(($A$4-E7)/365.25,0)&lt;=17,G7&lt;&gt;"OK")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E7:E156">
    <cfRule type="expression" dxfId="22" priority="16" stopIfTrue="1">
      <formula>AND(ROUNDDOWN(($A$4-E7)/365.25,0)&lt;=13,G7&lt;&gt;"OK")</formula>
    </cfRule>
    <cfRule type="expression" dxfId="21" priority="17" stopIfTrue="1">
      <formula>AND(ROUNDDOWN(($A$4-E7)/365.25,0)&lt;=14,G7&lt;&gt;"OK")</formula>
    </cfRule>
    <cfRule type="expression" dxfId="20" priority="18" stopIfTrue="1">
      <formula>AND(ROUNDDOWN(($A$4-E7)/365.25,0)&lt;=17,G7&lt;&gt;"OK")</formula>
    </cfRule>
  </conditionalFormatting>
  <conditionalFormatting sqref="J7:J156">
    <cfRule type="cellIs" dxfId="1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67AC-5FA0-46C9-8940-EE4585604BDA}">
  <sheetPr codeName="Munka13">
    <tabColor indexed="11"/>
  </sheetPr>
  <dimension ref="A1:AK41"/>
  <sheetViews>
    <sheetView workbookViewId="0">
      <selection activeCell="R22" sqref="R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408" t="str">
        <f>Altalanos!$A$6</f>
        <v>Budapest Bajnokság</v>
      </c>
      <c r="B1" s="408"/>
      <c r="C1" s="408"/>
      <c r="D1" s="408"/>
      <c r="E1" s="408"/>
      <c r="F1" s="408"/>
      <c r="G1" s="216"/>
      <c r="H1" s="219" t="s">
        <v>52</v>
      </c>
      <c r="I1" s="217"/>
      <c r="J1" s="218"/>
      <c r="L1" s="220"/>
      <c r="M1" s="221"/>
      <c r="N1" s="292"/>
      <c r="O1" s="292" t="s">
        <v>13</v>
      </c>
      <c r="P1" s="292"/>
      <c r="Q1" s="293"/>
      <c r="R1" s="292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5">
      <c r="A2" s="222" t="s">
        <v>51</v>
      </c>
      <c r="B2" s="223"/>
      <c r="C2" s="223"/>
      <c r="D2" s="223"/>
      <c r="E2" s="392" t="s">
        <v>154</v>
      </c>
      <c r="F2" s="223"/>
      <c r="G2" s="224"/>
      <c r="H2" s="225"/>
      <c r="I2" s="225"/>
      <c r="J2" s="226"/>
      <c r="K2" s="220"/>
      <c r="L2" s="220"/>
      <c r="M2" s="220"/>
      <c r="N2" s="294"/>
      <c r="O2" s="295"/>
      <c r="P2" s="294"/>
      <c r="Q2" s="295"/>
      <c r="R2" s="294"/>
      <c r="Y2" s="341"/>
      <c r="Z2" s="340"/>
      <c r="AA2" s="340" t="s">
        <v>64</v>
      </c>
      <c r="AB2" s="334">
        <v>150</v>
      </c>
      <c r="AC2" s="334">
        <v>120</v>
      </c>
      <c r="AD2" s="334">
        <v>100</v>
      </c>
      <c r="AE2" s="334">
        <v>80</v>
      </c>
      <c r="AF2" s="334">
        <v>70</v>
      </c>
      <c r="AG2" s="334">
        <v>60</v>
      </c>
      <c r="AH2" s="334">
        <v>55</v>
      </c>
      <c r="AI2" s="334">
        <v>50</v>
      </c>
      <c r="AJ2" s="334">
        <v>45</v>
      </c>
      <c r="AK2" s="334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5"/>
      <c r="K3" s="50"/>
      <c r="L3" s="51"/>
      <c r="M3" s="51" t="s">
        <v>30</v>
      </c>
      <c r="N3" s="297"/>
      <c r="O3" s="296"/>
      <c r="P3" s="297"/>
      <c r="Q3" s="333" t="s">
        <v>72</v>
      </c>
      <c r="R3" s="334" t="s">
        <v>78</v>
      </c>
      <c r="S3" s="334" t="s">
        <v>73</v>
      </c>
      <c r="Y3" s="340">
        <f>IF(H4="OB","A",IF(H4="IX","W",H4))</f>
        <v>0</v>
      </c>
      <c r="Z3" s="340"/>
      <c r="AA3" s="340" t="s">
        <v>81</v>
      </c>
      <c r="AB3" s="334">
        <v>120</v>
      </c>
      <c r="AC3" s="334">
        <v>90</v>
      </c>
      <c r="AD3" s="334">
        <v>65</v>
      </c>
      <c r="AE3" s="334">
        <v>55</v>
      </c>
      <c r="AF3" s="334">
        <v>50</v>
      </c>
      <c r="AG3" s="334">
        <v>45</v>
      </c>
      <c r="AH3" s="334">
        <v>40</v>
      </c>
      <c r="AI3" s="334">
        <v>35</v>
      </c>
      <c r="AJ3" s="334">
        <v>25</v>
      </c>
      <c r="AK3" s="334">
        <v>20</v>
      </c>
    </row>
    <row r="4" spans="1:37" ht="13.8" thickBot="1" x14ac:dyDescent="0.3">
      <c r="A4" s="401" t="str">
        <f>Altalanos!$A$10</f>
        <v>2025.06.19-29.</v>
      </c>
      <c r="B4" s="401"/>
      <c r="C4" s="401"/>
      <c r="D4" s="227"/>
      <c r="E4" s="228" t="str">
        <f>Altalanos!$C$10</f>
        <v>Budapest</v>
      </c>
      <c r="F4" s="228"/>
      <c r="G4" s="228"/>
      <c r="H4" s="231"/>
      <c r="I4" s="228"/>
      <c r="J4" s="230"/>
      <c r="K4" s="231"/>
      <c r="L4" s="343"/>
      <c r="M4" s="233" t="str">
        <f>Altalanos!$E$10</f>
        <v>Rákóczi Andrea</v>
      </c>
      <c r="N4" s="298"/>
      <c r="O4" s="299"/>
      <c r="P4" s="298"/>
      <c r="Q4" s="335" t="s">
        <v>79</v>
      </c>
      <c r="R4" s="336" t="s">
        <v>74</v>
      </c>
      <c r="S4" s="336" t="s">
        <v>75</v>
      </c>
      <c r="Y4" s="340"/>
      <c r="Z4" s="340"/>
      <c r="AA4" s="340" t="s">
        <v>82</v>
      </c>
      <c r="AB4" s="334">
        <v>90</v>
      </c>
      <c r="AC4" s="334">
        <v>60</v>
      </c>
      <c r="AD4" s="334">
        <v>45</v>
      </c>
      <c r="AE4" s="334">
        <v>34</v>
      </c>
      <c r="AF4" s="334">
        <v>27</v>
      </c>
      <c r="AG4" s="334">
        <v>22</v>
      </c>
      <c r="AH4" s="334">
        <v>18</v>
      </c>
      <c r="AI4" s="334">
        <v>15</v>
      </c>
      <c r="AJ4" s="334">
        <v>12</v>
      </c>
      <c r="AK4" s="334">
        <v>9</v>
      </c>
    </row>
    <row r="5" spans="1:37" x14ac:dyDescent="0.25">
      <c r="A5" s="33"/>
      <c r="B5" s="33" t="s">
        <v>49</v>
      </c>
      <c r="C5" s="28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6" t="s">
        <v>68</v>
      </c>
      <c r="L5" s="326" t="s">
        <v>69</v>
      </c>
      <c r="M5" s="326" t="s">
        <v>70</v>
      </c>
      <c r="Q5" s="337" t="s">
        <v>80</v>
      </c>
      <c r="R5" s="338" t="s">
        <v>76</v>
      </c>
      <c r="S5" s="338" t="s">
        <v>77</v>
      </c>
      <c r="Y5" s="340">
        <f>IF(OR(Altalanos!$A$8="F1",Altalanos!$A$8="F2",Altalanos!$A$8="N1",Altalanos!$A$8="N2"),1,2)</f>
        <v>2</v>
      </c>
      <c r="Z5" s="340"/>
      <c r="AA5" s="340" t="s">
        <v>83</v>
      </c>
      <c r="AB5" s="334">
        <v>60</v>
      </c>
      <c r="AC5" s="334">
        <v>40</v>
      </c>
      <c r="AD5" s="334">
        <v>30</v>
      </c>
      <c r="AE5" s="334">
        <v>20</v>
      </c>
      <c r="AF5" s="334">
        <v>18</v>
      </c>
      <c r="AG5" s="334">
        <v>15</v>
      </c>
      <c r="AH5" s="334">
        <v>12</v>
      </c>
      <c r="AI5" s="334">
        <v>10</v>
      </c>
      <c r="AJ5" s="334">
        <v>8</v>
      </c>
      <c r="AK5" s="334">
        <v>6</v>
      </c>
    </row>
    <row r="6" spans="1:37" x14ac:dyDescent="0.25">
      <c r="A6" s="267"/>
      <c r="B6" s="267"/>
      <c r="C6" s="325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0"/>
      <c r="Z6" s="340"/>
      <c r="AA6" s="340" t="s">
        <v>84</v>
      </c>
      <c r="AB6" s="334">
        <v>40</v>
      </c>
      <c r="AC6" s="334">
        <v>25</v>
      </c>
      <c r="AD6" s="334">
        <v>18</v>
      </c>
      <c r="AE6" s="334">
        <v>13</v>
      </c>
      <c r="AF6" s="334">
        <v>10</v>
      </c>
      <c r="AG6" s="334">
        <v>8</v>
      </c>
      <c r="AH6" s="334">
        <v>6</v>
      </c>
      <c r="AI6" s="334">
        <v>5</v>
      </c>
      <c r="AJ6" s="334">
        <v>4</v>
      </c>
      <c r="AK6" s="334">
        <v>3</v>
      </c>
    </row>
    <row r="7" spans="1:37" x14ac:dyDescent="0.25">
      <c r="A7" s="300" t="s">
        <v>64</v>
      </c>
      <c r="B7" s="327"/>
      <c r="C7" s="329" t="str">
        <f>IF($B7="","",VLOOKUP($B7,'L14 csapat ELO'!$A$7:$O$22,5))</f>
        <v/>
      </c>
      <c r="D7" s="329" t="str">
        <f>IF($B7="","",VLOOKUP($B7,'L14 csapat ELO'!$A$7:$O$22,15))</f>
        <v/>
      </c>
      <c r="E7" s="416" t="s">
        <v>151</v>
      </c>
      <c r="F7" s="417"/>
      <c r="G7" s="417" t="str">
        <f>IF($B7="","",VLOOKUP($B7,'L14 csapat ELO'!$A$7:$O$22,3))</f>
        <v/>
      </c>
      <c r="H7" s="417"/>
      <c r="I7" s="330" t="str">
        <f>IF($B7="","",VLOOKUP($B7,'L14 csapat ELO'!$A$7:$O$22,4))</f>
        <v/>
      </c>
      <c r="J7" s="267"/>
      <c r="K7" s="397" t="s">
        <v>143</v>
      </c>
      <c r="L7" s="342"/>
      <c r="M7" s="352"/>
      <c r="Y7" s="340"/>
      <c r="Z7" s="340"/>
      <c r="AA7" s="340" t="s">
        <v>85</v>
      </c>
      <c r="AB7" s="334">
        <v>25</v>
      </c>
      <c r="AC7" s="334">
        <v>15</v>
      </c>
      <c r="AD7" s="334">
        <v>13</v>
      </c>
      <c r="AE7" s="334">
        <v>8</v>
      </c>
      <c r="AF7" s="334">
        <v>6</v>
      </c>
      <c r="AG7" s="334">
        <v>4</v>
      </c>
      <c r="AH7" s="334">
        <v>3</v>
      </c>
      <c r="AI7" s="334">
        <v>2</v>
      </c>
      <c r="AJ7" s="334">
        <v>1</v>
      </c>
      <c r="AK7" s="334">
        <v>0</v>
      </c>
    </row>
    <row r="8" spans="1:37" x14ac:dyDescent="0.25">
      <c r="A8" s="300"/>
      <c r="B8" s="328"/>
      <c r="C8" s="331"/>
      <c r="D8" s="331"/>
      <c r="E8" s="331"/>
      <c r="F8" s="331"/>
      <c r="G8" s="331"/>
      <c r="H8" s="331"/>
      <c r="I8" s="331"/>
      <c r="J8" s="267"/>
      <c r="K8" s="398"/>
      <c r="L8" s="300"/>
      <c r="M8" s="353"/>
      <c r="Y8" s="340"/>
      <c r="Z8" s="340"/>
      <c r="AA8" s="340" t="s">
        <v>86</v>
      </c>
      <c r="AB8" s="334">
        <v>15</v>
      </c>
      <c r="AC8" s="334">
        <v>10</v>
      </c>
      <c r="AD8" s="334">
        <v>7</v>
      </c>
      <c r="AE8" s="334">
        <v>5</v>
      </c>
      <c r="AF8" s="334">
        <v>4</v>
      </c>
      <c r="AG8" s="334">
        <v>3</v>
      </c>
      <c r="AH8" s="334">
        <v>2</v>
      </c>
      <c r="AI8" s="334">
        <v>1</v>
      </c>
      <c r="AJ8" s="334">
        <v>0</v>
      </c>
      <c r="AK8" s="334">
        <v>0</v>
      </c>
    </row>
    <row r="9" spans="1:37" x14ac:dyDescent="0.25">
      <c r="A9" s="300" t="s">
        <v>65</v>
      </c>
      <c r="B9" s="327"/>
      <c r="C9" s="329" t="str">
        <f>IF($B9="","",VLOOKUP($B9,'L14 csapat ELO'!$A$7:$O$22,5))</f>
        <v/>
      </c>
      <c r="D9" s="329" t="str">
        <f>IF($B9="","",VLOOKUP($B9,'L14 csapat ELO'!$A$7:$O$22,15))</f>
        <v/>
      </c>
      <c r="E9" s="416" t="s">
        <v>122</v>
      </c>
      <c r="F9" s="417"/>
      <c r="G9" s="417" t="str">
        <f>IF($B9="","",VLOOKUP($B9,'L14 csapat ELO'!$A$7:$O$22,3))</f>
        <v/>
      </c>
      <c r="H9" s="417"/>
      <c r="I9" s="330" t="str">
        <f>IF($B9="","",VLOOKUP($B9,'L14 csapat ELO'!$A$7:$O$22,4))</f>
        <v/>
      </c>
      <c r="J9" s="267"/>
      <c r="K9" s="397" t="s">
        <v>144</v>
      </c>
      <c r="L9" s="342"/>
      <c r="M9" s="352"/>
      <c r="Y9" s="340"/>
      <c r="Z9" s="340"/>
      <c r="AA9" s="340" t="s">
        <v>87</v>
      </c>
      <c r="AB9" s="334">
        <v>10</v>
      </c>
      <c r="AC9" s="334">
        <v>6</v>
      </c>
      <c r="AD9" s="334">
        <v>4</v>
      </c>
      <c r="AE9" s="334">
        <v>2</v>
      </c>
      <c r="AF9" s="334">
        <v>1</v>
      </c>
      <c r="AG9" s="334">
        <v>0</v>
      </c>
      <c r="AH9" s="334">
        <v>0</v>
      </c>
      <c r="AI9" s="334">
        <v>0</v>
      </c>
      <c r="AJ9" s="334">
        <v>0</v>
      </c>
      <c r="AK9" s="334">
        <v>0</v>
      </c>
    </row>
    <row r="10" spans="1:37" x14ac:dyDescent="0.25">
      <c r="A10" s="300"/>
      <c r="B10" s="328"/>
      <c r="C10" s="331"/>
      <c r="D10" s="331"/>
      <c r="E10" s="331"/>
      <c r="F10" s="331"/>
      <c r="G10" s="331"/>
      <c r="H10" s="331"/>
      <c r="I10" s="331"/>
      <c r="J10" s="267"/>
      <c r="K10" s="398"/>
      <c r="L10" s="300"/>
      <c r="M10" s="353"/>
      <c r="Y10" s="340"/>
      <c r="Z10" s="340"/>
      <c r="AA10" s="340" t="s">
        <v>88</v>
      </c>
      <c r="AB10" s="334">
        <v>6</v>
      </c>
      <c r="AC10" s="334">
        <v>3</v>
      </c>
      <c r="AD10" s="334">
        <v>2</v>
      </c>
      <c r="AE10" s="334">
        <v>1</v>
      </c>
      <c r="AF10" s="334">
        <v>0</v>
      </c>
      <c r="AG10" s="334">
        <v>0</v>
      </c>
      <c r="AH10" s="334">
        <v>0</v>
      </c>
      <c r="AI10" s="334">
        <v>0</v>
      </c>
      <c r="AJ10" s="334">
        <v>0</v>
      </c>
      <c r="AK10" s="334">
        <v>0</v>
      </c>
    </row>
    <row r="11" spans="1:37" x14ac:dyDescent="0.25">
      <c r="A11" s="300" t="s">
        <v>66</v>
      </c>
      <c r="B11" s="327"/>
      <c r="C11" s="329" t="str">
        <f>IF($B11="","",VLOOKUP($B11,'L14 csapat ELO'!$A$7:$O$22,5))</f>
        <v/>
      </c>
      <c r="D11" s="329" t="str">
        <f>IF($B11="","",VLOOKUP($B11,'L14 csapat ELO'!$A$7:$O$22,15))</f>
        <v/>
      </c>
      <c r="E11" s="416" t="s">
        <v>152</v>
      </c>
      <c r="F11" s="417"/>
      <c r="G11" s="417" t="str">
        <f>IF($B11="","",VLOOKUP($B11,'L14 csapat ELO'!$A$7:$O$22,3))</f>
        <v/>
      </c>
      <c r="H11" s="417"/>
      <c r="I11" s="330" t="str">
        <f>IF($B11="","",VLOOKUP($B11,'L14 csapat ELO'!$A$7:$O$22,4))</f>
        <v/>
      </c>
      <c r="J11" s="267"/>
      <c r="K11" s="397" t="s">
        <v>145</v>
      </c>
      <c r="L11" s="342"/>
      <c r="M11" s="352"/>
      <c r="Y11" s="340"/>
      <c r="Z11" s="340"/>
      <c r="AA11" s="340" t="s">
        <v>93</v>
      </c>
      <c r="AB11" s="334">
        <v>3</v>
      </c>
      <c r="AC11" s="334">
        <v>2</v>
      </c>
      <c r="AD11" s="334">
        <v>1</v>
      </c>
      <c r="AE11" s="334">
        <v>0</v>
      </c>
      <c r="AF11" s="334">
        <v>0</v>
      </c>
      <c r="AG11" s="334">
        <v>0</v>
      </c>
      <c r="AH11" s="334">
        <v>0</v>
      </c>
      <c r="AI11" s="334">
        <v>0</v>
      </c>
      <c r="AJ11" s="334">
        <v>0</v>
      </c>
      <c r="AK11" s="334">
        <v>0</v>
      </c>
    </row>
    <row r="12" spans="1:37" x14ac:dyDescent="0.25">
      <c r="A12" s="300"/>
      <c r="B12" s="328"/>
      <c r="C12" s="331"/>
      <c r="D12" s="331"/>
      <c r="E12" s="331"/>
      <c r="F12" s="331"/>
      <c r="G12" s="331"/>
      <c r="H12" s="331"/>
      <c r="I12" s="331"/>
      <c r="J12" s="267"/>
      <c r="K12" s="399"/>
      <c r="L12" s="325"/>
      <c r="M12" s="353"/>
      <c r="Y12" s="340"/>
      <c r="Z12" s="340"/>
      <c r="AA12" s="340" t="s">
        <v>89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5">
      <c r="A13" s="300" t="s">
        <v>71</v>
      </c>
      <c r="B13" s="327"/>
      <c r="C13" s="329" t="str">
        <f>IF($B13="","",VLOOKUP($B13,'L14 csapat ELO'!$A$7:$O$22,5))</f>
        <v/>
      </c>
      <c r="D13" s="329" t="str">
        <f>IF($B13="","",VLOOKUP($B13,'L14 csapat ELO'!$A$7:$O$22,15))</f>
        <v/>
      </c>
      <c r="E13" s="416" t="s">
        <v>153</v>
      </c>
      <c r="F13" s="417"/>
      <c r="G13" s="417" t="str">
        <f>IF($B13="","",VLOOKUP($B13,'L14 csapat ELO'!$A$7:$O$22,3))</f>
        <v/>
      </c>
      <c r="H13" s="417"/>
      <c r="I13" s="330" t="str">
        <f>IF($B13="","",VLOOKUP($B13,'L14 csapat ELO'!$A$7:$O$22,4))</f>
        <v/>
      </c>
      <c r="J13" s="267"/>
      <c r="K13" s="397" t="s">
        <v>142</v>
      </c>
      <c r="L13" s="342"/>
      <c r="M13" s="352"/>
      <c r="Y13" s="340"/>
      <c r="Z13" s="340"/>
      <c r="AA13" s="340" t="s">
        <v>90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</row>
    <row r="15" spans="1:37" x14ac:dyDescent="0.25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</row>
    <row r="16" spans="1:37" x14ac:dyDescent="0.25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0"/>
      <c r="Z16" s="340"/>
      <c r="AA16" s="340" t="s">
        <v>64</v>
      </c>
      <c r="AB16" s="340">
        <v>300</v>
      </c>
      <c r="AC16" s="340">
        <v>250</v>
      </c>
      <c r="AD16" s="340">
        <v>220</v>
      </c>
      <c r="AE16" s="340">
        <v>180</v>
      </c>
      <c r="AF16" s="340">
        <v>160</v>
      </c>
      <c r="AG16" s="340">
        <v>150</v>
      </c>
      <c r="AH16" s="340">
        <v>140</v>
      </c>
      <c r="AI16" s="340">
        <v>130</v>
      </c>
      <c r="AJ16" s="340">
        <v>120</v>
      </c>
      <c r="AK16" s="340">
        <v>110</v>
      </c>
    </row>
    <row r="17" spans="1:37" x14ac:dyDescent="0.25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0"/>
      <c r="Z17" s="340"/>
      <c r="AA17" s="340" t="s">
        <v>81</v>
      </c>
      <c r="AB17" s="340">
        <v>250</v>
      </c>
      <c r="AC17" s="340">
        <v>200</v>
      </c>
      <c r="AD17" s="340">
        <v>160</v>
      </c>
      <c r="AE17" s="340">
        <v>140</v>
      </c>
      <c r="AF17" s="340">
        <v>120</v>
      </c>
      <c r="AG17" s="340">
        <v>110</v>
      </c>
      <c r="AH17" s="340">
        <v>100</v>
      </c>
      <c r="AI17" s="340">
        <v>90</v>
      </c>
      <c r="AJ17" s="340">
        <v>80</v>
      </c>
      <c r="AK17" s="340">
        <v>70</v>
      </c>
    </row>
    <row r="18" spans="1:37" ht="18.75" customHeight="1" x14ac:dyDescent="0.25">
      <c r="A18" s="267"/>
      <c r="B18" s="409"/>
      <c r="C18" s="409"/>
      <c r="D18" s="410" t="str">
        <f>E7</f>
        <v>BEBTO TEAM</v>
      </c>
      <c r="E18" s="410"/>
      <c r="F18" s="410" t="str">
        <f>E9</f>
        <v>ALFA TI</v>
      </c>
      <c r="G18" s="410"/>
      <c r="H18" s="410" t="str">
        <f>E11</f>
        <v>PASARÉT TK</v>
      </c>
      <c r="I18" s="410"/>
      <c r="J18" s="410" t="str">
        <f>E13</f>
        <v>TENISZ MŰHELY</v>
      </c>
      <c r="K18" s="410"/>
      <c r="L18" s="267"/>
      <c r="M18" s="267"/>
      <c r="Y18" s="340"/>
      <c r="Z18" s="340"/>
      <c r="AA18" s="340" t="s">
        <v>82</v>
      </c>
      <c r="AB18" s="340">
        <v>200</v>
      </c>
      <c r="AC18" s="340">
        <v>150</v>
      </c>
      <c r="AD18" s="340">
        <v>130</v>
      </c>
      <c r="AE18" s="340">
        <v>110</v>
      </c>
      <c r="AF18" s="340">
        <v>95</v>
      </c>
      <c r="AG18" s="340">
        <v>80</v>
      </c>
      <c r="AH18" s="340">
        <v>70</v>
      </c>
      <c r="AI18" s="340">
        <v>60</v>
      </c>
      <c r="AJ18" s="340">
        <v>55</v>
      </c>
      <c r="AK18" s="340">
        <v>50</v>
      </c>
    </row>
    <row r="19" spans="1:37" ht="18.75" customHeight="1" x14ac:dyDescent="0.25">
      <c r="A19" s="332" t="s">
        <v>64</v>
      </c>
      <c r="B19" s="402" t="str">
        <f>E7</f>
        <v>BEBTO TEAM</v>
      </c>
      <c r="C19" s="402"/>
      <c r="D19" s="415"/>
      <c r="E19" s="415"/>
      <c r="F19" s="411" t="s">
        <v>136</v>
      </c>
      <c r="G19" s="412"/>
      <c r="H19" s="411" t="s">
        <v>136</v>
      </c>
      <c r="I19" s="412"/>
      <c r="J19" s="413" t="s">
        <v>137</v>
      </c>
      <c r="K19" s="414"/>
      <c r="L19" s="267"/>
      <c r="M19" s="267"/>
      <c r="Y19" s="340"/>
      <c r="Z19" s="340"/>
      <c r="AA19" s="340" t="s">
        <v>83</v>
      </c>
      <c r="AB19" s="340">
        <v>150</v>
      </c>
      <c r="AC19" s="340">
        <v>120</v>
      </c>
      <c r="AD19" s="340">
        <v>100</v>
      </c>
      <c r="AE19" s="340">
        <v>80</v>
      </c>
      <c r="AF19" s="340">
        <v>70</v>
      </c>
      <c r="AG19" s="340">
        <v>60</v>
      </c>
      <c r="AH19" s="340">
        <v>55</v>
      </c>
      <c r="AI19" s="340">
        <v>50</v>
      </c>
      <c r="AJ19" s="340">
        <v>45</v>
      </c>
      <c r="AK19" s="340">
        <v>40</v>
      </c>
    </row>
    <row r="20" spans="1:37" ht="18.75" customHeight="1" x14ac:dyDescent="0.25">
      <c r="A20" s="332" t="s">
        <v>65</v>
      </c>
      <c r="B20" s="402" t="str">
        <f>E9</f>
        <v>ALFA TI</v>
      </c>
      <c r="C20" s="402"/>
      <c r="D20" s="411" t="s">
        <v>137</v>
      </c>
      <c r="E20" s="412"/>
      <c r="F20" s="415"/>
      <c r="G20" s="415"/>
      <c r="H20" s="411" t="s">
        <v>136</v>
      </c>
      <c r="I20" s="412"/>
      <c r="J20" s="411" t="s">
        <v>137</v>
      </c>
      <c r="K20" s="412"/>
      <c r="L20" s="267"/>
      <c r="M20" s="267"/>
      <c r="Y20" s="340"/>
      <c r="Z20" s="340"/>
      <c r="AA20" s="340" t="s">
        <v>84</v>
      </c>
      <c r="AB20" s="340">
        <v>120</v>
      </c>
      <c r="AC20" s="340">
        <v>90</v>
      </c>
      <c r="AD20" s="340">
        <v>65</v>
      </c>
      <c r="AE20" s="340">
        <v>55</v>
      </c>
      <c r="AF20" s="340">
        <v>50</v>
      </c>
      <c r="AG20" s="340">
        <v>45</v>
      </c>
      <c r="AH20" s="340">
        <v>40</v>
      </c>
      <c r="AI20" s="340">
        <v>35</v>
      </c>
      <c r="AJ20" s="340">
        <v>25</v>
      </c>
      <c r="AK20" s="340">
        <v>20</v>
      </c>
    </row>
    <row r="21" spans="1:37" ht="18.75" customHeight="1" x14ac:dyDescent="0.25">
      <c r="A21" s="332" t="s">
        <v>66</v>
      </c>
      <c r="B21" s="402" t="str">
        <f>E11</f>
        <v>PASARÉT TK</v>
      </c>
      <c r="C21" s="402"/>
      <c r="D21" s="411" t="s">
        <v>137</v>
      </c>
      <c r="E21" s="412"/>
      <c r="F21" s="411" t="s">
        <v>137</v>
      </c>
      <c r="G21" s="412"/>
      <c r="H21" s="415"/>
      <c r="I21" s="415"/>
      <c r="J21" s="411" t="s">
        <v>141</v>
      </c>
      <c r="K21" s="412"/>
      <c r="L21" s="267"/>
      <c r="M21" s="267"/>
      <c r="Y21" s="340"/>
      <c r="Z21" s="340"/>
      <c r="AA21" s="340" t="s">
        <v>85</v>
      </c>
      <c r="AB21" s="340">
        <v>90</v>
      </c>
      <c r="AC21" s="340">
        <v>60</v>
      </c>
      <c r="AD21" s="340">
        <v>45</v>
      </c>
      <c r="AE21" s="340">
        <v>34</v>
      </c>
      <c r="AF21" s="340">
        <v>27</v>
      </c>
      <c r="AG21" s="340">
        <v>22</v>
      </c>
      <c r="AH21" s="340">
        <v>18</v>
      </c>
      <c r="AI21" s="340">
        <v>15</v>
      </c>
      <c r="AJ21" s="340">
        <v>12</v>
      </c>
      <c r="AK21" s="340">
        <v>9</v>
      </c>
    </row>
    <row r="22" spans="1:37" ht="18.75" customHeight="1" x14ac:dyDescent="0.25">
      <c r="A22" s="332" t="s">
        <v>71</v>
      </c>
      <c r="B22" s="402" t="str">
        <f>E13</f>
        <v>TENISZ MŰHELY</v>
      </c>
      <c r="C22" s="402"/>
      <c r="D22" s="411" t="s">
        <v>136</v>
      </c>
      <c r="E22" s="412"/>
      <c r="F22" s="411" t="s">
        <v>136</v>
      </c>
      <c r="G22" s="412"/>
      <c r="H22" s="413" t="s">
        <v>140</v>
      </c>
      <c r="I22" s="414"/>
      <c r="J22" s="415"/>
      <c r="K22" s="415"/>
      <c r="L22" s="267"/>
      <c r="M22" s="267"/>
      <c r="Y22" s="340"/>
      <c r="Z22" s="340"/>
      <c r="AA22" s="340" t="s">
        <v>86</v>
      </c>
      <c r="AB22" s="340">
        <v>60</v>
      </c>
      <c r="AC22" s="340">
        <v>40</v>
      </c>
      <c r="AD22" s="340">
        <v>30</v>
      </c>
      <c r="AE22" s="340">
        <v>20</v>
      </c>
      <c r="AF22" s="340">
        <v>18</v>
      </c>
      <c r="AG22" s="340">
        <v>15</v>
      </c>
      <c r="AH22" s="340">
        <v>12</v>
      </c>
      <c r="AI22" s="340">
        <v>10</v>
      </c>
      <c r="AJ22" s="340">
        <v>8</v>
      </c>
      <c r="AK22" s="340">
        <v>6</v>
      </c>
    </row>
    <row r="23" spans="1:37" x14ac:dyDescent="0.25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0"/>
      <c r="Z23" s="340"/>
      <c r="AA23" s="340" t="s">
        <v>87</v>
      </c>
      <c r="AB23" s="340">
        <v>40</v>
      </c>
      <c r="AC23" s="340">
        <v>25</v>
      </c>
      <c r="AD23" s="340">
        <v>18</v>
      </c>
      <c r="AE23" s="340">
        <v>13</v>
      </c>
      <c r="AF23" s="340">
        <v>8</v>
      </c>
      <c r="AG23" s="340">
        <v>7</v>
      </c>
      <c r="AH23" s="340">
        <v>6</v>
      </c>
      <c r="AI23" s="340">
        <v>5</v>
      </c>
      <c r="AJ23" s="340">
        <v>4</v>
      </c>
      <c r="AK23" s="340">
        <v>3</v>
      </c>
    </row>
    <row r="24" spans="1:37" x14ac:dyDescent="0.25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0"/>
      <c r="Z24" s="340"/>
      <c r="AA24" s="340" t="s">
        <v>88</v>
      </c>
      <c r="AB24" s="340">
        <v>25</v>
      </c>
      <c r="AC24" s="340">
        <v>15</v>
      </c>
      <c r="AD24" s="340">
        <v>13</v>
      </c>
      <c r="AE24" s="340">
        <v>7</v>
      </c>
      <c r="AF24" s="340">
        <v>6</v>
      </c>
      <c r="AG24" s="340">
        <v>5</v>
      </c>
      <c r="AH24" s="340">
        <v>4</v>
      </c>
      <c r="AI24" s="340">
        <v>3</v>
      </c>
      <c r="AJ24" s="340">
        <v>2</v>
      </c>
      <c r="AK24" s="340">
        <v>1</v>
      </c>
    </row>
    <row r="25" spans="1:37" x14ac:dyDescent="0.25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0"/>
      <c r="Z25" s="340"/>
      <c r="AA25" s="340" t="s">
        <v>93</v>
      </c>
      <c r="AB25" s="340">
        <v>15</v>
      </c>
      <c r="AC25" s="340">
        <v>10</v>
      </c>
      <c r="AD25" s="340">
        <v>8</v>
      </c>
      <c r="AE25" s="340">
        <v>4</v>
      </c>
      <c r="AF25" s="340">
        <v>3</v>
      </c>
      <c r="AG25" s="340">
        <v>2</v>
      </c>
      <c r="AH25" s="340">
        <v>1</v>
      </c>
      <c r="AI25" s="340">
        <v>0</v>
      </c>
      <c r="AJ25" s="340">
        <v>0</v>
      </c>
      <c r="AK25" s="340">
        <v>0</v>
      </c>
    </row>
    <row r="26" spans="1:37" x14ac:dyDescent="0.25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0"/>
      <c r="Z26" s="340"/>
      <c r="AA26" s="340" t="s">
        <v>89</v>
      </c>
      <c r="AB26" s="340">
        <v>10</v>
      </c>
      <c r="AC26" s="340">
        <v>6</v>
      </c>
      <c r="AD26" s="340">
        <v>4</v>
      </c>
      <c r="AE26" s="340">
        <v>2</v>
      </c>
      <c r="AF26" s="340">
        <v>1</v>
      </c>
      <c r="AG26" s="340">
        <v>0</v>
      </c>
      <c r="AH26" s="340">
        <v>0</v>
      </c>
      <c r="AI26" s="340">
        <v>0</v>
      </c>
      <c r="AJ26" s="340">
        <v>0</v>
      </c>
      <c r="AK26" s="340">
        <v>0</v>
      </c>
    </row>
    <row r="27" spans="1:37" x14ac:dyDescent="0.25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0"/>
      <c r="Z27" s="340"/>
      <c r="AA27" s="340" t="s">
        <v>90</v>
      </c>
      <c r="AB27" s="340">
        <v>3</v>
      </c>
      <c r="AC27" s="340">
        <v>2</v>
      </c>
      <c r="AD27" s="340">
        <v>1</v>
      </c>
      <c r="AE27" s="340">
        <v>0</v>
      </c>
      <c r="AF27" s="340">
        <v>0</v>
      </c>
      <c r="AG27" s="340">
        <v>0</v>
      </c>
      <c r="AH27" s="340">
        <v>0</v>
      </c>
      <c r="AI27" s="340">
        <v>0</v>
      </c>
      <c r="AJ27" s="340">
        <v>0</v>
      </c>
      <c r="AK27" s="340">
        <v>0</v>
      </c>
    </row>
    <row r="28" spans="1:37" x14ac:dyDescent="0.25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5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5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5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5">
      <c r="A33" s="136" t="s">
        <v>43</v>
      </c>
      <c r="B33" s="137"/>
      <c r="C33" s="203"/>
      <c r="D33" s="308" t="s">
        <v>4</v>
      </c>
      <c r="E33" s="309" t="s">
        <v>45</v>
      </c>
      <c r="F33" s="323"/>
      <c r="G33" s="308" t="s">
        <v>4</v>
      </c>
      <c r="H33" s="309" t="s">
        <v>54</v>
      </c>
      <c r="I33" s="159"/>
      <c r="J33" s="309" t="s">
        <v>55</v>
      </c>
      <c r="K33" s="158" t="s">
        <v>56</v>
      </c>
      <c r="L33" s="33"/>
      <c r="M33" s="323"/>
      <c r="P33" s="302"/>
      <c r="Q33" s="302"/>
      <c r="R33" s="303"/>
    </row>
    <row r="34" spans="1:18" x14ac:dyDescent="0.25">
      <c r="A34" s="278" t="s">
        <v>44</v>
      </c>
      <c r="B34" s="279"/>
      <c r="C34" s="281"/>
      <c r="D34" s="310"/>
      <c r="E34" s="406"/>
      <c r="F34" s="406"/>
      <c r="G34" s="317" t="s">
        <v>5</v>
      </c>
      <c r="H34" s="279"/>
      <c r="I34" s="311"/>
      <c r="J34" s="318"/>
      <c r="K34" s="273" t="s">
        <v>46</v>
      </c>
      <c r="L34" s="324"/>
      <c r="M34" s="312"/>
      <c r="P34" s="304"/>
      <c r="Q34" s="304"/>
      <c r="R34" s="305"/>
    </row>
    <row r="35" spans="1:18" x14ac:dyDescent="0.25">
      <c r="A35" s="282" t="s">
        <v>53</v>
      </c>
      <c r="B35" s="157"/>
      <c r="C35" s="284"/>
      <c r="D35" s="313"/>
      <c r="E35" s="407"/>
      <c r="F35" s="407"/>
      <c r="G35" s="319" t="s">
        <v>6</v>
      </c>
      <c r="H35" s="83"/>
      <c r="I35" s="271"/>
      <c r="J35" s="84"/>
      <c r="K35" s="321"/>
      <c r="L35" s="245"/>
      <c r="M35" s="316"/>
      <c r="P35" s="305"/>
      <c r="Q35" s="306"/>
      <c r="R35" s="305"/>
    </row>
    <row r="36" spans="1:18" x14ac:dyDescent="0.25">
      <c r="A36" s="172"/>
      <c r="B36" s="173"/>
      <c r="C36" s="174"/>
      <c r="D36" s="313"/>
      <c r="E36" s="85"/>
      <c r="F36" s="267"/>
      <c r="G36" s="319" t="s">
        <v>7</v>
      </c>
      <c r="H36" s="83"/>
      <c r="I36" s="271"/>
      <c r="J36" s="84"/>
      <c r="K36" s="273" t="s">
        <v>47</v>
      </c>
      <c r="L36" s="324"/>
      <c r="M36" s="312"/>
      <c r="P36" s="304"/>
      <c r="Q36" s="304"/>
      <c r="R36" s="305"/>
    </row>
    <row r="37" spans="1:18" x14ac:dyDescent="0.25">
      <c r="A37" s="148"/>
      <c r="B37" s="116"/>
      <c r="C37" s="149"/>
      <c r="D37" s="313"/>
      <c r="E37" s="85"/>
      <c r="F37" s="267"/>
      <c r="G37" s="319" t="s">
        <v>8</v>
      </c>
      <c r="H37" s="83"/>
      <c r="I37" s="271"/>
      <c r="J37" s="84"/>
      <c r="K37" s="322"/>
      <c r="L37" s="267"/>
      <c r="M37" s="314"/>
      <c r="P37" s="305"/>
      <c r="Q37" s="306"/>
      <c r="R37" s="305"/>
    </row>
    <row r="38" spans="1:18" x14ac:dyDescent="0.25">
      <c r="A38" s="161"/>
      <c r="B38" s="175"/>
      <c r="C38" s="202"/>
      <c r="D38" s="313"/>
      <c r="E38" s="85"/>
      <c r="F38" s="267"/>
      <c r="G38" s="319" t="s">
        <v>9</v>
      </c>
      <c r="H38" s="83"/>
      <c r="I38" s="271"/>
      <c r="J38" s="84"/>
      <c r="K38" s="282"/>
      <c r="L38" s="245"/>
      <c r="M38" s="316"/>
      <c r="P38" s="305"/>
      <c r="Q38" s="306"/>
      <c r="R38" s="305"/>
    </row>
    <row r="39" spans="1:18" x14ac:dyDescent="0.25">
      <c r="A39" s="162"/>
      <c r="B39" s="22"/>
      <c r="C39" s="149"/>
      <c r="D39" s="313"/>
      <c r="E39" s="85"/>
      <c r="F39" s="267"/>
      <c r="G39" s="319" t="s">
        <v>10</v>
      </c>
      <c r="H39" s="83"/>
      <c r="I39" s="271"/>
      <c r="J39" s="84"/>
      <c r="K39" s="273" t="s">
        <v>33</v>
      </c>
      <c r="L39" s="324"/>
      <c r="M39" s="312"/>
      <c r="P39" s="304"/>
      <c r="Q39" s="304"/>
      <c r="R39" s="305"/>
    </row>
    <row r="40" spans="1:18" x14ac:dyDescent="0.25">
      <c r="A40" s="162"/>
      <c r="B40" s="22"/>
      <c r="C40" s="170"/>
      <c r="D40" s="313"/>
      <c r="E40" s="85"/>
      <c r="F40" s="267"/>
      <c r="G40" s="319" t="s">
        <v>11</v>
      </c>
      <c r="H40" s="83"/>
      <c r="I40" s="271"/>
      <c r="J40" s="84"/>
      <c r="K40" s="322"/>
      <c r="L40" s="267"/>
      <c r="M40" s="314"/>
      <c r="P40" s="305"/>
      <c r="Q40" s="306"/>
      <c r="R40" s="305"/>
    </row>
    <row r="41" spans="1:18" x14ac:dyDescent="0.25">
      <c r="A41" s="163"/>
      <c r="B41" s="160"/>
      <c r="C41" s="171"/>
      <c r="D41" s="315"/>
      <c r="E41" s="150"/>
      <c r="F41" s="245"/>
      <c r="G41" s="320" t="s">
        <v>12</v>
      </c>
      <c r="H41" s="157"/>
      <c r="I41" s="275"/>
      <c r="J41" s="152"/>
      <c r="K41" s="282" t="str">
        <f>M4</f>
        <v>Rákóczi Andrea</v>
      </c>
      <c r="L41" s="245"/>
      <c r="M41" s="316"/>
      <c r="P41" s="305"/>
      <c r="Q41" s="306"/>
      <c r="R41" s="307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8" priority="2" stopIfTrue="1" operator="equal">
      <formula>"Bye"</formula>
    </cfRule>
  </conditionalFormatting>
  <conditionalFormatting sqref="R41">
    <cfRule type="expression" dxfId="1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14</vt:i4>
      </vt:variant>
    </vt:vector>
  </HeadingPairs>
  <TitlesOfParts>
    <vt:vector size="25" baseType="lpstr">
      <vt:lpstr>Altalanos</vt:lpstr>
      <vt:lpstr>Birók</vt:lpstr>
      <vt:lpstr>L12 csapat ELO</vt:lpstr>
      <vt:lpstr>L12 csapat</vt:lpstr>
      <vt:lpstr>L12 csapat vigasz</vt:lpstr>
      <vt:lpstr>L14 csapat ELO</vt:lpstr>
      <vt:lpstr>L14 csapat</vt:lpstr>
      <vt:lpstr>L16 csapat ELO</vt:lpstr>
      <vt:lpstr>L16 csapat</vt:lpstr>
      <vt:lpstr>L18 csapat ELO</vt:lpstr>
      <vt:lpstr>L18 csapat</vt:lpstr>
      <vt:lpstr>'L12 csapat ELO'!Nyomtatási_cím</vt:lpstr>
      <vt:lpstr>'L14 csapat ELO'!Nyomtatási_cím</vt:lpstr>
      <vt:lpstr>'L16 csapat ELO'!Nyomtatási_cím</vt:lpstr>
      <vt:lpstr>'L18 csapat ELO'!Nyomtatási_cím</vt:lpstr>
      <vt:lpstr>Birók!Nyomtatási_terület</vt:lpstr>
      <vt:lpstr>'L12 csapat'!Nyomtatási_terület</vt:lpstr>
      <vt:lpstr>'L12 csapat ELO'!Nyomtatási_terület</vt:lpstr>
      <vt:lpstr>'L12 csapat vigasz'!Nyomtatási_terület</vt:lpstr>
      <vt:lpstr>'L14 csapat'!Nyomtatási_terület</vt:lpstr>
      <vt:lpstr>'L14 csapat ELO'!Nyomtatási_terület</vt:lpstr>
      <vt:lpstr>'L16 csapat'!Nyomtatási_terület</vt:lpstr>
      <vt:lpstr>'L16 csapat ELO'!Nyomtatási_terület</vt:lpstr>
      <vt:lpstr>'L18 csapat'!Nyomtatási_terület</vt:lpstr>
      <vt:lpstr>'L18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2025-06-17T15:06:43Z</cp:lastPrinted>
  <dcterms:created xsi:type="dcterms:W3CDTF">1998-01-18T23:10:02Z</dcterms:created>
  <dcterms:modified xsi:type="dcterms:W3CDTF">2025-06-26T06:54:08Z</dcterms:modified>
  <cp:category>Forms</cp:category>
</cp:coreProperties>
</file>