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15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Heves vármegye - Pós Gábor\"/>
    </mc:Choice>
  </mc:AlternateContent>
  <xr:revisionPtr revIDLastSave="0" documentId="13_ncr:1_{3D1B1F08-2E80-4409-84A5-7965DE904753}" xr6:coauthVersionLast="47" xr6:coauthVersionMax="47" xr10:uidLastSave="{00000000-0000-0000-0000-000000000000}"/>
  <bookViews>
    <workbookView xWindow="-108" yWindow="-108" windowWidth="23256" windowHeight="13176" tabRatio="925" activeTab="3" xr2:uid="{00000000-000D-0000-FFFF-FFFF00000000}"/>
  </bookViews>
  <sheets>
    <sheet name="Altalanos" sheetId="1" r:id="rId1"/>
    <sheet name="Birók" sheetId="2" r:id="rId2"/>
    <sheet name="Nevezések" sheetId="367" r:id="rId3"/>
    <sheet name="Játékrend_05_09_Péntek" sheetId="365" r:id="rId4"/>
    <sheet name="Játékrend_05_12_Hétfő" sheetId="366" r:id="rId5"/>
    <sheet name="I. Lány-B" sheetId="347" r:id="rId6"/>
    <sheet name="I. Fiú-B" sheetId="348" r:id="rId7"/>
    <sheet name="II. Lány-B" sheetId="349" r:id="rId8"/>
    <sheet name="II. Fiú-B" sheetId="350" r:id="rId9"/>
    <sheet name="III. Lány-B" sheetId="351" r:id="rId10"/>
    <sheet name="III. Fiú-B" sheetId="352" r:id="rId11"/>
    <sheet name="IV. Lány-B" sheetId="353" r:id="rId12"/>
    <sheet name="IV. Fiú-B" sheetId="354" r:id="rId13"/>
    <sheet name="V. Lány-A" sheetId="356" r:id="rId14"/>
    <sheet name="V. Lány-B" sheetId="355" r:id="rId15"/>
    <sheet name="V. Fiú-A" sheetId="358" r:id="rId16"/>
    <sheet name="V. Fiú-B" sheetId="359" r:id="rId17"/>
    <sheet name="VI. Fiú-B" sheetId="360" r:id="rId18"/>
    <sheet name="VI. Lány-B" sheetId="361" r:id="rId19"/>
    <sheet name="VII. Fiú-B" sheetId="362" r:id="rId20"/>
    <sheet name="VII. Lány-B" sheetId="363" r:id="rId21"/>
    <sheet name="VIII. Fiú-B" sheetId="364" r:id="rId2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6">'I. Fiú-B'!$A$1:$M$41</definedName>
    <definedName name="_xlnm.Print_Area" localSheetId="5">'I. Lány-B'!$A$1:$M$41</definedName>
    <definedName name="_xlnm.Print_Area" localSheetId="8">'II. Fiú-B'!$A$1:$M$47</definedName>
    <definedName name="_xlnm.Print_Area" localSheetId="7">'II. Lány-B'!$A$1:$M$41</definedName>
    <definedName name="_xlnm.Print_Area" localSheetId="10">'III. Fiú-B'!$A$1:$M$49</definedName>
    <definedName name="_xlnm.Print_Area" localSheetId="9">'III. Lány-B'!$A$1:$M$47</definedName>
    <definedName name="_xlnm.Print_Area" localSheetId="12">'IV. Fiú-B'!$A$1:$R$57</definedName>
    <definedName name="_xlnm.Print_Area" localSheetId="11">'IV. Lány-B'!$A$1:$M$41</definedName>
    <definedName name="_xlnm.Print_Area" localSheetId="15">'V. Fiú-A'!$A$1:$M$41</definedName>
    <definedName name="_xlnm.Print_Area" localSheetId="16">'V. Fiú-B'!$A$1:$R$47</definedName>
    <definedName name="_xlnm.Print_Area" localSheetId="13">'V. Lány-A'!$A$1:$M$41</definedName>
    <definedName name="_xlnm.Print_Area" localSheetId="14">'V. Lány-B'!$A$1:$R$47</definedName>
    <definedName name="_xlnm.Print_Area" localSheetId="17">'VI. Fiú-B'!$A$1:$R$47</definedName>
    <definedName name="_xlnm.Print_Area" localSheetId="18">'VI. Lány-B'!$A$1:$M$49</definedName>
    <definedName name="_xlnm.Print_Area" localSheetId="19">'VII. Fiú-B'!$A$1:$M$41</definedName>
    <definedName name="_xlnm.Print_Area" localSheetId="20">'VII. Lány-B'!$A$1:$R$31</definedName>
    <definedName name="_xlnm.Print_Area" localSheetId="21">'VIII. Fiú-B'!$A$1:$M$41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64" l="1"/>
  <c r="L11" i="364"/>
  <c r="I11" i="364"/>
  <c r="G11" i="364"/>
  <c r="E11" i="364"/>
  <c r="B21" i="364" s="1"/>
  <c r="D11" i="364"/>
  <c r="C11" i="364"/>
  <c r="L9" i="364"/>
  <c r="I9" i="364"/>
  <c r="F18" i="364"/>
  <c r="D9" i="364"/>
  <c r="C9" i="364"/>
  <c r="L7" i="364"/>
  <c r="I7" i="364"/>
  <c r="B19" i="364"/>
  <c r="D7" i="364"/>
  <c r="C7" i="364"/>
  <c r="Y5" i="364"/>
  <c r="AF1" i="364" s="1"/>
  <c r="L4" i="364"/>
  <c r="K41" i="364" s="1"/>
  <c r="E4" i="364"/>
  <c r="A4" i="364"/>
  <c r="Y3" i="364"/>
  <c r="AE1" i="364" s="1"/>
  <c r="E2" i="364"/>
  <c r="AJ1" i="364"/>
  <c r="AI1" i="364"/>
  <c r="AH1" i="364"/>
  <c r="AG1" i="364"/>
  <c r="AD1" i="364"/>
  <c r="AC1" i="364"/>
  <c r="A1" i="364"/>
  <c r="R31" i="363"/>
  <c r="F25" i="363" s="1"/>
  <c r="I21" i="363"/>
  <c r="D21" i="363"/>
  <c r="C21" i="363"/>
  <c r="B21" i="363"/>
  <c r="K20" i="363"/>
  <c r="I19" i="363"/>
  <c r="D19" i="363"/>
  <c r="C19" i="363"/>
  <c r="B19" i="363"/>
  <c r="M18" i="363"/>
  <c r="I17" i="363"/>
  <c r="D17" i="363"/>
  <c r="C17" i="363"/>
  <c r="B17" i="363"/>
  <c r="U16" i="363"/>
  <c r="K16" i="363"/>
  <c r="U15" i="363"/>
  <c r="I15" i="363"/>
  <c r="D15" i="363"/>
  <c r="C15" i="363"/>
  <c r="B15" i="363"/>
  <c r="U13" i="363"/>
  <c r="I13" i="363"/>
  <c r="D13" i="363"/>
  <c r="C13" i="363"/>
  <c r="B13" i="363"/>
  <c r="U12" i="363"/>
  <c r="K12" i="363"/>
  <c r="U11" i="363"/>
  <c r="I11" i="363"/>
  <c r="D11" i="363"/>
  <c r="C11" i="363"/>
  <c r="B11" i="363"/>
  <c r="U10" i="363"/>
  <c r="M10" i="363"/>
  <c r="U9" i="363"/>
  <c r="I9" i="363"/>
  <c r="D9" i="363"/>
  <c r="C9" i="363"/>
  <c r="B9" i="363"/>
  <c r="U8" i="363"/>
  <c r="K8" i="363"/>
  <c r="U7" i="363"/>
  <c r="I7" i="363"/>
  <c r="D7" i="363"/>
  <c r="C7" i="363"/>
  <c r="B7" i="363"/>
  <c r="R4" i="363"/>
  <c r="O31" i="363" s="1"/>
  <c r="K4" i="363"/>
  <c r="G4" i="363"/>
  <c r="A4" i="363"/>
  <c r="E2" i="363"/>
  <c r="A1" i="363"/>
  <c r="B21" i="362"/>
  <c r="B20" i="362"/>
  <c r="F18" i="362"/>
  <c r="D18" i="362"/>
  <c r="L13" i="362"/>
  <c r="I13" i="362"/>
  <c r="B22" i="362"/>
  <c r="D13" i="362"/>
  <c r="C13" i="362"/>
  <c r="L11" i="362"/>
  <c r="I11" i="362"/>
  <c r="H18" i="362"/>
  <c r="D11" i="362"/>
  <c r="C11" i="362"/>
  <c r="L9" i="362"/>
  <c r="I9" i="362"/>
  <c r="D9" i="362"/>
  <c r="C9" i="362"/>
  <c r="L7" i="362"/>
  <c r="I7" i="362"/>
  <c r="B19" i="362"/>
  <c r="D7" i="362"/>
  <c r="C7" i="362"/>
  <c r="Y5" i="362"/>
  <c r="AB1" i="362" s="1"/>
  <c r="M4" i="362"/>
  <c r="K41" i="362" s="1"/>
  <c r="E4" i="362"/>
  <c r="A4" i="362"/>
  <c r="Y3" i="362"/>
  <c r="E2" i="362"/>
  <c r="AE1" i="362"/>
  <c r="AC1" i="362"/>
  <c r="A1" i="362"/>
  <c r="R44" i="361"/>
  <c r="E43" i="361" s="1"/>
  <c r="F38" i="361"/>
  <c r="C38" i="361"/>
  <c r="F36" i="361"/>
  <c r="C36" i="361"/>
  <c r="F34" i="361"/>
  <c r="C34" i="361"/>
  <c r="B31" i="361"/>
  <c r="B30" i="361"/>
  <c r="B23" i="361"/>
  <c r="H22" i="361"/>
  <c r="F22" i="361"/>
  <c r="D22" i="361"/>
  <c r="L19" i="361"/>
  <c r="I19" i="361"/>
  <c r="J27" i="361"/>
  <c r="D19" i="361"/>
  <c r="C19" i="361"/>
  <c r="L17" i="361"/>
  <c r="I17" i="361"/>
  <c r="H27" i="361"/>
  <c r="D17" i="361"/>
  <c r="C17" i="361"/>
  <c r="L15" i="361"/>
  <c r="I15" i="361"/>
  <c r="B29" i="361"/>
  <c r="D15" i="361"/>
  <c r="C15" i="361"/>
  <c r="L13" i="361"/>
  <c r="I13" i="361"/>
  <c r="B28" i="361"/>
  <c r="D13" i="361"/>
  <c r="C13" i="361"/>
  <c r="L11" i="361"/>
  <c r="I11" i="361"/>
  <c r="B25" i="361"/>
  <c r="D11" i="361"/>
  <c r="C11" i="361"/>
  <c r="L9" i="361"/>
  <c r="I9" i="361"/>
  <c r="B24" i="361"/>
  <c r="D9" i="361"/>
  <c r="C9" i="361"/>
  <c r="L7" i="361"/>
  <c r="I7" i="361"/>
  <c r="D7" i="361"/>
  <c r="C7" i="361"/>
  <c r="Y5" i="361"/>
  <c r="AK1" i="361" s="1"/>
  <c r="L4" i="361"/>
  <c r="K49" i="361" s="1"/>
  <c r="E4" i="361"/>
  <c r="A4" i="361"/>
  <c r="Y3" i="361"/>
  <c r="AJ1" i="361" s="1"/>
  <c r="E2" i="361"/>
  <c r="A1" i="361"/>
  <c r="R47" i="360"/>
  <c r="F43" i="360" s="1"/>
  <c r="I37" i="360"/>
  <c r="D37" i="360"/>
  <c r="C37" i="360"/>
  <c r="B37" i="360"/>
  <c r="B36" i="360"/>
  <c r="I35" i="360"/>
  <c r="D35" i="360"/>
  <c r="C35" i="360"/>
  <c r="B35" i="360"/>
  <c r="M34" i="360"/>
  <c r="B34" i="360"/>
  <c r="I33" i="360"/>
  <c r="D33" i="360"/>
  <c r="C33" i="360"/>
  <c r="B33" i="360"/>
  <c r="B32" i="360"/>
  <c r="I31" i="360"/>
  <c r="D31" i="360"/>
  <c r="C31" i="360"/>
  <c r="B31" i="360"/>
  <c r="B30" i="360"/>
  <c r="I29" i="360"/>
  <c r="D29" i="360"/>
  <c r="C29" i="360"/>
  <c r="B29" i="360"/>
  <c r="B28" i="360"/>
  <c r="I27" i="360"/>
  <c r="D27" i="360"/>
  <c r="C27" i="360"/>
  <c r="B27" i="360"/>
  <c r="M26" i="360"/>
  <c r="B26" i="360"/>
  <c r="I25" i="360"/>
  <c r="D25" i="360"/>
  <c r="C25" i="360"/>
  <c r="B25" i="360"/>
  <c r="B24" i="360"/>
  <c r="I23" i="360"/>
  <c r="D23" i="360"/>
  <c r="C23" i="360"/>
  <c r="B23" i="360"/>
  <c r="B22" i="360"/>
  <c r="I21" i="360"/>
  <c r="D21" i="360"/>
  <c r="C21" i="360"/>
  <c r="B21" i="360"/>
  <c r="K20" i="360"/>
  <c r="B20" i="360"/>
  <c r="I19" i="360"/>
  <c r="D19" i="360"/>
  <c r="C19" i="360"/>
  <c r="B19" i="360"/>
  <c r="M18" i="360"/>
  <c r="B18" i="360"/>
  <c r="I17" i="360"/>
  <c r="G17" i="360"/>
  <c r="F17" i="360"/>
  <c r="D17" i="360"/>
  <c r="C17" i="360"/>
  <c r="B17" i="360"/>
  <c r="U16" i="360"/>
  <c r="B16" i="360"/>
  <c r="U15" i="360"/>
  <c r="I15" i="360"/>
  <c r="D15" i="360"/>
  <c r="C15" i="360"/>
  <c r="B15" i="360"/>
  <c r="U14" i="360"/>
  <c r="B14" i="360"/>
  <c r="U13" i="360"/>
  <c r="I13" i="360"/>
  <c r="D13" i="360"/>
  <c r="C13" i="360"/>
  <c r="B13" i="360"/>
  <c r="U12" i="360"/>
  <c r="B12" i="360"/>
  <c r="U11" i="360"/>
  <c r="I11" i="360"/>
  <c r="D11" i="360"/>
  <c r="C11" i="360"/>
  <c r="B11" i="360"/>
  <c r="U10" i="360"/>
  <c r="M10" i="360"/>
  <c r="B10" i="360"/>
  <c r="U9" i="360"/>
  <c r="I9" i="360"/>
  <c r="D9" i="360"/>
  <c r="C9" i="360"/>
  <c r="B9" i="360"/>
  <c r="U8" i="360"/>
  <c r="U7" i="360"/>
  <c r="I7" i="360"/>
  <c r="D7" i="360"/>
  <c r="C7" i="360"/>
  <c r="B7" i="360"/>
  <c r="R4" i="360"/>
  <c r="O47" i="360" s="1"/>
  <c r="K4" i="360"/>
  <c r="G4" i="360"/>
  <c r="A4" i="360"/>
  <c r="E2" i="360"/>
  <c r="A1" i="360"/>
  <c r="R47" i="359"/>
  <c r="F41" i="359" s="1"/>
  <c r="I37" i="359"/>
  <c r="D37" i="359"/>
  <c r="C37" i="359"/>
  <c r="B37" i="359"/>
  <c r="B36" i="359"/>
  <c r="I35" i="359"/>
  <c r="D35" i="359"/>
  <c r="C35" i="359"/>
  <c r="B35" i="359"/>
  <c r="M34" i="359"/>
  <c r="B34" i="359"/>
  <c r="I33" i="359"/>
  <c r="D33" i="359"/>
  <c r="C33" i="359"/>
  <c r="B33" i="359"/>
  <c r="K32" i="359"/>
  <c r="B32" i="359"/>
  <c r="I31" i="359"/>
  <c r="D31" i="359"/>
  <c r="C31" i="359"/>
  <c r="B31" i="359"/>
  <c r="B30" i="359"/>
  <c r="I29" i="359"/>
  <c r="D29" i="359"/>
  <c r="C29" i="359"/>
  <c r="B29" i="359"/>
  <c r="K28" i="359"/>
  <c r="B28" i="359"/>
  <c r="I27" i="359"/>
  <c r="D27" i="359"/>
  <c r="C27" i="359"/>
  <c r="B27" i="359"/>
  <c r="M26" i="359"/>
  <c r="B26" i="359"/>
  <c r="I25" i="359"/>
  <c r="D25" i="359"/>
  <c r="C25" i="359"/>
  <c r="B25" i="359"/>
  <c r="B24" i="359"/>
  <c r="I23" i="359"/>
  <c r="D23" i="359"/>
  <c r="C23" i="359"/>
  <c r="B23" i="359"/>
  <c r="B22" i="359"/>
  <c r="I21" i="359"/>
  <c r="D21" i="359"/>
  <c r="C21" i="359"/>
  <c r="B21" i="359"/>
  <c r="K20" i="359"/>
  <c r="B20" i="359"/>
  <c r="I19" i="359"/>
  <c r="D19" i="359"/>
  <c r="C19" i="359"/>
  <c r="B19" i="359"/>
  <c r="M18" i="359"/>
  <c r="B18" i="359"/>
  <c r="I17" i="359"/>
  <c r="G17" i="359"/>
  <c r="F17" i="359"/>
  <c r="D17" i="359"/>
  <c r="C17" i="359"/>
  <c r="B17" i="359"/>
  <c r="U16" i="359"/>
  <c r="B16" i="359"/>
  <c r="U15" i="359"/>
  <c r="I15" i="359"/>
  <c r="D15" i="359"/>
  <c r="C15" i="359"/>
  <c r="B15" i="359"/>
  <c r="U14" i="359"/>
  <c r="B14" i="359"/>
  <c r="U13" i="359"/>
  <c r="I13" i="359"/>
  <c r="D13" i="359"/>
  <c r="C13" i="359"/>
  <c r="B13" i="359"/>
  <c r="U12" i="359"/>
  <c r="B12" i="359"/>
  <c r="U11" i="359"/>
  <c r="I11" i="359"/>
  <c r="D11" i="359"/>
  <c r="C11" i="359"/>
  <c r="B11" i="359"/>
  <c r="U10" i="359"/>
  <c r="M10" i="359"/>
  <c r="B10" i="359"/>
  <c r="U9" i="359"/>
  <c r="I9" i="359"/>
  <c r="D9" i="359"/>
  <c r="C9" i="359"/>
  <c r="B9" i="359"/>
  <c r="U8" i="359"/>
  <c r="U7" i="359"/>
  <c r="I7" i="359"/>
  <c r="D7" i="359"/>
  <c r="C7" i="359"/>
  <c r="B7" i="359"/>
  <c r="R4" i="359"/>
  <c r="O47" i="359" s="1"/>
  <c r="K4" i="359"/>
  <c r="G4" i="359"/>
  <c r="A4" i="359"/>
  <c r="E2" i="359"/>
  <c r="A1" i="359"/>
  <c r="B19" i="358"/>
  <c r="D18" i="358"/>
  <c r="L11" i="358"/>
  <c r="I11" i="358"/>
  <c r="G11" i="358"/>
  <c r="E11" i="358"/>
  <c r="B21" i="358" s="1"/>
  <c r="D11" i="358"/>
  <c r="C11" i="358"/>
  <c r="L9" i="358"/>
  <c r="I9" i="358"/>
  <c r="G9" i="358"/>
  <c r="E9" i="358"/>
  <c r="B20" i="358" s="1"/>
  <c r="D9" i="358"/>
  <c r="C9" i="358"/>
  <c r="L7" i="358"/>
  <c r="I7" i="358"/>
  <c r="D7" i="358"/>
  <c r="C7" i="358"/>
  <c r="Y5" i="358"/>
  <c r="AD1" i="358" s="1"/>
  <c r="L4" i="358"/>
  <c r="K41" i="358" s="1"/>
  <c r="E4" i="358"/>
  <c r="A4" i="358"/>
  <c r="Y3" i="358"/>
  <c r="E2" i="358"/>
  <c r="AE1" i="358"/>
  <c r="A1" i="358"/>
  <c r="L11" i="356"/>
  <c r="I11" i="356"/>
  <c r="G11" i="356"/>
  <c r="E11" i="356"/>
  <c r="B21" i="356" s="1"/>
  <c r="D11" i="356"/>
  <c r="C11" i="356"/>
  <c r="L9" i="356"/>
  <c r="I9" i="356"/>
  <c r="G9" i="356"/>
  <c r="E9" i="356"/>
  <c r="B20" i="356" s="1"/>
  <c r="D9" i="356"/>
  <c r="C9" i="356"/>
  <c r="L7" i="356"/>
  <c r="I7" i="356"/>
  <c r="B19" i="356"/>
  <c r="D7" i="356"/>
  <c r="C7" i="356"/>
  <c r="Y5" i="356"/>
  <c r="AF1" i="356" s="1"/>
  <c r="L4" i="356"/>
  <c r="K41" i="356" s="1"/>
  <c r="E4" i="356"/>
  <c r="A4" i="356"/>
  <c r="Y3" i="356"/>
  <c r="E2" i="356"/>
  <c r="AJ1" i="356"/>
  <c r="AI1" i="356"/>
  <c r="AH1" i="356"/>
  <c r="AG1" i="356"/>
  <c r="AE1" i="356"/>
  <c r="AD1" i="356"/>
  <c r="A1" i="356"/>
  <c r="R47" i="355"/>
  <c r="F43" i="355" s="1"/>
  <c r="I37" i="355"/>
  <c r="D37" i="355"/>
  <c r="C37" i="355"/>
  <c r="B37" i="355"/>
  <c r="K36" i="355"/>
  <c r="B36" i="355"/>
  <c r="I35" i="355"/>
  <c r="D35" i="355"/>
  <c r="C35" i="355"/>
  <c r="B35" i="355"/>
  <c r="M34" i="355"/>
  <c r="B34" i="355"/>
  <c r="I33" i="355"/>
  <c r="D33" i="355"/>
  <c r="C33" i="355"/>
  <c r="B33" i="355"/>
  <c r="K32" i="355"/>
  <c r="B32" i="355"/>
  <c r="I31" i="355"/>
  <c r="D31" i="355"/>
  <c r="C31" i="355"/>
  <c r="B31" i="355"/>
  <c r="B30" i="355"/>
  <c r="I29" i="355"/>
  <c r="D29" i="355"/>
  <c r="C29" i="355"/>
  <c r="B29" i="355"/>
  <c r="K28" i="355"/>
  <c r="B28" i="355"/>
  <c r="I27" i="355"/>
  <c r="D27" i="355"/>
  <c r="C27" i="355"/>
  <c r="B27" i="355"/>
  <c r="M26" i="355"/>
  <c r="B26" i="355"/>
  <c r="I25" i="355"/>
  <c r="D25" i="355"/>
  <c r="C25" i="355"/>
  <c r="B25" i="355"/>
  <c r="B24" i="355"/>
  <c r="I23" i="355"/>
  <c r="D23" i="355"/>
  <c r="C23" i="355"/>
  <c r="B23" i="355"/>
  <c r="B22" i="355"/>
  <c r="I21" i="355"/>
  <c r="D21" i="355"/>
  <c r="C21" i="355"/>
  <c r="B21" i="355"/>
  <c r="K20" i="355"/>
  <c r="B20" i="355"/>
  <c r="I19" i="355"/>
  <c r="D19" i="355"/>
  <c r="C19" i="355"/>
  <c r="B19" i="355"/>
  <c r="M18" i="355"/>
  <c r="B18" i="355"/>
  <c r="I17" i="355"/>
  <c r="G17" i="355"/>
  <c r="F17" i="355"/>
  <c r="D17" i="355"/>
  <c r="C17" i="355"/>
  <c r="B17" i="355"/>
  <c r="U16" i="355"/>
  <c r="B16" i="355"/>
  <c r="U15" i="355"/>
  <c r="I15" i="355"/>
  <c r="D15" i="355"/>
  <c r="C15" i="355"/>
  <c r="B15" i="355"/>
  <c r="U14" i="355"/>
  <c r="B14" i="355"/>
  <c r="U13" i="355"/>
  <c r="I13" i="355"/>
  <c r="D13" i="355"/>
  <c r="C13" i="355"/>
  <c r="B13" i="355"/>
  <c r="U12" i="355"/>
  <c r="B12" i="355"/>
  <c r="U11" i="355"/>
  <c r="I11" i="355"/>
  <c r="D11" i="355"/>
  <c r="C11" i="355"/>
  <c r="B11" i="355"/>
  <c r="U10" i="355"/>
  <c r="M10" i="355"/>
  <c r="B10" i="355"/>
  <c r="U9" i="355"/>
  <c r="I9" i="355"/>
  <c r="D9" i="355"/>
  <c r="C9" i="355"/>
  <c r="B9" i="355"/>
  <c r="U8" i="355"/>
  <c r="U7" i="355"/>
  <c r="I7" i="355"/>
  <c r="D7" i="355"/>
  <c r="C7" i="355"/>
  <c r="B7" i="355"/>
  <c r="R4" i="355"/>
  <c r="O47" i="355" s="1"/>
  <c r="K4" i="355"/>
  <c r="G4" i="355"/>
  <c r="A4" i="355"/>
  <c r="E2" i="355"/>
  <c r="A1" i="355"/>
  <c r="R57" i="354"/>
  <c r="F52" i="354" s="1"/>
  <c r="I37" i="354"/>
  <c r="D37" i="354"/>
  <c r="C37" i="354"/>
  <c r="B37" i="354"/>
  <c r="I35" i="354"/>
  <c r="G35" i="354"/>
  <c r="F35" i="354"/>
  <c r="D35" i="354"/>
  <c r="C35" i="354"/>
  <c r="B35" i="354"/>
  <c r="M34" i="354"/>
  <c r="I33" i="354"/>
  <c r="G33" i="354"/>
  <c r="F33" i="354"/>
  <c r="D33" i="354"/>
  <c r="C33" i="354"/>
  <c r="B33" i="354"/>
  <c r="I31" i="354"/>
  <c r="D31" i="354"/>
  <c r="C31" i="354"/>
  <c r="B31" i="354"/>
  <c r="O30" i="354"/>
  <c r="I29" i="354"/>
  <c r="G29" i="354"/>
  <c r="F29" i="354"/>
  <c r="D29" i="354"/>
  <c r="C29" i="354"/>
  <c r="B29" i="354"/>
  <c r="I27" i="354"/>
  <c r="D27" i="354"/>
  <c r="C27" i="354"/>
  <c r="B27" i="354"/>
  <c r="M26" i="354"/>
  <c r="I25" i="354"/>
  <c r="D25" i="354"/>
  <c r="C25" i="354"/>
  <c r="B25" i="354"/>
  <c r="K24" i="354"/>
  <c r="I23" i="354"/>
  <c r="D23" i="354"/>
  <c r="C23" i="354"/>
  <c r="B23" i="354"/>
  <c r="Q22" i="354"/>
  <c r="I21" i="354"/>
  <c r="G21" i="354"/>
  <c r="F21" i="354"/>
  <c r="D21" i="354"/>
  <c r="C21" i="354"/>
  <c r="B21" i="354"/>
  <c r="I19" i="354"/>
  <c r="D19" i="354"/>
  <c r="C19" i="354"/>
  <c r="B19" i="354"/>
  <c r="M18" i="354"/>
  <c r="I17" i="354"/>
  <c r="G17" i="354"/>
  <c r="F17" i="354"/>
  <c r="D17" i="354"/>
  <c r="C17" i="354"/>
  <c r="B17" i="354"/>
  <c r="U16" i="354"/>
  <c r="U15" i="354"/>
  <c r="I15" i="354"/>
  <c r="D15" i="354"/>
  <c r="C15" i="354"/>
  <c r="B15" i="354"/>
  <c r="U14" i="354"/>
  <c r="O14" i="354"/>
  <c r="U13" i="354"/>
  <c r="I13" i="354"/>
  <c r="G13" i="354"/>
  <c r="F13" i="354"/>
  <c r="D13" i="354"/>
  <c r="C13" i="354"/>
  <c r="B13" i="354"/>
  <c r="U12" i="354"/>
  <c r="U11" i="354"/>
  <c r="I11" i="354"/>
  <c r="D11" i="354"/>
  <c r="C11" i="354"/>
  <c r="B11" i="354"/>
  <c r="U10" i="354"/>
  <c r="M10" i="354"/>
  <c r="U9" i="354"/>
  <c r="I9" i="354"/>
  <c r="G9" i="354"/>
  <c r="F9" i="354"/>
  <c r="D9" i="354"/>
  <c r="C9" i="354"/>
  <c r="B9" i="354"/>
  <c r="U8" i="354"/>
  <c r="U7" i="354"/>
  <c r="I7" i="354"/>
  <c r="D7" i="354"/>
  <c r="C7" i="354"/>
  <c r="B7" i="354"/>
  <c r="O6" i="354"/>
  <c r="M6" i="354"/>
  <c r="K6" i="354"/>
  <c r="F6" i="354"/>
  <c r="Y5" i="354"/>
  <c r="AH1" i="354" s="1"/>
  <c r="R4" i="354"/>
  <c r="O57" i="354" s="1"/>
  <c r="G4" i="354"/>
  <c r="A4" i="354"/>
  <c r="Y3" i="354"/>
  <c r="Q6" i="354" s="1"/>
  <c r="E2" i="354"/>
  <c r="AF1" i="354"/>
  <c r="AE1" i="354"/>
  <c r="AD1" i="354"/>
  <c r="AC1" i="354"/>
  <c r="AB1" i="354"/>
  <c r="A1" i="354"/>
  <c r="L11" i="353"/>
  <c r="I11" i="353"/>
  <c r="G11" i="353"/>
  <c r="E11" i="353"/>
  <c r="B21" i="353" s="1"/>
  <c r="D11" i="353"/>
  <c r="C11" i="353"/>
  <c r="L9" i="353"/>
  <c r="I9" i="353"/>
  <c r="B20" i="353"/>
  <c r="D9" i="353"/>
  <c r="C9" i="353"/>
  <c r="L7" i="353"/>
  <c r="I7" i="353"/>
  <c r="B19" i="353"/>
  <c r="D7" i="353"/>
  <c r="C7" i="353"/>
  <c r="Y5" i="353"/>
  <c r="AF1" i="353" s="1"/>
  <c r="L4" i="353"/>
  <c r="K41" i="353" s="1"/>
  <c r="E4" i="353"/>
  <c r="A4" i="353"/>
  <c r="Y3" i="353"/>
  <c r="AE1" i="353" s="1"/>
  <c r="E2" i="353"/>
  <c r="AJ1" i="353"/>
  <c r="AI1" i="353"/>
  <c r="AH1" i="353"/>
  <c r="AG1" i="353"/>
  <c r="AD1" i="353"/>
  <c r="AC1" i="353"/>
  <c r="AB1" i="353"/>
  <c r="A1" i="353"/>
  <c r="R44" i="352"/>
  <c r="E43" i="352" s="1"/>
  <c r="F38" i="352"/>
  <c r="C38" i="352"/>
  <c r="F36" i="352"/>
  <c r="C36" i="352"/>
  <c r="F34" i="352"/>
  <c r="C34" i="352"/>
  <c r="B30" i="352"/>
  <c r="H27" i="352"/>
  <c r="D22" i="352"/>
  <c r="L19" i="352"/>
  <c r="I19" i="352"/>
  <c r="J27" i="352"/>
  <c r="D19" i="352"/>
  <c r="C19" i="352"/>
  <c r="L17" i="352"/>
  <c r="I17" i="352"/>
  <c r="D17" i="352"/>
  <c r="C17" i="352"/>
  <c r="L15" i="352"/>
  <c r="I15" i="352"/>
  <c r="B29" i="352"/>
  <c r="D15" i="352"/>
  <c r="C15" i="352"/>
  <c r="L13" i="352"/>
  <c r="I13" i="352"/>
  <c r="B28" i="352"/>
  <c r="D13" i="352"/>
  <c r="C13" i="352"/>
  <c r="L11" i="352"/>
  <c r="I11" i="352"/>
  <c r="B25" i="352"/>
  <c r="D11" i="352"/>
  <c r="C11" i="352"/>
  <c r="L9" i="352"/>
  <c r="I9" i="352"/>
  <c r="B24" i="352"/>
  <c r="D9" i="352"/>
  <c r="C9" i="352"/>
  <c r="L7" i="352"/>
  <c r="I7" i="352"/>
  <c r="B23" i="352"/>
  <c r="D7" i="352"/>
  <c r="C7" i="352"/>
  <c r="Y5" i="352"/>
  <c r="AK1" i="352" s="1"/>
  <c r="L4" i="352"/>
  <c r="K49" i="352" s="1"/>
  <c r="E4" i="352"/>
  <c r="A4" i="352"/>
  <c r="Y3" i="352"/>
  <c r="AE1" i="352" s="1"/>
  <c r="E2" i="352"/>
  <c r="AI1" i="352"/>
  <c r="AH1" i="352"/>
  <c r="AB1" i="352"/>
  <c r="A1" i="352"/>
  <c r="R47" i="351"/>
  <c r="E40" i="351" s="1"/>
  <c r="F36" i="351"/>
  <c r="C36" i="351"/>
  <c r="F34" i="351"/>
  <c r="C34" i="351"/>
  <c r="F32" i="351"/>
  <c r="C32" i="351"/>
  <c r="B30" i="351"/>
  <c r="B29" i="351"/>
  <c r="F27" i="351"/>
  <c r="F22" i="351"/>
  <c r="D22" i="351"/>
  <c r="L17" i="351"/>
  <c r="I17" i="351"/>
  <c r="H27" i="351"/>
  <c r="D17" i="351"/>
  <c r="C17" i="351"/>
  <c r="L15" i="351"/>
  <c r="I15" i="351"/>
  <c r="D15" i="351"/>
  <c r="C15" i="351"/>
  <c r="L13" i="351"/>
  <c r="I13" i="351"/>
  <c r="B28" i="351"/>
  <c r="D13" i="351"/>
  <c r="C13" i="351"/>
  <c r="L11" i="351"/>
  <c r="I11" i="351"/>
  <c r="B25" i="351"/>
  <c r="D11" i="351"/>
  <c r="C11" i="351"/>
  <c r="L9" i="351"/>
  <c r="I9" i="351"/>
  <c r="B24" i="351"/>
  <c r="D9" i="351"/>
  <c r="C9" i="351"/>
  <c r="L7" i="351"/>
  <c r="I7" i="351"/>
  <c r="B23" i="351"/>
  <c r="D7" i="351"/>
  <c r="C7" i="351"/>
  <c r="Y5" i="351"/>
  <c r="AC1" i="351" s="1"/>
  <c r="L4" i="351"/>
  <c r="K47" i="351" s="1"/>
  <c r="E4" i="351"/>
  <c r="A4" i="351"/>
  <c r="Y3" i="351"/>
  <c r="E2" i="351"/>
  <c r="AD1" i="351"/>
  <c r="A1" i="351"/>
  <c r="R47" i="350"/>
  <c r="E41" i="350" s="1"/>
  <c r="F36" i="350"/>
  <c r="C36" i="350"/>
  <c r="F34" i="350"/>
  <c r="C34" i="350"/>
  <c r="F32" i="350"/>
  <c r="C32" i="350"/>
  <c r="B29" i="350"/>
  <c r="L17" i="350"/>
  <c r="I17" i="350"/>
  <c r="H27" i="350"/>
  <c r="D17" i="350"/>
  <c r="C17" i="350"/>
  <c r="L15" i="350"/>
  <c r="I15" i="350"/>
  <c r="F27" i="350"/>
  <c r="D15" i="350"/>
  <c r="C15" i="350"/>
  <c r="L13" i="350"/>
  <c r="I13" i="350"/>
  <c r="B28" i="350"/>
  <c r="D13" i="350"/>
  <c r="C13" i="350"/>
  <c r="L11" i="350"/>
  <c r="I11" i="350"/>
  <c r="B25" i="350"/>
  <c r="D11" i="350"/>
  <c r="C11" i="350"/>
  <c r="L9" i="350"/>
  <c r="I9" i="350"/>
  <c r="B24" i="350"/>
  <c r="D9" i="350"/>
  <c r="C9" i="350"/>
  <c r="L7" i="350"/>
  <c r="I7" i="350"/>
  <c r="B23" i="350"/>
  <c r="D7" i="350"/>
  <c r="C7" i="350"/>
  <c r="Y5" i="350"/>
  <c r="AC1" i="350" s="1"/>
  <c r="L4" i="350"/>
  <c r="K47" i="350" s="1"/>
  <c r="E4" i="350"/>
  <c r="A4" i="350"/>
  <c r="Y3" i="350"/>
  <c r="E2" i="350"/>
  <c r="AE1" i="350"/>
  <c r="AD1" i="350"/>
  <c r="AB1" i="350"/>
  <c r="A1" i="350"/>
  <c r="B20" i="349"/>
  <c r="B19" i="349"/>
  <c r="F18" i="349"/>
  <c r="D18" i="349"/>
  <c r="L11" i="349"/>
  <c r="I11" i="349"/>
  <c r="G11" i="349"/>
  <c r="E11" i="349"/>
  <c r="B21" i="349" s="1"/>
  <c r="D11" i="349"/>
  <c r="C11" i="349"/>
  <c r="L9" i="349"/>
  <c r="I9" i="349"/>
  <c r="D9" i="349"/>
  <c r="C9" i="349"/>
  <c r="L7" i="349"/>
  <c r="I7" i="349"/>
  <c r="D7" i="349"/>
  <c r="C7" i="349"/>
  <c r="Y5" i="349"/>
  <c r="AB1" i="349" s="1"/>
  <c r="L4" i="349"/>
  <c r="K41" i="349" s="1"/>
  <c r="E4" i="349"/>
  <c r="A4" i="349"/>
  <c r="Y3" i="349"/>
  <c r="E2" i="349"/>
  <c r="AE1" i="349"/>
  <c r="AC1" i="349"/>
  <c r="A1" i="349"/>
  <c r="L15" i="348"/>
  <c r="I15" i="348"/>
  <c r="B23" i="348"/>
  <c r="D15" i="348"/>
  <c r="C15" i="348"/>
  <c r="L13" i="348"/>
  <c r="I13" i="348"/>
  <c r="B22" i="348"/>
  <c r="D13" i="348"/>
  <c r="C13" i="348"/>
  <c r="L11" i="348"/>
  <c r="I11" i="348"/>
  <c r="B21" i="348"/>
  <c r="D11" i="348"/>
  <c r="C11" i="348"/>
  <c r="L9" i="348"/>
  <c r="I9" i="348"/>
  <c r="B20" i="348"/>
  <c r="D9" i="348"/>
  <c r="C9" i="348"/>
  <c r="L7" i="348"/>
  <c r="I7" i="348"/>
  <c r="B19" i="348"/>
  <c r="D7" i="348"/>
  <c r="C7" i="348"/>
  <c r="Y5" i="348"/>
  <c r="AJ1" i="348" s="1"/>
  <c r="L4" i="348"/>
  <c r="K41" i="348" s="1"/>
  <c r="E4" i="348"/>
  <c r="A4" i="348"/>
  <c r="Y3" i="348"/>
  <c r="AG1" i="348" s="1"/>
  <c r="E2" i="348"/>
  <c r="AK1" i="348"/>
  <c r="AH1" i="348"/>
  <c r="AB1" i="348"/>
  <c r="A1" i="348"/>
  <c r="C7" i="347"/>
  <c r="L11" i="347"/>
  <c r="I11" i="347"/>
  <c r="G11" i="347"/>
  <c r="E11" i="347"/>
  <c r="B21" i="347" s="1"/>
  <c r="D11" i="347"/>
  <c r="C11" i="347"/>
  <c r="L9" i="347"/>
  <c r="I9" i="347"/>
  <c r="B20" i="347"/>
  <c r="D9" i="347"/>
  <c r="C9" i="347"/>
  <c r="L7" i="347"/>
  <c r="I7" i="347"/>
  <c r="B19" i="347"/>
  <c r="D7" i="347"/>
  <c r="Y5" i="347"/>
  <c r="AF1" i="347" s="1"/>
  <c r="L4" i="347"/>
  <c r="K41" i="347" s="1"/>
  <c r="E4" i="347"/>
  <c r="A4" i="347"/>
  <c r="Y3" i="347"/>
  <c r="AE1" i="347" s="1"/>
  <c r="E2" i="347"/>
  <c r="AJ1" i="347"/>
  <c r="AI1" i="347"/>
  <c r="AH1" i="347"/>
  <c r="AG1" i="347"/>
  <c r="AD1" i="347"/>
  <c r="AC1" i="347"/>
  <c r="A1" i="347"/>
  <c r="P22" i="2"/>
  <c r="P23" i="2"/>
  <c r="P24" i="2"/>
  <c r="P25" i="2"/>
  <c r="P26" i="2"/>
  <c r="P27" i="2"/>
  <c r="P28" i="2"/>
  <c r="P29" i="2"/>
  <c r="B5" i="2"/>
  <c r="A5" i="2"/>
  <c r="A1" i="2"/>
  <c r="F43" i="359" l="1"/>
  <c r="F42" i="359"/>
  <c r="F40" i="360"/>
  <c r="E40" i="350"/>
  <c r="F42" i="355"/>
  <c r="F40" i="359"/>
  <c r="E42" i="352"/>
  <c r="E41" i="351"/>
  <c r="F53" i="354"/>
  <c r="AK1" i="364"/>
  <c r="D18" i="364"/>
  <c r="AB1" i="364"/>
  <c r="H18" i="364"/>
  <c r="F24" i="363"/>
  <c r="AD1" i="362"/>
  <c r="AF1" i="362"/>
  <c r="AG1" i="362"/>
  <c r="AH1" i="362"/>
  <c r="AI1" i="362"/>
  <c r="J18" i="362"/>
  <c r="AJ1" i="362"/>
  <c r="AK1" i="362"/>
  <c r="AB1" i="361"/>
  <c r="AC1" i="361"/>
  <c r="AD1" i="361"/>
  <c r="AE1" i="361"/>
  <c r="AF1" i="361"/>
  <c r="D27" i="361"/>
  <c r="AG1" i="361"/>
  <c r="F27" i="361"/>
  <c r="AH1" i="361"/>
  <c r="E42" i="361"/>
  <c r="AI1" i="361"/>
  <c r="F41" i="360"/>
  <c r="F42" i="360"/>
  <c r="AG1" i="358"/>
  <c r="AH1" i="358"/>
  <c r="AI1" i="358"/>
  <c r="AF1" i="358"/>
  <c r="AJ1" i="358"/>
  <c r="AK1" i="358"/>
  <c r="F18" i="358"/>
  <c r="H18" i="358"/>
  <c r="AB1" i="358"/>
  <c r="AC1" i="358"/>
  <c r="AK1" i="356"/>
  <c r="D18" i="356"/>
  <c r="F18" i="356"/>
  <c r="AB1" i="356"/>
  <c r="H18" i="356"/>
  <c r="AC1" i="356"/>
  <c r="F40" i="355"/>
  <c r="F41" i="355"/>
  <c r="AG1" i="354"/>
  <c r="F50" i="354"/>
  <c r="F51" i="354"/>
  <c r="AK1" i="353"/>
  <c r="D18" i="353"/>
  <c r="F18" i="353"/>
  <c r="H18" i="353"/>
  <c r="F22" i="352"/>
  <c r="B31" i="352"/>
  <c r="H22" i="352"/>
  <c r="AC1" i="352"/>
  <c r="AD1" i="352"/>
  <c r="AF1" i="352"/>
  <c r="D27" i="352"/>
  <c r="AG1" i="352"/>
  <c r="F27" i="352"/>
  <c r="AJ1" i="352"/>
  <c r="AF1" i="351"/>
  <c r="AG1" i="351"/>
  <c r="AH1" i="351"/>
  <c r="H22" i="351"/>
  <c r="AI1" i="351"/>
  <c r="AE1" i="351"/>
  <c r="AJ1" i="351"/>
  <c r="AK1" i="351"/>
  <c r="D27" i="351"/>
  <c r="AB1" i="351"/>
  <c r="B30" i="350"/>
  <c r="AF1" i="350"/>
  <c r="D22" i="350"/>
  <c r="AG1" i="350"/>
  <c r="F22" i="350"/>
  <c r="AH1" i="350"/>
  <c r="H22" i="350"/>
  <c r="AI1" i="350"/>
  <c r="AJ1" i="350"/>
  <c r="AK1" i="350"/>
  <c r="D27" i="350"/>
  <c r="AD1" i="349"/>
  <c r="AF1" i="349"/>
  <c r="AG1" i="349"/>
  <c r="AH1" i="349"/>
  <c r="AI1" i="349"/>
  <c r="AJ1" i="349"/>
  <c r="H18" i="349"/>
  <c r="AK1" i="349"/>
  <c r="D18" i="348"/>
  <c r="F18" i="348"/>
  <c r="H18" i="348"/>
  <c r="AC1" i="348"/>
  <c r="J18" i="348"/>
  <c r="AD1" i="348"/>
  <c r="L18" i="348"/>
  <c r="AE1" i="348"/>
  <c r="AF1" i="348"/>
  <c r="AI1" i="348"/>
  <c r="AK1" i="347"/>
  <c r="D18" i="347"/>
  <c r="F18" i="347"/>
  <c r="AB1" i="347"/>
  <c r="H18" i="3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E4040706-926E-480A-A684-A402B122B13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D0567CF-0520-42B7-9B99-0BE6990BD982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E1B6D4CF-A46F-4061-AD26-81E8E89698AA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9E31818-53D4-4A51-9599-57571E79E3AA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C05F5E9-2D70-4872-A81C-DBA4E483C140}">
      <text>
        <r>
          <rPr>
            <b/>
            <sz val="8"/>
            <color indexed="8"/>
            <rFont val="Tahoma"/>
            <family val="2"/>
            <charset val="238"/>
          </rPr>
          <t>A tábla elkészítése előtt:
A "Selejtező előkészítés" táblán
- kitöltötted a QA, WC-ket ?
- kitöltötted a kiemelteket?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<sst xmlns="http://schemas.openxmlformats.org/spreadsheetml/2006/main" count="3212" uniqueCount="550">
  <si>
    <t>Umpire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</si>
  <si>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</si>
  <si>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</si>
  <si>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</si>
  <si>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</si>
  <si>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</si>
  <si>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</si>
  <si>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</si>
  <si>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</si>
  <si>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</si>
  <si>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</si>
  <si>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</si>
  <si>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</si>
  <si>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</si>
  <si>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</si>
  <si>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</si>
  <si>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</si>
  <si>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</si>
  <si>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</si>
  <si>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</si>
  <si>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</si>
  <si>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</si>
  <si>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</si>
  <si>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</si>
  <si>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</si>
  <si>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</si>
  <si>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</si>
  <si>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</si>
  <si>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</si>
  <si>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</si>
  <si>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</si>
  <si>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Feljutók</t>
  </si>
  <si>
    <t>kód</t>
  </si>
  <si>
    <t>Rangsor</t>
  </si>
  <si>
    <t>Dátuma</t>
  </si>
  <si>
    <t>Kiemeltek</t>
  </si>
  <si>
    <t>Alternatívok</t>
  </si>
  <si>
    <t>Helyettesítik</t>
  </si>
  <si>
    <t>Sorsolás ideje:</t>
  </si>
  <si>
    <t>Utolsó elfogadott játékos</t>
  </si>
  <si>
    <t>Sorsoló játékosok</t>
  </si>
  <si>
    <t>Egyéni</t>
  </si>
  <si>
    <t>EGYÉNI</t>
  </si>
  <si>
    <t>kiem</t>
  </si>
  <si>
    <t>Utolsó QA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</si>
  <si>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</si>
  <si>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</si>
  <si>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</si>
  <si>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</si>
  <si>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</si>
  <si>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</si>
  <si>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</si>
  <si>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</si>
  <si>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</si>
  <si>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</si>
  <si>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</si>
  <si>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</si>
  <si>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>Elődöntő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</si>
  <si>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</si>
  <si>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</si>
  <si>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</si>
  <si>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</si>
  <si>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</si>
  <si>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</si>
  <si>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</si>
  <si>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</si>
  <si>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</si>
  <si>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</si>
  <si>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</si>
  <si>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</si>
  <si>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</si>
  <si>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</si>
  <si>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</si>
  <si>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</si>
  <si>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</si>
  <si>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</si>
  <si>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</si>
  <si>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</si>
  <si>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</si>
  <si>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</si>
  <si>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</si>
  <si>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</si>
  <si>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</si>
  <si>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</si>
  <si>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</si>
  <si>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</si>
  <si>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</si>
  <si>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</si>
  <si>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</si>
  <si>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</si>
  <si>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</si>
  <si>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</si>
  <si>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</si>
  <si>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</si>
  <si>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</si>
  <si>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</si>
  <si>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</si>
  <si>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</si>
  <si>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</si>
  <si>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</si>
  <si>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</si>
  <si>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</si>
  <si>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</si>
  <si>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</si>
  <si>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</si>
  <si>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</si>
  <si>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</si>
  <si>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</si>
  <si>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</si>
  <si>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</si>
  <si>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</si>
  <si>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</si>
  <si>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</si>
  <si>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G</t>
  </si>
  <si>
    <t>SELEJTEZŐ TÁBLA (8--&gt;2)</t>
  </si>
  <si>
    <t>SELEJTEZŐ TÁBLA (16--&gt;4)</t>
  </si>
  <si>
    <t>OB</t>
  </si>
  <si>
    <t>Rosiczky</t>
  </si>
  <si>
    <t xml:space="preserve"> Kendra</t>
  </si>
  <si>
    <t>Jankovich</t>
  </si>
  <si>
    <t>Judit</t>
  </si>
  <si>
    <t>Vaughan</t>
  </si>
  <si>
    <t>Marcel Geoffrey</t>
  </si>
  <si>
    <t>Bujdosó</t>
  </si>
  <si>
    <t>Ádin</t>
  </si>
  <si>
    <t>Dely</t>
  </si>
  <si>
    <t>Nimród</t>
  </si>
  <si>
    <t>Fehér</t>
  </si>
  <si>
    <t>Gyula Bendegúz</t>
  </si>
  <si>
    <t>Máté</t>
  </si>
  <si>
    <t>Botond</t>
  </si>
  <si>
    <t>Gyenge</t>
  </si>
  <si>
    <t>Amira</t>
  </si>
  <si>
    <t>Hovanecz</t>
  </si>
  <si>
    <t>Hana Nóra</t>
  </si>
  <si>
    <t>Ronin</t>
  </si>
  <si>
    <t>Csókay</t>
  </si>
  <si>
    <t>Márton</t>
  </si>
  <si>
    <t>Molnár</t>
  </si>
  <si>
    <t>Dávid</t>
  </si>
  <si>
    <t>Dán</t>
  </si>
  <si>
    <t>Gyula</t>
  </si>
  <si>
    <t>Pap</t>
  </si>
  <si>
    <t>Benedek</t>
  </si>
  <si>
    <t>Gergely</t>
  </si>
  <si>
    <t>Zalán</t>
  </si>
  <si>
    <t>Mihályi</t>
  </si>
  <si>
    <t>Léna</t>
  </si>
  <si>
    <t>Kecskés</t>
  </si>
  <si>
    <t>Fruzsina</t>
  </si>
  <si>
    <t>Boldizsár</t>
  </si>
  <si>
    <t>Emma</t>
  </si>
  <si>
    <t>György</t>
  </si>
  <si>
    <t>Janka Zsolna</t>
  </si>
  <si>
    <t>Novotny</t>
  </si>
  <si>
    <t>Nóra</t>
  </si>
  <si>
    <t>Ködmön</t>
  </si>
  <si>
    <t>Kincső Judit</t>
  </si>
  <si>
    <t>Magyari</t>
  </si>
  <si>
    <t>Levente</t>
  </si>
  <si>
    <t>Váradi</t>
  </si>
  <si>
    <t>Virág</t>
  </si>
  <si>
    <t>Bence</t>
  </si>
  <si>
    <t>Szeleczki</t>
  </si>
  <si>
    <t>Ádám Lóránd</t>
  </si>
  <si>
    <t>Farkas</t>
  </si>
  <si>
    <t xml:space="preserve">Bardóczy </t>
  </si>
  <si>
    <t>Benett</t>
  </si>
  <si>
    <t>Horváth</t>
  </si>
  <si>
    <t>Ingrid</t>
  </si>
  <si>
    <t>Matalik</t>
  </si>
  <si>
    <t>Nagy Zétény</t>
  </si>
  <si>
    <t>Szilágyi Gergő</t>
  </si>
  <si>
    <t>Medveczki Mátyás B.</t>
  </si>
  <si>
    <t>Nagy</t>
  </si>
  <si>
    <t>Zétény</t>
  </si>
  <si>
    <t>Romeo Javiero</t>
  </si>
  <si>
    <t>Romeo</t>
  </si>
  <si>
    <t>Javiero</t>
  </si>
  <si>
    <t>Medveczki</t>
  </si>
  <si>
    <t>Mátyás Barnabás</t>
  </si>
  <si>
    <t>Szilágyi</t>
  </si>
  <si>
    <t>Gergő</t>
  </si>
  <si>
    <t>Hunor Szabolcs</t>
  </si>
  <si>
    <t>Nagy Hunor Sz.</t>
  </si>
  <si>
    <t>Ádám Loránd</t>
  </si>
  <si>
    <t>Mező</t>
  </si>
  <si>
    <t>Mátyás</t>
  </si>
  <si>
    <t>File</t>
  </si>
  <si>
    <t>Lőrincz</t>
  </si>
  <si>
    <t>Sándor</t>
  </si>
  <si>
    <t>File Dávid</t>
  </si>
  <si>
    <t>Lőrincz Sándor</t>
  </si>
  <si>
    <t>Papp-Varga</t>
  </si>
  <si>
    <t>Gréta</t>
  </si>
  <si>
    <t>Borsos</t>
  </si>
  <si>
    <t>Nina</t>
  </si>
  <si>
    <t>Vinczúr</t>
  </si>
  <si>
    <t>Vica</t>
  </si>
  <si>
    <t>Tőzsér Petra</t>
  </si>
  <si>
    <t>Birner</t>
  </si>
  <si>
    <t>Léna Petra</t>
  </si>
  <si>
    <t>Petra</t>
  </si>
  <si>
    <t>Tőzsér</t>
  </si>
  <si>
    <t>Csoszor</t>
  </si>
  <si>
    <t>Nóra Nikolett</t>
  </si>
  <si>
    <t>Barkóczi</t>
  </si>
  <si>
    <t>Hanna Zoé</t>
  </si>
  <si>
    <t>Sasvári</t>
  </si>
  <si>
    <t>Németh</t>
  </si>
  <si>
    <t>Hegedűs</t>
  </si>
  <si>
    <t>Blanka Panna</t>
  </si>
  <si>
    <t>Adél Anett</t>
  </si>
  <si>
    <t>Czakó</t>
  </si>
  <si>
    <t>Alexa</t>
  </si>
  <si>
    <t>Mihályi Léna</t>
  </si>
  <si>
    <t>Vinczúr Vica</t>
  </si>
  <si>
    <t>Borbála</t>
  </si>
  <si>
    <t>Papp</t>
  </si>
  <si>
    <t>Hadi</t>
  </si>
  <si>
    <t>Tell</t>
  </si>
  <si>
    <t>Bálint Bendegúz</t>
  </si>
  <si>
    <t>Csáki</t>
  </si>
  <si>
    <t>Tóth</t>
  </si>
  <si>
    <t>Márton Soma</t>
  </si>
  <si>
    <t>Rémai</t>
  </si>
  <si>
    <t>Regő</t>
  </si>
  <si>
    <t>Gulyás</t>
  </si>
  <si>
    <t>Ádám</t>
  </si>
  <si>
    <t>Kaszás</t>
  </si>
  <si>
    <t>Lóránt</t>
  </si>
  <si>
    <t>Hatvani</t>
  </si>
  <si>
    <t>Áron Gábor</t>
  </si>
  <si>
    <t>Bánki</t>
  </si>
  <si>
    <t>Kis</t>
  </si>
  <si>
    <t>Noel</t>
  </si>
  <si>
    <t>Ábel</t>
  </si>
  <si>
    <t>Bendegúz János</t>
  </si>
  <si>
    <t>Gergő István</t>
  </si>
  <si>
    <t>Hadi Levente</t>
  </si>
  <si>
    <t>Tell Bálint Bendegúz</t>
  </si>
  <si>
    <t>Kis Noel</t>
  </si>
  <si>
    <t>Bakos</t>
  </si>
  <si>
    <t>Milán</t>
  </si>
  <si>
    <t>Hargitai</t>
  </si>
  <si>
    <t>Markó Áron</t>
  </si>
  <si>
    <t>Hargitai Markó A.</t>
  </si>
  <si>
    <t>Kévés</t>
  </si>
  <si>
    <t>Balog</t>
  </si>
  <si>
    <t>Szilas</t>
  </si>
  <si>
    <t>Máté Szilárd</t>
  </si>
  <si>
    <t>Uti</t>
  </si>
  <si>
    <t>Bence Barnabás</t>
  </si>
  <si>
    <t>Holecz</t>
  </si>
  <si>
    <t>Márton Dániel</t>
  </si>
  <si>
    <t>Szalay</t>
  </si>
  <si>
    <t>Zalán Márk</t>
  </si>
  <si>
    <t>Heller</t>
  </si>
  <si>
    <t>István</t>
  </si>
  <si>
    <t>Úti Bence</t>
  </si>
  <si>
    <t>Szilas Máté</t>
  </si>
  <si>
    <t>Heller István</t>
  </si>
  <si>
    <t>Holecz Márton D.</t>
  </si>
  <si>
    <t>Balogh Levente</t>
  </si>
  <si>
    <t>Előházi</t>
  </si>
  <si>
    <t>Johanna</t>
  </si>
  <si>
    <t>Kerek</t>
  </si>
  <si>
    <t>Izabella</t>
  </si>
  <si>
    <t>Annamária</t>
  </si>
  <si>
    <t>Fehérvári</t>
  </si>
  <si>
    <t>Róza</t>
  </si>
  <si>
    <t>Hanna</t>
  </si>
  <si>
    <t>Imricsik</t>
  </si>
  <si>
    <t>Lilla</t>
  </si>
  <si>
    <t>Aliz</t>
  </si>
  <si>
    <t>Pittner</t>
  </si>
  <si>
    <t>Péter</t>
  </si>
  <si>
    <t>Kovács</t>
  </si>
  <si>
    <t>Marcell</t>
  </si>
  <si>
    <t>Zsombor</t>
  </si>
  <si>
    <t>Vendel</t>
  </si>
  <si>
    <t>Gyenes</t>
  </si>
  <si>
    <t>Eline Zoé</t>
  </si>
  <si>
    <t>Mladoniczky</t>
  </si>
  <si>
    <t>Laura</t>
  </si>
  <si>
    <t>Léna Ilona</t>
  </si>
  <si>
    <t>Ocela</t>
  </si>
  <si>
    <t>Csernyik</t>
  </si>
  <si>
    <t>Kontra</t>
  </si>
  <si>
    <t>Viktória</t>
  </si>
  <si>
    <t>Ninett Kata</t>
  </si>
  <si>
    <t>Eszter</t>
  </si>
  <si>
    <t>Bánvölgyi</t>
  </si>
  <si>
    <t>Fülöp</t>
  </si>
  <si>
    <t>Ádám Erik</t>
  </si>
  <si>
    <t>Szalkai-Széll</t>
  </si>
  <si>
    <t>JÁTÉKREND</t>
  </si>
  <si>
    <t>Előre tervezett</t>
  </si>
  <si>
    <t>Pályára ment</t>
  </si>
  <si>
    <t>vsz</t>
  </si>
  <si>
    <t>pálya</t>
  </si>
  <si>
    <t>eredmény</t>
  </si>
  <si>
    <t>08:45</t>
  </si>
  <si>
    <t>L8</t>
  </si>
  <si>
    <t>09:00</t>
  </si>
  <si>
    <t>L11</t>
  </si>
  <si>
    <t>F11</t>
  </si>
  <si>
    <t>Bardóczky</t>
  </si>
  <si>
    <t>Szeczki</t>
  </si>
  <si>
    <t>09:20</t>
  </si>
  <si>
    <t>09:40</t>
  </si>
  <si>
    <t>10:00</t>
  </si>
  <si>
    <t>10:20</t>
  </si>
  <si>
    <t>09:30</t>
  </si>
  <si>
    <t>Bardóczy</t>
  </si>
  <si>
    <t>10:30</t>
  </si>
  <si>
    <t>Helyosztók</t>
  </si>
  <si>
    <t>11:00</t>
  </si>
  <si>
    <t>F9</t>
  </si>
  <si>
    <t>L12</t>
  </si>
  <si>
    <t>Horváty</t>
  </si>
  <si>
    <t>F12</t>
  </si>
  <si>
    <t>Szelczki</t>
  </si>
  <si>
    <t>Nagy Hunor</t>
  </si>
  <si>
    <t>11:20</t>
  </si>
  <si>
    <t>11:40</t>
  </si>
  <si>
    <t>12:00</t>
  </si>
  <si>
    <t>12:20</t>
  </si>
  <si>
    <t>L9</t>
  </si>
  <si>
    <t>11:30</t>
  </si>
  <si>
    <t>Mező v. Szeleczki</t>
  </si>
  <si>
    <t>12:30</t>
  </si>
  <si>
    <t>13:00</t>
  </si>
  <si>
    <t>Vigaszág F12</t>
  </si>
  <si>
    <t>F14</t>
  </si>
  <si>
    <t>Szelecszki</t>
  </si>
  <si>
    <t>Szalkai_Széll</t>
  </si>
  <si>
    <t>13:45</t>
  </si>
  <si>
    <t>Gulyás v. Kaszás</t>
  </si>
  <si>
    <t>Ködmön v. Szeleczki</t>
  </si>
  <si>
    <t>Tóth v. Rémai</t>
  </si>
  <si>
    <t>Hatvani v. Bánki</t>
  </si>
  <si>
    <t>Csáki v. Szalka-Széll</t>
  </si>
  <si>
    <t>14:30</t>
  </si>
  <si>
    <t>14:</t>
  </si>
  <si>
    <t>Vigaszág F14</t>
  </si>
  <si>
    <t>15:30</t>
  </si>
  <si>
    <t>15:00</t>
  </si>
  <si>
    <t>16:00</t>
  </si>
  <si>
    <t>L14</t>
  </si>
  <si>
    <t>F18</t>
  </si>
  <si>
    <t>09:45</t>
  </si>
  <si>
    <t>Csoszor v. Czakó</t>
  </si>
  <si>
    <t>Papp-Varga v. Barkóczi</t>
  </si>
  <si>
    <t>Hegedűs v. Birner</t>
  </si>
  <si>
    <t>Borsos v. Horváth</t>
  </si>
  <si>
    <t>Németh v. Sasvári</t>
  </si>
  <si>
    <t>F19</t>
  </si>
  <si>
    <t>L16</t>
  </si>
  <si>
    <t>F16</t>
  </si>
  <si>
    <t>11:15</t>
  </si>
  <si>
    <t>Kévés v. Szalay</t>
  </si>
  <si>
    <t>Bakos v. Szeleczki</t>
  </si>
  <si>
    <t>Úti</t>
  </si>
  <si>
    <t>Elődöntő F16</t>
  </si>
  <si>
    <t>Vigasz L14</t>
  </si>
  <si>
    <t>12:45</t>
  </si>
  <si>
    <t>L18</t>
  </si>
  <si>
    <t>13:30</t>
  </si>
  <si>
    <t>Elődöntő L18</t>
  </si>
  <si>
    <t>Helyosztó</t>
  </si>
  <si>
    <t>Vigasz L18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</si>
  <si>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</si>
  <si>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</si>
  <si>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</si>
  <si>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</si>
  <si>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</si>
  <si>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</si>
  <si>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</si>
  <si>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</si>
  <si>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</si>
  <si>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</si>
  <si>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</si>
  <si>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Heves Megyei Diák- és Szabadidősport Egyesület</t>
  </si>
  <si>
    <t>Eger MJV Középfokú DSB</t>
  </si>
  <si>
    <t>Tenisz Diákolimpia</t>
  </si>
  <si>
    <t>Tenisz</t>
  </si>
  <si>
    <t>I.kcs Tenisz U8 piros labdával, P+S szabály</t>
  </si>
  <si>
    <t>Eszterházy Károly Katolikus Egyetem Gyakorló Általános Iskola, Gimnázium, Alapfokú Művészeti Iskola és Technikum</t>
  </si>
  <si>
    <t>Eger</t>
  </si>
  <si>
    <t>Vaughan Marcel Geoffrey</t>
  </si>
  <si>
    <t>Kálovics Ferenc</t>
  </si>
  <si>
    <t>Gyöngyös Város Alsófokú DSB</t>
  </si>
  <si>
    <t>Gyöngyössolymosi Nagy Gyula Katolikus Általános Iskola és Alapfokú Művészeti Iskola</t>
  </si>
  <si>
    <t>Gyöngyössolymos</t>
  </si>
  <si>
    <t>Bujdosó Ádin</t>
  </si>
  <si>
    <t>Kecskés Barbara</t>
  </si>
  <si>
    <t>Dely Nimród</t>
  </si>
  <si>
    <t>Fehér Gyula Bendegúz</t>
  </si>
  <si>
    <t>Máté Botond</t>
  </si>
  <si>
    <t>Hatvan és Körzete Alsófokú DSB</t>
  </si>
  <si>
    <t>L</t>
  </si>
  <si>
    <t>Hatvani Szent István Sportiskolai Általános Iskola</t>
  </si>
  <si>
    <t>Hatvan</t>
  </si>
  <si>
    <t>Rosiczky Kendra</t>
  </si>
  <si>
    <t>Imre Zoltán Jenő</t>
  </si>
  <si>
    <t>Rózsaszentmártoni Móra Ferenc Általános Iskola</t>
  </si>
  <si>
    <t>Rózsaszentmárton</t>
  </si>
  <si>
    <t>Jankovich Judit</t>
  </si>
  <si>
    <t>Szőllősi Roland</t>
  </si>
  <si>
    <t>II.kcs Tenisz U9 narancs labdával, P+S szabály</t>
  </si>
  <si>
    <t>Rosiczky Ronin</t>
  </si>
  <si>
    <t>II. Rákóczi Ferenc Katolikus Általános Iskola, Alapfokú Művészeti Iskola, Óvoda</t>
  </si>
  <si>
    <t>Gyöngyös</t>
  </si>
  <si>
    <t>Dán Gyula</t>
  </si>
  <si>
    <t>Varga Gábor</t>
  </si>
  <si>
    <t>Eger MJV Alsófokú DSB</t>
  </si>
  <si>
    <t>Szent Imre Katolikus Általános Iskola és Jó Pásztor Óvoda, Alapfokú Művészeti Iskola</t>
  </si>
  <si>
    <t>Csókay Márton Norbert</t>
  </si>
  <si>
    <t>Nagy Árpádné</t>
  </si>
  <si>
    <t>Molnár Dávid</t>
  </si>
  <si>
    <t>Eger II.sz.körzete Alsófokú DSB</t>
  </si>
  <si>
    <t xml:space="preserve">Maklári Szent István Általános Iskola </t>
  </si>
  <si>
    <t>Maklár</t>
  </si>
  <si>
    <t>Pap Benedek</t>
  </si>
  <si>
    <t>Szabó Zoltán</t>
  </si>
  <si>
    <t>Pós Gábor</t>
  </si>
  <si>
    <t>Gyöngyösi Egressy Béni Két Tanítási Nyelvű Általános Iskola</t>
  </si>
  <si>
    <t>Gergely Zalán</t>
  </si>
  <si>
    <t>Királyné Cseri Tímea</t>
  </si>
  <si>
    <t>Gyenge Amira</t>
  </si>
  <si>
    <t>Hovanecz Hanna Nóra</t>
  </si>
  <si>
    <t xml:space="preserve">III.kcs Tenisz U11 zöld labdával, P+S szabály </t>
  </si>
  <si>
    <t>Egri Hunyadi Mátyás Általános Iskola</t>
  </si>
  <si>
    <t>Magyari Levente</t>
  </si>
  <si>
    <t>Zsombok Imre</t>
  </si>
  <si>
    <t>Molnár Máté</t>
  </si>
  <si>
    <t>Váradi Levente</t>
  </si>
  <si>
    <t>Virág Bence</t>
  </si>
  <si>
    <t>Szeleczki Ádám Loránd</t>
  </si>
  <si>
    <t>Márkus Máté Károly</t>
  </si>
  <si>
    <t>Bardóczy Benett</t>
  </si>
  <si>
    <t>Gyöngyösi Kálváriaparti Sport- és Általános Iskola</t>
  </si>
  <si>
    <t>Farkas Zalán</t>
  </si>
  <si>
    <t>Reviczki Tamás</t>
  </si>
  <si>
    <t>Eötvös József Református Oktatási Központ - Óvoda, Általános Iskola, Gimnázium, Technikum, Szakképző Iskola és Alapfokú Művészeti Iskola</t>
  </si>
  <si>
    <t>Heves</t>
  </si>
  <si>
    <t>Boldizsár Emma</t>
  </si>
  <si>
    <t>Csontos Roland</t>
  </si>
  <si>
    <t>Novotny Nóra</t>
  </si>
  <si>
    <t>Mocsárkó Zsófia</t>
  </si>
  <si>
    <t>Kecskés Fruzsina</t>
  </si>
  <si>
    <t>Melicher Márton</t>
  </si>
  <si>
    <t>Hatvani Kossuth Lajos Általános Iskola</t>
  </si>
  <si>
    <t>Ködmön Kincső Judit</t>
  </si>
  <si>
    <t>Makaria Gergő Csaba</t>
  </si>
  <si>
    <t>György Janka Zsolna</t>
  </si>
  <si>
    <t>IV.kcs Tenisz U12</t>
  </si>
  <si>
    <t>Egri Kemény Ferenc Sportiskolai Általános Iskola</t>
  </si>
  <si>
    <t>Vecseriné Fekete Judit Emilia</t>
  </si>
  <si>
    <t>Hatvani Kodály Zoltán Értékközvetítő és Képességfejlesztő Általános Iskola</t>
  </si>
  <si>
    <t>Medveczki Mátyás Barnabás</t>
  </si>
  <si>
    <t>Pápa János Sándor</t>
  </si>
  <si>
    <t>Nagy Hunor Szabolcs</t>
  </si>
  <si>
    <t>Gyöngyös Város Középfokú DSB</t>
  </si>
  <si>
    <t>Gyöngyösi Berze Nagy János Gimnázium</t>
  </si>
  <si>
    <t>Nagy Gábor</t>
  </si>
  <si>
    <t>Horváth Ingrid</t>
  </si>
  <si>
    <t>Matalik Emma</t>
  </si>
  <si>
    <t>Mező Mátyás</t>
  </si>
  <si>
    <t>V.kcs Tenisz U14</t>
  </si>
  <si>
    <t xml:space="preserve">Egri Lenkey János Általános Iskola </t>
  </si>
  <si>
    <t>Szalkai-Széll Ábel</t>
  </si>
  <si>
    <t>Bolya Katalin Kinga</t>
  </si>
  <si>
    <t>Hatvan és Körzete Középfokú DSB</t>
  </si>
  <si>
    <t xml:space="preserve">Hatvani Bajza József Gimnázium </t>
  </si>
  <si>
    <t>Hatvani Áron Gábor</t>
  </si>
  <si>
    <t xml:space="preserve"> Tóth Rita</t>
  </si>
  <si>
    <t>Gulyás Ádám</t>
  </si>
  <si>
    <t>Lakatos Tamás</t>
  </si>
  <si>
    <t>Kaszás Lóránt</t>
  </si>
  <si>
    <t>Ködmön Bendegúz János</t>
  </si>
  <si>
    <t>Csáki Dávid</t>
  </si>
  <si>
    <t>Tóth Márton Soma</t>
  </si>
  <si>
    <t>Kasza Gábor</t>
  </si>
  <si>
    <t>Szeleczki Gergő István</t>
  </si>
  <si>
    <t>Rémai Regő</t>
  </si>
  <si>
    <t>Bánki Levente András</t>
  </si>
  <si>
    <t>Papp-Varga Gréta</t>
  </si>
  <si>
    <t>Lisztik János</t>
  </si>
  <si>
    <t>Gyöngyösi Felsővárosi Általános Iskola</t>
  </si>
  <si>
    <t>Pintér Tibor</t>
  </si>
  <si>
    <t>Birner Léna Petra</t>
  </si>
  <si>
    <t>Csoszor Nóra Nikolett</t>
  </si>
  <si>
    <t>BARKÓCZI HANNA ZOÉ</t>
  </si>
  <si>
    <t>Sasvári Léna</t>
  </si>
  <si>
    <t>Németh Adél Anett</t>
  </si>
  <si>
    <t>Hegedűs Blanka Panna</t>
  </si>
  <si>
    <t>Egri Balassi Bálint Általános Iskola</t>
  </si>
  <si>
    <t>Borsos Nina</t>
  </si>
  <si>
    <t>Tóth Balázs</t>
  </si>
  <si>
    <t>Gyöngyösi Arany János Általános Iskola</t>
  </si>
  <si>
    <t>Czakó Alexa</t>
  </si>
  <si>
    <t>Szabó Beáta Tünde</t>
  </si>
  <si>
    <t>Neumann János Gimnázium, Technikum és Kollégium</t>
  </si>
  <si>
    <t>Papp Márton</t>
  </si>
  <si>
    <t>Gyárfás Csaba</t>
  </si>
  <si>
    <t>Molnár Borbála</t>
  </si>
  <si>
    <t>Herpai Imre</t>
  </si>
  <si>
    <t>VI.kcs Tenisz U16</t>
  </si>
  <si>
    <t>Bakos Milán</t>
  </si>
  <si>
    <t>Gál Péterné</t>
  </si>
  <si>
    <t>Hargitai Markó Áron</t>
  </si>
  <si>
    <t>Balog László</t>
  </si>
  <si>
    <t>Kévés Bence</t>
  </si>
  <si>
    <t>Balog Levente</t>
  </si>
  <si>
    <t>Szilas Máté Szilárd</t>
  </si>
  <si>
    <t>Molnár Tamás</t>
  </si>
  <si>
    <t>Uti Bence Barnabás</t>
  </si>
  <si>
    <t>Holecz Márton Dániel</t>
  </si>
  <si>
    <t>Szalay Zalán Márk</t>
  </si>
  <si>
    <t>Haller István</t>
  </si>
  <si>
    <t>Imricsik Lilla</t>
  </si>
  <si>
    <t>Szilágyi Hanna</t>
  </si>
  <si>
    <t>Juhászné Szűcs Ildikó</t>
  </si>
  <si>
    <t>Egri Dobó István Gimnázium</t>
  </si>
  <si>
    <t>Fehérvári Róza</t>
  </si>
  <si>
    <t>Horváth Szilveszter</t>
  </si>
  <si>
    <t>Benedek Aliz</t>
  </si>
  <si>
    <t>Kerek Izabella</t>
  </si>
  <si>
    <t>Bódis-Juhász Réka</t>
  </si>
  <si>
    <t>Kaszás Annamária</t>
  </si>
  <si>
    <t>Előházi Johanna</t>
  </si>
  <si>
    <t>VII.kcs Tenisz U18</t>
  </si>
  <si>
    <t>Vendel Zsombor</t>
  </si>
  <si>
    <t>Kovács Marcell</t>
  </si>
  <si>
    <t>Pittner Péter</t>
  </si>
  <si>
    <t>Csernyik Borbála</t>
  </si>
  <si>
    <t>Hargitai Léna Ilona</t>
  </si>
  <si>
    <t>Kontra Viktória</t>
  </si>
  <si>
    <t>Gyenes Elina Zoé</t>
  </si>
  <si>
    <t>Mladoniczky Laura</t>
  </si>
  <si>
    <t>Nagy Ninett Kata</t>
  </si>
  <si>
    <t>Ocela Petra</t>
  </si>
  <si>
    <t>Tóth Eszter</t>
  </si>
  <si>
    <t>VIII.kcs Tenisz U18+</t>
  </si>
  <si>
    <t>Egri Pásztorvölgyi Általános Iskola és Gimnázium</t>
  </si>
  <si>
    <t>Bánvölgyi Bence</t>
  </si>
  <si>
    <t>Hevér Tibor</t>
  </si>
  <si>
    <t>Fülöp Ádám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</si>
</sst>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7"/>
      <color rgb="FFFF0000"/>
      <name val="Arial"/>
      <family val="2"/>
      <charset val="238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45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9" fillId="0" borderId="6" xfId="0" applyNumberFormat="1" applyFont="1" applyBorder="1" applyAlignment="1">
      <alignment horizontal="right" vertical="center"/>
    </xf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9" fontId="13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0" fillId="0" borderId="6" xfId="0" applyNumberFormat="1" applyBorder="1" applyAlignment="1">
      <alignment vertical="center"/>
    </xf>
    <xf numFmtId="0" fontId="19" fillId="0" borderId="6" xfId="0" applyFont="1" applyBorder="1" applyAlignment="1">
      <alignment horizontal="right" vertical="center"/>
    </xf>
    <xf numFmtId="0" fontId="20" fillId="0" borderId="0" xfId="0" applyFont="1"/>
    <xf numFmtId="49" fontId="20" fillId="0" borderId="0" xfId="0" applyNumberFormat="1" applyFont="1"/>
    <xf numFmtId="49" fontId="36" fillId="0" borderId="0" xfId="0" applyNumberFormat="1" applyFont="1" applyAlignment="1">
      <alignment horizontal="left"/>
    </xf>
    <xf numFmtId="0" fontId="38" fillId="0" borderId="0" xfId="0" applyFont="1"/>
    <xf numFmtId="0" fontId="17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32" fillId="0" borderId="0" xfId="0" applyNumberFormat="1" applyFont="1"/>
    <xf numFmtId="49" fontId="17" fillId="0" borderId="0" xfId="0" applyNumberFormat="1" applyFont="1"/>
    <xf numFmtId="49" fontId="34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39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vertical="center"/>
    </xf>
    <xf numFmtId="49" fontId="40" fillId="2" borderId="0" xfId="0" applyNumberFormat="1" applyFont="1" applyFill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7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6" borderId="0" xfId="0" applyFont="1" applyFill="1" applyAlignment="1">
      <alignment vertical="center"/>
    </xf>
    <xf numFmtId="0" fontId="45" fillId="6" borderId="0" xfId="0" applyFont="1" applyFill="1" applyAlignment="1">
      <alignment vertical="center"/>
    </xf>
    <xf numFmtId="49" fontId="44" fillId="6" borderId="0" xfId="0" applyNumberFormat="1" applyFont="1" applyFill="1" applyAlignment="1">
      <alignment vertical="center"/>
    </xf>
    <xf numFmtId="49" fontId="45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48" fillId="8" borderId="19" xfId="0" applyFont="1" applyFill="1" applyBorder="1" applyAlignment="1">
      <alignment horizontal="right" vertical="center"/>
    </xf>
    <xf numFmtId="0" fontId="43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43" fillId="0" borderId="18" xfId="0" applyFont="1" applyBorder="1" applyAlignment="1">
      <alignment horizontal="center" vertical="center"/>
    </xf>
    <xf numFmtId="0" fontId="43" fillId="0" borderId="17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8" fillId="8" borderId="17" xfId="0" applyFont="1" applyFill="1" applyBorder="1" applyAlignment="1">
      <alignment horizontal="right" vertical="center"/>
    </xf>
    <xf numFmtId="49" fontId="43" fillId="0" borderId="7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0" fontId="43" fillId="0" borderId="17" xfId="0" applyFont="1" applyBorder="1" applyAlignment="1">
      <alignment vertical="center"/>
    </xf>
    <xf numFmtId="49" fontId="43" fillId="0" borderId="17" xfId="0" applyNumberFormat="1" applyFont="1" applyBorder="1" applyAlignment="1">
      <alignment vertical="center"/>
    </xf>
    <xf numFmtId="0" fontId="43" fillId="0" borderId="18" xfId="0" applyFont="1" applyBorder="1" applyAlignment="1">
      <alignment vertical="center"/>
    </xf>
    <xf numFmtId="0" fontId="49" fillId="0" borderId="1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9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3" fillId="0" borderId="18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9" fontId="52" fillId="2" borderId="0" xfId="0" applyNumberFormat="1" applyFont="1" applyFill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49" fontId="33" fillId="6" borderId="0" xfId="0" applyNumberFormat="1" applyFont="1" applyFill="1" applyAlignment="1">
      <alignment horizontal="center" vertical="center"/>
    </xf>
    <xf numFmtId="49" fontId="53" fillId="0" borderId="0" xfId="0" applyNumberFormat="1" applyFont="1" applyAlignment="1">
      <alignment vertical="center"/>
    </xf>
    <xf numFmtId="49" fontId="54" fillId="0" borderId="0" xfId="0" applyNumberFormat="1" applyFont="1" applyAlignment="1">
      <alignment horizontal="center" vertical="center"/>
    </xf>
    <xf numFmtId="49" fontId="53" fillId="6" borderId="0" xfId="0" applyNumberFormat="1" applyFont="1" applyFill="1" applyAlignment="1">
      <alignment vertical="center"/>
    </xf>
    <xf numFmtId="49" fontId="54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0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49" fontId="55" fillId="2" borderId="21" xfId="0" applyNumberFormat="1" applyFont="1" applyFill="1" applyBorder="1" applyAlignment="1">
      <alignment horizontal="center" vertical="center"/>
    </xf>
    <xf numFmtId="49" fontId="55" fillId="2" borderId="21" xfId="0" applyNumberFormat="1" applyFont="1" applyFill="1" applyBorder="1" applyAlignment="1">
      <alignment vertical="center"/>
    </xf>
    <xf numFmtId="49" fontId="55" fillId="2" borderId="21" xfId="0" applyNumberFormat="1" applyFont="1" applyFill="1" applyBorder="1" applyAlignment="1">
      <alignment horizontal="centerContinuous" vertical="center"/>
    </xf>
    <xf numFmtId="49" fontId="55" fillId="2" borderId="22" xfId="0" applyNumberFormat="1" applyFont="1" applyFill="1" applyBorder="1" applyAlignment="1">
      <alignment horizontal="centerContinuous" vertical="center"/>
    </xf>
    <xf numFmtId="49" fontId="56" fillId="2" borderId="21" xfId="0" applyNumberFormat="1" applyFont="1" applyFill="1" applyBorder="1" applyAlignment="1">
      <alignment vertical="center"/>
    </xf>
    <xf numFmtId="49" fontId="56" fillId="2" borderId="22" xfId="0" applyNumberFormat="1" applyFont="1" applyFill="1" applyBorder="1" applyAlignment="1">
      <alignment vertical="center"/>
    </xf>
    <xf numFmtId="49" fontId="30" fillId="2" borderId="21" xfId="0" applyNumberFormat="1" applyFont="1" applyFill="1" applyBorder="1" applyAlignment="1">
      <alignment horizontal="left" vertical="center"/>
    </xf>
    <xf numFmtId="49" fontId="30" fillId="0" borderId="21" xfId="0" applyNumberFormat="1" applyFont="1" applyBorder="1" applyAlignment="1">
      <alignment horizontal="left" vertical="center"/>
    </xf>
    <xf numFmtId="49" fontId="56" fillId="6" borderId="22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49" fontId="38" fillId="0" borderId="17" xfId="0" applyNumberFormat="1" applyFont="1" applyBorder="1" applyAlignment="1">
      <alignment vertical="center"/>
    </xf>
    <xf numFmtId="49" fontId="30" fillId="2" borderId="24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vertical="center"/>
    </xf>
    <xf numFmtId="49" fontId="38" fillId="2" borderId="17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49" fontId="38" fillId="0" borderId="7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38" fillId="0" borderId="18" xfId="0" applyNumberFormat="1" applyFont="1" applyBorder="1" applyAlignment="1">
      <alignment vertical="center"/>
    </xf>
    <xf numFmtId="49" fontId="10" fillId="0" borderId="26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right" vertical="center"/>
    </xf>
    <xf numFmtId="0" fontId="10" fillId="2" borderId="23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49" fontId="35" fillId="0" borderId="7" xfId="0" applyNumberFormat="1" applyFont="1" applyBorder="1" applyAlignment="1">
      <alignment horizontal="center" vertical="center"/>
    </xf>
    <xf numFmtId="0" fontId="48" fillId="8" borderId="18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1" fillId="0" borderId="0" xfId="0" applyFont="1" applyAlignment="1">
      <alignment horizontal="center" vertical="center"/>
    </xf>
    <xf numFmtId="49" fontId="10" fillId="6" borderId="7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56" fillId="2" borderId="25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0" fontId="5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7" fillId="2" borderId="27" xfId="0" applyFont="1" applyFill="1" applyBorder="1" applyAlignment="1">
      <alignment horizontal="left" vertical="center"/>
    </xf>
    <xf numFmtId="0" fontId="28" fillId="2" borderId="28" xfId="0" applyFont="1" applyFill="1" applyBorder="1" applyAlignment="1">
      <alignment horizontal="left" vertical="center"/>
    </xf>
    <xf numFmtId="49" fontId="59" fillId="0" borderId="0" xfId="0" applyNumberFormat="1" applyFont="1" applyAlignment="1">
      <alignment vertical="top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59" fillId="0" borderId="0" xfId="0" applyNumberFormat="1" applyFont="1" applyAlignment="1">
      <alignment horizontal="center"/>
    </xf>
    <xf numFmtId="0" fontId="41" fillId="0" borderId="7" xfId="0" applyFont="1" applyBorder="1" applyAlignment="1">
      <alignment horizontal="center" vertical="center"/>
    </xf>
    <xf numFmtId="14" fontId="18" fillId="0" borderId="6" xfId="0" applyNumberFormat="1" applyFont="1" applyBorder="1" applyAlignment="1">
      <alignment horizontal="left" vertical="center"/>
    </xf>
    <xf numFmtId="49" fontId="60" fillId="2" borderId="4" xfId="0" applyNumberFormat="1" applyFont="1" applyFill="1" applyBorder="1" applyAlignment="1">
      <alignment vertical="center"/>
    </xf>
    <xf numFmtId="49" fontId="60" fillId="2" borderId="0" xfId="0" applyNumberFormat="1" applyFont="1" applyFill="1" applyAlignment="1">
      <alignment vertical="center"/>
    </xf>
    <xf numFmtId="49" fontId="61" fillId="2" borderId="0" xfId="0" applyNumberFormat="1" applyFont="1" applyFill="1" applyAlignment="1">
      <alignment horizontal="left" vertical="center"/>
    </xf>
    <xf numFmtId="49" fontId="36" fillId="0" borderId="0" xfId="0" applyNumberFormat="1" applyFont="1" applyAlignment="1">
      <alignment horizontal="center"/>
    </xf>
    <xf numFmtId="0" fontId="10" fillId="2" borderId="7" xfId="0" applyFont="1" applyFill="1" applyBorder="1" applyAlignment="1">
      <alignment horizontal="right" vertical="center"/>
    </xf>
    <xf numFmtId="0" fontId="41" fillId="0" borderId="7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49" fontId="10" fillId="0" borderId="7" xfId="0" applyNumberFormat="1" applyFont="1" applyBorder="1" applyAlignment="1">
      <alignment horizontal="right" vertical="center"/>
    </xf>
    <xf numFmtId="49" fontId="10" fillId="2" borderId="25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2" xfId="0" applyFont="1" applyFill="1" applyBorder="1" applyAlignment="1">
      <alignment vertical="center"/>
    </xf>
    <xf numFmtId="49" fontId="10" fillId="0" borderId="24" xfId="0" applyNumberFormat="1" applyFont="1" applyBorder="1" applyAlignment="1">
      <alignment vertical="center"/>
    </xf>
    <xf numFmtId="49" fontId="10" fillId="0" borderId="25" xfId="0" applyNumberFormat="1" applyFont="1" applyBorder="1" applyAlignment="1">
      <alignment vertical="center"/>
    </xf>
    <xf numFmtId="49" fontId="10" fillId="0" borderId="25" xfId="0" applyNumberFormat="1" applyFont="1" applyBorder="1" applyAlignment="1">
      <alignment horizontal="right" vertical="center"/>
    </xf>
    <xf numFmtId="49" fontId="10" fillId="0" borderId="19" xfId="0" applyNumberFormat="1" applyFont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0" fontId="24" fillId="2" borderId="0" xfId="0" applyFont="1" applyFill="1" applyAlignment="1">
      <alignment horizontal="right" vertical="center"/>
    </xf>
    <xf numFmtId="0" fontId="60" fillId="2" borderId="0" xfId="0" applyFont="1" applyFill="1"/>
    <xf numFmtId="0" fontId="15" fillId="0" borderId="0" xfId="0" applyFont="1" applyAlignment="1">
      <alignment horizontal="left"/>
    </xf>
    <xf numFmtId="0" fontId="62" fillId="0" borderId="0" xfId="0" applyFont="1"/>
    <xf numFmtId="0" fontId="15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0" fontId="64" fillId="0" borderId="7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49" fontId="6" fillId="6" borderId="0" xfId="0" applyNumberFormat="1" applyFont="1" applyFill="1" applyAlignment="1">
      <alignment vertical="top"/>
    </xf>
    <xf numFmtId="49" fontId="59" fillId="6" borderId="0" xfId="0" applyNumberFormat="1" applyFont="1" applyFill="1" applyAlignment="1">
      <alignment vertical="top"/>
    </xf>
    <xf numFmtId="49" fontId="31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62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2" fillId="6" borderId="0" xfId="0" applyNumberFormat="1" applyFont="1" applyFill="1"/>
    <xf numFmtId="49" fontId="20" fillId="6" borderId="0" xfId="0" applyNumberFormat="1" applyFont="1" applyFill="1"/>
    <xf numFmtId="49" fontId="17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39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0" fontId="6" fillId="6" borderId="0" xfId="0" applyFont="1" applyFill="1" applyAlignment="1">
      <alignment vertical="top"/>
    </xf>
    <xf numFmtId="49" fontId="38" fillId="6" borderId="0" xfId="0" applyNumberFormat="1" applyFont="1" applyFill="1" applyAlignment="1">
      <alignment vertical="center"/>
    </xf>
    <xf numFmtId="49" fontId="30" fillId="6" borderId="24" xfId="0" applyNumberFormat="1" applyFont="1" applyFill="1" applyBorder="1" applyAlignment="1">
      <alignment vertical="center"/>
    </xf>
    <xf numFmtId="49" fontId="38" fillId="6" borderId="7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vertical="center"/>
    </xf>
    <xf numFmtId="49" fontId="10" fillId="6" borderId="19" xfId="0" applyNumberFormat="1" applyFont="1" applyFill="1" applyBorder="1" applyAlignment="1">
      <alignment horizontal="right" vertical="center"/>
    </xf>
    <xf numFmtId="49" fontId="10" fillId="6" borderId="26" xfId="0" applyNumberFormat="1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horizontal="right" vertical="center"/>
    </xf>
    <xf numFmtId="49" fontId="64" fillId="2" borderId="0" xfId="0" applyNumberFormat="1" applyFont="1" applyFill="1" applyAlignment="1">
      <alignment horizontal="center" vertical="center"/>
    </xf>
    <xf numFmtId="0" fontId="64" fillId="6" borderId="7" xfId="0" applyFont="1" applyFill="1" applyBorder="1" applyAlignment="1">
      <alignment vertical="center"/>
    </xf>
    <xf numFmtId="0" fontId="68" fillId="6" borderId="7" xfId="0" applyFont="1" applyFill="1" applyBorder="1" applyAlignment="1">
      <alignment vertical="center"/>
    </xf>
    <xf numFmtId="49" fontId="68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63" fillId="6" borderId="7" xfId="0" applyFont="1" applyFill="1" applyBorder="1"/>
    <xf numFmtId="0" fontId="64" fillId="6" borderId="7" xfId="0" applyFont="1" applyFill="1" applyBorder="1" applyAlignment="1">
      <alignment horizontal="center" vertical="center" shrinkToFit="1"/>
    </xf>
    <xf numFmtId="0" fontId="67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39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67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56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48" fillId="0" borderId="0" xfId="0" applyFont="1" applyAlignment="1">
      <alignment horizontal="right" vertical="center"/>
    </xf>
    <xf numFmtId="49" fontId="55" fillId="2" borderId="25" xfId="0" applyNumberFormat="1" applyFont="1" applyFill="1" applyBorder="1" applyAlignment="1">
      <alignment horizontal="center" vertical="center"/>
    </xf>
    <xf numFmtId="49" fontId="55" fillId="2" borderId="25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horizontal="center" vertical="center"/>
    </xf>
    <xf numFmtId="49" fontId="38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0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24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vertical="center"/>
    </xf>
    <xf numFmtId="49" fontId="35" fillId="6" borderId="23" xfId="0" applyNumberFormat="1" applyFont="1" applyFill="1" applyBorder="1" applyAlignment="1">
      <alignment horizontal="center" vertical="center"/>
    </xf>
    <xf numFmtId="49" fontId="35" fillId="6" borderId="26" xfId="0" applyNumberFormat="1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2" fillId="6" borderId="0" xfId="0" applyFont="1" applyFill="1"/>
    <xf numFmtId="0" fontId="69" fillId="2" borderId="0" xfId="0" applyFont="1" applyFill="1" applyAlignment="1">
      <alignment horizontal="center" shrinkToFit="1"/>
    </xf>
    <xf numFmtId="0" fontId="70" fillId="9" borderId="0" xfId="0" applyFont="1" applyFill="1"/>
    <xf numFmtId="0" fontId="70" fillId="6" borderId="0" xfId="0" applyFont="1" applyFill="1"/>
    <xf numFmtId="0" fontId="67" fillId="6" borderId="7" xfId="0" applyFont="1" applyFill="1" applyBorder="1" applyAlignment="1">
      <alignment horizontal="center" vertical="center" shrinkToFit="1"/>
    </xf>
    <xf numFmtId="0" fontId="67" fillId="6" borderId="7" xfId="0" applyFont="1" applyFill="1" applyBorder="1" applyAlignment="1">
      <alignment vertical="center" shrinkToFit="1"/>
    </xf>
    <xf numFmtId="0" fontId="67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3" fillId="6" borderId="0" xfId="0" applyFont="1" applyFill="1" applyAlignment="1">
      <alignment horizontal="center"/>
    </xf>
    <xf numFmtId="0" fontId="0" fillId="6" borderId="5" xfId="0" applyFill="1" applyBorder="1"/>
    <xf numFmtId="0" fontId="63" fillId="9" borderId="5" xfId="0" applyFont="1" applyFill="1" applyBorder="1" applyAlignment="1">
      <alignment horizontal="center" vertical="center"/>
    </xf>
    <xf numFmtId="0" fontId="67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63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10" borderId="0" xfId="0" applyNumberFormat="1" applyFont="1" applyFill="1"/>
    <xf numFmtId="0" fontId="0" fillId="10" borderId="0" xfId="0" applyFill="1" applyAlignment="1">
      <alignment horizontal="center"/>
    </xf>
    <xf numFmtId="0" fontId="63" fillId="9" borderId="0" xfId="0" applyFont="1" applyFill="1" applyAlignment="1">
      <alignment horizontal="center"/>
    </xf>
    <xf numFmtId="0" fontId="71" fillId="6" borderId="0" xfId="0" applyFont="1" applyFill="1" applyAlignment="1">
      <alignment horizontal="center"/>
    </xf>
    <xf numFmtId="0" fontId="71" fillId="9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1" borderId="29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12" borderId="0" xfId="0" applyFill="1"/>
    <xf numFmtId="0" fontId="72" fillId="13" borderId="0" xfId="0" applyFont="1" applyFill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73" fillId="6" borderId="7" xfId="0" applyFont="1" applyFill="1" applyBorder="1" applyAlignment="1">
      <alignment horizontal="center"/>
    </xf>
    <xf numFmtId="0" fontId="73" fillId="6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49" fontId="63" fillId="2" borderId="0" xfId="0" applyNumberFormat="1" applyFont="1" applyFill="1" applyAlignment="1">
      <alignment horizontal="center" vertical="center"/>
    </xf>
    <xf numFmtId="49" fontId="13" fillId="4" borderId="22" xfId="0" applyNumberFormat="1" applyFont="1" applyFill="1" applyBorder="1" applyAlignment="1">
      <alignment vertical="center"/>
    </xf>
    <xf numFmtId="0" fontId="68" fillId="0" borderId="7" xfId="0" applyFont="1" applyBorder="1" applyAlignment="1">
      <alignment vertical="center"/>
    </xf>
    <xf numFmtId="0" fontId="48" fillId="15" borderId="0" xfId="0" applyFont="1" applyFill="1" applyAlignment="1">
      <alignment horizontal="right" vertical="center"/>
    </xf>
    <xf numFmtId="0" fontId="20" fillId="0" borderId="9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42" fillId="16" borderId="7" xfId="0" applyFont="1" applyFill="1" applyBorder="1" applyAlignment="1">
      <alignment horizontal="center" vertical="center"/>
    </xf>
    <xf numFmtId="0" fontId="41" fillId="16" borderId="7" xfId="0" applyFont="1" applyFill="1" applyBorder="1" applyAlignment="1">
      <alignment horizontal="center" vertical="center"/>
    </xf>
    <xf numFmtId="0" fontId="41" fillId="16" borderId="7" xfId="0" applyFont="1" applyFill="1" applyBorder="1" applyAlignment="1">
      <alignment horizontal="center" vertical="center" shrinkToFit="1"/>
    </xf>
    <xf numFmtId="0" fontId="44" fillId="16" borderId="7" xfId="0" applyFont="1" applyFill="1" applyBorder="1" applyAlignment="1">
      <alignment vertical="center"/>
    </xf>
    <xf numFmtId="0" fontId="41" fillId="0" borderId="25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7" fillId="0" borderId="0" xfId="0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0" fontId="44" fillId="7" borderId="7" xfId="0" applyFont="1" applyFill="1" applyBorder="1" applyAlignment="1">
      <alignment horizontal="center" vertical="center"/>
    </xf>
    <xf numFmtId="0" fontId="0" fillId="0" borderId="23" xfId="0" applyBorder="1"/>
    <xf numFmtId="0" fontId="0" fillId="2" borderId="22" xfId="0" applyFill="1" applyBorder="1"/>
    <xf numFmtId="0" fontId="67" fillId="3" borderId="0" xfId="0" applyFont="1" applyFill="1" applyAlignment="1">
      <alignment horizontal="center"/>
    </xf>
    <xf numFmtId="0" fontId="67" fillId="4" borderId="0" xfId="0" applyFont="1" applyFill="1" applyAlignment="1">
      <alignment horizontal="center"/>
    </xf>
    <xf numFmtId="0" fontId="67" fillId="10" borderId="0" xfId="0" applyFont="1" applyFill="1" applyAlignment="1">
      <alignment horizontal="center"/>
    </xf>
    <xf numFmtId="0" fontId="68" fillId="7" borderId="7" xfId="0" applyFont="1" applyFill="1" applyBorder="1" applyAlignment="1">
      <alignment horizontal="center" vertical="center"/>
    </xf>
    <xf numFmtId="49" fontId="12" fillId="4" borderId="20" xfId="0" applyNumberFormat="1" applyFont="1" applyFill="1" applyBorder="1" applyAlignment="1">
      <alignment vertical="center"/>
    </xf>
    <xf numFmtId="49" fontId="75" fillId="2" borderId="0" xfId="0" applyNumberFormat="1" applyFont="1" applyFill="1" applyAlignment="1">
      <alignment horizontal="right" vertical="center"/>
    </xf>
    <xf numFmtId="49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49" fontId="75" fillId="0" borderId="0" xfId="0" applyNumberFormat="1" applyFont="1" applyAlignment="1">
      <alignment horizontal="left" vertical="center"/>
    </xf>
    <xf numFmtId="49" fontId="75" fillId="0" borderId="0" xfId="0" applyNumberFormat="1" applyFont="1" applyAlignment="1">
      <alignment vertical="center"/>
    </xf>
    <xf numFmtId="49" fontId="76" fillId="0" borderId="0" xfId="0" applyNumberFormat="1" applyFont="1" applyAlignment="1">
      <alignment horizontal="center" vertical="center"/>
    </xf>
    <xf numFmtId="49" fontId="76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5" fillId="2" borderId="0" xfId="0" applyFont="1" applyFill="1" applyAlignment="1">
      <alignment horizontal="right" vertical="center"/>
    </xf>
    <xf numFmtId="0" fontId="75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horizontal="left" vertical="center"/>
    </xf>
    <xf numFmtId="0" fontId="75" fillId="2" borderId="0" xfId="0" applyFont="1" applyFill="1" applyAlignment="1">
      <alignment vertical="center"/>
    </xf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75" fillId="3" borderId="0" xfId="0" applyFont="1" applyFill="1"/>
    <xf numFmtId="0" fontId="75" fillId="3" borderId="0" xfId="0" applyFont="1" applyFill="1" applyAlignment="1">
      <alignment horizontal="center"/>
    </xf>
    <xf numFmtId="0" fontId="75" fillId="0" borderId="0" xfId="0" applyFont="1"/>
    <xf numFmtId="0" fontId="41" fillId="6" borderId="7" xfId="0" applyFont="1" applyFill="1" applyBorder="1" applyAlignment="1">
      <alignment vertical="center"/>
    </xf>
    <xf numFmtId="0" fontId="52" fillId="6" borderId="7" xfId="0" applyFont="1" applyFill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2" fillId="6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14" fontId="26" fillId="2" borderId="2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shrinkToFit="1"/>
    </xf>
    <xf numFmtId="49" fontId="13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0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1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0" fontId="67" fillId="6" borderId="7" xfId="0" applyFont="1" applyFill="1" applyBorder="1" applyAlignment="1">
      <alignment vertical="center" shrinkToFit="1"/>
    </xf>
    <xf numFmtId="0" fontId="0" fillId="6" borderId="7" xfId="0" applyFill="1" applyBorder="1" applyAlignment="1">
      <alignment horizontal="center"/>
    </xf>
    <xf numFmtId="14" fontId="18" fillId="0" borderId="6" xfId="0" applyNumberFormat="1" applyFont="1" applyBorder="1" applyAlignment="1">
      <alignment horizontal="left" vertical="center"/>
    </xf>
    <xf numFmtId="0" fontId="84" fillId="0" borderId="20" xfId="3" applyFont="1" applyBorder="1" applyAlignment="1">
      <alignment horizontal="center" vertical="center"/>
    </xf>
    <xf numFmtId="0" fontId="84" fillId="0" borderId="21" xfId="3" applyFont="1" applyBorder="1" applyAlignment="1">
      <alignment horizontal="center" vertical="center"/>
    </xf>
    <xf numFmtId="0" fontId="84" fillId="0" borderId="22" xfId="3" applyFont="1" applyBorder="1" applyAlignment="1">
      <alignment horizontal="center" vertical="center"/>
    </xf>
    <xf numFmtId="0" fontId="1" fillId="0" borderId="0" xfId="3"/>
    <xf numFmtId="0" fontId="85" fillId="17" borderId="24" xfId="3" applyFont="1" applyFill="1" applyBorder="1" applyAlignment="1">
      <alignment horizontal="center" vertical="center" wrapText="1"/>
    </xf>
    <xf numFmtId="0" fontId="85" fillId="17" borderId="25" xfId="3" applyFont="1" applyFill="1" applyBorder="1" applyAlignment="1">
      <alignment horizontal="center" vertical="center" wrapText="1"/>
    </xf>
    <xf numFmtId="0" fontId="85" fillId="17" borderId="19" xfId="3" applyFont="1" applyFill="1" applyBorder="1" applyAlignment="1">
      <alignment horizontal="center" vertical="center" wrapText="1"/>
    </xf>
    <xf numFmtId="0" fontId="85" fillId="17" borderId="26" xfId="3" applyFont="1" applyFill="1" applyBorder="1" applyAlignment="1">
      <alignment horizontal="center" vertical="center" wrapText="1"/>
    </xf>
    <xf numFmtId="0" fontId="85" fillId="17" borderId="7" xfId="3" applyFont="1" applyFill="1" applyBorder="1" applyAlignment="1">
      <alignment horizontal="center" vertical="center" wrapText="1"/>
    </xf>
    <xf numFmtId="0" fontId="85" fillId="17" borderId="18" xfId="3" applyFont="1" applyFill="1" applyBorder="1" applyAlignment="1">
      <alignment horizontal="center" vertical="center" wrapText="1"/>
    </xf>
    <xf numFmtId="49" fontId="86" fillId="0" borderId="5" xfId="3" applyNumberFormat="1" applyFont="1" applyBorder="1" applyAlignment="1">
      <alignment textRotation="90" wrapText="1"/>
    </xf>
    <xf numFmtId="49" fontId="1" fillId="0" borderId="5" xfId="3" applyNumberFormat="1" applyBorder="1"/>
    <xf numFmtId="49" fontId="83" fillId="18" borderId="5" xfId="3" applyNumberFormat="1" applyFont="1" applyFill="1" applyBorder="1"/>
    <xf numFmtId="49" fontId="87" fillId="18" borderId="5" xfId="3" applyNumberFormat="1" applyFont="1" applyFill="1" applyBorder="1" applyAlignment="1">
      <alignment textRotation="90" wrapText="1"/>
    </xf>
    <xf numFmtId="49" fontId="1" fillId="19" borderId="5" xfId="3" applyNumberFormat="1" applyFill="1" applyBorder="1"/>
    <xf numFmtId="49" fontId="81" fillId="19" borderId="5" xfId="3" applyNumberFormat="1" applyFont="1" applyFill="1" applyBorder="1"/>
    <xf numFmtId="49" fontId="1" fillId="0" borderId="5" xfId="3" applyNumberFormat="1" applyBorder="1" applyAlignment="1">
      <alignment horizontal="center" vertical="center"/>
    </xf>
    <xf numFmtId="49" fontId="82" fillId="19" borderId="5" xfId="3" applyNumberFormat="1" applyFont="1" applyFill="1" applyBorder="1"/>
    <xf numFmtId="49" fontId="1" fillId="20" borderId="5" xfId="3" applyNumberFormat="1" applyFill="1" applyBorder="1"/>
    <xf numFmtId="49" fontId="81" fillId="20" borderId="5" xfId="3" applyNumberFormat="1" applyFont="1" applyFill="1" applyBorder="1"/>
    <xf numFmtId="49" fontId="82" fillId="20" borderId="5" xfId="3" applyNumberFormat="1" applyFont="1" applyFill="1" applyBorder="1"/>
    <xf numFmtId="49" fontId="1" fillId="21" borderId="5" xfId="3" applyNumberFormat="1" applyFill="1" applyBorder="1"/>
    <xf numFmtId="49" fontId="81" fillId="21" borderId="5" xfId="3" applyNumberFormat="1" applyFont="1" applyFill="1" applyBorder="1"/>
    <xf numFmtId="49" fontId="82" fillId="21" borderId="5" xfId="3" applyNumberFormat="1" applyFont="1" applyFill="1" applyBorder="1"/>
    <xf numFmtId="49" fontId="1" fillId="22" borderId="5" xfId="3" applyNumberFormat="1" applyFill="1" applyBorder="1"/>
    <xf numFmtId="49" fontId="1" fillId="22" borderId="0" xfId="3" applyNumberFormat="1" applyFill="1"/>
    <xf numFmtId="49" fontId="1" fillId="17" borderId="0" xfId="3" applyNumberFormat="1" applyFill="1"/>
    <xf numFmtId="49" fontId="1" fillId="17" borderId="5" xfId="3" applyNumberFormat="1" applyFill="1" applyBorder="1"/>
    <xf numFmtId="49" fontId="81" fillId="22" borderId="5" xfId="3" applyNumberFormat="1" applyFont="1" applyFill="1" applyBorder="1"/>
    <xf numFmtId="49" fontId="81" fillId="17" borderId="5" xfId="3" applyNumberFormat="1" applyFont="1" applyFill="1" applyBorder="1"/>
    <xf numFmtId="49" fontId="1" fillId="23" borderId="0" xfId="3" applyNumberFormat="1" applyFill="1"/>
    <xf numFmtId="49" fontId="81" fillId="23" borderId="5" xfId="3" applyNumberFormat="1" applyFont="1" applyFill="1" applyBorder="1"/>
    <xf numFmtId="49" fontId="1" fillId="23" borderId="5" xfId="3" applyNumberFormat="1" applyFill="1" applyBorder="1"/>
    <xf numFmtId="49" fontId="1" fillId="16" borderId="5" xfId="3" applyNumberFormat="1" applyFill="1" applyBorder="1"/>
    <xf numFmtId="49" fontId="81" fillId="16" borderId="5" xfId="3" applyNumberFormat="1" applyFont="1" applyFill="1" applyBorder="1"/>
    <xf numFmtId="49" fontId="81" fillId="0" borderId="5" xfId="3" applyNumberFormat="1" applyFont="1" applyBorder="1"/>
    <xf numFmtId="49" fontId="1" fillId="0" borderId="0" xfId="3" applyNumberFormat="1"/>
    <xf numFmtId="49" fontId="1" fillId="17" borderId="29" xfId="3" applyNumberFormat="1" applyFill="1" applyBorder="1"/>
    <xf numFmtId="49" fontId="81" fillId="17" borderId="29" xfId="3" applyNumberFormat="1" applyFont="1" applyFill="1" applyBorder="1"/>
    <xf numFmtId="49" fontId="82" fillId="17" borderId="5" xfId="3" applyNumberFormat="1" applyFont="1" applyFill="1" applyBorder="1"/>
    <xf numFmtId="49" fontId="82" fillId="23" borderId="5" xfId="3" applyNumberFormat="1" applyFont="1" applyFill="1" applyBorder="1"/>
    <xf numFmtId="49" fontId="83" fillId="24" borderId="5" xfId="3" applyNumberFormat="1" applyFont="1" applyFill="1" applyBorder="1"/>
    <xf numFmtId="49" fontId="83" fillId="24" borderId="29" xfId="3" applyNumberFormat="1" applyFont="1" applyFill="1" applyBorder="1"/>
    <xf numFmtId="49" fontId="1" fillId="25" borderId="5" xfId="3" applyNumberFormat="1" applyFill="1" applyBorder="1"/>
    <xf numFmtId="49" fontId="81" fillId="25" borderId="5" xfId="3" applyNumberFormat="1" applyFont="1" applyFill="1" applyBorder="1"/>
    <xf numFmtId="49" fontId="1" fillId="26" borderId="5" xfId="3" applyNumberFormat="1" applyFill="1" applyBorder="1"/>
    <xf numFmtId="49" fontId="81" fillId="26" borderId="5" xfId="3" applyNumberFormat="1" applyFont="1" applyFill="1" applyBorder="1"/>
    <xf numFmtId="49" fontId="1" fillId="26" borderId="5" xfId="3" applyNumberFormat="1" applyFill="1" applyBorder="1" applyAlignment="1">
      <alignment horizontal="left"/>
    </xf>
    <xf numFmtId="0" fontId="88" fillId="0" borderId="0" xfId="3" applyFont="1" applyAlignment="1">
      <alignment wrapText="1"/>
    </xf>
  </cellXfs>
  <cellStyles count="4">
    <cellStyle name="Hivatkozás" xfId="1" builtinId="8"/>
    <cellStyle name="Normál" xfId="0" builtinId="0"/>
    <cellStyle name="Normál 2" xfId="3" xr:uid="{8965D1E7-41AD-40C1-9D83-7D96F899AFD8}"/>
    <cellStyle name="Pénznem" xfId="2" builtinId="4"/>
  </cellStyles>
  <dxfs count="76"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E823D264-7DC0-2E7F-E4F2-F300B1CE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71073" name="Button 1" hidden="1">
              <a:extLst>
                <a:ext uri="{63B3BB69-23CF-44E3-9099-C40C66FF867C}">
                  <a14:compatExt spid="_x0000_s771073"/>
                </a:ext>
                <a:ext uri="{FF2B5EF4-FFF2-40B4-BE49-F238E27FC236}">
                  <a16:creationId xmlns:a16="http://schemas.microsoft.com/office/drawing/2014/main" id="{00000000-0008-0000-0900-000001C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71074" name="Button 2" hidden="1">
              <a:extLst>
                <a:ext uri="{63B3BB69-23CF-44E3-9099-C40C66FF867C}">
                  <a14:compatExt spid="_x0000_s771074"/>
                </a:ext>
                <a:ext uri="{FF2B5EF4-FFF2-40B4-BE49-F238E27FC236}">
                  <a16:creationId xmlns:a16="http://schemas.microsoft.com/office/drawing/2014/main" id="{00000000-0008-0000-0900-000002C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F93F589-B35D-4AAF-B279-7B8F77B9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885" y="0"/>
          <a:ext cx="531495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26729B53-EFE6-4FCA-8FD3-AD97C1FE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0A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72098" name="Button 2" hidden="1">
              <a:extLst>
                <a:ext uri="{63B3BB69-23CF-44E3-9099-C40C66FF867C}">
                  <a14:compatExt spid="_x0000_s772098"/>
                </a:ext>
                <a:ext uri="{FF2B5EF4-FFF2-40B4-BE49-F238E27FC236}">
                  <a16:creationId xmlns:a16="http://schemas.microsoft.com/office/drawing/2014/main" id="{00000000-0008-0000-0A00-00000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22860</xdr:colOff>
      <xdr:row>0</xdr:row>
      <xdr:rowOff>30480</xdr:rowOff>
    </xdr:from>
    <xdr:to>
      <xdr:col>17</xdr:col>
      <xdr:colOff>76200</xdr:colOff>
      <xdr:row>2</xdr:row>
      <xdr:rowOff>7620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318A0C9-701E-486A-B81B-B48FA9FA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535" y="30480"/>
          <a:ext cx="51054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D2A462A-388B-4C26-9D46-B39218A7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76193" name="Button 1" hidden="1">
              <a:extLst>
                <a:ext uri="{63B3BB69-23CF-44E3-9099-C40C66FF867C}">
                  <a14:compatExt spid="_x0000_s776193"/>
                </a:ext>
                <a:ext uri="{FF2B5EF4-FFF2-40B4-BE49-F238E27FC236}">
                  <a16:creationId xmlns:a16="http://schemas.microsoft.com/office/drawing/2014/main" id="{00000000-0008-0000-0C00-000001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76194" name="Button 2" hidden="1">
              <a:extLst>
                <a:ext uri="{63B3BB69-23CF-44E3-9099-C40C66FF867C}">
                  <a14:compatExt spid="_x0000_s776194"/>
                </a:ext>
                <a:ext uri="{FF2B5EF4-FFF2-40B4-BE49-F238E27FC236}">
                  <a16:creationId xmlns:a16="http://schemas.microsoft.com/office/drawing/2014/main" id="{00000000-0008-0000-0C00-000002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22860</xdr:colOff>
      <xdr:row>0</xdr:row>
      <xdr:rowOff>30480</xdr:rowOff>
    </xdr:from>
    <xdr:to>
      <xdr:col>17</xdr:col>
      <xdr:colOff>76200</xdr:colOff>
      <xdr:row>2</xdr:row>
      <xdr:rowOff>7620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3918194-6AF1-4584-9D11-6BC2F739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535" y="30480"/>
          <a:ext cx="51054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77217" name="Button 1" hidden="1">
              <a:extLst>
                <a:ext uri="{63B3BB69-23CF-44E3-9099-C40C66FF867C}">
                  <a14:compatExt spid="_x0000_s777217"/>
                </a:ext>
                <a:ext uri="{FF2B5EF4-FFF2-40B4-BE49-F238E27FC236}">
                  <a16:creationId xmlns:a16="http://schemas.microsoft.com/office/drawing/2014/main" id="{00000000-0008-0000-0E00-00000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77218" name="Button 2" hidden="1">
              <a:extLst>
                <a:ext uri="{63B3BB69-23CF-44E3-9099-C40C66FF867C}">
                  <a14:compatExt spid="_x0000_s777218"/>
                </a:ext>
                <a:ext uri="{FF2B5EF4-FFF2-40B4-BE49-F238E27FC236}">
                  <a16:creationId xmlns:a16="http://schemas.microsoft.com/office/drawing/2014/main" id="{00000000-0008-0000-0E00-00000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22860</xdr:colOff>
      <xdr:row>0</xdr:row>
      <xdr:rowOff>30480</xdr:rowOff>
    </xdr:from>
    <xdr:to>
      <xdr:col>17</xdr:col>
      <xdr:colOff>76200</xdr:colOff>
      <xdr:row>2</xdr:row>
      <xdr:rowOff>7620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A521577-5869-41F1-9FFD-B2ECFED2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535" y="30480"/>
          <a:ext cx="51054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1B8613B-9A4B-4D58-B5B3-3C212493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2108E33-D8FC-4A3E-BDCE-B91C11E2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533400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80289" name="Button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11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80290" name="Button 2" hidden="1">
              <a:extLst>
                <a:ext uri="{63B3BB69-23CF-44E3-9099-C40C66FF867C}">
                  <a14:compatExt spid="_x0000_s780290"/>
                </a:ext>
                <a:ext uri="{FF2B5EF4-FFF2-40B4-BE49-F238E27FC236}">
                  <a16:creationId xmlns:a16="http://schemas.microsoft.com/office/drawing/2014/main" id="{00000000-0008-0000-1100-00000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228600</xdr:colOff>
      <xdr:row>0</xdr:row>
      <xdr:rowOff>0</xdr:rowOff>
    </xdr:from>
    <xdr:to>
      <xdr:col>17</xdr:col>
      <xdr:colOff>106680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FB8BBF9-CA5C-4E67-835D-9CA59F1C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5353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8187B3A-F022-49CF-893E-7E4EFB1A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3AEA8D16-A62A-FBF0-7D85-A06679F1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BE4F01C-A935-43D6-85C9-1A0703CC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D6B9652A-8300-43BE-A7F5-B058600D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5B40D02-6B32-494C-835B-F52B3E2C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C895D80-56D5-476E-BE6B-5A4717BF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0480"/>
          <a:ext cx="5791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AA35227-9BA6-4DA7-9867-70D25742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0480"/>
          <a:ext cx="5791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D3AAD640-FB34-4F2D-B961-86A72D98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94B9998C-0776-47E0-9CF3-0FD0630A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9815" y="45720"/>
          <a:ext cx="5334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F13" sqref="F13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03" t="s">
        <v>103</v>
      </c>
      <c r="B1" s="3"/>
      <c r="C1" s="3"/>
      <c r="D1" s="204"/>
      <c r="E1" s="4"/>
      <c r="F1" s="5"/>
      <c r="G1" s="5"/>
    </row>
    <row r="2" spans="1:7" s="6" customFormat="1" ht="36.75" customHeight="1" thickBot="1" x14ac:dyDescent="0.3">
      <c r="A2" s="7" t="s">
        <v>13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14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19" t="s">
        <v>15</v>
      </c>
      <c r="B5" s="21"/>
      <c r="C5" s="21"/>
      <c r="D5" s="21"/>
      <c r="E5" s="344"/>
      <c r="F5" s="22"/>
      <c r="G5" s="23"/>
    </row>
    <row r="6" spans="1:7" s="2" customFormat="1" ht="24.6" x14ac:dyDescent="0.25">
      <c r="A6" s="365" t="s">
        <v>116</v>
      </c>
      <c r="B6" s="345"/>
      <c r="C6" s="24"/>
      <c r="D6" s="25"/>
      <c r="E6" s="26"/>
      <c r="F6" s="5"/>
      <c r="G6" s="5"/>
    </row>
    <row r="7" spans="1:7" s="18" customFormat="1" ht="15" customHeight="1" x14ac:dyDescent="0.25">
      <c r="A7" s="220" t="s">
        <v>104</v>
      </c>
      <c r="B7" s="220" t="s">
        <v>105</v>
      </c>
      <c r="C7" s="220" t="s">
        <v>106</v>
      </c>
      <c r="D7" s="220" t="s">
        <v>107</v>
      </c>
      <c r="E7" s="220" t="s">
        <v>108</v>
      </c>
      <c r="F7" s="22"/>
      <c r="G7" s="23"/>
    </row>
    <row r="8" spans="1:7" s="2" customFormat="1" ht="16.5" customHeight="1" x14ac:dyDescent="0.25">
      <c r="A8" s="240"/>
      <c r="B8" s="240"/>
      <c r="C8" s="240"/>
      <c r="D8" s="240"/>
      <c r="E8" s="240"/>
      <c r="F8" s="5"/>
      <c r="G8" s="5"/>
    </row>
    <row r="9" spans="1:7" s="2" customFormat="1" ht="15" customHeight="1" x14ac:dyDescent="0.25">
      <c r="A9" s="219" t="s">
        <v>16</v>
      </c>
      <c r="B9" s="21"/>
      <c r="C9" s="220" t="s">
        <v>17</v>
      </c>
      <c r="D9" s="220"/>
      <c r="E9" s="221" t="s">
        <v>18</v>
      </c>
      <c r="F9" s="5"/>
      <c r="G9" s="5"/>
    </row>
    <row r="10" spans="1:7" s="2" customFormat="1" x14ac:dyDescent="0.25">
      <c r="A10" s="29"/>
      <c r="B10" s="30"/>
      <c r="C10" s="31"/>
      <c r="D10" s="220" t="s">
        <v>59</v>
      </c>
      <c r="E10" s="336"/>
      <c r="F10" s="5"/>
      <c r="G10" s="5"/>
    </row>
    <row r="11" spans="1:7" x14ac:dyDescent="0.25">
      <c r="A11" s="20"/>
      <c r="B11" s="21"/>
      <c r="C11" s="237" t="s">
        <v>56</v>
      </c>
      <c r="D11" s="237" t="s">
        <v>100</v>
      </c>
      <c r="E11" s="237" t="s">
        <v>101</v>
      </c>
      <c r="F11" s="33"/>
      <c r="G11" s="33"/>
    </row>
    <row r="12" spans="1:7" s="2" customFormat="1" x14ac:dyDescent="0.25">
      <c r="A12" s="205"/>
      <c r="B12" s="5"/>
      <c r="C12" s="241"/>
      <c r="D12" s="241"/>
      <c r="E12" s="241"/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31"/>
      <c r="C17" s="206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57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E202-DC7E-47AE-B186-8241DB173419}">
  <sheetPr>
    <tabColor indexed="11"/>
  </sheetPr>
  <dimension ref="A1:AK47"/>
  <sheetViews>
    <sheetView zoomScale="85" zoomScaleNormal="85" workbookViewId="0">
      <selection activeCell="G10" sqref="G1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6" width="8.44140625" customWidth="1"/>
    <col min="17" max="17" width="2.8867187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O5" s="322" t="s">
        <v>74</v>
      </c>
      <c r="P5" s="323" t="s">
        <v>80</v>
      </c>
      <c r="R5" s="322" t="s">
        <v>74</v>
      </c>
      <c r="S5" s="361" t="s">
        <v>109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O6" s="324" t="s">
        <v>81</v>
      </c>
      <c r="P6" s="325" t="s">
        <v>76</v>
      </c>
      <c r="R6" s="324" t="s">
        <v>81</v>
      </c>
      <c r="S6" s="362" t="s">
        <v>110</v>
      </c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316" t="s">
        <v>60</v>
      </c>
      <c r="B7" s="328"/>
      <c r="C7" s="278" t="str">
        <f>IF($B7="","",VLOOKUP($B7,#REF!,5))</f>
        <v/>
      </c>
      <c r="D7" s="278" t="str">
        <f>IF($B7="","",VLOOKUP($B7,#REF!,15))</f>
        <v/>
      </c>
      <c r="E7" s="384" t="s">
        <v>150</v>
      </c>
      <c r="F7" s="277"/>
      <c r="G7" s="384" t="s">
        <v>151</v>
      </c>
      <c r="H7" s="277"/>
      <c r="I7" s="274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O7" s="326" t="s">
        <v>82</v>
      </c>
      <c r="P7" s="327" t="s">
        <v>78</v>
      </c>
      <c r="R7" s="326" t="s">
        <v>82</v>
      </c>
      <c r="S7" s="363" t="s">
        <v>86</v>
      </c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29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30"/>
      <c r="C9" s="278" t="str">
        <f>IF($B9="","",VLOOKUP($B9,#REF!,5))</f>
        <v/>
      </c>
      <c r="D9" s="278" t="str">
        <f>IF($B9="","",VLOOKUP($B9,#REF!,15))</f>
        <v/>
      </c>
      <c r="E9" s="383" t="s">
        <v>146</v>
      </c>
      <c r="F9" s="279"/>
      <c r="G9" s="383" t="s">
        <v>147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29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30"/>
      <c r="C11" s="278" t="str">
        <f>IF($B11="","",VLOOKUP($B11,#REF!,5))</f>
        <v/>
      </c>
      <c r="D11" s="278" t="str">
        <f>IF($B11="","",VLOOKUP($B11,#REF!,15))</f>
        <v/>
      </c>
      <c r="E11" s="383" t="s">
        <v>152</v>
      </c>
      <c r="F11" s="279"/>
      <c r="G11" s="383" t="s">
        <v>153</v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316"/>
      <c r="C12" s="308"/>
      <c r="D12" s="262"/>
      <c r="E12" s="262"/>
      <c r="F12" s="262"/>
      <c r="G12" s="262"/>
      <c r="H12" s="262"/>
      <c r="I12" s="262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316" t="s">
        <v>67</v>
      </c>
      <c r="B13" s="328"/>
      <c r="C13" s="278" t="str">
        <f>IF($B13="","",VLOOKUP($B13,#REF!,5))</f>
        <v/>
      </c>
      <c r="D13" s="278" t="str">
        <f>IF($B13="","",VLOOKUP($B13,#REF!,15))</f>
        <v/>
      </c>
      <c r="E13" s="384" t="s">
        <v>148</v>
      </c>
      <c r="F13" s="277"/>
      <c r="G13" s="384" t="s">
        <v>149</v>
      </c>
      <c r="H13" s="277"/>
      <c r="I13" s="274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85"/>
      <c r="B14" s="329"/>
      <c r="C14" s="286"/>
      <c r="D14" s="286"/>
      <c r="E14" s="286"/>
      <c r="F14" s="286"/>
      <c r="G14" s="286"/>
      <c r="H14" s="286"/>
      <c r="I14" s="286"/>
      <c r="J14" s="262"/>
      <c r="K14" s="285"/>
      <c r="L14" s="285"/>
      <c r="M14" s="34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85" t="s">
        <v>68</v>
      </c>
      <c r="B15" s="330"/>
      <c r="C15" s="278" t="str">
        <f>IF($B15="","",VLOOKUP($B15,#REF!,5))</f>
        <v/>
      </c>
      <c r="D15" s="278" t="str">
        <f>IF($B15="","",VLOOKUP($B15,#REF!,15))</f>
        <v/>
      </c>
      <c r="E15" s="383" t="s">
        <v>154</v>
      </c>
      <c r="F15" s="279"/>
      <c r="G15" s="383" t="s">
        <v>155</v>
      </c>
      <c r="H15" s="279"/>
      <c r="I15" s="273" t="str">
        <f>IF($B15="","",VLOOKUP($B15,#REF!,4))</f>
        <v/>
      </c>
      <c r="J15" s="262"/>
      <c r="K15" s="339"/>
      <c r="L15" s="334" t="str">
        <f>IF(K15="","",CONCATENATE(VLOOKUP($Y$3,$AB$1:$AK$1,K15)," pont"))</f>
        <v/>
      </c>
      <c r="M15" s="340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85"/>
      <c r="B16" s="329"/>
      <c r="C16" s="286"/>
      <c r="D16" s="286"/>
      <c r="E16" s="286"/>
      <c r="F16" s="286"/>
      <c r="G16" s="286"/>
      <c r="H16" s="286"/>
      <c r="I16" s="286"/>
      <c r="J16" s="262"/>
      <c r="K16" s="285"/>
      <c r="L16" s="285"/>
      <c r="M16" s="341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85" t="s">
        <v>69</v>
      </c>
      <c r="B17" s="330"/>
      <c r="C17" s="278" t="str">
        <f>IF($B17="","",VLOOKUP($B17,#REF!,5))</f>
        <v/>
      </c>
      <c r="D17" s="278" t="str">
        <f>IF($B17="","",VLOOKUP($B17,#REF!,15))</f>
        <v/>
      </c>
      <c r="E17" s="383" t="s">
        <v>156</v>
      </c>
      <c r="F17" s="279"/>
      <c r="G17" s="383" t="s">
        <v>157</v>
      </c>
      <c r="H17" s="279"/>
      <c r="I17" s="273" t="str">
        <f>IF($B17="","",VLOOKUP($B17,#REF!,4))</f>
        <v/>
      </c>
      <c r="J17" s="262"/>
      <c r="K17" s="339"/>
      <c r="L17" s="334" t="str">
        <f>IF(K17="","",CONCATENATE(VLOOKUP($Y$3,$AB$1:$AK$1,K17)," pont"))</f>
        <v/>
      </c>
      <c r="M17" s="340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x14ac:dyDescent="0.25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x14ac:dyDescent="0.25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x14ac:dyDescent="0.2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x14ac:dyDescent="0.25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262"/>
      <c r="B22" s="393"/>
      <c r="C22" s="393"/>
      <c r="D22" s="390" t="str">
        <f>E7</f>
        <v>Boldizsár</v>
      </c>
      <c r="E22" s="390"/>
      <c r="F22" s="390" t="str">
        <f>E9</f>
        <v>Mihályi</v>
      </c>
      <c r="G22" s="390"/>
      <c r="H22" s="390" t="str">
        <f>E11</f>
        <v>György</v>
      </c>
      <c r="I22" s="390"/>
      <c r="J22" s="262"/>
      <c r="K22" s="262"/>
      <c r="L22" s="262"/>
      <c r="M22" s="317" t="s">
        <v>64</v>
      </c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ht="18.75" customHeight="1" x14ac:dyDescent="0.25">
      <c r="A23" s="315" t="s">
        <v>60</v>
      </c>
      <c r="B23" s="395" t="str">
        <f>E7</f>
        <v>Boldizsár</v>
      </c>
      <c r="C23" s="395"/>
      <c r="D23" s="396"/>
      <c r="E23" s="396"/>
      <c r="F23" s="397"/>
      <c r="G23" s="397"/>
      <c r="H23" s="397"/>
      <c r="I23" s="397"/>
      <c r="J23" s="262"/>
      <c r="K23" s="262"/>
      <c r="L23" s="262"/>
      <c r="M23" s="318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ht="18.75" customHeight="1" x14ac:dyDescent="0.25">
      <c r="A24" s="315" t="s">
        <v>61</v>
      </c>
      <c r="B24" s="395" t="str">
        <f>E9</f>
        <v>Mihályi</v>
      </c>
      <c r="C24" s="395"/>
      <c r="D24" s="397"/>
      <c r="E24" s="397"/>
      <c r="F24" s="396"/>
      <c r="G24" s="396"/>
      <c r="H24" s="397"/>
      <c r="I24" s="397"/>
      <c r="J24" s="262"/>
      <c r="K24" s="262"/>
      <c r="L24" s="262"/>
      <c r="M24" s="318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ht="18.75" customHeight="1" x14ac:dyDescent="0.25">
      <c r="A25" s="315" t="s">
        <v>62</v>
      </c>
      <c r="B25" s="395" t="str">
        <f>E11</f>
        <v>György</v>
      </c>
      <c r="C25" s="395"/>
      <c r="D25" s="397"/>
      <c r="E25" s="397"/>
      <c r="F25" s="397"/>
      <c r="G25" s="397"/>
      <c r="H25" s="396"/>
      <c r="I25" s="396"/>
      <c r="J25" s="262"/>
      <c r="K25" s="262"/>
      <c r="L25" s="262"/>
      <c r="M25" s="318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319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ht="18.75" customHeight="1" x14ac:dyDescent="0.25">
      <c r="A27" s="262"/>
      <c r="B27" s="393"/>
      <c r="C27" s="393"/>
      <c r="D27" s="390" t="str">
        <f>E13</f>
        <v>Kecskés</v>
      </c>
      <c r="E27" s="390"/>
      <c r="F27" s="390" t="str">
        <f>E15</f>
        <v>Novotny</v>
      </c>
      <c r="G27" s="390"/>
      <c r="H27" s="390" t="str">
        <f>E17</f>
        <v>Ködmön</v>
      </c>
      <c r="I27" s="390"/>
      <c r="J27" s="262"/>
      <c r="K27" s="262"/>
      <c r="L27" s="262"/>
      <c r="M27" s="319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ht="18.75" customHeight="1" x14ac:dyDescent="0.25">
      <c r="A28" s="315" t="s">
        <v>67</v>
      </c>
      <c r="B28" s="395" t="str">
        <f>E13</f>
        <v>Kecskés</v>
      </c>
      <c r="C28" s="395"/>
      <c r="D28" s="396"/>
      <c r="E28" s="396"/>
      <c r="F28" s="397"/>
      <c r="G28" s="397"/>
      <c r="H28" s="397"/>
      <c r="I28" s="397"/>
      <c r="J28" s="262"/>
      <c r="K28" s="262"/>
      <c r="L28" s="262"/>
      <c r="M28" s="318"/>
    </row>
    <row r="29" spans="1:37" ht="18.75" customHeight="1" x14ac:dyDescent="0.25">
      <c r="A29" s="315" t="s">
        <v>68</v>
      </c>
      <c r="B29" s="395" t="str">
        <f>E15</f>
        <v>Novotny</v>
      </c>
      <c r="C29" s="395"/>
      <c r="D29" s="397"/>
      <c r="E29" s="397"/>
      <c r="F29" s="396"/>
      <c r="G29" s="396"/>
      <c r="H29" s="397"/>
      <c r="I29" s="397"/>
      <c r="J29" s="262"/>
      <c r="K29" s="262"/>
      <c r="L29" s="262"/>
      <c r="M29" s="318"/>
    </row>
    <row r="30" spans="1:37" ht="18.75" customHeight="1" x14ac:dyDescent="0.25">
      <c r="A30" s="315" t="s">
        <v>69</v>
      </c>
      <c r="B30" s="395" t="str">
        <f>E17</f>
        <v>Ködmön</v>
      </c>
      <c r="C30" s="395"/>
      <c r="D30" s="397"/>
      <c r="E30" s="397"/>
      <c r="F30" s="397"/>
      <c r="G30" s="397"/>
      <c r="H30" s="396"/>
      <c r="I30" s="396"/>
      <c r="J30" s="262"/>
      <c r="K30" s="262"/>
      <c r="L30" s="262"/>
      <c r="M30" s="318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 t="s">
        <v>52</v>
      </c>
      <c r="B32" s="262"/>
      <c r="C32" s="401" t="str">
        <f>IF(M23=1,B23,IF(M24=1,B24,IF(M25=1,B25,"")))</f>
        <v/>
      </c>
      <c r="D32" s="401"/>
      <c r="E32" s="285" t="s">
        <v>71</v>
      </c>
      <c r="F32" s="401" t="str">
        <f>IF(M28=1,B28,IF(M29=1,B29,IF(M30=1,B30,"")))</f>
        <v/>
      </c>
      <c r="G32" s="401"/>
      <c r="H32" s="262"/>
      <c r="I32" s="261"/>
      <c r="J32" s="262"/>
      <c r="K32" s="262"/>
      <c r="L32" s="262"/>
      <c r="M32" s="262"/>
    </row>
    <row r="33" spans="1:18" x14ac:dyDescent="0.25">
      <c r="A33" s="262"/>
      <c r="B33" s="262"/>
      <c r="C33" s="262"/>
      <c r="D33" s="262"/>
      <c r="E33" s="262"/>
      <c r="F33" s="285"/>
      <c r="G33" s="285"/>
      <c r="H33" s="262"/>
      <c r="I33" s="262"/>
      <c r="J33" s="262"/>
      <c r="K33" s="262"/>
      <c r="L33" s="262"/>
      <c r="M33" s="262"/>
    </row>
    <row r="34" spans="1:18" x14ac:dyDescent="0.25">
      <c r="A34" s="262" t="s">
        <v>70</v>
      </c>
      <c r="B34" s="262"/>
      <c r="C34" s="401" t="str">
        <f>IF(M23=2,B23,IF(M24=2,B24,IF(M25=2,B25,"")))</f>
        <v/>
      </c>
      <c r="D34" s="401"/>
      <c r="E34" s="285" t="s">
        <v>71</v>
      </c>
      <c r="F34" s="401" t="str">
        <f>IF(M28=2,B28,IF(M29=2,B29,IF(M30=2,B30,"")))</f>
        <v/>
      </c>
      <c r="G34" s="401"/>
      <c r="H34" s="262"/>
      <c r="I34" s="261"/>
      <c r="J34" s="262"/>
      <c r="K34" s="262"/>
      <c r="L34" s="262"/>
      <c r="M34" s="262"/>
    </row>
    <row r="35" spans="1:18" x14ac:dyDescent="0.25">
      <c r="A35" s="262"/>
      <c r="B35" s="262"/>
      <c r="C35" s="285"/>
      <c r="D35" s="285"/>
      <c r="E35" s="285"/>
      <c r="F35" s="285"/>
      <c r="G35" s="285"/>
      <c r="H35" s="262"/>
      <c r="I35" s="262"/>
      <c r="J35" s="262"/>
      <c r="K35" s="262"/>
      <c r="L35" s="262"/>
      <c r="M35" s="262"/>
    </row>
    <row r="36" spans="1:18" x14ac:dyDescent="0.25">
      <c r="A36" s="262" t="s">
        <v>72</v>
      </c>
      <c r="B36" s="262"/>
      <c r="C36" s="401" t="str">
        <f>IF(M23=3,B23,IF(M24=3,B24,IF(M25=3,B25,"")))</f>
        <v/>
      </c>
      <c r="D36" s="401"/>
      <c r="E36" s="285" t="s">
        <v>71</v>
      </c>
      <c r="F36" s="401" t="str">
        <f>IF(M28=3,B28,IF(M29=3,B29,IF(M30=3,B30,"")))</f>
        <v/>
      </c>
      <c r="G36" s="401"/>
      <c r="H36" s="262"/>
      <c r="I36" s="261"/>
      <c r="J36" s="262"/>
      <c r="K36" s="262"/>
      <c r="L36" s="262"/>
      <c r="M36" s="262"/>
    </row>
    <row r="37" spans="1:18" x14ac:dyDescent="0.25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8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1"/>
      <c r="M38" s="262"/>
    </row>
    <row r="39" spans="1:18" x14ac:dyDescent="0.25">
      <c r="A39" s="159" t="s">
        <v>33</v>
      </c>
      <c r="B39" s="160"/>
      <c r="C39" s="229"/>
      <c r="D39" s="291" t="s">
        <v>3</v>
      </c>
      <c r="E39" s="292" t="s">
        <v>35</v>
      </c>
      <c r="F39" s="306"/>
      <c r="G39" s="291" t="s">
        <v>3</v>
      </c>
      <c r="H39" s="292" t="s">
        <v>48</v>
      </c>
      <c r="I39" s="198"/>
      <c r="J39" s="292" t="s">
        <v>49</v>
      </c>
      <c r="K39" s="197" t="s">
        <v>50</v>
      </c>
      <c r="L39" s="33"/>
      <c r="M39" s="306"/>
      <c r="P39" s="287"/>
      <c r="Q39" s="287"/>
      <c r="R39" s="288"/>
    </row>
    <row r="40" spans="1:18" x14ac:dyDescent="0.25">
      <c r="A40" s="267" t="s">
        <v>34</v>
      </c>
      <c r="B40" s="268"/>
      <c r="C40" s="269"/>
      <c r="D40" s="293">
        <v>1</v>
      </c>
      <c r="E40" s="398" t="e">
        <f>IF(D40&gt;$R$47,,UPPER(VLOOKUP(D40,#REF!,2)))</f>
        <v>#REF!</v>
      </c>
      <c r="F40" s="398"/>
      <c r="G40" s="300" t="s">
        <v>4</v>
      </c>
      <c r="H40" s="268"/>
      <c r="I40" s="294"/>
      <c r="J40" s="301"/>
      <c r="K40" s="265" t="s">
        <v>39</v>
      </c>
      <c r="L40" s="307"/>
      <c r="M40" s="295"/>
      <c r="P40" s="289"/>
      <c r="Q40" s="289"/>
      <c r="R40" s="174"/>
    </row>
    <row r="41" spans="1:18" x14ac:dyDescent="0.25">
      <c r="A41" s="270" t="s">
        <v>47</v>
      </c>
      <c r="B41" s="196"/>
      <c r="C41" s="271"/>
      <c r="D41" s="296">
        <v>2</v>
      </c>
      <c r="E41" s="394" t="e">
        <f>IF(D41&gt;$R$47,,UPPER(VLOOKUP(D41,#REF!,2)))</f>
        <v>#REF!</v>
      </c>
      <c r="F41" s="394"/>
      <c r="G41" s="302" t="s">
        <v>5</v>
      </c>
      <c r="H41" s="82"/>
      <c r="I41" s="264"/>
      <c r="J41" s="83"/>
      <c r="K41" s="304"/>
      <c r="L41" s="261"/>
      <c r="M41" s="299"/>
      <c r="P41" s="174"/>
      <c r="Q41" s="170"/>
      <c r="R41" s="174"/>
    </row>
    <row r="42" spans="1:18" x14ac:dyDescent="0.25">
      <c r="A42" s="212"/>
      <c r="B42" s="213"/>
      <c r="C42" s="214"/>
      <c r="D42" s="296"/>
      <c r="E42" s="84"/>
      <c r="F42" s="262"/>
      <c r="G42" s="302" t="s">
        <v>6</v>
      </c>
      <c r="H42" s="82"/>
      <c r="I42" s="264"/>
      <c r="J42" s="83"/>
      <c r="K42" s="265" t="s">
        <v>40</v>
      </c>
      <c r="L42" s="307"/>
      <c r="M42" s="295"/>
      <c r="P42" s="289"/>
      <c r="Q42" s="289"/>
      <c r="R42" s="174"/>
    </row>
    <row r="43" spans="1:18" x14ac:dyDescent="0.25">
      <c r="A43" s="185"/>
      <c r="B43" s="105"/>
      <c r="C43" s="186"/>
      <c r="D43" s="296"/>
      <c r="E43" s="84"/>
      <c r="F43" s="262"/>
      <c r="G43" s="302" t="s">
        <v>7</v>
      </c>
      <c r="H43" s="82"/>
      <c r="I43" s="264"/>
      <c r="J43" s="83"/>
      <c r="K43" s="305"/>
      <c r="L43" s="262"/>
      <c r="M43" s="297"/>
      <c r="P43" s="174"/>
      <c r="Q43" s="170"/>
      <c r="R43" s="174"/>
    </row>
    <row r="44" spans="1:18" x14ac:dyDescent="0.25">
      <c r="A44" s="200"/>
      <c r="B44" s="215"/>
      <c r="C44" s="228"/>
      <c r="D44" s="296"/>
      <c r="E44" s="84"/>
      <c r="F44" s="262"/>
      <c r="G44" s="302" t="s">
        <v>8</v>
      </c>
      <c r="H44" s="82"/>
      <c r="I44" s="264"/>
      <c r="J44" s="83"/>
      <c r="K44" s="270"/>
      <c r="L44" s="261"/>
      <c r="M44" s="299"/>
      <c r="P44" s="174"/>
      <c r="Q44" s="170"/>
      <c r="R44" s="174"/>
    </row>
    <row r="45" spans="1:18" x14ac:dyDescent="0.25">
      <c r="A45" s="201"/>
      <c r="B45" s="22"/>
      <c r="C45" s="186"/>
      <c r="D45" s="296"/>
      <c r="E45" s="84"/>
      <c r="F45" s="262"/>
      <c r="G45" s="302" t="s">
        <v>9</v>
      </c>
      <c r="H45" s="82"/>
      <c r="I45" s="264"/>
      <c r="J45" s="83"/>
      <c r="K45" s="265" t="s">
        <v>28</v>
      </c>
      <c r="L45" s="307"/>
      <c r="M45" s="295"/>
      <c r="P45" s="289"/>
      <c r="Q45" s="289"/>
      <c r="R45" s="174"/>
    </row>
    <row r="46" spans="1:18" x14ac:dyDescent="0.25">
      <c r="A46" s="201"/>
      <c r="B46" s="22"/>
      <c r="C46" s="210"/>
      <c r="D46" s="296"/>
      <c r="E46" s="84"/>
      <c r="F46" s="262"/>
      <c r="G46" s="302" t="s">
        <v>10</v>
      </c>
      <c r="H46" s="82"/>
      <c r="I46" s="264"/>
      <c r="J46" s="83"/>
      <c r="K46" s="305"/>
      <c r="L46" s="262"/>
      <c r="M46" s="297"/>
      <c r="P46" s="174"/>
      <c r="Q46" s="170"/>
      <c r="R46" s="174"/>
    </row>
    <row r="47" spans="1:18" x14ac:dyDescent="0.25">
      <c r="A47" s="202"/>
      <c r="B47" s="199"/>
      <c r="C47" s="211"/>
      <c r="D47" s="298"/>
      <c r="E47" s="188"/>
      <c r="F47" s="261"/>
      <c r="G47" s="303" t="s">
        <v>11</v>
      </c>
      <c r="H47" s="196"/>
      <c r="I47" s="266"/>
      <c r="J47" s="190"/>
      <c r="K47" s="270">
        <f>L4</f>
        <v>0</v>
      </c>
      <c r="L47" s="261"/>
      <c r="M47" s="299"/>
      <c r="P47" s="174"/>
      <c r="Q47" s="170"/>
      <c r="R47" s="290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67" priority="2" stopIfTrue="1" operator="equal">
      <formula>"Bye"</formula>
    </cfRule>
  </conditionalFormatting>
  <conditionalFormatting sqref="R47">
    <cfRule type="expression" dxfId="6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D66E-E9E7-40BF-95F0-625899697F8E}">
  <sheetPr>
    <tabColor indexed="11"/>
  </sheetPr>
  <dimension ref="A1:AK49"/>
  <sheetViews>
    <sheetView topLeftCell="A2" zoomScale="85" zoomScaleNormal="85" workbookViewId="0">
      <selection activeCell="S10" sqref="S1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S3" s="323"/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S4" s="325"/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S5" s="327"/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316" t="s">
        <v>60</v>
      </c>
      <c r="B7" s="328"/>
      <c r="C7" s="278" t="str">
        <f>IF($B7="","",VLOOKUP($B7,#REF!,5))</f>
        <v/>
      </c>
      <c r="D7" s="278" t="str">
        <f>IF($B7="","",VLOOKUP($B7,#REF!,15))</f>
        <v/>
      </c>
      <c r="E7" s="384" t="s">
        <v>158</v>
      </c>
      <c r="F7" s="277"/>
      <c r="G7" s="384" t="s">
        <v>159</v>
      </c>
      <c r="H7" s="277"/>
      <c r="I7" s="274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Q7" s="322" t="s">
        <v>74</v>
      </c>
      <c r="R7" s="361" t="s">
        <v>109</v>
      </c>
      <c r="S7" s="361" t="s">
        <v>111</v>
      </c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29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Q8" s="324" t="s">
        <v>81</v>
      </c>
      <c r="R8" s="362" t="s">
        <v>110</v>
      </c>
      <c r="S8" s="362" t="s">
        <v>112</v>
      </c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30"/>
      <c r="C9" s="278" t="str">
        <f>IF($B9="","",VLOOKUP($B9,#REF!,5))</f>
        <v/>
      </c>
      <c r="D9" s="278" t="str">
        <f>IF($B9="","",VLOOKUP($B9,#REF!,15))</f>
        <v/>
      </c>
      <c r="E9" s="383" t="s">
        <v>161</v>
      </c>
      <c r="F9" s="279"/>
      <c r="G9" s="383" t="s">
        <v>162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Q9" s="326" t="s">
        <v>82</v>
      </c>
      <c r="R9" s="363" t="s">
        <v>86</v>
      </c>
      <c r="S9" s="388" t="s">
        <v>113</v>
      </c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29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30"/>
      <c r="C11" s="278" t="str">
        <f>IF($B11="","",VLOOKUP($B11,#REF!,5))</f>
        <v/>
      </c>
      <c r="D11" s="278" t="str">
        <f>IF($B11="","",VLOOKUP($B11,#REF!,15))</f>
        <v/>
      </c>
      <c r="E11" s="383" t="s">
        <v>166</v>
      </c>
      <c r="F11" s="279"/>
      <c r="G11" s="383" t="s">
        <v>167</v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316"/>
      <c r="C12" s="308"/>
      <c r="D12" s="262"/>
      <c r="E12" s="262"/>
      <c r="F12" s="262"/>
      <c r="G12" s="262"/>
      <c r="H12" s="262"/>
      <c r="I12" s="262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316" t="s">
        <v>67</v>
      </c>
      <c r="B13" s="328"/>
      <c r="C13" s="278" t="str">
        <f>IF($B13="","",VLOOKUP($B13,#REF!,5))</f>
        <v/>
      </c>
      <c r="D13" s="278" t="str">
        <f>IF($B13="","",VLOOKUP($B13,#REF!,15))</f>
        <v/>
      </c>
      <c r="E13" s="384" t="s">
        <v>160</v>
      </c>
      <c r="F13" s="277"/>
      <c r="G13" s="384" t="s">
        <v>159</v>
      </c>
      <c r="H13" s="277"/>
      <c r="I13" s="274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85"/>
      <c r="B14" s="329"/>
      <c r="C14" s="286"/>
      <c r="D14" s="286"/>
      <c r="E14" s="286"/>
      <c r="F14" s="286"/>
      <c r="G14" s="286"/>
      <c r="H14" s="286"/>
      <c r="I14" s="286"/>
      <c r="J14" s="262"/>
      <c r="K14" s="285"/>
      <c r="L14" s="285"/>
      <c r="M14" s="34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85" t="s">
        <v>68</v>
      </c>
      <c r="B15" s="330"/>
      <c r="C15" s="278" t="str">
        <f>IF($B15="","",VLOOKUP($B15,#REF!,5))</f>
        <v/>
      </c>
      <c r="D15" s="278" t="str">
        <f>IF($B15="","",VLOOKUP($B15,#REF!,15))</f>
        <v/>
      </c>
      <c r="E15" s="383" t="s">
        <v>138</v>
      </c>
      <c r="F15" s="279"/>
      <c r="G15" s="383" t="s">
        <v>129</v>
      </c>
      <c r="H15" s="279"/>
      <c r="I15" s="273" t="str">
        <f>IF($B15="","",VLOOKUP($B15,#REF!,4))</f>
        <v/>
      </c>
      <c r="J15" s="262"/>
      <c r="K15" s="339"/>
      <c r="L15" s="334" t="str">
        <f>IF(K15="","",CONCATENATE(VLOOKUP($Y$3,$AB$1:$AK$1,K15)," pont"))</f>
        <v/>
      </c>
      <c r="M15" s="340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85"/>
      <c r="B16" s="329"/>
      <c r="C16" s="286"/>
      <c r="D16" s="286"/>
      <c r="E16" s="286"/>
      <c r="F16" s="286"/>
      <c r="G16" s="286"/>
      <c r="H16" s="286"/>
      <c r="I16" s="286"/>
      <c r="J16" s="262"/>
      <c r="K16" s="285"/>
      <c r="L16" s="285"/>
      <c r="M16" s="341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85" t="s">
        <v>69</v>
      </c>
      <c r="B17" s="330"/>
      <c r="C17" s="278" t="str">
        <f>IF($B17="","",VLOOKUP($B17,#REF!,5))</f>
        <v/>
      </c>
      <c r="D17" s="278" t="str">
        <f>IF($B17="","",VLOOKUP($B17,#REF!,15))</f>
        <v/>
      </c>
      <c r="E17" s="383" t="s">
        <v>163</v>
      </c>
      <c r="F17" s="279"/>
      <c r="G17" s="383" t="s">
        <v>164</v>
      </c>
      <c r="H17" s="279"/>
      <c r="I17" s="273" t="str">
        <f>IF($B17="","",VLOOKUP($B17,#REF!,4))</f>
        <v/>
      </c>
      <c r="J17" s="262"/>
      <c r="K17" s="339"/>
      <c r="L17" s="334" t="str">
        <f>IF(K17="","",CONCATENATE(VLOOKUP($Y$3,$AB$1:$AK$1,K17)," pont"))</f>
        <v/>
      </c>
      <c r="M17" s="340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x14ac:dyDescent="0.25">
      <c r="A18" s="285"/>
      <c r="B18" s="329"/>
      <c r="C18" s="286"/>
      <c r="D18" s="286"/>
      <c r="E18" s="286"/>
      <c r="F18" s="286"/>
      <c r="G18" s="286"/>
      <c r="H18" s="286"/>
      <c r="I18" s="286"/>
      <c r="J18" s="262"/>
      <c r="K18" s="285"/>
      <c r="L18" s="285"/>
      <c r="M18" s="341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x14ac:dyDescent="0.25">
      <c r="A19" s="387" t="s">
        <v>73</v>
      </c>
      <c r="B19" s="330"/>
      <c r="C19" s="278" t="str">
        <f>IF($B19="","",VLOOKUP($B19,#REF!,5))</f>
        <v/>
      </c>
      <c r="D19" s="278" t="str">
        <f>IF($B19="","",VLOOKUP($B19,#REF!,15))</f>
        <v/>
      </c>
      <c r="E19" s="383" t="s">
        <v>165</v>
      </c>
      <c r="F19" s="279"/>
      <c r="G19" s="383" t="s">
        <v>145</v>
      </c>
      <c r="H19" s="279"/>
      <c r="I19" s="273" t="str">
        <f>IF($B19="","",VLOOKUP($B19,#REF!,4))</f>
        <v/>
      </c>
      <c r="J19" s="262"/>
      <c r="K19" s="339"/>
      <c r="L19" s="334" t="str">
        <f>IF(K19="","",CONCATENATE(VLOOKUP($Y$3,$AB$1:$AK$1,K19)," pont"))</f>
        <v/>
      </c>
      <c r="M19" s="340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x14ac:dyDescent="0.2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x14ac:dyDescent="0.25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262"/>
      <c r="B22" s="393"/>
      <c r="C22" s="393"/>
      <c r="D22" s="390" t="str">
        <f>E7</f>
        <v>Magyari</v>
      </c>
      <c r="E22" s="390"/>
      <c r="F22" s="390" t="str">
        <f>E9</f>
        <v>Virág</v>
      </c>
      <c r="G22" s="390"/>
      <c r="H22" s="390" t="str">
        <f>E11</f>
        <v xml:space="preserve">Bardóczy </v>
      </c>
      <c r="I22" s="390"/>
      <c r="J22" s="262"/>
      <c r="K22" s="262"/>
      <c r="L22" s="262"/>
      <c r="M22" s="317" t="s">
        <v>64</v>
      </c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ht="18.75" customHeight="1" x14ac:dyDescent="0.25">
      <c r="A23" s="315" t="s">
        <v>60</v>
      </c>
      <c r="B23" s="395" t="str">
        <f>E7</f>
        <v>Magyari</v>
      </c>
      <c r="C23" s="395"/>
      <c r="D23" s="396"/>
      <c r="E23" s="396"/>
      <c r="F23" s="397"/>
      <c r="G23" s="397"/>
      <c r="H23" s="397"/>
      <c r="I23" s="397"/>
      <c r="J23" s="262"/>
      <c r="K23" s="262"/>
      <c r="L23" s="262"/>
      <c r="M23" s="318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ht="18.75" customHeight="1" x14ac:dyDescent="0.25">
      <c r="A24" s="315" t="s">
        <v>61</v>
      </c>
      <c r="B24" s="395" t="str">
        <f>E9</f>
        <v>Virág</v>
      </c>
      <c r="C24" s="395"/>
      <c r="D24" s="397"/>
      <c r="E24" s="397"/>
      <c r="F24" s="396"/>
      <c r="G24" s="396"/>
      <c r="H24" s="397"/>
      <c r="I24" s="397"/>
      <c r="J24" s="262"/>
      <c r="K24" s="262"/>
      <c r="L24" s="262"/>
      <c r="M24" s="318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ht="18.75" customHeight="1" x14ac:dyDescent="0.25">
      <c r="A25" s="315" t="s">
        <v>62</v>
      </c>
      <c r="B25" s="395" t="str">
        <f>E11</f>
        <v xml:space="preserve">Bardóczy </v>
      </c>
      <c r="C25" s="395"/>
      <c r="D25" s="397"/>
      <c r="E25" s="397"/>
      <c r="F25" s="397"/>
      <c r="G25" s="397"/>
      <c r="H25" s="396"/>
      <c r="I25" s="396"/>
      <c r="J25" s="262"/>
      <c r="K25" s="262"/>
      <c r="L25" s="262"/>
      <c r="M25" s="318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319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ht="18.75" customHeight="1" x14ac:dyDescent="0.25">
      <c r="A27" s="262"/>
      <c r="B27" s="393"/>
      <c r="C27" s="393"/>
      <c r="D27" s="390" t="str">
        <f>E13</f>
        <v>Váradi</v>
      </c>
      <c r="E27" s="390"/>
      <c r="F27" s="390" t="str">
        <f>E15</f>
        <v>Molnár</v>
      </c>
      <c r="G27" s="390"/>
      <c r="H27" s="390" t="str">
        <f>E17</f>
        <v>Szeleczki</v>
      </c>
      <c r="I27" s="390"/>
      <c r="J27" s="390" t="str">
        <f>E19</f>
        <v>Farkas</v>
      </c>
      <c r="K27" s="390"/>
      <c r="L27" s="262"/>
      <c r="M27" s="319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ht="18.75" customHeight="1" x14ac:dyDescent="0.25">
      <c r="A28" s="315" t="s">
        <v>67</v>
      </c>
      <c r="B28" s="395" t="str">
        <f>E13</f>
        <v>Váradi</v>
      </c>
      <c r="C28" s="395"/>
      <c r="D28" s="396"/>
      <c r="E28" s="396"/>
      <c r="F28" s="397"/>
      <c r="G28" s="397"/>
      <c r="H28" s="397"/>
      <c r="I28" s="397"/>
      <c r="J28" s="390"/>
      <c r="K28" s="390"/>
      <c r="L28" s="262"/>
      <c r="M28" s="318"/>
    </row>
    <row r="29" spans="1:37" ht="18.75" customHeight="1" x14ac:dyDescent="0.25">
      <c r="A29" s="315" t="s">
        <v>68</v>
      </c>
      <c r="B29" s="395" t="str">
        <f>E15</f>
        <v>Molnár</v>
      </c>
      <c r="C29" s="395"/>
      <c r="D29" s="397"/>
      <c r="E29" s="397"/>
      <c r="F29" s="396"/>
      <c r="G29" s="396"/>
      <c r="H29" s="397"/>
      <c r="I29" s="397"/>
      <c r="J29" s="397"/>
      <c r="K29" s="397"/>
      <c r="L29" s="262"/>
      <c r="M29" s="318"/>
    </row>
    <row r="30" spans="1:37" ht="18.75" customHeight="1" x14ac:dyDescent="0.25">
      <c r="A30" s="315" t="s">
        <v>69</v>
      </c>
      <c r="B30" s="395" t="str">
        <f>E17</f>
        <v>Szeleczki</v>
      </c>
      <c r="C30" s="395"/>
      <c r="D30" s="397"/>
      <c r="E30" s="397"/>
      <c r="F30" s="397"/>
      <c r="G30" s="397"/>
      <c r="H30" s="396"/>
      <c r="I30" s="396"/>
      <c r="J30" s="397"/>
      <c r="K30" s="397"/>
      <c r="L30" s="262"/>
      <c r="M30" s="318"/>
    </row>
    <row r="31" spans="1:37" ht="18.75" customHeight="1" x14ac:dyDescent="0.25">
      <c r="A31" s="315" t="s">
        <v>73</v>
      </c>
      <c r="B31" s="395" t="str">
        <f>E19</f>
        <v>Farkas</v>
      </c>
      <c r="C31" s="395"/>
      <c r="D31" s="397"/>
      <c r="E31" s="397"/>
      <c r="F31" s="397"/>
      <c r="G31" s="397"/>
      <c r="H31" s="390"/>
      <c r="I31" s="390"/>
      <c r="J31" s="396"/>
      <c r="K31" s="396"/>
      <c r="L31" s="262"/>
      <c r="M31" s="318"/>
    </row>
    <row r="32" spans="1:37" ht="18.75" customHeight="1" x14ac:dyDescent="0.25">
      <c r="A32" s="193"/>
      <c r="B32" s="320"/>
      <c r="C32" s="320"/>
      <c r="D32" s="193"/>
      <c r="E32" s="193"/>
      <c r="F32" s="193"/>
      <c r="G32" s="193"/>
      <c r="H32" s="193"/>
      <c r="I32" s="193"/>
      <c r="J32" s="262"/>
      <c r="K32" s="262"/>
      <c r="L32" s="262"/>
      <c r="M32" s="321"/>
    </row>
    <row r="33" spans="1:18" x14ac:dyDescent="0.25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8" x14ac:dyDescent="0.25">
      <c r="A34" s="262" t="s">
        <v>52</v>
      </c>
      <c r="B34" s="262"/>
      <c r="C34" s="401" t="str">
        <f>IF(M23=1,B23,IF(M24=1,B24,IF(M25=1,B25,"")))</f>
        <v/>
      </c>
      <c r="D34" s="401"/>
      <c r="E34" s="285" t="s">
        <v>71</v>
      </c>
      <c r="F34" s="401" t="str">
        <f>IF(M28=1,B28,IF(M29=1,B29,IF(M30=1,B30,IF(M31=1,B31,""))))</f>
        <v/>
      </c>
      <c r="G34" s="401"/>
      <c r="H34" s="262"/>
      <c r="I34" s="261"/>
      <c r="J34" s="262"/>
      <c r="K34" s="262"/>
      <c r="L34" s="262"/>
      <c r="M34" s="262"/>
    </row>
    <row r="35" spans="1:18" x14ac:dyDescent="0.25">
      <c r="A35" s="262"/>
      <c r="B35" s="262"/>
      <c r="C35" s="262"/>
      <c r="D35" s="262"/>
      <c r="E35" s="262"/>
      <c r="F35" s="285"/>
      <c r="G35" s="285"/>
      <c r="H35" s="262"/>
      <c r="I35" s="262"/>
      <c r="J35" s="262"/>
      <c r="K35" s="262"/>
      <c r="L35" s="262"/>
      <c r="M35" s="262"/>
    </row>
    <row r="36" spans="1:18" x14ac:dyDescent="0.25">
      <c r="A36" s="262" t="s">
        <v>70</v>
      </c>
      <c r="B36" s="262"/>
      <c r="C36" s="401" t="str">
        <f>IF(M23=2,B23,IF(M24=2,B24,IF(M25=2,B25,"")))</f>
        <v/>
      </c>
      <c r="D36" s="401"/>
      <c r="E36" s="285" t="s">
        <v>71</v>
      </c>
      <c r="F36" s="401" t="str">
        <f>IF(M28=2,B28,IF(M29=2,B29,IF(M30=2,B30,IF(M31=2,B31,""))))</f>
        <v/>
      </c>
      <c r="G36" s="401"/>
      <c r="H36" s="262"/>
      <c r="I36" s="261"/>
      <c r="J36" s="262"/>
      <c r="K36" s="262"/>
      <c r="L36" s="262"/>
      <c r="M36" s="262"/>
    </row>
    <row r="37" spans="1:18" x14ac:dyDescent="0.25">
      <c r="A37" s="262"/>
      <c r="B37" s="262"/>
      <c r="C37" s="285"/>
      <c r="D37" s="285"/>
      <c r="E37" s="285"/>
      <c r="F37" s="285"/>
      <c r="G37" s="285"/>
      <c r="H37" s="262"/>
      <c r="I37" s="262"/>
      <c r="J37" s="262"/>
      <c r="K37" s="262"/>
      <c r="L37" s="262"/>
      <c r="M37" s="262"/>
    </row>
    <row r="38" spans="1:18" x14ac:dyDescent="0.25">
      <c r="A38" s="262" t="s">
        <v>72</v>
      </c>
      <c r="B38" s="262"/>
      <c r="C38" s="401" t="str">
        <f>IF(M23=3,B23,IF(M24=3,B24,IF(M25=3,B25,"")))</f>
        <v/>
      </c>
      <c r="D38" s="401"/>
      <c r="E38" s="285" t="s">
        <v>71</v>
      </c>
      <c r="F38" s="401" t="str">
        <f>IF(M28=3,B28,IF(M29=3,B29,IF(M30=3,B30,IF(M31=3,B31,""))))</f>
        <v/>
      </c>
      <c r="G38" s="401"/>
      <c r="H38" s="262"/>
      <c r="I38" s="261"/>
      <c r="J38" s="262"/>
      <c r="K38" s="262"/>
      <c r="L38" s="262"/>
      <c r="M38" s="262"/>
    </row>
    <row r="39" spans="1:18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8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1"/>
      <c r="M40" s="262"/>
    </row>
    <row r="41" spans="1:18" x14ac:dyDescent="0.25">
      <c r="A41" s="159" t="s">
        <v>33</v>
      </c>
      <c r="B41" s="160"/>
      <c r="C41" s="229"/>
      <c r="D41" s="291" t="s">
        <v>3</v>
      </c>
      <c r="E41" s="292" t="s">
        <v>35</v>
      </c>
      <c r="F41" s="306"/>
      <c r="G41" s="291" t="s">
        <v>3</v>
      </c>
      <c r="H41" s="292" t="s">
        <v>48</v>
      </c>
      <c r="I41" s="198"/>
      <c r="J41" s="292" t="s">
        <v>49</v>
      </c>
      <c r="K41" s="197" t="s">
        <v>50</v>
      </c>
      <c r="L41" s="33"/>
      <c r="M41" s="306"/>
      <c r="P41" s="287"/>
      <c r="Q41" s="287"/>
      <c r="R41" s="288"/>
    </row>
    <row r="42" spans="1:18" x14ac:dyDescent="0.25">
      <c r="A42" s="267" t="s">
        <v>34</v>
      </c>
      <c r="B42" s="268"/>
      <c r="C42" s="269"/>
      <c r="D42" s="293">
        <v>1</v>
      </c>
      <c r="E42" s="398" t="e">
        <f>IF(D42&gt;$R$44,,UPPER(VLOOKUP(D42,#REF!,2)))</f>
        <v>#REF!</v>
      </c>
      <c r="F42" s="398"/>
      <c r="G42" s="300" t="s">
        <v>4</v>
      </c>
      <c r="H42" s="268"/>
      <c r="I42" s="294"/>
      <c r="J42" s="301"/>
      <c r="K42" s="265" t="s">
        <v>39</v>
      </c>
      <c r="L42" s="307"/>
      <c r="M42" s="295"/>
      <c r="P42" s="289"/>
      <c r="Q42" s="289"/>
      <c r="R42" s="174"/>
    </row>
    <row r="43" spans="1:18" x14ac:dyDescent="0.25">
      <c r="A43" s="270" t="s">
        <v>47</v>
      </c>
      <c r="B43" s="196"/>
      <c r="C43" s="271"/>
      <c r="D43" s="296">
        <v>2</v>
      </c>
      <c r="E43" s="394" t="e">
        <f>IF(D43&gt;$R$44,,UPPER(VLOOKUP(D43,#REF!,2)))</f>
        <v>#REF!</v>
      </c>
      <c r="F43" s="394"/>
      <c r="G43" s="302" t="s">
        <v>5</v>
      </c>
      <c r="H43" s="82"/>
      <c r="I43" s="264"/>
      <c r="J43" s="83"/>
      <c r="K43" s="304"/>
      <c r="L43" s="261"/>
      <c r="M43" s="299"/>
      <c r="P43" s="174"/>
      <c r="Q43" s="170"/>
      <c r="R43" s="174"/>
    </row>
    <row r="44" spans="1:18" x14ac:dyDescent="0.25">
      <c r="A44" s="212"/>
      <c r="B44" s="213"/>
      <c r="C44" s="214"/>
      <c r="D44" s="296"/>
      <c r="E44" s="84"/>
      <c r="F44" s="262"/>
      <c r="G44" s="302" t="s">
        <v>6</v>
      </c>
      <c r="H44" s="82"/>
      <c r="I44" s="264"/>
      <c r="J44" s="83"/>
      <c r="K44" s="265" t="s">
        <v>40</v>
      </c>
      <c r="L44" s="307"/>
      <c r="M44" s="295"/>
      <c r="P44" s="289"/>
      <c r="Q44" s="289"/>
      <c r="R44" s="290" t="e">
        <f>MIN(4,#REF!)</f>
        <v>#REF!</v>
      </c>
    </row>
    <row r="45" spans="1:18" x14ac:dyDescent="0.25">
      <c r="A45" s="185"/>
      <c r="B45" s="105"/>
      <c r="C45" s="186"/>
      <c r="D45" s="296"/>
      <c r="E45" s="84"/>
      <c r="F45" s="262"/>
      <c r="G45" s="302" t="s">
        <v>7</v>
      </c>
      <c r="H45" s="82"/>
      <c r="I45" s="264"/>
      <c r="J45" s="83"/>
      <c r="K45" s="305"/>
      <c r="L45" s="262"/>
      <c r="M45" s="297"/>
      <c r="P45" s="174"/>
      <c r="Q45" s="170"/>
      <c r="R45" s="174"/>
    </row>
    <row r="46" spans="1:18" x14ac:dyDescent="0.25">
      <c r="A46" s="200"/>
      <c r="B46" s="215"/>
      <c r="C46" s="228"/>
      <c r="D46" s="296"/>
      <c r="E46" s="84"/>
      <c r="F46" s="262"/>
      <c r="G46" s="302" t="s">
        <v>8</v>
      </c>
      <c r="H46" s="82"/>
      <c r="I46" s="264"/>
      <c r="J46" s="83"/>
      <c r="K46" s="270"/>
      <c r="L46" s="261"/>
      <c r="M46" s="299"/>
      <c r="P46" s="174"/>
      <c r="Q46" s="170"/>
      <c r="R46" s="174"/>
    </row>
    <row r="47" spans="1:18" x14ac:dyDescent="0.25">
      <c r="A47" s="201"/>
      <c r="B47" s="22"/>
      <c r="C47" s="186"/>
      <c r="D47" s="296"/>
      <c r="E47" s="84"/>
      <c r="F47" s="262"/>
      <c r="G47" s="302" t="s">
        <v>9</v>
      </c>
      <c r="H47" s="82"/>
      <c r="I47" s="264"/>
      <c r="J47" s="83"/>
      <c r="K47" s="265" t="s">
        <v>28</v>
      </c>
      <c r="L47" s="307"/>
      <c r="M47" s="295"/>
      <c r="P47" s="289"/>
      <c r="Q47" s="289"/>
      <c r="R47" s="174"/>
    </row>
    <row r="48" spans="1:18" x14ac:dyDescent="0.25">
      <c r="A48" s="201"/>
      <c r="B48" s="22"/>
      <c r="C48" s="210"/>
      <c r="D48" s="296"/>
      <c r="E48" s="84"/>
      <c r="F48" s="262"/>
      <c r="G48" s="302" t="s">
        <v>10</v>
      </c>
      <c r="H48" s="82"/>
      <c r="I48" s="264"/>
      <c r="J48" s="83"/>
      <c r="K48" s="305"/>
      <c r="L48" s="262"/>
      <c r="M48" s="297"/>
      <c r="P48" s="174"/>
      <c r="Q48" s="170"/>
      <c r="R48" s="174"/>
    </row>
    <row r="49" spans="1:18" x14ac:dyDescent="0.25">
      <c r="A49" s="202"/>
      <c r="B49" s="199"/>
      <c r="C49" s="211"/>
      <c r="D49" s="298"/>
      <c r="E49" s="188"/>
      <c r="F49" s="261"/>
      <c r="G49" s="303" t="s">
        <v>11</v>
      </c>
      <c r="H49" s="196"/>
      <c r="I49" s="266"/>
      <c r="J49" s="190"/>
      <c r="K49" s="270">
        <f>L4</f>
        <v>0</v>
      </c>
      <c r="L49" s="261"/>
      <c r="M49" s="299"/>
      <c r="P49" s="174"/>
      <c r="Q49" s="170"/>
      <c r="R49" s="290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65" priority="2" stopIfTrue="1" operator="equal">
      <formula>"Bye"</formula>
    </cfRule>
  </conditionalFormatting>
  <conditionalFormatting sqref="R44 R49">
    <cfRule type="expression" dxfId="6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D3FF-49B6-4688-8F50-F9E75D40800C}">
  <sheetPr>
    <tabColor indexed="11"/>
  </sheetPr>
  <dimension ref="A1:AK41"/>
  <sheetViews>
    <sheetView workbookViewId="0">
      <selection activeCell="E10" sqref="E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383" t="s">
        <v>168</v>
      </c>
      <c r="F7" s="279"/>
      <c r="G7" s="383" t="s">
        <v>169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383" t="s">
        <v>170</v>
      </c>
      <c r="F9" s="279"/>
      <c r="G9" s="383" t="s">
        <v>151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Horváth</v>
      </c>
      <c r="E18" s="390"/>
      <c r="F18" s="390" t="str">
        <f>E9</f>
        <v>Matalik</v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Horváth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Matalik</v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63" priority="1" stopIfTrue="1" operator="equal">
      <formula>"Bye"</formula>
    </cfRule>
  </conditionalFormatting>
  <conditionalFormatting sqref="R41">
    <cfRule type="expression" dxfId="6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016F-CF1F-4F29-B012-8F658FE915A4}">
  <sheetPr>
    <tabColor indexed="11"/>
    <pageSetUpPr fitToPage="1"/>
  </sheetPr>
  <dimension ref="A1:AK57"/>
  <sheetViews>
    <sheetView showGridLines="0" showZeros="0" workbookViewId="0">
      <selection activeCell="K33" sqref="K33"/>
    </sheetView>
  </sheetViews>
  <sheetFormatPr defaultRowHeight="13.2" x14ac:dyDescent="0.25"/>
  <cols>
    <col min="1" max="2" width="3.33203125" customWidth="1"/>
    <col min="3" max="3" width="4.6640625" customWidth="1"/>
    <col min="4" max="4" width="7.441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3" customWidth="1"/>
    <col min="11" max="11" width="10.6640625" customWidth="1"/>
    <col min="12" max="12" width="1.6640625" style="93" customWidth="1"/>
    <col min="13" max="13" width="10.6640625" customWidth="1"/>
    <col min="14" max="14" width="1.6640625" style="94" customWidth="1"/>
    <col min="15" max="15" width="10.6640625" customWidth="1"/>
    <col min="16" max="16" width="1.6640625" style="93" customWidth="1"/>
    <col min="17" max="17" width="10.6640625" customWidth="1"/>
    <col min="18" max="18" width="1.6640625" style="94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95" customFormat="1" ht="21.75" customHeight="1" x14ac:dyDescent="0.25">
      <c r="A1" s="85" t="str">
        <f>Altalanos!$A$6</f>
        <v>OB</v>
      </c>
      <c r="B1" s="85"/>
      <c r="C1" s="96"/>
      <c r="D1" s="96"/>
      <c r="E1" s="96"/>
      <c r="F1" s="96"/>
      <c r="G1" s="96"/>
      <c r="H1" s="85"/>
      <c r="I1" s="209"/>
      <c r="J1" s="97"/>
      <c r="K1" s="222" t="s">
        <v>46</v>
      </c>
      <c r="L1" s="92"/>
      <c r="M1" s="86"/>
      <c r="N1" s="97"/>
      <c r="O1" s="97" t="s">
        <v>1</v>
      </c>
      <c r="P1" s="97"/>
      <c r="Q1" s="96"/>
      <c r="R1" s="97"/>
      <c r="Y1" s="263"/>
      <c r="Z1" s="263"/>
      <c r="AA1" s="263"/>
      <c r="AB1" s="338" t="e">
        <f>IF($Y$5=1,CONCATENATE(VLOOKUP($Y$3,$AA$2:$AH$14,2)),CONCATENATE(VLOOKUP($Y$3,$AA$16:$AH$25,2)))</f>
        <v>#N/A</v>
      </c>
      <c r="AC1" s="338" t="e">
        <f>IF($Y$5=1,CONCATENATE(VLOOKUP($Y$3,$AA$2:$AH$14,3)),CONCATENATE(VLOOKUP($Y$3,$AA$16:$AH$25,3)))</f>
        <v>#N/A</v>
      </c>
      <c r="AD1" s="338" t="e">
        <f>IF($Y$5=1,CONCATENATE(VLOOKUP($Y$3,$AA$2:$AH$14,4)),CONCATENATE(VLOOKUP($Y$3,$AA$16:$AH$25,4)))</f>
        <v>#N/A</v>
      </c>
      <c r="AE1" s="338" t="e">
        <f>IF($Y$5=1,CONCATENATE(VLOOKUP($Y$3,$AA$2:$AH$14,5)),CONCATENATE(VLOOKUP($Y$3,$AA$16:$AH$25,5)))</f>
        <v>#N/A</v>
      </c>
      <c r="AF1" s="338" t="e">
        <f>IF($Y$5=1,CONCATENATE(VLOOKUP($Y$3,$AA$2:$AH$14,6)),CONCATENATE(VLOOKUP($Y$3,$AA$16:$AH$25,6)))</f>
        <v>#N/A</v>
      </c>
      <c r="AG1" s="338" t="e">
        <f>IF($Y$5=1,CONCATENATE(VLOOKUP($Y$3,$AA$2:$AH$14,7)),CONCATENATE(VLOOKUP($Y$3,$AA$16:$AH$25,7)))</f>
        <v>#N/A</v>
      </c>
      <c r="AH1" s="338" t="e">
        <f>IF($Y$5=1,CONCATENATE(VLOOKUP($Y$3,$AA$2:$AH$14,8)),CONCATENATE(VLOOKUP($Y$3,$AA$16:$AH$25,8)))</f>
        <v>#N/A</v>
      </c>
    </row>
    <row r="2" spans="1:37" s="90" customFormat="1" x14ac:dyDescent="0.25">
      <c r="A2" s="239" t="s">
        <v>45</v>
      </c>
      <c r="B2" s="87"/>
      <c r="C2" s="87"/>
      <c r="D2" s="87"/>
      <c r="E2" s="87">
        <f>Altalanos!$A$8</f>
        <v>0</v>
      </c>
      <c r="F2" s="87"/>
      <c r="G2" s="98"/>
      <c r="H2" s="91"/>
      <c r="I2" s="91"/>
      <c r="J2" s="99"/>
      <c r="K2" s="92"/>
      <c r="L2" s="92"/>
      <c r="M2" s="92"/>
      <c r="N2" s="99"/>
      <c r="O2" s="91"/>
      <c r="P2" s="99"/>
      <c r="Q2" s="91"/>
      <c r="R2" s="99"/>
      <c r="Y2" s="333"/>
      <c r="Z2" s="332"/>
      <c r="AA2" s="342" t="s">
        <v>60</v>
      </c>
      <c r="AB2" s="343">
        <v>300</v>
      </c>
      <c r="AC2" s="343">
        <v>250</v>
      </c>
      <c r="AD2" s="343">
        <v>200</v>
      </c>
      <c r="AE2" s="343">
        <v>150</v>
      </c>
      <c r="AF2" s="343">
        <v>120</v>
      </c>
      <c r="AG2" s="343">
        <v>90</v>
      </c>
      <c r="AH2" s="343">
        <v>40</v>
      </c>
      <c r="AI2"/>
      <c r="AJ2"/>
      <c r="AK2"/>
    </row>
    <row r="3" spans="1:37" s="19" customFormat="1" ht="11.2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100"/>
      <c r="K3" s="50" t="s">
        <v>25</v>
      </c>
      <c r="L3" s="100"/>
      <c r="M3" s="50"/>
      <c r="N3" s="100"/>
      <c r="O3" s="50"/>
      <c r="P3" s="100"/>
      <c r="Q3" s="50"/>
      <c r="R3" s="51" t="s">
        <v>26</v>
      </c>
      <c r="Y3" s="332" t="str">
        <f>IF(K4="OB","A",IF(K4="IX","W",IF(K4="","",K4)))</f>
        <v/>
      </c>
      <c r="Z3" s="332"/>
      <c r="AA3" s="342" t="s">
        <v>61</v>
      </c>
      <c r="AB3" s="343">
        <v>280</v>
      </c>
      <c r="AC3" s="343">
        <v>230</v>
      </c>
      <c r="AD3" s="343">
        <v>180</v>
      </c>
      <c r="AE3" s="343">
        <v>140</v>
      </c>
      <c r="AF3" s="343">
        <v>80</v>
      </c>
      <c r="AG3" s="343">
        <v>0</v>
      </c>
      <c r="AH3" s="343">
        <v>0</v>
      </c>
      <c r="AI3"/>
      <c r="AJ3"/>
      <c r="AK3"/>
    </row>
    <row r="4" spans="1:37" s="28" customFormat="1" ht="11.25" customHeight="1" thickBot="1" x14ac:dyDescent="0.3">
      <c r="A4" s="402">
        <f>Altalanos!$A$10</f>
        <v>0</v>
      </c>
      <c r="B4" s="402"/>
      <c r="C4" s="402"/>
      <c r="D4" s="218"/>
      <c r="E4" s="101"/>
      <c r="F4" s="101"/>
      <c r="G4" s="101">
        <f>Altalanos!$C$10</f>
        <v>0</v>
      </c>
      <c r="H4" s="88"/>
      <c r="I4" s="101"/>
      <c r="J4" s="102"/>
      <c r="K4" s="103"/>
      <c r="L4" s="102"/>
      <c r="M4" s="104"/>
      <c r="N4" s="102"/>
      <c r="O4" s="101"/>
      <c r="P4" s="102"/>
      <c r="Q4" s="101"/>
      <c r="R4" s="81">
        <f>Altalanos!$E$10</f>
        <v>0</v>
      </c>
      <c r="Y4" s="332"/>
      <c r="Z4" s="332"/>
      <c r="AA4" s="342" t="s">
        <v>90</v>
      </c>
      <c r="AB4" s="343">
        <v>250</v>
      </c>
      <c r="AC4" s="343">
        <v>200</v>
      </c>
      <c r="AD4" s="343">
        <v>150</v>
      </c>
      <c r="AE4" s="343">
        <v>120</v>
      </c>
      <c r="AF4" s="343">
        <v>90</v>
      </c>
      <c r="AG4" s="343">
        <v>60</v>
      </c>
      <c r="AH4" s="343">
        <v>25</v>
      </c>
      <c r="AI4"/>
      <c r="AJ4"/>
      <c r="AK4"/>
    </row>
    <row r="5" spans="1:37" s="19" customFormat="1" x14ac:dyDescent="0.25">
      <c r="A5" s="105"/>
      <c r="B5" s="106" t="s">
        <v>2</v>
      </c>
      <c r="C5" s="235" t="s">
        <v>33</v>
      </c>
      <c r="D5" s="106" t="s">
        <v>32</v>
      </c>
      <c r="E5" s="106" t="s">
        <v>29</v>
      </c>
      <c r="F5" s="107" t="s">
        <v>23</v>
      </c>
      <c r="G5" s="107" t="s">
        <v>24</v>
      </c>
      <c r="H5" s="107"/>
      <c r="I5" s="107" t="s">
        <v>27</v>
      </c>
      <c r="J5" s="107"/>
      <c r="K5" s="106" t="s">
        <v>30</v>
      </c>
      <c r="L5" s="108"/>
      <c r="M5" s="106" t="s">
        <v>53</v>
      </c>
      <c r="N5" s="108"/>
      <c r="O5" s="106" t="s">
        <v>52</v>
      </c>
      <c r="P5" s="108"/>
      <c r="Q5" s="106" t="s">
        <v>51</v>
      </c>
      <c r="R5" s="109"/>
      <c r="Y5" s="332">
        <f>IF(OR(Altalanos!$A$8="F1",Altalanos!$A$8="F2",Altalanos!$A$8="N1",Altalanos!$A$8="N2"),1,2)</f>
        <v>2</v>
      </c>
      <c r="Z5" s="332"/>
      <c r="AA5" s="342" t="s">
        <v>91</v>
      </c>
      <c r="AB5" s="343">
        <v>200</v>
      </c>
      <c r="AC5" s="343">
        <v>150</v>
      </c>
      <c r="AD5" s="343">
        <v>120</v>
      </c>
      <c r="AE5" s="343">
        <v>90</v>
      </c>
      <c r="AF5" s="343">
        <v>60</v>
      </c>
      <c r="AG5" s="343">
        <v>40</v>
      </c>
      <c r="AH5" s="343">
        <v>15</v>
      </c>
      <c r="AI5"/>
      <c r="AJ5"/>
      <c r="AK5"/>
    </row>
    <row r="6" spans="1:37" s="373" customFormat="1" ht="11.1" customHeight="1" thickBot="1" x14ac:dyDescent="0.3">
      <c r="A6" s="366"/>
      <c r="B6" s="375"/>
      <c r="C6" s="375"/>
      <c r="D6" s="375"/>
      <c r="E6" s="375"/>
      <c r="F6" s="374" t="str">
        <f>IF(Y3="","",CONCATENATE(AH1," / ",VLOOKUP(Y3,AB1:AH1,5)," pont"))</f>
        <v/>
      </c>
      <c r="G6" s="376"/>
      <c r="H6" s="377"/>
      <c r="I6" s="376"/>
      <c r="J6" s="378"/>
      <c r="K6" s="375" t="str">
        <f>IF(Y3="","",CONCATENATE(VLOOKUP(Y3,AB1:AH1,4)," pont"))</f>
        <v/>
      </c>
      <c r="L6" s="378"/>
      <c r="M6" s="375" t="str">
        <f>IF(Y3="","",CONCATENATE(VLOOKUP(Y3,AB1:AH1,3)," pont"))</f>
        <v/>
      </c>
      <c r="N6" s="378"/>
      <c r="O6" s="375" t="str">
        <f>IF(Y3="","",CONCATENATE(VLOOKUP(Y3,AB1:AH1,2)," pont"))</f>
        <v/>
      </c>
      <c r="P6" s="378"/>
      <c r="Q6" s="375" t="str">
        <f>IF(Y3="","",CONCATENATE(VLOOKUP(Y3,AB1:AH1,1)," pont"))</f>
        <v/>
      </c>
      <c r="R6" s="379"/>
      <c r="Y6" s="380"/>
      <c r="Z6" s="380"/>
      <c r="AA6" s="380" t="s">
        <v>92</v>
      </c>
      <c r="AB6" s="381">
        <v>150</v>
      </c>
      <c r="AC6" s="381">
        <v>120</v>
      </c>
      <c r="AD6" s="381">
        <v>90</v>
      </c>
      <c r="AE6" s="381">
        <v>60</v>
      </c>
      <c r="AF6" s="381">
        <v>40</v>
      </c>
      <c r="AG6" s="381">
        <v>25</v>
      </c>
      <c r="AH6" s="381">
        <v>10</v>
      </c>
      <c r="AI6" s="382"/>
      <c r="AJ6" s="382"/>
      <c r="AK6" s="382"/>
    </row>
    <row r="7" spans="1:37" s="34" customFormat="1" ht="12.9" customHeight="1" x14ac:dyDescent="0.25">
      <c r="A7" s="110">
        <v>1</v>
      </c>
      <c r="B7" s="217" t="str">
        <f>IF($E7="","",VLOOKUP($E7,#REF!,14))</f>
        <v/>
      </c>
      <c r="C7" s="224" t="str">
        <f>IF($E7="","",VLOOKUP($E7,#REF!,15))</f>
        <v/>
      </c>
      <c r="D7" s="224" t="str">
        <f>IF($E7="","",VLOOKUP($E7,#REF!,5))</f>
        <v/>
      </c>
      <c r="E7" s="111"/>
      <c r="F7" s="112" t="s">
        <v>174</v>
      </c>
      <c r="G7" s="112" t="s">
        <v>175</v>
      </c>
      <c r="H7" s="112"/>
      <c r="I7" s="112" t="str">
        <f>IF($E7="","",VLOOKUP($E7,#REF!,4))</f>
        <v/>
      </c>
      <c r="J7" s="114"/>
      <c r="K7" s="113"/>
      <c r="L7" s="113"/>
      <c r="M7" s="113"/>
      <c r="N7" s="113"/>
      <c r="O7" s="116"/>
      <c r="P7" s="117"/>
      <c r="Q7" s="118"/>
      <c r="R7" s="119"/>
      <c r="S7" s="120"/>
      <c r="U7" s="121" t="str">
        <f>Birók!P21</f>
        <v>Bíró</v>
      </c>
      <c r="Y7" s="332"/>
      <c r="Z7" s="332"/>
      <c r="AA7" s="342" t="s">
        <v>93</v>
      </c>
      <c r="AB7" s="343">
        <v>120</v>
      </c>
      <c r="AC7" s="343">
        <v>90</v>
      </c>
      <c r="AD7" s="343">
        <v>60</v>
      </c>
      <c r="AE7" s="343">
        <v>40</v>
      </c>
      <c r="AF7" s="343">
        <v>25</v>
      </c>
      <c r="AG7" s="343">
        <v>10</v>
      </c>
      <c r="AH7" s="343">
        <v>5</v>
      </c>
      <c r="AI7"/>
      <c r="AJ7"/>
      <c r="AK7"/>
    </row>
    <row r="8" spans="1:37" s="34" customFormat="1" ht="12.9" customHeight="1" x14ac:dyDescent="0.25">
      <c r="A8" s="122"/>
      <c r="B8" s="195"/>
      <c r="C8" s="234"/>
      <c r="D8" s="234"/>
      <c r="E8" s="123"/>
      <c r="F8" s="124"/>
      <c r="G8" s="124"/>
      <c r="H8" s="125"/>
      <c r="I8" s="356" t="s">
        <v>0</v>
      </c>
      <c r="J8" s="127"/>
      <c r="K8" s="128" t="s">
        <v>171</v>
      </c>
      <c r="L8" s="128"/>
      <c r="M8" s="113"/>
      <c r="N8" s="113"/>
      <c r="O8" s="116"/>
      <c r="P8" s="117"/>
      <c r="Q8" s="118"/>
      <c r="R8" s="119"/>
      <c r="S8" s="120"/>
      <c r="U8" s="129" t="str">
        <f>Birók!P22</f>
        <v xml:space="preserve"> </v>
      </c>
      <c r="Y8" s="332"/>
      <c r="Z8" s="332"/>
      <c r="AA8" s="342" t="s">
        <v>94</v>
      </c>
      <c r="AB8" s="343">
        <v>90</v>
      </c>
      <c r="AC8" s="343">
        <v>60</v>
      </c>
      <c r="AD8" s="343">
        <v>40</v>
      </c>
      <c r="AE8" s="343">
        <v>25</v>
      </c>
      <c r="AF8" s="343">
        <v>10</v>
      </c>
      <c r="AG8" s="343">
        <v>5</v>
      </c>
      <c r="AH8" s="343">
        <v>2</v>
      </c>
      <c r="AI8"/>
      <c r="AJ8"/>
      <c r="AK8"/>
    </row>
    <row r="9" spans="1:37" s="34" customFormat="1" ht="12.9" customHeight="1" x14ac:dyDescent="0.25">
      <c r="A9" s="122">
        <v>2</v>
      </c>
      <c r="B9" s="217" t="str">
        <f>IF($E9="","",VLOOKUP($E9,#REF!,14))</f>
        <v/>
      </c>
      <c r="C9" s="224" t="str">
        <f>IF($E9="","",VLOOKUP($E9,#REF!,15))</f>
        <v/>
      </c>
      <c r="D9" s="224" t="str">
        <f>IF($E9="","",VLOOKUP($E9,#REF!,5))</f>
        <v/>
      </c>
      <c r="E9" s="111"/>
      <c r="F9" s="130" t="str">
        <f>UPPER(IF($E9="","",VLOOKUP($E9,#REF!,2)))</f>
        <v/>
      </c>
      <c r="G9" s="130" t="str">
        <f>IF($E9="","",VLOOKUP($E9,#REF!,3))</f>
        <v/>
      </c>
      <c r="H9" s="130"/>
      <c r="I9" s="112" t="str">
        <f>IF($E9="","",VLOOKUP($E9,#REF!,4))</f>
        <v/>
      </c>
      <c r="J9" s="131"/>
      <c r="K9" s="113"/>
      <c r="L9" s="132"/>
      <c r="M9" s="113"/>
      <c r="N9" s="113"/>
      <c r="O9" s="116"/>
      <c r="P9" s="117"/>
      <c r="Q9" s="118"/>
      <c r="R9" s="119"/>
      <c r="S9" s="120"/>
      <c r="U9" s="129" t="str">
        <f>Birók!P23</f>
        <v xml:space="preserve"> </v>
      </c>
      <c r="Y9" s="332"/>
      <c r="Z9" s="332"/>
      <c r="AA9" s="342" t="s">
        <v>95</v>
      </c>
      <c r="AB9" s="343">
        <v>60</v>
      </c>
      <c r="AC9" s="343">
        <v>40</v>
      </c>
      <c r="AD9" s="343">
        <v>25</v>
      </c>
      <c r="AE9" s="343">
        <v>10</v>
      </c>
      <c r="AF9" s="343">
        <v>5</v>
      </c>
      <c r="AG9" s="343">
        <v>2</v>
      </c>
      <c r="AH9" s="343">
        <v>1</v>
      </c>
      <c r="AI9"/>
      <c r="AJ9"/>
      <c r="AK9"/>
    </row>
    <row r="10" spans="1:37" s="34" customFormat="1" ht="12.9" customHeight="1" x14ac:dyDescent="0.25">
      <c r="A10" s="122"/>
      <c r="B10" s="195"/>
      <c r="C10" s="234"/>
      <c r="D10" s="234"/>
      <c r="E10" s="133"/>
      <c r="F10" s="124"/>
      <c r="G10" s="124"/>
      <c r="H10" s="125"/>
      <c r="I10" s="113"/>
      <c r="J10" s="134"/>
      <c r="K10" s="126" t="s">
        <v>0</v>
      </c>
      <c r="L10" s="135"/>
      <c r="M10" s="128" t="str">
        <f>UPPER(IF(OR(L10="a",L10="as"),K8,IF(OR(L10="b",L10="bs"),K12,)))</f>
        <v/>
      </c>
      <c r="N10" s="136"/>
      <c r="O10" s="137"/>
      <c r="P10" s="137"/>
      <c r="Q10" s="118"/>
      <c r="R10" s="119"/>
      <c r="S10" s="120"/>
      <c r="U10" s="129" t="str">
        <f>Birók!P24</f>
        <v xml:space="preserve"> </v>
      </c>
      <c r="Y10" s="332"/>
      <c r="Z10" s="332"/>
      <c r="AA10" s="342" t="s">
        <v>96</v>
      </c>
      <c r="AB10" s="343">
        <v>40</v>
      </c>
      <c r="AC10" s="343">
        <v>25</v>
      </c>
      <c r="AD10" s="343">
        <v>15</v>
      </c>
      <c r="AE10" s="343">
        <v>7</v>
      </c>
      <c r="AF10" s="343">
        <v>4</v>
      </c>
      <c r="AG10" s="343">
        <v>1</v>
      </c>
      <c r="AH10" s="343">
        <v>0</v>
      </c>
      <c r="AI10"/>
      <c r="AJ10"/>
      <c r="AK10"/>
    </row>
    <row r="11" spans="1:37" s="34" customFormat="1" ht="12.9" customHeight="1" x14ac:dyDescent="0.25">
      <c r="A11" s="122">
        <v>3</v>
      </c>
      <c r="B11" s="217" t="str">
        <f>IF($E11="","",VLOOKUP($E11,#REF!,14))</f>
        <v/>
      </c>
      <c r="C11" s="224" t="str">
        <f>IF($E11="","",VLOOKUP($E11,#REF!,15))</f>
        <v/>
      </c>
      <c r="D11" s="224" t="str">
        <f>IF($E11="","",VLOOKUP($E11,#REF!,5))</f>
        <v/>
      </c>
      <c r="E11" s="111"/>
      <c r="F11" s="130" t="s">
        <v>181</v>
      </c>
      <c r="G11" s="130" t="s">
        <v>182</v>
      </c>
      <c r="H11" s="130"/>
      <c r="I11" s="130" t="str">
        <f>IF($E11="","",VLOOKUP($E11,#REF!,4))</f>
        <v/>
      </c>
      <c r="J11" s="114"/>
      <c r="K11" s="113"/>
      <c r="L11" s="138"/>
      <c r="M11" s="113"/>
      <c r="N11" s="139"/>
      <c r="O11" s="137"/>
      <c r="P11" s="137"/>
      <c r="Q11" s="118"/>
      <c r="R11" s="119"/>
      <c r="S11" s="120"/>
      <c r="U11" s="129" t="str">
        <f>Birók!P25</f>
        <v xml:space="preserve"> </v>
      </c>
      <c r="Y11" s="332"/>
      <c r="Z11" s="332"/>
      <c r="AA11" s="342" t="s">
        <v>97</v>
      </c>
      <c r="AB11" s="343">
        <v>25</v>
      </c>
      <c r="AC11" s="343">
        <v>15</v>
      </c>
      <c r="AD11" s="343">
        <v>10</v>
      </c>
      <c r="AE11" s="343">
        <v>6</v>
      </c>
      <c r="AF11" s="343">
        <v>3</v>
      </c>
      <c r="AG11" s="343">
        <v>1</v>
      </c>
      <c r="AH11" s="343">
        <v>0</v>
      </c>
      <c r="AI11"/>
      <c r="AJ11"/>
      <c r="AK11"/>
    </row>
    <row r="12" spans="1:37" s="34" customFormat="1" ht="12.9" customHeight="1" x14ac:dyDescent="0.25">
      <c r="A12" s="122"/>
      <c r="B12" s="195"/>
      <c r="C12" s="234"/>
      <c r="D12" s="234"/>
      <c r="E12" s="133"/>
      <c r="F12" s="124"/>
      <c r="G12" s="124"/>
      <c r="H12" s="125"/>
      <c r="I12" s="356" t="s">
        <v>0</v>
      </c>
      <c r="J12" s="127"/>
      <c r="K12" s="128" t="s">
        <v>172</v>
      </c>
      <c r="L12" s="140"/>
      <c r="M12" s="113"/>
      <c r="N12" s="139"/>
      <c r="O12" s="137"/>
      <c r="P12" s="137"/>
      <c r="Q12" s="118"/>
      <c r="R12" s="119"/>
      <c r="S12" s="120"/>
      <c r="U12" s="129" t="str">
        <f>Birók!P26</f>
        <v xml:space="preserve"> </v>
      </c>
      <c r="Y12" s="332"/>
      <c r="Z12" s="332"/>
      <c r="AA12" s="342" t="s">
        <v>102</v>
      </c>
      <c r="AB12" s="343">
        <v>15</v>
      </c>
      <c r="AC12" s="343">
        <v>10</v>
      </c>
      <c r="AD12" s="343">
        <v>6</v>
      </c>
      <c r="AE12" s="343">
        <v>3</v>
      </c>
      <c r="AF12" s="343">
        <v>1</v>
      </c>
      <c r="AG12" s="343">
        <v>0</v>
      </c>
      <c r="AH12" s="343">
        <v>0</v>
      </c>
      <c r="AI12"/>
      <c r="AJ12"/>
      <c r="AK12"/>
    </row>
    <row r="13" spans="1:37" s="34" customFormat="1" ht="12.9" customHeight="1" x14ac:dyDescent="0.25">
      <c r="A13" s="122">
        <v>4</v>
      </c>
      <c r="B13" s="217" t="str">
        <f>IF($E13="","",VLOOKUP($E13,#REF!,14))</f>
        <v/>
      </c>
      <c r="C13" s="224" t="str">
        <f>IF($E13="","",VLOOKUP($E13,#REF!,15))</f>
        <v/>
      </c>
      <c r="D13" s="224" t="str">
        <f>IF($E13="","",VLOOKUP($E13,#REF!,5))</f>
        <v/>
      </c>
      <c r="E13" s="111"/>
      <c r="F13" s="130" t="str">
        <f>UPPER(IF($E13="","",VLOOKUP($E13,#REF!,2)))</f>
        <v/>
      </c>
      <c r="G13" s="130" t="str">
        <f>IF($E13="","",VLOOKUP($E13,#REF!,3))</f>
        <v/>
      </c>
      <c r="H13" s="130"/>
      <c r="I13" s="130" t="str">
        <f>IF($E13="","",VLOOKUP($E13,#REF!,4))</f>
        <v/>
      </c>
      <c r="J13" s="141"/>
      <c r="K13" s="113"/>
      <c r="L13" s="113"/>
      <c r="M13" s="113"/>
      <c r="N13" s="139"/>
      <c r="O13" s="137"/>
      <c r="P13" s="137"/>
      <c r="Q13" s="118"/>
      <c r="R13" s="119"/>
      <c r="S13" s="120"/>
      <c r="U13" s="129" t="str">
        <f>Birók!P27</f>
        <v xml:space="preserve"> </v>
      </c>
      <c r="Y13" s="332"/>
      <c r="Z13" s="332"/>
      <c r="AA13" s="342" t="s">
        <v>98</v>
      </c>
      <c r="AB13" s="343">
        <v>10</v>
      </c>
      <c r="AC13" s="343">
        <v>6</v>
      </c>
      <c r="AD13" s="343">
        <v>3</v>
      </c>
      <c r="AE13" s="343">
        <v>1</v>
      </c>
      <c r="AF13" s="343">
        <v>0</v>
      </c>
      <c r="AG13" s="343">
        <v>0</v>
      </c>
      <c r="AH13" s="343">
        <v>0</v>
      </c>
      <c r="AI13"/>
      <c r="AJ13"/>
      <c r="AK13"/>
    </row>
    <row r="14" spans="1:37" s="34" customFormat="1" ht="12.9" customHeight="1" x14ac:dyDescent="0.25">
      <c r="A14" s="122"/>
      <c r="B14" s="195"/>
      <c r="C14" s="234"/>
      <c r="D14" s="234"/>
      <c r="E14" s="133"/>
      <c r="F14" s="113"/>
      <c r="G14" s="113"/>
      <c r="H14" s="65"/>
      <c r="I14" s="142"/>
      <c r="J14" s="134"/>
      <c r="K14" s="113"/>
      <c r="L14" s="113"/>
      <c r="M14" s="126" t="s">
        <v>0</v>
      </c>
      <c r="N14" s="135"/>
      <c r="O14" s="128" t="str">
        <f>UPPER(IF(OR(N14="a",N14="as"),M10,IF(OR(N14="b",N14="bs"),M18,)))</f>
        <v/>
      </c>
      <c r="P14" s="136"/>
      <c r="Q14" s="118"/>
      <c r="R14" s="119"/>
      <c r="S14" s="120"/>
      <c r="U14" s="129" t="str">
        <f>Birók!P28</f>
        <v xml:space="preserve"> </v>
      </c>
      <c r="Y14" s="332"/>
      <c r="Z14" s="332"/>
      <c r="AA14" s="342" t="s">
        <v>99</v>
      </c>
      <c r="AB14" s="343">
        <v>3</v>
      </c>
      <c r="AC14" s="343">
        <v>2</v>
      </c>
      <c r="AD14" s="343">
        <v>1</v>
      </c>
      <c r="AE14" s="343">
        <v>0</v>
      </c>
      <c r="AF14" s="343">
        <v>0</v>
      </c>
      <c r="AG14" s="343">
        <v>0</v>
      </c>
      <c r="AH14" s="343">
        <v>0</v>
      </c>
      <c r="AI14"/>
      <c r="AJ14"/>
      <c r="AK14"/>
    </row>
    <row r="15" spans="1:37" s="34" customFormat="1" ht="12.9" customHeight="1" x14ac:dyDescent="0.25">
      <c r="A15" s="110">
        <v>5</v>
      </c>
      <c r="B15" s="217" t="str">
        <f>IF($E15="","",VLOOKUP($E15,#REF!,14))</f>
        <v/>
      </c>
      <c r="C15" s="224" t="str">
        <f>IF($E15="","",VLOOKUP($E15,#REF!,15))</f>
        <v/>
      </c>
      <c r="D15" s="224" t="str">
        <f>IF($E15="","",VLOOKUP($E15,#REF!,5))</f>
        <v/>
      </c>
      <c r="E15" s="111"/>
      <c r="F15" s="112" t="s">
        <v>179</v>
      </c>
      <c r="G15" s="112" t="s">
        <v>180</v>
      </c>
      <c r="H15" s="112"/>
      <c r="I15" s="112" t="str">
        <f>IF($E15="","",VLOOKUP($E15,#REF!,4))</f>
        <v/>
      </c>
      <c r="J15" s="143"/>
      <c r="K15" s="113"/>
      <c r="L15" s="113"/>
      <c r="M15" s="113"/>
      <c r="N15" s="139"/>
      <c r="O15" s="113"/>
      <c r="P15" s="139"/>
      <c r="Q15" s="118"/>
      <c r="R15" s="119"/>
      <c r="S15" s="120"/>
      <c r="U15" s="129" t="str">
        <f>Birók!P29</f>
        <v xml:space="preserve"> </v>
      </c>
      <c r="Y15" s="332"/>
      <c r="Z15" s="332"/>
      <c r="AA15" s="342"/>
      <c r="AB15" s="342"/>
      <c r="AC15" s="342"/>
      <c r="AD15" s="342"/>
      <c r="AE15" s="342"/>
      <c r="AF15" s="342"/>
      <c r="AG15" s="342"/>
      <c r="AH15" s="342"/>
      <c r="AI15"/>
      <c r="AJ15"/>
      <c r="AK15"/>
    </row>
    <row r="16" spans="1:37" s="34" customFormat="1" ht="12.9" customHeight="1" thickBot="1" x14ac:dyDescent="0.3">
      <c r="A16" s="122"/>
      <c r="B16" s="195"/>
      <c r="C16" s="234"/>
      <c r="D16" s="234"/>
      <c r="E16" s="133"/>
      <c r="F16" s="124"/>
      <c r="G16" s="124"/>
      <c r="H16" s="125"/>
      <c r="I16" s="356" t="s">
        <v>0</v>
      </c>
      <c r="J16" s="127"/>
      <c r="K16" s="128" t="s">
        <v>173</v>
      </c>
      <c r="L16" s="128"/>
      <c r="M16" s="113"/>
      <c r="N16" s="139"/>
      <c r="O16" s="137"/>
      <c r="P16" s="139"/>
      <c r="Q16" s="118"/>
      <c r="R16" s="119"/>
      <c r="S16" s="120"/>
      <c r="U16" s="144" t="str">
        <f>Birók!P30</f>
        <v>Egyik sem</v>
      </c>
      <c r="Y16" s="332"/>
      <c r="Z16" s="332"/>
      <c r="AA16" s="342" t="s">
        <v>60</v>
      </c>
      <c r="AB16" s="343">
        <v>150</v>
      </c>
      <c r="AC16" s="343">
        <v>120</v>
      </c>
      <c r="AD16" s="343">
        <v>90</v>
      </c>
      <c r="AE16" s="343">
        <v>60</v>
      </c>
      <c r="AF16" s="343">
        <v>40</v>
      </c>
      <c r="AG16" s="343">
        <v>25</v>
      </c>
      <c r="AH16" s="343">
        <v>15</v>
      </c>
      <c r="AI16"/>
      <c r="AJ16"/>
      <c r="AK16"/>
    </row>
    <row r="17" spans="1:37" s="34" customFormat="1" ht="12.9" customHeight="1" x14ac:dyDescent="0.25">
      <c r="A17" s="122">
        <v>6</v>
      </c>
      <c r="B17" s="217" t="str">
        <f>IF($E17="","",VLOOKUP($E17,#REF!,14))</f>
        <v/>
      </c>
      <c r="C17" s="224" t="str">
        <f>IF($E17="","",VLOOKUP($E17,#REF!,15))</f>
        <v/>
      </c>
      <c r="D17" s="224" t="str">
        <f>IF($E17="","",VLOOKUP($E17,#REF!,5))</f>
        <v/>
      </c>
      <c r="E17" s="111"/>
      <c r="F17" s="130" t="str">
        <f>UPPER(IF($E17="","",VLOOKUP($E17,#REF!,2)))</f>
        <v/>
      </c>
      <c r="G17" s="130" t="str">
        <f>IF($E17="","",VLOOKUP($E17,#REF!,3))</f>
        <v/>
      </c>
      <c r="H17" s="130"/>
      <c r="I17" s="130" t="str">
        <f>IF($E17="","",VLOOKUP($E17,#REF!,4))</f>
        <v/>
      </c>
      <c r="J17" s="131"/>
      <c r="K17" s="113"/>
      <c r="L17" s="132"/>
      <c r="M17" s="113"/>
      <c r="N17" s="139"/>
      <c r="O17" s="137"/>
      <c r="P17" s="139"/>
      <c r="Q17" s="118"/>
      <c r="R17" s="119"/>
      <c r="S17" s="120"/>
      <c r="Y17" s="332"/>
      <c r="Z17" s="332"/>
      <c r="AA17" s="342" t="s">
        <v>90</v>
      </c>
      <c r="AB17" s="343">
        <v>120</v>
      </c>
      <c r="AC17" s="343">
        <v>90</v>
      </c>
      <c r="AD17" s="343">
        <v>60</v>
      </c>
      <c r="AE17" s="343">
        <v>40</v>
      </c>
      <c r="AF17" s="343">
        <v>25</v>
      </c>
      <c r="AG17" s="343">
        <v>15</v>
      </c>
      <c r="AH17" s="343">
        <v>8</v>
      </c>
      <c r="AI17"/>
      <c r="AJ17"/>
      <c r="AK17"/>
    </row>
    <row r="18" spans="1:37" s="34" customFormat="1" ht="12.9" customHeight="1" x14ac:dyDescent="0.25">
      <c r="A18" s="122"/>
      <c r="B18" s="195"/>
      <c r="C18" s="234"/>
      <c r="D18" s="234"/>
      <c r="E18" s="133"/>
      <c r="F18" s="124"/>
      <c r="G18" s="124"/>
      <c r="H18" s="125"/>
      <c r="I18" s="113"/>
      <c r="J18" s="134"/>
      <c r="K18" s="126" t="s">
        <v>0</v>
      </c>
      <c r="L18" s="135"/>
      <c r="M18" s="128" t="str">
        <f>UPPER(IF(OR(L18="a",L18="as"),K16,IF(OR(L18="b",L18="bs"),K20,)))</f>
        <v/>
      </c>
      <c r="N18" s="145"/>
      <c r="O18" s="137"/>
      <c r="P18" s="139"/>
      <c r="Q18" s="118"/>
      <c r="R18" s="119"/>
      <c r="S18" s="120"/>
      <c r="Y18" s="332"/>
      <c r="Z18" s="332"/>
      <c r="AA18" s="342" t="s">
        <v>91</v>
      </c>
      <c r="AB18" s="343">
        <v>90</v>
      </c>
      <c r="AC18" s="343">
        <v>60</v>
      </c>
      <c r="AD18" s="343">
        <v>40</v>
      </c>
      <c r="AE18" s="343">
        <v>25</v>
      </c>
      <c r="AF18" s="343">
        <v>15</v>
      </c>
      <c r="AG18" s="343">
        <v>8</v>
      </c>
      <c r="AH18" s="343">
        <v>4</v>
      </c>
      <c r="AI18"/>
      <c r="AJ18"/>
      <c r="AK18"/>
    </row>
    <row r="19" spans="1:37" s="34" customFormat="1" ht="12.9" customHeight="1" x14ac:dyDescent="0.25">
      <c r="A19" s="122">
        <v>7</v>
      </c>
      <c r="B19" s="217" t="str">
        <f>IF($E19="","",VLOOKUP($E19,#REF!,14))</f>
        <v/>
      </c>
      <c r="C19" s="224" t="str">
        <f>IF($E19="","",VLOOKUP($E19,#REF!,15))</f>
        <v/>
      </c>
      <c r="D19" s="224" t="str">
        <f>IF($E19="","",VLOOKUP($E19,#REF!,5))</f>
        <v/>
      </c>
      <c r="E19" s="111"/>
      <c r="F19" s="130" t="s">
        <v>177</v>
      </c>
      <c r="G19" s="130" t="s">
        <v>178</v>
      </c>
      <c r="H19" s="130"/>
      <c r="I19" s="130" t="str">
        <f>IF($E19="","",VLOOKUP($E19,#REF!,4))</f>
        <v/>
      </c>
      <c r="J19" s="114"/>
      <c r="K19" s="113"/>
      <c r="L19" s="138"/>
      <c r="M19" s="113"/>
      <c r="N19" s="137"/>
      <c r="O19" s="137"/>
      <c r="P19" s="139"/>
      <c r="Q19" s="118"/>
      <c r="R19" s="119"/>
      <c r="S19" s="120"/>
      <c r="Y19" s="332"/>
      <c r="Z19" s="332"/>
      <c r="AA19" s="342" t="s">
        <v>92</v>
      </c>
      <c r="AB19" s="343">
        <v>60</v>
      </c>
      <c r="AC19" s="343">
        <v>40</v>
      </c>
      <c r="AD19" s="343">
        <v>25</v>
      </c>
      <c r="AE19" s="343">
        <v>15</v>
      </c>
      <c r="AF19" s="343">
        <v>8</v>
      </c>
      <c r="AG19" s="343">
        <v>4</v>
      </c>
      <c r="AH19" s="343">
        <v>2</v>
      </c>
      <c r="AI19"/>
      <c r="AJ19"/>
      <c r="AK19"/>
    </row>
    <row r="20" spans="1:37" s="34" customFormat="1" ht="12.9" customHeight="1" x14ac:dyDescent="0.25">
      <c r="A20" s="122"/>
      <c r="B20" s="195"/>
      <c r="C20" s="234"/>
      <c r="D20" s="234"/>
      <c r="E20" s="123"/>
      <c r="F20" s="124"/>
      <c r="G20" s="124"/>
      <c r="H20" s="125"/>
      <c r="I20" s="356" t="s">
        <v>0</v>
      </c>
      <c r="J20" s="127"/>
      <c r="K20" s="128" t="s">
        <v>176</v>
      </c>
      <c r="L20" s="140"/>
      <c r="M20" s="113"/>
      <c r="N20" s="137"/>
      <c r="O20" s="137"/>
      <c r="P20" s="139"/>
      <c r="Q20" s="118"/>
      <c r="R20" s="119"/>
      <c r="S20" s="120"/>
      <c r="Y20" s="332"/>
      <c r="Z20" s="332"/>
      <c r="AA20" s="342" t="s">
        <v>93</v>
      </c>
      <c r="AB20" s="343">
        <v>40</v>
      </c>
      <c r="AC20" s="343">
        <v>25</v>
      </c>
      <c r="AD20" s="343">
        <v>15</v>
      </c>
      <c r="AE20" s="343">
        <v>8</v>
      </c>
      <c r="AF20" s="343">
        <v>4</v>
      </c>
      <c r="AG20" s="343">
        <v>2</v>
      </c>
      <c r="AH20" s="343">
        <v>1</v>
      </c>
      <c r="AI20"/>
      <c r="AJ20"/>
      <c r="AK20"/>
    </row>
    <row r="21" spans="1:37" s="34" customFormat="1" ht="12.9" customHeight="1" x14ac:dyDescent="0.25">
      <c r="A21" s="122">
        <v>8</v>
      </c>
      <c r="B21" s="217" t="str">
        <f>IF($E21="","",VLOOKUP($E21,#REF!,14))</f>
        <v/>
      </c>
      <c r="C21" s="224" t="str">
        <f>IF($E21="","",VLOOKUP($E21,#REF!,15))</f>
        <v/>
      </c>
      <c r="D21" s="224" t="str">
        <f>IF($E21="","",VLOOKUP($E21,#REF!,5))</f>
        <v/>
      </c>
      <c r="E21" s="111"/>
      <c r="F21" s="130" t="str">
        <f>UPPER(IF($E21="","",VLOOKUP($E21,#REF!,2)))</f>
        <v/>
      </c>
      <c r="G21" s="130" t="str">
        <f>IF($E21="","",VLOOKUP($E21,#REF!,3))</f>
        <v/>
      </c>
      <c r="H21" s="130"/>
      <c r="I21" s="130" t="str">
        <f>IF($E21="","",VLOOKUP($E21,#REF!,4))</f>
        <v/>
      </c>
      <c r="J21" s="141"/>
      <c r="K21" s="113"/>
      <c r="L21" s="113"/>
      <c r="M21" s="113"/>
      <c r="N21" s="137"/>
      <c r="O21" s="137"/>
      <c r="P21" s="139"/>
      <c r="Q21" s="118"/>
      <c r="R21" s="119"/>
      <c r="S21" s="120"/>
      <c r="Y21" s="332"/>
      <c r="Z21" s="332"/>
      <c r="AA21" s="342" t="s">
        <v>94</v>
      </c>
      <c r="AB21" s="343">
        <v>25</v>
      </c>
      <c r="AC21" s="343">
        <v>15</v>
      </c>
      <c r="AD21" s="343">
        <v>10</v>
      </c>
      <c r="AE21" s="343">
        <v>6</v>
      </c>
      <c r="AF21" s="343">
        <v>3</v>
      </c>
      <c r="AG21" s="343">
        <v>1</v>
      </c>
      <c r="AH21" s="343">
        <v>0</v>
      </c>
      <c r="AI21"/>
      <c r="AJ21"/>
      <c r="AK21"/>
    </row>
    <row r="22" spans="1:37" s="34" customFormat="1" ht="12.9" customHeight="1" x14ac:dyDescent="0.25">
      <c r="A22" s="122"/>
      <c r="B22" s="195"/>
      <c r="C22" s="234"/>
      <c r="D22" s="234"/>
      <c r="E22" s="123"/>
      <c r="F22" s="142"/>
      <c r="G22" s="142"/>
      <c r="H22" s="146"/>
      <c r="I22" s="142"/>
      <c r="J22" s="134"/>
      <c r="K22" s="113"/>
      <c r="L22" s="113"/>
      <c r="M22" s="113"/>
      <c r="N22" s="137"/>
      <c r="O22" s="126" t="s">
        <v>0</v>
      </c>
      <c r="P22" s="135"/>
      <c r="Q22" s="128" t="str">
        <f>UPPER(IF(OR(P22="a",P22="as"),O14,IF(OR(P22="b",P22="bs"),O30,)))</f>
        <v/>
      </c>
      <c r="R22" s="136"/>
      <c r="S22" s="120"/>
      <c r="Y22" s="332"/>
      <c r="Z22" s="332"/>
      <c r="AA22" s="342" t="s">
        <v>95</v>
      </c>
      <c r="AB22" s="343">
        <v>15</v>
      </c>
      <c r="AC22" s="343">
        <v>10</v>
      </c>
      <c r="AD22" s="343">
        <v>6</v>
      </c>
      <c r="AE22" s="343">
        <v>3</v>
      </c>
      <c r="AF22" s="343">
        <v>1</v>
      </c>
      <c r="AG22" s="343">
        <v>0</v>
      </c>
      <c r="AH22" s="343">
        <v>0</v>
      </c>
      <c r="AI22"/>
      <c r="AJ22"/>
      <c r="AK22"/>
    </row>
    <row r="23" spans="1:37" s="34" customFormat="1" ht="12.9" customHeight="1" x14ac:dyDescent="0.25">
      <c r="A23" s="122">
        <v>9</v>
      </c>
      <c r="B23" s="217" t="str">
        <f>IF($E23="","",VLOOKUP($E23,#REF!,14))</f>
        <v/>
      </c>
      <c r="C23" s="224" t="str">
        <f>IF($E23="","",VLOOKUP($E23,#REF!,15))</f>
        <v/>
      </c>
      <c r="D23" s="224" t="str">
        <f>IF($E23="","",VLOOKUP($E23,#REF!,5))</f>
        <v/>
      </c>
      <c r="E23" s="111"/>
      <c r="F23" s="130" t="s">
        <v>163</v>
      </c>
      <c r="G23" s="130" t="s">
        <v>185</v>
      </c>
      <c r="H23" s="130"/>
      <c r="I23" s="130" t="str">
        <f>IF($E23="","",VLOOKUP($E23,#REF!,4))</f>
        <v/>
      </c>
      <c r="J23" s="114"/>
      <c r="K23" s="113"/>
      <c r="L23" s="113"/>
      <c r="M23" s="113"/>
      <c r="N23" s="137"/>
      <c r="O23" s="113"/>
      <c r="P23" s="139"/>
      <c r="Q23" s="113"/>
      <c r="R23" s="137"/>
      <c r="S23" s="120"/>
      <c r="Y23" s="332"/>
      <c r="Z23" s="332"/>
      <c r="AA23" s="342" t="s">
        <v>96</v>
      </c>
      <c r="AB23" s="343">
        <v>10</v>
      </c>
      <c r="AC23" s="343">
        <v>6</v>
      </c>
      <c r="AD23" s="343">
        <v>3</v>
      </c>
      <c r="AE23" s="343">
        <v>1</v>
      </c>
      <c r="AF23" s="343">
        <v>0</v>
      </c>
      <c r="AG23" s="343">
        <v>0</v>
      </c>
      <c r="AH23" s="343">
        <v>0</v>
      </c>
      <c r="AI23"/>
      <c r="AJ23"/>
      <c r="AK23"/>
    </row>
    <row r="24" spans="1:37" s="34" customFormat="1" ht="12.9" customHeight="1" x14ac:dyDescent="0.25">
      <c r="A24" s="122"/>
      <c r="B24" s="195"/>
      <c r="C24" s="234"/>
      <c r="D24" s="234"/>
      <c r="E24" s="123"/>
      <c r="F24" s="124"/>
      <c r="G24" s="124"/>
      <c r="H24" s="125"/>
      <c r="I24" s="356" t="s">
        <v>0</v>
      </c>
      <c r="J24" s="127"/>
      <c r="K24" s="128" t="str">
        <f>UPPER(IF(OR(J24="a",J24="as"),F23,IF(OR(J24="b",J24="bs"),F25,)))</f>
        <v/>
      </c>
      <c r="L24" s="128"/>
      <c r="M24" s="113"/>
      <c r="N24" s="137"/>
      <c r="O24" s="137"/>
      <c r="P24" s="139"/>
      <c r="Q24" s="118"/>
      <c r="R24" s="119"/>
      <c r="S24" s="120"/>
      <c r="Y24" s="332"/>
      <c r="Z24" s="332"/>
      <c r="AA24" s="342" t="s">
        <v>97</v>
      </c>
      <c r="AB24" s="343">
        <v>6</v>
      </c>
      <c r="AC24" s="343">
        <v>3</v>
      </c>
      <c r="AD24" s="343">
        <v>1</v>
      </c>
      <c r="AE24" s="343">
        <v>0</v>
      </c>
      <c r="AF24" s="343">
        <v>0</v>
      </c>
      <c r="AG24" s="343">
        <v>0</v>
      </c>
      <c r="AH24" s="343">
        <v>0</v>
      </c>
      <c r="AI24"/>
      <c r="AJ24"/>
      <c r="AK24"/>
    </row>
    <row r="25" spans="1:37" s="34" customFormat="1" ht="12.9" customHeight="1" x14ac:dyDescent="0.25">
      <c r="A25" s="122">
        <v>10</v>
      </c>
      <c r="B25" s="217" t="str">
        <f>IF($E25="","",VLOOKUP($E25,#REF!,14))</f>
        <v/>
      </c>
      <c r="C25" s="224" t="str">
        <f>IF($E25="","",VLOOKUP($E25,#REF!,15))</f>
        <v/>
      </c>
      <c r="D25" s="224" t="str">
        <f>IF($E25="","",VLOOKUP($E25,#REF!,5))</f>
        <v/>
      </c>
      <c r="E25" s="111"/>
      <c r="F25" s="130" t="s">
        <v>186</v>
      </c>
      <c r="G25" s="130" t="s">
        <v>187</v>
      </c>
      <c r="H25" s="130"/>
      <c r="I25" s="130" t="str">
        <f>IF($E25="","",VLOOKUP($E25,#REF!,4))</f>
        <v/>
      </c>
      <c r="J25" s="131"/>
      <c r="K25" s="113"/>
      <c r="L25" s="132"/>
      <c r="M25" s="113"/>
      <c r="N25" s="137"/>
      <c r="O25" s="137"/>
      <c r="P25" s="139"/>
      <c r="Q25" s="118"/>
      <c r="R25" s="119"/>
      <c r="S25" s="120"/>
      <c r="Y25" s="332"/>
      <c r="Z25" s="332"/>
      <c r="AA25" s="342" t="s">
        <v>102</v>
      </c>
      <c r="AB25" s="343">
        <v>3</v>
      </c>
      <c r="AC25" s="343">
        <v>2</v>
      </c>
      <c r="AD25" s="343">
        <v>1</v>
      </c>
      <c r="AE25" s="343">
        <v>0</v>
      </c>
      <c r="AF25" s="343">
        <v>0</v>
      </c>
      <c r="AG25" s="343">
        <v>0</v>
      </c>
      <c r="AH25" s="343">
        <v>0</v>
      </c>
      <c r="AI25"/>
      <c r="AJ25"/>
      <c r="AK25"/>
    </row>
    <row r="26" spans="1:37" s="34" customFormat="1" ht="12.9" customHeight="1" x14ac:dyDescent="0.25">
      <c r="A26" s="122"/>
      <c r="B26" s="195"/>
      <c r="C26" s="234"/>
      <c r="D26" s="234"/>
      <c r="E26" s="133"/>
      <c r="F26" s="124"/>
      <c r="G26" s="124"/>
      <c r="H26" s="125"/>
      <c r="I26" s="113"/>
      <c r="J26" s="134"/>
      <c r="K26" s="126" t="s">
        <v>0</v>
      </c>
      <c r="L26" s="135"/>
      <c r="M26" s="128" t="str">
        <f>UPPER(IF(OR(L26="a",L26="as"),K24,IF(OR(L26="b",L26="bs"),K28,)))</f>
        <v/>
      </c>
      <c r="N26" s="136"/>
      <c r="O26" s="137"/>
      <c r="P26" s="139"/>
      <c r="Q26" s="118"/>
      <c r="R26" s="119"/>
      <c r="S26" s="120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22">
        <v>11</v>
      </c>
      <c r="B27" s="217" t="str">
        <f>IF($E27="","",VLOOKUP($E27,#REF!,14))</f>
        <v/>
      </c>
      <c r="C27" s="224" t="str">
        <f>IF($E27="","",VLOOKUP($E27,#REF!,15))</f>
        <v/>
      </c>
      <c r="D27" s="224" t="str">
        <f>IF($E27="","",VLOOKUP($E27,#REF!,5))</f>
        <v/>
      </c>
      <c r="E27" s="111"/>
      <c r="F27" s="130" t="s">
        <v>188</v>
      </c>
      <c r="G27" s="130" t="s">
        <v>139</v>
      </c>
      <c r="H27" s="130"/>
      <c r="I27" s="130" t="str">
        <f>IF($E27="","",VLOOKUP($E27,#REF!,4))</f>
        <v/>
      </c>
      <c r="J27" s="114"/>
      <c r="K27" s="113"/>
      <c r="L27" s="138"/>
      <c r="M27" s="113"/>
      <c r="N27" s="139"/>
      <c r="O27" s="137"/>
      <c r="P27" s="139"/>
      <c r="Q27" s="118"/>
      <c r="R27" s="119"/>
      <c r="S27" s="120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47"/>
      <c r="B28" s="195"/>
      <c r="C28" s="234"/>
      <c r="D28" s="234"/>
      <c r="E28" s="133"/>
      <c r="F28" s="124"/>
      <c r="G28" s="124"/>
      <c r="H28" s="125"/>
      <c r="I28" s="356" t="s">
        <v>0</v>
      </c>
      <c r="J28" s="127"/>
      <c r="K28" s="128" t="s">
        <v>191</v>
      </c>
      <c r="L28" s="140"/>
      <c r="M28" s="113"/>
      <c r="N28" s="139"/>
      <c r="O28" s="137"/>
      <c r="P28" s="139"/>
      <c r="Q28" s="118"/>
      <c r="R28" s="119"/>
      <c r="S28" s="120"/>
    </row>
    <row r="29" spans="1:37" s="34" customFormat="1" ht="12.9" customHeight="1" x14ac:dyDescent="0.25">
      <c r="A29" s="110">
        <v>12</v>
      </c>
      <c r="B29" s="217" t="str">
        <f>IF($E29="","",VLOOKUP($E29,#REF!,14))</f>
        <v/>
      </c>
      <c r="C29" s="224" t="str">
        <f>IF($E29="","",VLOOKUP($E29,#REF!,15))</f>
        <v/>
      </c>
      <c r="D29" s="224" t="str">
        <f>IF($E29="","",VLOOKUP($E29,#REF!,5))</f>
        <v/>
      </c>
      <c r="E29" s="111"/>
      <c r="F29" s="112" t="str">
        <f>UPPER(IF($E29="","",VLOOKUP($E29,#REF!,2)))</f>
        <v/>
      </c>
      <c r="G29" s="112" t="str">
        <f>IF($E29="","",VLOOKUP($E29,#REF!,3))</f>
        <v/>
      </c>
      <c r="H29" s="112"/>
      <c r="I29" s="112" t="str">
        <f>IF($E29="","",VLOOKUP($E29,#REF!,4))</f>
        <v/>
      </c>
      <c r="J29" s="141"/>
      <c r="K29" s="113"/>
      <c r="L29" s="113"/>
      <c r="M29" s="113"/>
      <c r="N29" s="139"/>
      <c r="O29" s="137"/>
      <c r="P29" s="139"/>
      <c r="Q29" s="118"/>
      <c r="R29" s="119"/>
      <c r="S29" s="120"/>
    </row>
    <row r="30" spans="1:37" s="34" customFormat="1" ht="12.9" customHeight="1" x14ac:dyDescent="0.25">
      <c r="A30" s="122"/>
      <c r="B30" s="195"/>
      <c r="C30" s="234"/>
      <c r="D30" s="234"/>
      <c r="E30" s="133"/>
      <c r="F30" s="113"/>
      <c r="G30" s="113"/>
      <c r="H30" s="65"/>
      <c r="I30" s="142"/>
      <c r="J30" s="134"/>
      <c r="K30" s="113"/>
      <c r="L30" s="113"/>
      <c r="M30" s="126" t="s">
        <v>0</v>
      </c>
      <c r="N30" s="135"/>
      <c r="O30" s="128" t="str">
        <f>UPPER(IF(OR(N30="a",N30="as"),M26,IF(OR(N30="b",N30="bs"),M34,)))</f>
        <v/>
      </c>
      <c r="P30" s="145"/>
      <c r="Q30" s="118"/>
      <c r="R30" s="119"/>
      <c r="S30" s="120"/>
    </row>
    <row r="31" spans="1:37" s="34" customFormat="1" ht="12.9" customHeight="1" x14ac:dyDescent="0.25">
      <c r="A31" s="122">
        <v>13</v>
      </c>
      <c r="B31" s="217" t="str">
        <f>IF($E31="","",VLOOKUP($E31,#REF!,14))</f>
        <v/>
      </c>
      <c r="C31" s="224" t="str">
        <f>IF($E31="","",VLOOKUP($E31,#REF!,15))</f>
        <v/>
      </c>
      <c r="D31" s="224" t="str">
        <f>IF($E31="","",VLOOKUP($E31,#REF!,5))</f>
        <v/>
      </c>
      <c r="E31" s="111"/>
      <c r="F31" s="130" t="s">
        <v>189</v>
      </c>
      <c r="G31" s="130" t="s">
        <v>190</v>
      </c>
      <c r="H31" s="130"/>
      <c r="I31" s="130" t="str">
        <f>IF($E31="","",VLOOKUP($E31,#REF!,4))</f>
        <v/>
      </c>
      <c r="J31" s="143"/>
      <c r="K31" s="113"/>
      <c r="L31" s="113"/>
      <c r="M31" s="113"/>
      <c r="N31" s="139"/>
      <c r="O31" s="113"/>
      <c r="P31" s="137"/>
      <c r="Q31" s="118"/>
      <c r="R31" s="119"/>
      <c r="S31" s="120"/>
    </row>
    <row r="32" spans="1:37" s="34" customFormat="1" ht="12.9" customHeight="1" x14ac:dyDescent="0.25">
      <c r="A32" s="122"/>
      <c r="B32" s="195"/>
      <c r="C32" s="234"/>
      <c r="D32" s="234"/>
      <c r="E32" s="133"/>
      <c r="F32" s="124"/>
      <c r="G32" s="124"/>
      <c r="H32" s="125"/>
      <c r="I32" s="126" t="s">
        <v>0</v>
      </c>
      <c r="J32" s="127"/>
      <c r="K32" s="128" t="s">
        <v>192</v>
      </c>
      <c r="L32" s="128"/>
      <c r="M32" s="113"/>
      <c r="N32" s="139"/>
      <c r="O32" s="137"/>
      <c r="P32" s="137"/>
      <c r="Q32" s="118"/>
      <c r="R32" s="119"/>
      <c r="S32" s="120"/>
    </row>
    <row r="33" spans="1:19" s="34" customFormat="1" ht="12.9" customHeight="1" x14ac:dyDescent="0.25">
      <c r="A33" s="122">
        <v>14</v>
      </c>
      <c r="B33" s="217" t="str">
        <f>IF($E33="","",VLOOKUP($E33,#REF!,14))</f>
        <v/>
      </c>
      <c r="C33" s="224" t="str">
        <f>IF($E33="","",VLOOKUP($E33,#REF!,15))</f>
        <v/>
      </c>
      <c r="D33" s="224" t="str">
        <f>IF($E33="","",VLOOKUP($E33,#REF!,5))</f>
        <v/>
      </c>
      <c r="E33" s="111"/>
      <c r="F33" s="130" t="str">
        <f>UPPER(IF($E33="","",VLOOKUP($E33,#REF!,2)))</f>
        <v/>
      </c>
      <c r="G33" s="130" t="str">
        <f>IF($E33="","",VLOOKUP($E33,#REF!,3))</f>
        <v/>
      </c>
      <c r="H33" s="130"/>
      <c r="I33" s="130" t="str">
        <f>IF($E33="","",VLOOKUP($E33,#REF!,4))</f>
        <v/>
      </c>
      <c r="J33" s="131"/>
      <c r="K33" s="113"/>
      <c r="L33" s="132"/>
      <c r="M33" s="113"/>
      <c r="N33" s="139"/>
      <c r="O33" s="137"/>
      <c r="P33" s="137"/>
      <c r="Q33" s="118"/>
      <c r="R33" s="119"/>
      <c r="S33" s="120"/>
    </row>
    <row r="34" spans="1:19" s="34" customFormat="1" ht="12.9" customHeight="1" x14ac:dyDescent="0.25">
      <c r="A34" s="122"/>
      <c r="B34" s="195"/>
      <c r="C34" s="234"/>
      <c r="D34" s="234"/>
      <c r="E34" s="133"/>
      <c r="F34" s="124"/>
      <c r="G34" s="124"/>
      <c r="H34" s="125"/>
      <c r="I34" s="113"/>
      <c r="J34" s="134"/>
      <c r="K34" s="126" t="s">
        <v>0</v>
      </c>
      <c r="L34" s="135"/>
      <c r="M34" s="128" t="str">
        <f>UPPER(IF(OR(L34="a",L34="as"),K32,IF(OR(L34="b",L34="bs"),K36,)))</f>
        <v/>
      </c>
      <c r="N34" s="145"/>
      <c r="O34" s="137"/>
      <c r="P34" s="137"/>
      <c r="Q34" s="118"/>
      <c r="R34" s="119"/>
      <c r="S34" s="120"/>
    </row>
    <row r="35" spans="1:19" s="34" customFormat="1" ht="12.9" customHeight="1" x14ac:dyDescent="0.25">
      <c r="A35" s="122">
        <v>15</v>
      </c>
      <c r="B35" s="217" t="str">
        <f>IF($E35="","",VLOOKUP($E35,#REF!,14))</f>
        <v/>
      </c>
      <c r="C35" s="224" t="str">
        <f>IF($E35="","",VLOOKUP($E35,#REF!,15))</f>
        <v/>
      </c>
      <c r="D35" s="224" t="str">
        <f>IF($E35="","",VLOOKUP($E35,#REF!,5))</f>
        <v/>
      </c>
      <c r="E35" s="111"/>
      <c r="F35" s="130" t="str">
        <f>UPPER(IF($E35="","",VLOOKUP($E35,#REF!,2)))</f>
        <v/>
      </c>
      <c r="G35" s="130" t="str">
        <f>IF($E35="","",VLOOKUP($E35,#REF!,3))</f>
        <v/>
      </c>
      <c r="H35" s="130"/>
      <c r="I35" s="130" t="str">
        <f>IF($E35="","",VLOOKUP($E35,#REF!,4))</f>
        <v/>
      </c>
      <c r="J35" s="114"/>
      <c r="K35" s="113"/>
      <c r="L35" s="138"/>
      <c r="M35" s="113"/>
      <c r="N35" s="137"/>
      <c r="O35" s="137"/>
      <c r="P35" s="137"/>
      <c r="Q35" s="118"/>
      <c r="R35" s="119"/>
      <c r="S35" s="120"/>
    </row>
    <row r="36" spans="1:19" s="34" customFormat="1" ht="12.9" customHeight="1" x14ac:dyDescent="0.25">
      <c r="A36" s="122"/>
      <c r="B36" s="195"/>
      <c r="C36" s="234"/>
      <c r="D36" s="234"/>
      <c r="E36" s="123"/>
      <c r="F36" s="124"/>
      <c r="G36" s="124"/>
      <c r="H36" s="125"/>
      <c r="I36" s="126" t="s">
        <v>0</v>
      </c>
      <c r="J36" s="127"/>
      <c r="K36" s="128" t="s">
        <v>184</v>
      </c>
      <c r="L36" s="140"/>
      <c r="M36" s="113"/>
      <c r="N36" s="137"/>
      <c r="O36" s="137"/>
      <c r="P36" s="137"/>
      <c r="Q36" s="118"/>
      <c r="R36" s="119"/>
      <c r="S36" s="120"/>
    </row>
    <row r="37" spans="1:19" s="34" customFormat="1" ht="12.9" customHeight="1" x14ac:dyDescent="0.25">
      <c r="A37" s="110">
        <v>16</v>
      </c>
      <c r="B37" s="217" t="str">
        <f>IF($E37="","",VLOOKUP($E37,#REF!,14))</f>
        <v/>
      </c>
      <c r="C37" s="224" t="str">
        <f>IF($E37="","",VLOOKUP($E37,#REF!,15))</f>
        <v/>
      </c>
      <c r="D37" s="224" t="str">
        <f>IF($E37="","",VLOOKUP($E37,#REF!,5))</f>
        <v/>
      </c>
      <c r="E37" s="111"/>
      <c r="F37" s="112" t="s">
        <v>174</v>
      </c>
      <c r="G37" s="112" t="s">
        <v>183</v>
      </c>
      <c r="H37" s="130"/>
      <c r="I37" s="112" t="str">
        <f>IF($E37="","",VLOOKUP($E37,#REF!,4))</f>
        <v/>
      </c>
      <c r="J37" s="141"/>
      <c r="K37" s="113"/>
      <c r="L37" s="113"/>
      <c r="M37" s="113"/>
      <c r="N37" s="137"/>
      <c r="O37" s="137"/>
      <c r="P37" s="137"/>
      <c r="Q37" s="118"/>
      <c r="R37" s="119"/>
      <c r="S37" s="120"/>
    </row>
    <row r="38" spans="1:19" s="34" customFormat="1" ht="9.6" customHeight="1" x14ac:dyDescent="0.25">
      <c r="A38" s="148"/>
      <c r="B38" s="123"/>
      <c r="C38" s="123"/>
      <c r="D38" s="123"/>
      <c r="E38" s="123"/>
      <c r="F38" s="142"/>
      <c r="G38" s="142"/>
      <c r="H38" s="146"/>
      <c r="I38" s="113"/>
      <c r="J38" s="134"/>
      <c r="K38" s="113"/>
      <c r="L38" s="113"/>
      <c r="M38" s="113"/>
      <c r="N38" s="137"/>
      <c r="O38" s="137"/>
      <c r="P38" s="137"/>
      <c r="Q38" s="118"/>
      <c r="R38" s="119"/>
      <c r="S38" s="120"/>
    </row>
    <row r="39" spans="1:19" s="34" customFormat="1" ht="9.6" customHeight="1" x14ac:dyDescent="0.25">
      <c r="A39" s="149"/>
      <c r="B39" s="115"/>
      <c r="C39" s="115"/>
      <c r="D39" s="115"/>
      <c r="E39" s="123"/>
      <c r="F39" s="115"/>
      <c r="G39" s="115"/>
      <c r="H39" s="115"/>
      <c r="I39" s="115"/>
      <c r="J39" s="123"/>
      <c r="K39" s="115"/>
      <c r="L39" s="115"/>
      <c r="M39" s="115"/>
      <c r="N39" s="150"/>
      <c r="O39" s="150"/>
      <c r="P39" s="150"/>
      <c r="Q39" s="118"/>
      <c r="R39" s="119"/>
      <c r="S39" s="120"/>
    </row>
    <row r="40" spans="1:19" s="34" customFormat="1" ht="9.6" customHeight="1" x14ac:dyDescent="0.25">
      <c r="A40" s="148"/>
      <c r="B40" s="123"/>
      <c r="C40" s="123"/>
      <c r="D40" s="123"/>
      <c r="E40" s="123"/>
      <c r="F40" s="115"/>
      <c r="G40" s="115"/>
      <c r="I40" s="115"/>
      <c r="J40" s="123"/>
      <c r="K40" s="115"/>
      <c r="L40" s="115"/>
      <c r="M40" s="151"/>
      <c r="N40" s="123"/>
      <c r="O40" s="115"/>
      <c r="P40" s="150"/>
      <c r="Q40" s="118"/>
      <c r="R40" s="119"/>
      <c r="S40" s="120"/>
    </row>
    <row r="41" spans="1:19" s="34" customFormat="1" ht="9.6" customHeight="1" x14ac:dyDescent="0.25">
      <c r="A41" s="148"/>
      <c r="B41" s="115"/>
      <c r="C41" s="115"/>
      <c r="D41" s="115"/>
      <c r="E41" s="123"/>
      <c r="F41" s="115"/>
      <c r="G41" s="115"/>
      <c r="H41" s="115"/>
      <c r="I41" s="115"/>
      <c r="J41" s="123"/>
      <c r="K41" s="115"/>
      <c r="L41" s="115"/>
      <c r="M41" s="115"/>
      <c r="N41" s="150"/>
      <c r="O41" s="115"/>
      <c r="P41" s="150"/>
      <c r="Q41" s="118"/>
      <c r="R41" s="119"/>
      <c r="S41" s="120"/>
    </row>
    <row r="42" spans="1:19" s="34" customFormat="1" ht="9.6" customHeight="1" x14ac:dyDescent="0.25">
      <c r="A42" s="148"/>
      <c r="B42" s="123"/>
      <c r="C42" s="123"/>
      <c r="D42" s="123"/>
      <c r="E42" s="123"/>
      <c r="F42" s="115"/>
      <c r="G42" s="115"/>
      <c r="I42" s="151"/>
      <c r="J42" s="123"/>
      <c r="K42" s="115"/>
      <c r="L42" s="115"/>
      <c r="M42" s="115"/>
      <c r="N42" s="150"/>
      <c r="O42" s="150"/>
      <c r="P42" s="150"/>
      <c r="Q42" s="118"/>
      <c r="R42" s="119"/>
      <c r="S42" s="120"/>
    </row>
    <row r="43" spans="1:19" s="34" customFormat="1" ht="9.6" customHeight="1" x14ac:dyDescent="0.25">
      <c r="A43" s="148"/>
      <c r="B43" s="115"/>
      <c r="C43" s="115"/>
      <c r="D43" s="115"/>
      <c r="E43" s="123"/>
      <c r="F43" s="115"/>
      <c r="G43" s="115"/>
      <c r="H43" s="115"/>
      <c r="I43" s="115"/>
      <c r="J43" s="123"/>
      <c r="K43" s="115"/>
      <c r="L43" s="152"/>
      <c r="M43" s="115"/>
      <c r="N43" s="150"/>
      <c r="O43" s="150"/>
      <c r="P43" s="150"/>
      <c r="Q43" s="118"/>
      <c r="R43" s="119"/>
      <c r="S43" s="120"/>
    </row>
    <row r="44" spans="1:19" s="34" customFormat="1" ht="9.6" customHeight="1" x14ac:dyDescent="0.25">
      <c r="A44" s="148"/>
      <c r="B44" s="123"/>
      <c r="C44" s="123"/>
      <c r="D44" s="123"/>
      <c r="E44" s="123"/>
      <c r="F44" s="115"/>
      <c r="G44" s="115"/>
      <c r="I44" s="115"/>
      <c r="J44" s="123"/>
      <c r="K44" s="151"/>
      <c r="L44" s="123"/>
      <c r="M44" s="115"/>
      <c r="N44" s="150"/>
      <c r="O44" s="150"/>
      <c r="P44" s="150"/>
      <c r="Q44" s="118"/>
      <c r="R44" s="119"/>
      <c r="S44" s="120"/>
    </row>
    <row r="45" spans="1:19" s="34" customFormat="1" ht="9.6" customHeight="1" x14ac:dyDescent="0.25">
      <c r="A45" s="148"/>
      <c r="B45" s="115"/>
      <c r="C45" s="115"/>
      <c r="D45" s="115"/>
      <c r="E45" s="123"/>
      <c r="F45" s="115"/>
      <c r="G45" s="115"/>
      <c r="H45" s="115"/>
      <c r="I45" s="115"/>
      <c r="J45" s="123"/>
      <c r="K45" s="115"/>
      <c r="L45" s="115"/>
      <c r="M45" s="115"/>
      <c r="N45" s="150"/>
      <c r="O45" s="150"/>
      <c r="P45" s="150"/>
      <c r="Q45" s="118"/>
      <c r="R45" s="119"/>
      <c r="S45" s="120"/>
    </row>
    <row r="46" spans="1:19" s="34" customFormat="1" ht="9.6" customHeight="1" x14ac:dyDescent="0.25">
      <c r="A46" s="148"/>
      <c r="B46" s="123"/>
      <c r="C46" s="123"/>
      <c r="D46" s="123"/>
      <c r="E46" s="123"/>
      <c r="F46" s="115"/>
      <c r="G46" s="115"/>
      <c r="I46" s="151"/>
      <c r="J46" s="123"/>
      <c r="K46" s="115"/>
      <c r="L46" s="115"/>
      <c r="M46" s="115"/>
      <c r="N46" s="150"/>
      <c r="O46" s="150"/>
      <c r="P46" s="150"/>
      <c r="Q46" s="118"/>
      <c r="R46" s="119"/>
      <c r="S46" s="120"/>
    </row>
    <row r="47" spans="1:19" s="34" customFormat="1" ht="9.6" customHeight="1" x14ac:dyDescent="0.25">
      <c r="A47" s="149"/>
      <c r="B47" s="115"/>
      <c r="C47" s="115"/>
      <c r="D47" s="115"/>
      <c r="E47" s="123"/>
      <c r="F47" s="115"/>
      <c r="G47" s="115"/>
      <c r="H47" s="115"/>
      <c r="I47" s="115"/>
      <c r="J47" s="123"/>
      <c r="K47" s="115"/>
      <c r="L47" s="115"/>
      <c r="M47" s="115"/>
      <c r="N47" s="115"/>
      <c r="O47" s="116"/>
      <c r="P47" s="116"/>
      <c r="Q47" s="118"/>
      <c r="R47" s="119"/>
      <c r="S47" s="120"/>
    </row>
    <row r="48" spans="1:19" s="2" customFormat="1" ht="6.75" customHeight="1" x14ac:dyDescent="0.25">
      <c r="A48" s="153"/>
      <c r="B48" s="153"/>
      <c r="C48" s="153"/>
      <c r="D48" s="153"/>
      <c r="E48" s="153"/>
      <c r="F48" s="154"/>
      <c r="G48" s="154"/>
      <c r="H48" s="154"/>
      <c r="I48" s="154"/>
      <c r="J48" s="155"/>
      <c r="K48" s="156"/>
      <c r="L48" s="157"/>
      <c r="M48" s="156"/>
      <c r="N48" s="157"/>
      <c r="O48" s="156"/>
      <c r="P48" s="157"/>
      <c r="Q48" s="156"/>
      <c r="R48" s="157"/>
      <c r="S48" s="158"/>
    </row>
    <row r="49" spans="1:18" s="18" customFormat="1" ht="10.5" customHeight="1" x14ac:dyDescent="0.25">
      <c r="A49" s="159" t="s">
        <v>33</v>
      </c>
      <c r="B49" s="160"/>
      <c r="C49" s="160"/>
      <c r="D49" s="229"/>
      <c r="E49" s="161" t="s">
        <v>3</v>
      </c>
      <c r="F49" s="162" t="s">
        <v>35</v>
      </c>
      <c r="G49" s="161"/>
      <c r="H49" s="163"/>
      <c r="I49" s="164"/>
      <c r="J49" s="161" t="s">
        <v>3</v>
      </c>
      <c r="K49" s="162" t="s">
        <v>48</v>
      </c>
      <c r="L49" s="165"/>
      <c r="M49" s="162" t="s">
        <v>49</v>
      </c>
      <c r="N49" s="166"/>
      <c r="O49" s="167" t="s">
        <v>50</v>
      </c>
      <c r="P49" s="167"/>
      <c r="Q49" s="168"/>
      <c r="R49" s="169"/>
    </row>
    <row r="50" spans="1:18" s="18" customFormat="1" ht="9" customHeight="1" x14ac:dyDescent="0.25">
      <c r="A50" s="230" t="s">
        <v>34</v>
      </c>
      <c r="B50" s="231"/>
      <c r="C50" s="232"/>
      <c r="D50" s="233"/>
      <c r="E50" s="171">
        <v>1</v>
      </c>
      <c r="F50" s="84" t="e">
        <f>IF(E50&gt;$R$57,,UPPER(VLOOKUP(E50,#REF!,2)))</f>
        <v>#REF!</v>
      </c>
      <c r="G50" s="172"/>
      <c r="H50" s="84"/>
      <c r="I50" s="83"/>
      <c r="J50" s="173" t="s">
        <v>4</v>
      </c>
      <c r="K50" s="170"/>
      <c r="L50" s="174"/>
      <c r="M50" s="170"/>
      <c r="N50" s="175"/>
      <c r="O50" s="176" t="s">
        <v>39</v>
      </c>
      <c r="P50" s="177"/>
      <c r="Q50" s="177"/>
      <c r="R50" s="178"/>
    </row>
    <row r="51" spans="1:18" s="18" customFormat="1" ht="9" customHeight="1" x14ac:dyDescent="0.25">
      <c r="A51" s="183" t="s">
        <v>47</v>
      </c>
      <c r="B51" s="181"/>
      <c r="C51" s="226"/>
      <c r="D51" s="184"/>
      <c r="E51" s="171">
        <v>2</v>
      </c>
      <c r="F51" s="84" t="e">
        <f>IF(E51&gt;$R$57,,UPPER(VLOOKUP(E51,#REF!,2)))</f>
        <v>#REF!</v>
      </c>
      <c r="G51" s="172"/>
      <c r="H51" s="84"/>
      <c r="I51" s="83"/>
      <c r="J51" s="173" t="s">
        <v>5</v>
      </c>
      <c r="K51" s="170"/>
      <c r="L51" s="174"/>
      <c r="M51" s="170"/>
      <c r="N51" s="175"/>
      <c r="O51" s="179"/>
      <c r="P51" s="180"/>
      <c r="Q51" s="181"/>
      <c r="R51" s="182"/>
    </row>
    <row r="52" spans="1:18" s="18" customFormat="1" ht="9" customHeight="1" x14ac:dyDescent="0.25">
      <c r="A52" s="212"/>
      <c r="B52" s="213"/>
      <c r="C52" s="227"/>
      <c r="D52" s="214"/>
      <c r="E52" s="171">
        <v>3</v>
      </c>
      <c r="F52" s="84" t="e">
        <f>IF(E52&gt;$R$57,,UPPER(VLOOKUP(E52,#REF!,2)))</f>
        <v>#REF!</v>
      </c>
      <c r="G52" s="172"/>
      <c r="H52" s="84"/>
      <c r="I52" s="83"/>
      <c r="J52" s="173" t="s">
        <v>6</v>
      </c>
      <c r="K52" s="170"/>
      <c r="L52" s="174"/>
      <c r="M52" s="170"/>
      <c r="N52" s="175"/>
      <c r="O52" s="176" t="s">
        <v>40</v>
      </c>
      <c r="P52" s="177"/>
      <c r="Q52" s="177"/>
      <c r="R52" s="178"/>
    </row>
    <row r="53" spans="1:18" s="18" customFormat="1" ht="9" customHeight="1" x14ac:dyDescent="0.25">
      <c r="A53" s="185"/>
      <c r="B53" s="105"/>
      <c r="C53" s="105"/>
      <c r="D53" s="186"/>
      <c r="E53" s="171">
        <v>4</v>
      </c>
      <c r="F53" s="84" t="e">
        <f>IF(E53&gt;$R$57,,UPPER(VLOOKUP(E53,#REF!,2)))</f>
        <v>#REF!</v>
      </c>
      <c r="G53" s="172"/>
      <c r="H53" s="84"/>
      <c r="I53" s="83"/>
      <c r="J53" s="173" t="s">
        <v>7</v>
      </c>
      <c r="K53" s="170"/>
      <c r="L53" s="174"/>
      <c r="M53" s="170"/>
      <c r="N53" s="175"/>
      <c r="O53" s="170"/>
      <c r="P53" s="174"/>
      <c r="Q53" s="170"/>
      <c r="R53" s="175"/>
    </row>
    <row r="54" spans="1:18" s="18" customFormat="1" ht="9" customHeight="1" x14ac:dyDescent="0.25">
      <c r="A54" s="200"/>
      <c r="B54" s="215"/>
      <c r="C54" s="215"/>
      <c r="D54" s="228"/>
      <c r="E54" s="171"/>
      <c r="F54" s="84"/>
      <c r="G54" s="172"/>
      <c r="H54" s="84"/>
      <c r="I54" s="83"/>
      <c r="J54" s="173" t="s">
        <v>8</v>
      </c>
      <c r="K54" s="170"/>
      <c r="L54" s="174"/>
      <c r="M54" s="170"/>
      <c r="N54" s="175"/>
      <c r="O54" s="181"/>
      <c r="P54" s="180"/>
      <c r="Q54" s="181"/>
      <c r="R54" s="182"/>
    </row>
    <row r="55" spans="1:18" s="18" customFormat="1" ht="9" customHeight="1" x14ac:dyDescent="0.25">
      <c r="A55" s="201"/>
      <c r="B55" s="22"/>
      <c r="C55" s="105"/>
      <c r="D55" s="186"/>
      <c r="E55" s="171"/>
      <c r="F55" s="84"/>
      <c r="G55" s="172"/>
      <c r="H55" s="84"/>
      <c r="I55" s="83"/>
      <c r="J55" s="173" t="s">
        <v>9</v>
      </c>
      <c r="K55" s="170"/>
      <c r="L55" s="174"/>
      <c r="M55" s="170"/>
      <c r="N55" s="175"/>
      <c r="O55" s="176" t="s">
        <v>28</v>
      </c>
      <c r="P55" s="177"/>
      <c r="Q55" s="177"/>
      <c r="R55" s="178"/>
    </row>
    <row r="56" spans="1:18" s="18" customFormat="1" ht="9" customHeight="1" x14ac:dyDescent="0.25">
      <c r="A56" s="201"/>
      <c r="B56" s="22"/>
      <c r="C56" s="194"/>
      <c r="D56" s="210"/>
      <c r="E56" s="171"/>
      <c r="F56" s="84"/>
      <c r="G56" s="172"/>
      <c r="H56" s="84"/>
      <c r="I56" s="83"/>
      <c r="J56" s="173" t="s">
        <v>10</v>
      </c>
      <c r="K56" s="170"/>
      <c r="L56" s="174"/>
      <c r="M56" s="170"/>
      <c r="N56" s="175"/>
      <c r="O56" s="170"/>
      <c r="P56" s="174"/>
      <c r="Q56" s="170"/>
      <c r="R56" s="175"/>
    </row>
    <row r="57" spans="1:18" s="18" customFormat="1" ht="9" customHeight="1" x14ac:dyDescent="0.25">
      <c r="A57" s="202"/>
      <c r="B57" s="199"/>
      <c r="C57" s="223"/>
      <c r="D57" s="211"/>
      <c r="E57" s="187"/>
      <c r="F57" s="188"/>
      <c r="G57" s="189"/>
      <c r="H57" s="188"/>
      <c r="I57" s="190"/>
      <c r="J57" s="191" t="s">
        <v>11</v>
      </c>
      <c r="K57" s="181"/>
      <c r="L57" s="180"/>
      <c r="M57" s="181"/>
      <c r="N57" s="182"/>
      <c r="O57" s="181">
        <f>R4</f>
        <v>0</v>
      </c>
      <c r="P57" s="180"/>
      <c r="Q57" s="181"/>
      <c r="R57" s="192" t="e">
        <f>MIN(4,#REF!)</f>
        <v>#REF!</v>
      </c>
    </row>
  </sheetData>
  <mergeCells count="1">
    <mergeCell ref="A4:C4"/>
  </mergeCells>
  <conditionalFormatting sqref="B39 B41 B43 B45 B47">
    <cfRule type="cellIs" dxfId="61" priority="10" stopIfTrue="1" operator="equal">
      <formula>"QA"</formula>
    </cfRule>
    <cfRule type="cellIs" dxfId="60" priority="11" stopIfTrue="1" operator="equal">
      <formula>"DA"</formula>
    </cfRule>
  </conditionalFormatting>
  <conditionalFormatting sqref="E7 E9 E11 E13 E15 E17 E19 E21 E23 E25 E27 E29 E31 E33 E35 E37">
    <cfRule type="expression" dxfId="59" priority="13" stopIfTrue="1">
      <formula>$E7&lt;5</formula>
    </cfRule>
  </conditionalFormatting>
  <conditionalFormatting sqref="E39 E41 E43 E45 E47">
    <cfRule type="expression" dxfId="58" priority="5" stopIfTrue="1">
      <formula>AND($E39&lt;9,$C39&gt;0)</formula>
    </cfRule>
  </conditionalFormatting>
  <conditionalFormatting sqref="F7 F9 F11 F13 F15 F17 F19 F21 F23 F25 F27 F29 F31 F33 F35 F37">
    <cfRule type="cellIs" dxfId="57" priority="14" stopIfTrue="1" operator="equal">
      <formula>"Bye"</formula>
    </cfRule>
  </conditionalFormatting>
  <conditionalFormatting sqref="F39 F41 F43 F45 F47">
    <cfRule type="cellIs" dxfId="56" priority="6" stopIfTrue="1" operator="equal">
      <formula>"Bye"</formula>
    </cfRule>
    <cfRule type="expression" dxfId="55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54" priority="1" stopIfTrue="1">
      <formula>AND($E7&lt;9,$C7&gt;0)</formula>
    </cfRule>
  </conditionalFormatting>
  <conditionalFormatting sqref="I8 K10 I12 M14 I16 K18 I20 O22 I24 K26 I28 M30 I32 K34 I36 M40 I42 K44 I46">
    <cfRule type="expression" dxfId="53" priority="2" stopIfTrue="1">
      <formula>AND($O$1="CU",I8="Umpire")</formula>
    </cfRule>
    <cfRule type="expression" dxfId="52" priority="3" stopIfTrue="1">
      <formula>AND($O$1="CU",I8&lt;&gt;"Umpire",J8&lt;&gt;"")</formula>
    </cfRule>
    <cfRule type="expression" dxfId="51" priority="4" stopIfTrue="1">
      <formula>AND($O$1="CU",I8&lt;&gt;"Umpire")</formula>
    </cfRule>
  </conditionalFormatting>
  <conditionalFormatting sqref="J8 L10 J12 N14 J16 L18 J20 P22 J24 L26 J28 N30 J32 L34 J36 R57">
    <cfRule type="expression" dxfId="50" priority="12" stopIfTrue="1">
      <formula>$O$1="CU"</formula>
    </cfRule>
  </conditionalFormatting>
  <conditionalFormatting sqref="K8 M10 K12 O14 K16 M18 K20 Q22 K24 M26 K28 O30 K32 M34 K36 O40 K42 M44 K46">
    <cfRule type="expression" dxfId="49" priority="8" stopIfTrue="1">
      <formula>J8="as"</formula>
    </cfRule>
    <cfRule type="expression" dxfId="48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9DB02979-C821-4A15-9B75-DCF85061D5F0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107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7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572C-B295-4E09-ABB3-4E5F340CC160}">
  <sheetPr>
    <tabColor indexed="11"/>
  </sheetPr>
  <dimension ref="A1:AK41"/>
  <sheetViews>
    <sheetView workbookViewId="0">
      <selection activeCell="E8" sqref="E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383" t="s">
        <v>138</v>
      </c>
      <c r="F7" s="279"/>
      <c r="G7" s="383" t="s">
        <v>217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273" t="str">
        <f>UPPER(IF($B9="","",VLOOKUP($B9,#REF!,2)))</f>
        <v/>
      </c>
      <c r="F9" s="279"/>
      <c r="G9" s="273" t="str">
        <f>IF($B9="","",VLOOKUP($B9,#REF!,3))</f>
        <v/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Molnár</v>
      </c>
      <c r="E18" s="390"/>
      <c r="F18" s="390" t="str">
        <f>E9</f>
        <v/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Molnár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/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8" priority="1" stopIfTrue="1" operator="equal">
      <formula>"Bye"</formula>
    </cfRule>
  </conditionalFormatting>
  <conditionalFormatting sqref="R41">
    <cfRule type="expression" dxfId="3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BF9B-F3DA-4518-A3B6-CA147FC59237}">
  <sheetPr>
    <tabColor indexed="19"/>
    <pageSetUpPr fitToPage="1"/>
  </sheetPr>
  <dimension ref="A1:U47"/>
  <sheetViews>
    <sheetView showGridLines="0" showZeros="0" workbookViewId="0">
      <selection activeCell="K32" sqref="K32"/>
    </sheetView>
  </sheetViews>
  <sheetFormatPr defaultRowHeight="13.2" x14ac:dyDescent="0.25"/>
  <cols>
    <col min="1" max="1" width="2.44140625" customWidth="1"/>
    <col min="2" max="2" width="6.44140625" customWidth="1"/>
    <col min="3" max="3" width="5.33203125" customWidth="1"/>
    <col min="4" max="4" width="7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3" customWidth="1"/>
    <col min="11" max="11" width="10.6640625" customWidth="1"/>
    <col min="12" max="12" width="1.6640625" style="93" customWidth="1"/>
    <col min="13" max="13" width="10.6640625" customWidth="1"/>
    <col min="14" max="14" width="1.6640625" style="94" customWidth="1"/>
    <col min="15" max="15" width="10.6640625" customWidth="1"/>
    <col min="16" max="16" width="1.6640625" style="93" customWidth="1"/>
    <col min="17" max="17" width="5.109375" customWidth="1"/>
    <col min="18" max="18" width="1.6640625" style="94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95" customFormat="1" ht="21.75" customHeight="1" x14ac:dyDescent="0.4">
      <c r="A1" s="85" t="str">
        <f>Altalanos!$A$6</f>
        <v>OB</v>
      </c>
      <c r="B1" s="85"/>
      <c r="C1" s="96"/>
      <c r="D1" s="96"/>
      <c r="E1" s="96"/>
      <c r="F1" s="96"/>
      <c r="G1" s="96"/>
      <c r="H1" s="96"/>
      <c r="I1" s="216"/>
      <c r="J1" s="97"/>
      <c r="K1" s="92" t="s">
        <v>41</v>
      </c>
      <c r="L1" s="92"/>
      <c r="M1" s="86"/>
      <c r="N1" s="97"/>
      <c r="O1" s="97" t="s">
        <v>12</v>
      </c>
      <c r="P1" s="97"/>
      <c r="Q1" s="96"/>
      <c r="R1" s="97"/>
    </row>
    <row r="2" spans="1:21" s="90" customFormat="1" x14ac:dyDescent="0.25">
      <c r="A2" s="87" t="s">
        <v>45</v>
      </c>
      <c r="B2" s="87"/>
      <c r="C2" s="87"/>
      <c r="D2" s="238"/>
      <c r="E2" s="238">
        <f>Altalanos!$A$8</f>
        <v>0</v>
      </c>
      <c r="F2" s="87"/>
      <c r="G2" s="98"/>
      <c r="H2" s="91"/>
      <c r="I2" s="91"/>
      <c r="J2" s="99"/>
      <c r="K2" s="222" t="s">
        <v>115</v>
      </c>
      <c r="L2" s="92"/>
      <c r="M2" s="92"/>
      <c r="N2" s="99"/>
      <c r="O2" s="91"/>
      <c r="P2" s="99"/>
      <c r="Q2" s="91"/>
      <c r="R2" s="99"/>
    </row>
    <row r="3" spans="1:21" s="19" customFormat="1" ht="11.2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100"/>
      <c r="K3" s="50" t="s">
        <v>25</v>
      </c>
      <c r="L3" s="100"/>
      <c r="M3" s="236"/>
      <c r="N3" s="100"/>
      <c r="O3" s="50"/>
      <c r="P3" s="100"/>
      <c r="Q3" s="50"/>
      <c r="R3" s="51" t="s">
        <v>26</v>
      </c>
    </row>
    <row r="4" spans="1:21" s="28" customFormat="1" ht="11.25" customHeight="1" thickBot="1" x14ac:dyDescent="0.3">
      <c r="A4" s="402">
        <f>Altalanos!$A$10</f>
        <v>0</v>
      </c>
      <c r="B4" s="402"/>
      <c r="C4" s="402"/>
      <c r="D4" s="218"/>
      <c r="E4" s="101"/>
      <c r="F4" s="101"/>
      <c r="G4" s="101">
        <f>Altalanos!$C$10</f>
        <v>0</v>
      </c>
      <c r="H4" s="88"/>
      <c r="I4" s="101"/>
      <c r="J4" s="102"/>
      <c r="K4" s="103" t="str">
        <f>Altalanos!$D$10</f>
        <v xml:space="preserve">  </v>
      </c>
      <c r="L4" s="102"/>
      <c r="M4" s="89"/>
      <c r="N4" s="102"/>
      <c r="O4" s="101"/>
      <c r="P4" s="102"/>
      <c r="Q4" s="101"/>
      <c r="R4" s="81">
        <f>Altalanos!$E$10</f>
        <v>0</v>
      </c>
    </row>
    <row r="5" spans="1:21" s="19" customFormat="1" ht="9.6" x14ac:dyDescent="0.25">
      <c r="A5" s="105"/>
      <c r="B5" s="106" t="s">
        <v>2</v>
      </c>
      <c r="C5" s="235" t="s">
        <v>33</v>
      </c>
      <c r="D5" s="106" t="s">
        <v>32</v>
      </c>
      <c r="E5" s="106" t="s">
        <v>29</v>
      </c>
      <c r="F5" s="107" t="s">
        <v>23</v>
      </c>
      <c r="G5" s="107" t="s">
        <v>24</v>
      </c>
      <c r="H5" s="107"/>
      <c r="I5" s="107" t="s">
        <v>27</v>
      </c>
      <c r="J5" s="107"/>
      <c r="K5" s="106" t="s">
        <v>52</v>
      </c>
      <c r="L5" s="108"/>
      <c r="M5" s="106" t="s">
        <v>31</v>
      </c>
      <c r="N5" s="108"/>
      <c r="O5" s="106"/>
      <c r="P5" s="108"/>
      <c r="Q5" s="106"/>
      <c r="R5" s="109"/>
    </row>
    <row r="6" spans="1:21" s="373" customFormat="1" ht="10.5" customHeight="1" thickBot="1" x14ac:dyDescent="0.3">
      <c r="A6" s="366"/>
      <c r="B6" s="367"/>
      <c r="C6" s="368"/>
      <c r="D6" s="368"/>
      <c r="E6" s="367"/>
      <c r="F6" s="369"/>
      <c r="G6" s="369"/>
      <c r="H6" s="370"/>
      <c r="I6" s="369"/>
      <c r="J6" s="371"/>
      <c r="K6" s="367"/>
      <c r="L6" s="371"/>
      <c r="M6" s="367"/>
      <c r="N6" s="371"/>
      <c r="O6" s="367"/>
      <c r="P6" s="371"/>
      <c r="Q6" s="367"/>
      <c r="R6" s="372"/>
    </row>
    <row r="7" spans="1:21" s="34" customFormat="1" ht="10.5" customHeight="1" x14ac:dyDescent="0.25">
      <c r="A7" s="110">
        <v>1</v>
      </c>
      <c r="B7" s="217" t="str">
        <f>IF($E7="","",VLOOKUP($E7,#REF!,12))</f>
        <v/>
      </c>
      <c r="C7" s="217" t="str">
        <f>IF($E7="","",VLOOKUP($E7,#REF!,13))</f>
        <v/>
      </c>
      <c r="D7" s="224" t="str">
        <f>IF($E7="","",VLOOKUP($E7,#REF!,5))</f>
        <v/>
      </c>
      <c r="E7" s="111"/>
      <c r="F7" s="386" t="s">
        <v>203</v>
      </c>
      <c r="G7" s="386" t="s">
        <v>202</v>
      </c>
      <c r="H7" s="346"/>
      <c r="I7" s="346" t="str">
        <f>IF($E7="","",VLOOKUP($E7,#REF!,4))</f>
        <v/>
      </c>
      <c r="J7" s="114"/>
      <c r="K7" s="113"/>
      <c r="L7" s="113"/>
      <c r="M7" s="113"/>
      <c r="N7" s="113"/>
      <c r="O7" s="116"/>
      <c r="P7" s="117"/>
      <c r="Q7" s="118"/>
      <c r="R7" s="119"/>
      <c r="S7" s="120"/>
      <c r="U7" s="121" t="str">
        <f>Birók!P21</f>
        <v>Bíró</v>
      </c>
    </row>
    <row r="8" spans="1:21" s="34" customFormat="1" ht="9.6" customHeight="1" x14ac:dyDescent="0.25">
      <c r="A8" s="122"/>
      <c r="B8" s="354"/>
      <c r="C8" s="123"/>
      <c r="D8" s="225"/>
      <c r="E8" s="123"/>
      <c r="F8" s="124"/>
      <c r="G8" s="124"/>
      <c r="H8" s="125"/>
      <c r="I8" s="356" t="s">
        <v>0</v>
      </c>
      <c r="J8" s="127"/>
      <c r="K8" s="128" t="s">
        <v>199</v>
      </c>
      <c r="L8" s="128"/>
      <c r="M8" s="113"/>
      <c r="N8" s="113"/>
      <c r="O8" s="116"/>
      <c r="P8" s="117"/>
      <c r="Q8" s="118"/>
      <c r="R8" s="119"/>
      <c r="S8" s="120"/>
      <c r="U8" s="129" t="str">
        <f>Birók!P22</f>
        <v xml:space="preserve"> </v>
      </c>
    </row>
    <row r="9" spans="1:21" s="34" customFormat="1" ht="9.6" customHeight="1" x14ac:dyDescent="0.25">
      <c r="A9" s="122">
        <v>2</v>
      </c>
      <c r="B9" s="217" t="str">
        <f>IF($E9="","",VLOOKUP($E9,#REF!,12))</f>
        <v/>
      </c>
      <c r="C9" s="217" t="str">
        <f>IF($E9="","",VLOOKUP($E9,#REF!,13))</f>
        <v/>
      </c>
      <c r="D9" s="224" t="str">
        <f>IF($E9="","",VLOOKUP($E9,#REF!,5))</f>
        <v/>
      </c>
      <c r="E9" s="111"/>
      <c r="F9" s="385"/>
      <c r="G9" s="385"/>
      <c r="H9" s="242"/>
      <c r="I9" s="242" t="str">
        <f>IF($E9="","",VLOOKUP($E9,#REF!,4))</f>
        <v/>
      </c>
      <c r="J9" s="131"/>
      <c r="K9" s="113"/>
      <c r="L9" s="132"/>
      <c r="M9" s="113"/>
      <c r="N9" s="113"/>
      <c r="O9" s="116"/>
      <c r="P9" s="117"/>
      <c r="Q9" s="118"/>
      <c r="R9" s="119"/>
      <c r="S9" s="120"/>
      <c r="U9" s="129" t="str">
        <f>Birók!P23</f>
        <v xml:space="preserve"> </v>
      </c>
    </row>
    <row r="10" spans="1:21" s="34" customFormat="1" ht="9.6" customHeight="1" x14ac:dyDescent="0.25">
      <c r="A10" s="122"/>
      <c r="B10" s="354" t="str">
        <f>IF($E10="","",VLOOKUP($E10,#REF!,12))</f>
        <v/>
      </c>
      <c r="C10" s="123"/>
      <c r="D10" s="225"/>
      <c r="E10" s="133"/>
      <c r="F10" s="243"/>
      <c r="G10" s="243"/>
      <c r="H10" s="244"/>
      <c r="I10" s="243"/>
      <c r="J10" s="134"/>
      <c r="K10" s="357" t="s">
        <v>0</v>
      </c>
      <c r="L10" s="135"/>
      <c r="M10" s="128" t="str">
        <f>UPPER(IF(OR(L10="a",L10="as"),K8,IF(OR(L10="b",L10="bs"),K12,)))</f>
        <v/>
      </c>
      <c r="N10" s="136"/>
      <c r="O10" s="137"/>
      <c r="P10" s="137"/>
      <c r="Q10" s="118"/>
      <c r="R10" s="119"/>
      <c r="S10" s="120"/>
      <c r="U10" s="129" t="str">
        <f>Birók!P24</f>
        <v xml:space="preserve"> </v>
      </c>
    </row>
    <row r="11" spans="1:21" s="34" customFormat="1" ht="9.6" customHeight="1" x14ac:dyDescent="0.25">
      <c r="A11" s="122">
        <v>3</v>
      </c>
      <c r="B11" s="217" t="str">
        <f>IF($E11="","",VLOOKUP($E11,#REF!,12))</f>
        <v/>
      </c>
      <c r="C11" s="217" t="str">
        <f>IF($E11="","",VLOOKUP($E11,#REF!,13))</f>
        <v/>
      </c>
      <c r="D11" s="224" t="str">
        <f>IF($E11="","",VLOOKUP($E11,#REF!,5))</f>
        <v/>
      </c>
      <c r="E11" s="111"/>
      <c r="F11" s="385" t="s">
        <v>204</v>
      </c>
      <c r="G11" s="385" t="s">
        <v>205</v>
      </c>
      <c r="H11" s="242"/>
      <c r="I11" s="242" t="str">
        <f>IF($E11="","",VLOOKUP($E11,#REF!,4))</f>
        <v/>
      </c>
      <c r="J11" s="114"/>
      <c r="K11" s="113"/>
      <c r="L11" s="138"/>
      <c r="M11" s="113"/>
      <c r="N11" s="137"/>
      <c r="O11" s="137"/>
      <c r="P11" s="137"/>
      <c r="Q11" s="118"/>
      <c r="R11" s="119"/>
      <c r="S11" s="120"/>
      <c r="U11" s="129" t="str">
        <f>Birók!P25</f>
        <v xml:space="preserve"> </v>
      </c>
    </row>
    <row r="12" spans="1:21" s="34" customFormat="1" ht="9.6" customHeight="1" x14ac:dyDescent="0.25">
      <c r="A12" s="122"/>
      <c r="B12" s="354" t="str">
        <f>IF($E12="","",VLOOKUP($E12,#REF!,12))</f>
        <v/>
      </c>
      <c r="C12" s="123"/>
      <c r="D12" s="225"/>
      <c r="E12" s="133"/>
      <c r="F12" s="243"/>
      <c r="G12" s="243"/>
      <c r="H12" s="244"/>
      <c r="I12" s="357" t="s">
        <v>0</v>
      </c>
      <c r="J12" s="127"/>
      <c r="K12" s="128"/>
      <c r="L12" s="140"/>
      <c r="M12" s="113"/>
      <c r="N12" s="137"/>
      <c r="O12" s="137"/>
      <c r="P12" s="137"/>
      <c r="Q12" s="118"/>
      <c r="R12" s="119"/>
      <c r="S12" s="120"/>
      <c r="U12" s="129" t="str">
        <f>Birók!P26</f>
        <v xml:space="preserve"> </v>
      </c>
    </row>
    <row r="13" spans="1:21" s="34" customFormat="1" ht="9.6" customHeight="1" x14ac:dyDescent="0.25">
      <c r="A13" s="122">
        <v>4</v>
      </c>
      <c r="B13" s="217" t="str">
        <f>IF($E13="","",VLOOKUP($E13,#REF!,12))</f>
        <v/>
      </c>
      <c r="C13" s="217" t="str">
        <f>IF($E13="","",VLOOKUP($E13,#REF!,13))</f>
        <v/>
      </c>
      <c r="D13" s="224" t="str">
        <f>IF($E13="","",VLOOKUP($E13,#REF!,5))</f>
        <v/>
      </c>
      <c r="E13" s="111"/>
      <c r="F13" s="385" t="s">
        <v>213</v>
      </c>
      <c r="G13" s="385" t="s">
        <v>214</v>
      </c>
      <c r="H13" s="242"/>
      <c r="I13" s="242" t="str">
        <f>IF($E13="","",VLOOKUP($E13,#REF!,4))</f>
        <v/>
      </c>
      <c r="J13" s="141"/>
      <c r="K13" s="113"/>
      <c r="L13" s="113"/>
      <c r="M13" s="113"/>
      <c r="N13" s="137"/>
      <c r="O13" s="137"/>
      <c r="P13" s="137"/>
      <c r="Q13" s="118"/>
      <c r="R13" s="119"/>
      <c r="S13" s="120"/>
      <c r="U13" s="129" t="str">
        <f>Birók!P27</f>
        <v xml:space="preserve"> </v>
      </c>
    </row>
    <row r="14" spans="1:21" s="34" customFormat="1" ht="9.6" customHeight="1" x14ac:dyDescent="0.25">
      <c r="A14" s="122"/>
      <c r="B14" s="195" t="str">
        <f>IF($E14="","",VLOOKUP($E14,#REF!,12))</f>
        <v/>
      </c>
      <c r="C14" s="123"/>
      <c r="D14" s="225"/>
      <c r="E14" s="133"/>
      <c r="F14" s="243"/>
      <c r="G14" s="243"/>
      <c r="H14" s="244"/>
      <c r="I14" s="243"/>
      <c r="J14" s="134"/>
      <c r="K14" s="113"/>
      <c r="L14" s="113"/>
      <c r="M14" s="126"/>
      <c r="N14" s="347"/>
      <c r="O14" s="113"/>
      <c r="P14" s="137"/>
      <c r="Q14" s="118"/>
      <c r="R14" s="119"/>
      <c r="S14" s="120"/>
      <c r="U14" s="129" t="str">
        <f>Birók!P28</f>
        <v xml:space="preserve"> </v>
      </c>
    </row>
    <row r="15" spans="1:21" s="34" customFormat="1" ht="9.6" customHeight="1" x14ac:dyDescent="0.25">
      <c r="A15" s="275">
        <v>5</v>
      </c>
      <c r="B15" s="217" t="str">
        <f>IF($E15="","",VLOOKUP($E15,#REF!,12))</f>
        <v/>
      </c>
      <c r="C15" s="217" t="str">
        <f>IF($E15="","",VLOOKUP($E15,#REF!,13))</f>
        <v/>
      </c>
      <c r="D15" s="224" t="str">
        <f>IF($E15="","",VLOOKUP($E15,#REF!,5))</f>
        <v/>
      </c>
      <c r="E15" s="358"/>
      <c r="F15" s="386" t="s">
        <v>146</v>
      </c>
      <c r="G15" s="386" t="s">
        <v>147</v>
      </c>
      <c r="H15" s="346"/>
      <c r="I15" s="346" t="str">
        <f>IF($E15="","",VLOOKUP($E15,#REF!,4))</f>
        <v/>
      </c>
      <c r="J15" s="355"/>
      <c r="K15" s="113"/>
      <c r="L15" s="113"/>
      <c r="M15" s="113"/>
      <c r="N15" s="137"/>
      <c r="O15" s="113"/>
      <c r="P15" s="137"/>
      <c r="Q15" s="118"/>
      <c r="R15" s="119"/>
      <c r="S15" s="120"/>
      <c r="U15" s="129" t="str">
        <f>Birók!P29</f>
        <v xml:space="preserve"> </v>
      </c>
    </row>
    <row r="16" spans="1:21" s="34" customFormat="1" ht="9.6" customHeight="1" thickBot="1" x14ac:dyDescent="0.3">
      <c r="A16" s="122"/>
      <c r="B16" s="195" t="str">
        <f>IF($E16="","",VLOOKUP($E16,#REF!,12))</f>
        <v/>
      </c>
      <c r="C16" s="123"/>
      <c r="D16" s="225"/>
      <c r="E16" s="133"/>
      <c r="F16" s="124"/>
      <c r="G16" s="243"/>
      <c r="H16" s="244"/>
      <c r="I16" s="357" t="s">
        <v>0</v>
      </c>
      <c r="J16" s="127"/>
      <c r="K16" s="128" t="s">
        <v>215</v>
      </c>
      <c r="L16" s="128"/>
      <c r="M16" s="113"/>
      <c r="N16" s="137"/>
      <c r="O16" s="137"/>
      <c r="P16" s="137"/>
      <c r="Q16" s="118"/>
      <c r="R16" s="119"/>
      <c r="S16" s="120"/>
      <c r="U16" s="144" t="str">
        <f>Birók!P30</f>
        <v>Egyik sem</v>
      </c>
    </row>
    <row r="17" spans="1:19" s="34" customFormat="1" ht="9.6" customHeight="1" x14ac:dyDescent="0.25">
      <c r="A17" s="122">
        <v>6</v>
      </c>
      <c r="B17" s="217" t="str">
        <f>IF($E17="","",VLOOKUP($E17,#REF!,12))</f>
        <v/>
      </c>
      <c r="C17" s="217" t="str">
        <f>IF($E17="","",VLOOKUP($E17,#REF!,13))</f>
        <v/>
      </c>
      <c r="D17" s="224" t="str">
        <f>IF($E17="","",VLOOKUP($E17,#REF!,5))</f>
        <v/>
      </c>
      <c r="E17" s="111"/>
      <c r="F17" s="242" t="str">
        <f>UPPER(IF($E17="","",VLOOKUP($E17,#REF!,2)))</f>
        <v/>
      </c>
      <c r="G17" s="242" t="str">
        <f>IF($E17="","",VLOOKUP($E17,#REF!,3))</f>
        <v/>
      </c>
      <c r="H17" s="242"/>
      <c r="I17" s="242" t="str">
        <f>IF($E17="","",VLOOKUP($E17,#REF!,4))</f>
        <v/>
      </c>
      <c r="J17" s="131"/>
      <c r="K17" s="113"/>
      <c r="L17" s="132"/>
      <c r="M17" s="113"/>
      <c r="N17" s="137"/>
      <c r="O17" s="137"/>
      <c r="P17" s="137"/>
      <c r="Q17" s="118"/>
      <c r="R17" s="119"/>
      <c r="S17" s="120"/>
    </row>
    <row r="18" spans="1:19" s="34" customFormat="1" ht="9.6" customHeight="1" x14ac:dyDescent="0.25">
      <c r="A18" s="122"/>
      <c r="B18" s="195" t="str">
        <f>IF($E18="","",VLOOKUP($E18,#REF!,12))</f>
        <v/>
      </c>
      <c r="C18" s="123"/>
      <c r="D18" s="225"/>
      <c r="E18" s="133"/>
      <c r="F18" s="243"/>
      <c r="G18" s="243"/>
      <c r="H18" s="244"/>
      <c r="I18" s="243"/>
      <c r="J18" s="134"/>
      <c r="K18" s="357" t="s">
        <v>0</v>
      </c>
      <c r="L18" s="135"/>
      <c r="M18" s="128" t="str">
        <f>UPPER(IF(OR(L18="a",L18="as"),K16,IF(OR(L18="b",L18="bs"),K20,)))</f>
        <v/>
      </c>
      <c r="N18" s="136"/>
      <c r="O18" s="137"/>
      <c r="P18" s="137"/>
      <c r="Q18" s="118"/>
      <c r="R18" s="119"/>
      <c r="S18" s="120"/>
    </row>
    <row r="19" spans="1:19" s="34" customFormat="1" ht="9.6" customHeight="1" x14ac:dyDescent="0.25">
      <c r="A19" s="122">
        <v>7</v>
      </c>
      <c r="B19" s="217" t="str">
        <f>IF($E19="","",VLOOKUP($E19,#REF!,12))</f>
        <v/>
      </c>
      <c r="C19" s="217" t="str">
        <f>IF($E19="","",VLOOKUP($E19,#REF!,13))</f>
        <v/>
      </c>
      <c r="D19" s="224" t="str">
        <f>IF($E19="","",VLOOKUP($E19,#REF!,5))</f>
        <v/>
      </c>
      <c r="E19" s="111"/>
      <c r="F19" s="385" t="s">
        <v>193</v>
      </c>
      <c r="G19" s="385" t="s">
        <v>194</v>
      </c>
      <c r="H19" s="242"/>
      <c r="I19" s="242" t="str">
        <f>IF($E19="","",VLOOKUP($E19,#REF!,4))</f>
        <v/>
      </c>
      <c r="J19" s="114"/>
      <c r="K19" s="113"/>
      <c r="L19" s="138"/>
      <c r="M19" s="113"/>
      <c r="N19" s="137"/>
      <c r="O19" s="137"/>
      <c r="P19" s="137"/>
      <c r="Q19" s="118"/>
      <c r="R19" s="119"/>
      <c r="S19" s="120"/>
    </row>
    <row r="20" spans="1:19" s="34" customFormat="1" ht="9.6" customHeight="1" x14ac:dyDescent="0.25">
      <c r="A20" s="122"/>
      <c r="B20" s="195" t="str">
        <f>IF($E20="","",VLOOKUP($E20,#REF!,12))</f>
        <v/>
      </c>
      <c r="C20" s="123"/>
      <c r="D20" s="234"/>
      <c r="E20" s="123"/>
      <c r="F20" s="124"/>
      <c r="G20" s="124"/>
      <c r="H20" s="125"/>
      <c r="I20" s="357" t="s">
        <v>0</v>
      </c>
      <c r="J20" s="127"/>
      <c r="K20" s="128" t="str">
        <f>UPPER(IF(OR(J20="a",J20="as"),F19,IF(OR(J20="b",J20="bs"),F21,)))</f>
        <v/>
      </c>
      <c r="L20" s="140"/>
      <c r="M20" s="113"/>
      <c r="N20" s="137"/>
      <c r="O20" s="137"/>
      <c r="P20" s="137"/>
      <c r="Q20" s="118"/>
      <c r="R20" s="119"/>
      <c r="S20" s="120"/>
    </row>
    <row r="21" spans="1:19" s="34" customFormat="1" ht="9.6" customHeight="1" x14ac:dyDescent="0.25">
      <c r="A21" s="272" t="s">
        <v>11</v>
      </c>
      <c r="B21" s="217" t="str">
        <f>IF($E21="","",VLOOKUP($E21,#REF!,12))</f>
        <v/>
      </c>
      <c r="C21" s="217" t="str">
        <f>IF($E21="","",VLOOKUP($E21,#REF!,13))</f>
        <v/>
      </c>
      <c r="D21" s="224" t="str">
        <f>IF($E21="","",VLOOKUP($E21,#REF!,5))</f>
        <v/>
      </c>
      <c r="E21" s="111"/>
      <c r="F21" s="385" t="s">
        <v>206</v>
      </c>
      <c r="G21" s="385" t="s">
        <v>207</v>
      </c>
      <c r="H21" s="242"/>
      <c r="I21" s="242" t="str">
        <f>IF($E21="","",VLOOKUP($E21,#REF!,4))</f>
        <v/>
      </c>
      <c r="J21" s="141"/>
      <c r="K21" s="113"/>
      <c r="L21" s="113"/>
      <c r="M21" s="113"/>
      <c r="N21" s="137"/>
      <c r="O21" s="137"/>
      <c r="P21" s="137"/>
      <c r="Q21" s="118"/>
      <c r="R21" s="119"/>
      <c r="S21" s="120"/>
    </row>
    <row r="22" spans="1:19" s="34" customFormat="1" ht="9.6" customHeight="1" x14ac:dyDescent="0.25">
      <c r="A22" s="122"/>
      <c r="B22" s="195" t="str">
        <f>IF($E22="","",VLOOKUP($E22,#REF!,12))</f>
        <v/>
      </c>
      <c r="C22" s="123"/>
      <c r="D22" s="234"/>
      <c r="E22" s="123"/>
      <c r="F22" s="142"/>
      <c r="G22" s="142"/>
      <c r="H22" s="146"/>
      <c r="I22" s="142"/>
      <c r="J22" s="134"/>
      <c r="K22" s="113"/>
      <c r="L22" s="113"/>
      <c r="M22" s="113"/>
      <c r="N22" s="137"/>
      <c r="O22" s="137"/>
      <c r="P22" s="137"/>
      <c r="Q22" s="118"/>
      <c r="R22" s="119"/>
      <c r="S22" s="120"/>
    </row>
    <row r="23" spans="1:19" s="34" customFormat="1" ht="9.6" customHeight="1" x14ac:dyDescent="0.25">
      <c r="A23" s="110">
        <v>9</v>
      </c>
      <c r="B23" s="217" t="str">
        <f>IF($E23="","",VLOOKUP($E23,#REF!,12))</f>
        <v/>
      </c>
      <c r="C23" s="217" t="str">
        <f>IF($E23="","",VLOOKUP($E23,#REF!,13))</f>
        <v/>
      </c>
      <c r="D23" s="224" t="str">
        <f>IF($E23="","",VLOOKUP($E23,#REF!,5))</f>
        <v/>
      </c>
      <c r="E23" s="111"/>
      <c r="F23" s="386" t="s">
        <v>197</v>
      </c>
      <c r="G23" s="386" t="s">
        <v>198</v>
      </c>
      <c r="H23" s="346"/>
      <c r="I23" s="346" t="str">
        <f>IF($E23="","",VLOOKUP($E23,#REF!,4))</f>
        <v/>
      </c>
      <c r="J23" s="114"/>
      <c r="K23" s="113"/>
      <c r="L23" s="113"/>
      <c r="M23" s="113"/>
      <c r="N23" s="137"/>
      <c r="O23" s="137"/>
      <c r="P23" s="137"/>
      <c r="Q23" s="118"/>
      <c r="R23" s="119"/>
      <c r="S23" s="120"/>
    </row>
    <row r="24" spans="1:19" s="34" customFormat="1" ht="9.6" customHeight="1" x14ac:dyDescent="0.25">
      <c r="A24" s="122"/>
      <c r="B24" s="354" t="str">
        <f>IF($E24="","",VLOOKUP($E24,#REF!,12))</f>
        <v/>
      </c>
      <c r="C24" s="123"/>
      <c r="D24" s="234"/>
      <c r="E24" s="123"/>
      <c r="F24" s="124"/>
      <c r="G24" s="124"/>
      <c r="H24" s="125"/>
      <c r="I24" s="357" t="s">
        <v>0</v>
      </c>
      <c r="J24" s="127"/>
      <c r="K24" s="128" t="s">
        <v>216</v>
      </c>
      <c r="L24" s="128"/>
      <c r="M24" s="113"/>
      <c r="N24" s="137"/>
      <c r="O24" s="137"/>
      <c r="P24" s="137"/>
      <c r="Q24" s="118"/>
      <c r="R24" s="119"/>
      <c r="S24" s="120"/>
    </row>
    <row r="25" spans="1:19" s="34" customFormat="1" ht="9.6" customHeight="1" x14ac:dyDescent="0.25">
      <c r="A25" s="122">
        <v>10</v>
      </c>
      <c r="B25" s="217" t="str">
        <f>IF($E25="","",VLOOKUP($E25,#REF!,12))</f>
        <v/>
      </c>
      <c r="C25" s="217" t="str">
        <f>IF($E25="","",VLOOKUP($E25,#REF!,13))</f>
        <v/>
      </c>
      <c r="D25" s="224" t="str">
        <f>IF($E25="","",VLOOKUP($E25,#REF!,5))</f>
        <v/>
      </c>
      <c r="E25" s="111"/>
      <c r="F25" s="385"/>
      <c r="G25" s="385"/>
      <c r="H25" s="242"/>
      <c r="I25" s="242" t="str">
        <f>IF($E25="","",VLOOKUP($E25,#REF!,4))</f>
        <v/>
      </c>
      <c r="J25" s="131"/>
      <c r="K25" s="113"/>
      <c r="L25" s="132"/>
      <c r="M25" s="113"/>
      <c r="N25" s="137"/>
      <c r="O25" s="137"/>
      <c r="P25" s="137"/>
      <c r="Q25" s="118"/>
      <c r="R25" s="119"/>
      <c r="S25" s="120"/>
    </row>
    <row r="26" spans="1:19" s="34" customFormat="1" ht="9.6" customHeight="1" x14ac:dyDescent="0.25">
      <c r="A26" s="122"/>
      <c r="B26" s="195" t="str">
        <f>IF($E26="","",VLOOKUP($E26,#REF!,12))</f>
        <v/>
      </c>
      <c r="C26" s="123"/>
      <c r="D26" s="234"/>
      <c r="E26" s="133"/>
      <c r="F26" s="243"/>
      <c r="G26" s="243"/>
      <c r="H26" s="244"/>
      <c r="I26" s="243"/>
      <c r="J26" s="134"/>
      <c r="K26" s="357" t="s">
        <v>0</v>
      </c>
      <c r="L26" s="135"/>
      <c r="M26" s="128" t="str">
        <f>UPPER(IF(OR(L26="a",L26="as"),K24,IF(OR(L26="b",L26="bs"),K28,)))</f>
        <v/>
      </c>
      <c r="N26" s="136"/>
      <c r="O26" s="137"/>
      <c r="P26" s="137"/>
      <c r="Q26" s="118"/>
      <c r="R26" s="119"/>
      <c r="S26" s="120"/>
    </row>
    <row r="27" spans="1:19" s="34" customFormat="1" ht="9.6" customHeight="1" x14ac:dyDescent="0.25">
      <c r="A27" s="122">
        <v>11</v>
      </c>
      <c r="B27" s="217" t="str">
        <f>IF($E27="","",VLOOKUP($E27,#REF!,12))</f>
        <v/>
      </c>
      <c r="C27" s="217" t="str">
        <f>IF($E27="","",VLOOKUP($E27,#REF!,13))</f>
        <v/>
      </c>
      <c r="D27" s="224" t="str">
        <f>IF($E27="","",VLOOKUP($E27,#REF!,5))</f>
        <v/>
      </c>
      <c r="E27" s="111"/>
      <c r="F27" s="385" t="s">
        <v>210</v>
      </c>
      <c r="G27" s="385" t="s">
        <v>211</v>
      </c>
      <c r="H27" s="242"/>
      <c r="I27" s="242" t="str">
        <f>IF($E27="","",VLOOKUP($E27,#REF!,4))</f>
        <v/>
      </c>
      <c r="J27" s="114"/>
      <c r="K27" s="113"/>
      <c r="L27" s="138"/>
      <c r="M27" s="113"/>
      <c r="N27" s="137"/>
      <c r="O27" s="137"/>
      <c r="P27" s="137"/>
      <c r="Q27" s="118"/>
      <c r="R27" s="119"/>
      <c r="S27" s="120"/>
    </row>
    <row r="28" spans="1:19" s="34" customFormat="1" ht="9.6" customHeight="1" x14ac:dyDescent="0.25">
      <c r="A28" s="147"/>
      <c r="B28" s="195" t="str">
        <f>IF($E28="","",VLOOKUP($E28,#REF!,12))</f>
        <v/>
      </c>
      <c r="C28" s="123"/>
      <c r="D28" s="234"/>
      <c r="E28" s="133"/>
      <c r="F28" s="243"/>
      <c r="G28" s="243"/>
      <c r="H28" s="244"/>
      <c r="I28" s="357" t="s">
        <v>0</v>
      </c>
      <c r="J28" s="127"/>
      <c r="K28" s="128" t="str">
        <f>UPPER(IF(OR(J28="a",J28="as"),F27,IF(OR(J28="b",J28="bs"),F29,)))</f>
        <v/>
      </c>
      <c r="L28" s="140"/>
      <c r="M28" s="113"/>
      <c r="N28" s="137"/>
      <c r="O28" s="137"/>
      <c r="P28" s="137"/>
      <c r="Q28" s="118"/>
      <c r="R28" s="119"/>
      <c r="S28" s="120"/>
    </row>
    <row r="29" spans="1:19" s="34" customFormat="1" ht="9.6" customHeight="1" x14ac:dyDescent="0.25">
      <c r="A29" s="122">
        <v>12</v>
      </c>
      <c r="B29" s="217" t="str">
        <f>IF($E29="","",VLOOKUP($E29,#REF!,12))</f>
        <v/>
      </c>
      <c r="C29" s="217" t="str">
        <f>IF($E29="","",VLOOKUP($E29,#REF!,13))</f>
        <v/>
      </c>
      <c r="D29" s="224" t="str">
        <f>IF($E29="","",VLOOKUP($E29,#REF!,5))</f>
        <v/>
      </c>
      <c r="E29" s="111"/>
      <c r="F29" s="385" t="s">
        <v>200</v>
      </c>
      <c r="G29" s="385" t="s">
        <v>201</v>
      </c>
      <c r="H29" s="242"/>
      <c r="I29" s="242" t="str">
        <f>IF($E29="","",VLOOKUP($E29,#REF!,4))</f>
        <v/>
      </c>
      <c r="J29" s="141"/>
      <c r="K29" s="113"/>
      <c r="L29" s="113"/>
      <c r="M29" s="113"/>
      <c r="N29" s="137"/>
      <c r="O29" s="137"/>
      <c r="P29" s="137"/>
      <c r="Q29" s="118"/>
      <c r="R29" s="119"/>
      <c r="S29" s="120"/>
    </row>
    <row r="30" spans="1:19" s="34" customFormat="1" ht="9.6" customHeight="1" x14ac:dyDescent="0.25">
      <c r="A30" s="122"/>
      <c r="B30" s="195" t="str">
        <f>IF($E30="","",VLOOKUP($E30,#REF!,12))</f>
        <v/>
      </c>
      <c r="C30" s="123"/>
      <c r="D30" s="234"/>
      <c r="E30" s="133"/>
      <c r="F30" s="243"/>
      <c r="G30" s="243"/>
      <c r="H30" s="244"/>
      <c r="I30" s="243"/>
      <c r="J30" s="134"/>
      <c r="K30" s="113"/>
      <c r="L30" s="113"/>
      <c r="M30" s="126"/>
      <c r="N30" s="347"/>
      <c r="O30" s="113"/>
      <c r="P30" s="137"/>
      <c r="Q30" s="118"/>
      <c r="R30" s="119"/>
      <c r="S30" s="120"/>
    </row>
    <row r="31" spans="1:19" s="34" customFormat="1" ht="9.6" customHeight="1" x14ac:dyDescent="0.25">
      <c r="A31" s="275">
        <v>13</v>
      </c>
      <c r="B31" s="217" t="str">
        <f>IF($E31="","",VLOOKUP($E31,#REF!,12))</f>
        <v/>
      </c>
      <c r="C31" s="217" t="str">
        <f>IF($E31="","",VLOOKUP($E31,#REF!,13))</f>
        <v/>
      </c>
      <c r="D31" s="224" t="str">
        <f>IF($E31="","",VLOOKUP($E31,#REF!,5))</f>
        <v/>
      </c>
      <c r="E31" s="364"/>
      <c r="F31" s="386" t="s">
        <v>195</v>
      </c>
      <c r="G31" s="386" t="s">
        <v>196</v>
      </c>
      <c r="H31" s="346"/>
      <c r="I31" s="346" t="str">
        <f>IF($E31="","",VLOOKUP($E31,#REF!,4))</f>
        <v/>
      </c>
      <c r="J31" s="143"/>
      <c r="K31" s="113"/>
      <c r="L31" s="113"/>
      <c r="M31" s="113"/>
      <c r="N31" s="137"/>
      <c r="O31" s="113"/>
      <c r="P31" s="137"/>
      <c r="Q31" s="118"/>
      <c r="R31" s="119"/>
      <c r="S31" s="120"/>
    </row>
    <row r="32" spans="1:19" s="34" customFormat="1" ht="9.6" customHeight="1" x14ac:dyDescent="0.25">
      <c r="A32" s="122"/>
      <c r="B32" s="354" t="str">
        <f>IF($E32="","",VLOOKUP($E32,#REF!,12))</f>
        <v/>
      </c>
      <c r="C32" s="123"/>
      <c r="D32" s="234"/>
      <c r="E32" s="133"/>
      <c r="F32" s="243"/>
      <c r="G32" s="243"/>
      <c r="H32" s="244"/>
      <c r="I32" s="357" t="s">
        <v>0</v>
      </c>
      <c r="J32" s="127"/>
      <c r="K32" s="128" t="str">
        <f>UPPER(IF(OR(J32="a",J32="as"),F31,IF(OR(J32="b",J32="bs"),F33,)))</f>
        <v/>
      </c>
      <c r="L32" s="128"/>
      <c r="M32" s="113"/>
      <c r="N32" s="137"/>
      <c r="O32" s="137"/>
      <c r="P32" s="137"/>
      <c r="Q32" s="118"/>
      <c r="R32" s="119"/>
      <c r="S32" s="120"/>
    </row>
    <row r="33" spans="1:19" s="34" customFormat="1" ht="9.6" customHeight="1" x14ac:dyDescent="0.25">
      <c r="A33" s="122">
        <v>14</v>
      </c>
      <c r="B33" s="217" t="str">
        <f>IF($E33="","",VLOOKUP($E33,#REF!,12))</f>
        <v/>
      </c>
      <c r="C33" s="217" t="str">
        <f>IF($E33="","",VLOOKUP($E33,#REF!,13))</f>
        <v/>
      </c>
      <c r="D33" s="224" t="str">
        <f>IF($E33="","",VLOOKUP($E33,#REF!,5))</f>
        <v/>
      </c>
      <c r="E33" s="111"/>
      <c r="F33" s="385" t="s">
        <v>168</v>
      </c>
      <c r="G33" s="385" t="s">
        <v>169</v>
      </c>
      <c r="H33" s="242"/>
      <c r="I33" s="242" t="str">
        <f>IF($E33="","",VLOOKUP($E33,#REF!,4))</f>
        <v/>
      </c>
      <c r="J33" s="131"/>
      <c r="K33" s="113"/>
      <c r="L33" s="132"/>
      <c r="M33" s="113"/>
      <c r="N33" s="137"/>
      <c r="O33" s="137"/>
      <c r="P33" s="137"/>
      <c r="Q33" s="118"/>
      <c r="R33" s="119"/>
      <c r="S33" s="120"/>
    </row>
    <row r="34" spans="1:19" s="34" customFormat="1" ht="9.6" customHeight="1" x14ac:dyDescent="0.25">
      <c r="A34" s="122"/>
      <c r="B34" s="354" t="str">
        <f>IF($E34="","",VLOOKUP($E34,#REF!,12))</f>
        <v/>
      </c>
      <c r="C34" s="123"/>
      <c r="D34" s="234"/>
      <c r="E34" s="133"/>
      <c r="F34" s="243"/>
      <c r="G34" s="243"/>
      <c r="H34" s="244"/>
      <c r="I34" s="243"/>
      <c r="J34" s="134"/>
      <c r="K34" s="357" t="s">
        <v>0</v>
      </c>
      <c r="L34" s="135"/>
      <c r="M34" s="128" t="str">
        <f>UPPER(IF(OR(L34="a",L34="as"),K32,IF(OR(L34="b",L34="bs"),K36,)))</f>
        <v/>
      </c>
      <c r="N34" s="136"/>
      <c r="O34" s="137"/>
      <c r="P34" s="137"/>
      <c r="Q34" s="118"/>
      <c r="R34" s="119"/>
      <c r="S34" s="120"/>
    </row>
    <row r="35" spans="1:19" s="34" customFormat="1" ht="9.6" customHeight="1" x14ac:dyDescent="0.25">
      <c r="A35" s="122">
        <v>15</v>
      </c>
      <c r="B35" s="217" t="str">
        <f>IF($E35="","",VLOOKUP($E35,#REF!,12))</f>
        <v/>
      </c>
      <c r="C35" s="217" t="str">
        <f>IF($E35="","",VLOOKUP($E35,#REF!,13))</f>
        <v/>
      </c>
      <c r="D35" s="224" t="str">
        <f>IF($E35="","",VLOOKUP($E35,#REF!,5))</f>
        <v/>
      </c>
      <c r="E35" s="111"/>
      <c r="F35" s="385" t="s">
        <v>209</v>
      </c>
      <c r="G35" s="385" t="s">
        <v>212</v>
      </c>
      <c r="H35" s="242"/>
      <c r="I35" s="242" t="str">
        <f>IF($E35="","",VLOOKUP($E35,#REF!,4))</f>
        <v/>
      </c>
      <c r="J35" s="114"/>
      <c r="K35" s="113"/>
      <c r="L35" s="138"/>
      <c r="M35" s="113"/>
      <c r="N35" s="137"/>
      <c r="O35" s="137"/>
      <c r="P35" s="137"/>
      <c r="Q35" s="118"/>
      <c r="R35" s="119"/>
      <c r="S35" s="120"/>
    </row>
    <row r="36" spans="1:19" s="34" customFormat="1" ht="9.6" customHeight="1" x14ac:dyDescent="0.25">
      <c r="A36" s="122"/>
      <c r="B36" s="354" t="str">
        <f>IF($E36="","",VLOOKUP($E36,#REF!,12))</f>
        <v/>
      </c>
      <c r="C36" s="123"/>
      <c r="D36" s="234"/>
      <c r="E36" s="123"/>
      <c r="F36" s="124"/>
      <c r="G36" s="124"/>
      <c r="H36" s="125"/>
      <c r="I36" s="357" t="s">
        <v>0</v>
      </c>
      <c r="J36" s="127"/>
      <c r="K36" s="128" t="str">
        <f>UPPER(IF(OR(J36="a",J36="as"),F35,IF(OR(J36="b",J36="bs"),F37,)))</f>
        <v/>
      </c>
      <c r="L36" s="140"/>
      <c r="M36" s="113"/>
      <c r="N36" s="137"/>
      <c r="O36" s="137"/>
      <c r="P36" s="137"/>
      <c r="Q36" s="118"/>
      <c r="R36" s="119"/>
      <c r="S36" s="120"/>
    </row>
    <row r="37" spans="1:19" s="34" customFormat="1" ht="9.6" customHeight="1" x14ac:dyDescent="0.25">
      <c r="A37" s="272">
        <v>16</v>
      </c>
      <c r="B37" s="217" t="str">
        <f>IF($E37="","",VLOOKUP($E37,#REF!,12))</f>
        <v/>
      </c>
      <c r="C37" s="217" t="str">
        <f>IF($E37="","",VLOOKUP($E37,#REF!,13))</f>
        <v/>
      </c>
      <c r="D37" s="224" t="str">
        <f>IF($E37="","",VLOOKUP($E37,#REF!,5))</f>
        <v/>
      </c>
      <c r="E37" s="111"/>
      <c r="F37" s="385" t="s">
        <v>208</v>
      </c>
      <c r="G37" s="385" t="s">
        <v>147</v>
      </c>
      <c r="H37" s="242"/>
      <c r="I37" s="242" t="str">
        <f>IF($E37="","",VLOOKUP($E37,#REF!,4))</f>
        <v/>
      </c>
      <c r="J37" s="141"/>
      <c r="K37" s="113"/>
      <c r="L37" s="113"/>
      <c r="M37" s="113"/>
      <c r="N37" s="137"/>
      <c r="O37" s="137"/>
      <c r="P37" s="137"/>
      <c r="Q37" s="118"/>
      <c r="R37" s="119"/>
      <c r="S37" s="120"/>
    </row>
    <row r="38" spans="1:19" s="34" customFormat="1" ht="9.6" customHeight="1" x14ac:dyDescent="0.25">
      <c r="A38" s="148"/>
      <c r="B38" s="123"/>
      <c r="C38" s="123"/>
      <c r="D38" s="123"/>
      <c r="E38" s="123"/>
      <c r="F38" s="142"/>
      <c r="G38" s="142"/>
      <c r="H38" s="146"/>
      <c r="I38" s="113"/>
      <c r="J38" s="134"/>
      <c r="K38" s="113"/>
      <c r="L38" s="113"/>
      <c r="M38" s="113"/>
      <c r="N38" s="137"/>
      <c r="O38" s="137"/>
      <c r="P38" s="137"/>
      <c r="Q38" s="118"/>
      <c r="R38" s="119"/>
      <c r="S38" s="120"/>
    </row>
    <row r="39" spans="1:19" s="18" customFormat="1" ht="10.5" customHeight="1" x14ac:dyDescent="0.25">
      <c r="A39" s="159" t="s">
        <v>33</v>
      </c>
      <c r="B39" s="160"/>
      <c r="C39" s="160"/>
      <c r="D39" s="229"/>
      <c r="E39" s="161" t="s">
        <v>3</v>
      </c>
      <c r="F39" s="162" t="s">
        <v>35</v>
      </c>
      <c r="G39" s="161"/>
      <c r="H39" s="163"/>
      <c r="I39" s="164"/>
      <c r="J39" s="161" t="s">
        <v>3</v>
      </c>
      <c r="K39" s="162" t="s">
        <v>36</v>
      </c>
      <c r="L39" s="165"/>
      <c r="M39" s="162" t="s">
        <v>37</v>
      </c>
      <c r="N39" s="166"/>
      <c r="O39" s="167" t="s">
        <v>38</v>
      </c>
      <c r="P39" s="167"/>
      <c r="Q39" s="168"/>
      <c r="R39" s="169"/>
    </row>
    <row r="40" spans="1:19" s="18" customFormat="1" ht="9" customHeight="1" x14ac:dyDescent="0.25">
      <c r="A40" s="230" t="s">
        <v>34</v>
      </c>
      <c r="B40" s="231"/>
      <c r="C40" s="232"/>
      <c r="D40" s="233"/>
      <c r="E40" s="171">
        <v>1</v>
      </c>
      <c r="F40" s="84" t="e">
        <f>IF(E40&gt;$R$47,,UPPER(VLOOKUP(E40,#REF!,2)))</f>
        <v>#REF!</v>
      </c>
      <c r="G40" s="172"/>
      <c r="H40" s="84"/>
      <c r="I40" s="83"/>
      <c r="J40" s="173" t="s">
        <v>4</v>
      </c>
      <c r="K40" s="170"/>
      <c r="L40" s="174"/>
      <c r="M40" s="170"/>
      <c r="N40" s="175"/>
      <c r="O40" s="176" t="s">
        <v>39</v>
      </c>
      <c r="P40" s="177"/>
      <c r="Q40" s="177"/>
      <c r="R40" s="178"/>
    </row>
    <row r="41" spans="1:19" s="18" customFormat="1" ht="9" customHeight="1" x14ac:dyDescent="0.25">
      <c r="A41" s="183" t="s">
        <v>44</v>
      </c>
      <c r="B41" s="181"/>
      <c r="C41" s="226"/>
      <c r="D41" s="184"/>
      <c r="E41" s="171">
        <v>2</v>
      </c>
      <c r="F41" s="84" t="e">
        <f>IF(E41&gt;$R$47,,UPPER(VLOOKUP(E41,#REF!,2)))</f>
        <v>#REF!</v>
      </c>
      <c r="G41" s="172"/>
      <c r="H41" s="84"/>
      <c r="I41" s="83"/>
      <c r="J41" s="173" t="s">
        <v>5</v>
      </c>
      <c r="K41" s="170"/>
      <c r="L41" s="174"/>
      <c r="M41" s="170"/>
      <c r="N41" s="175"/>
      <c r="O41" s="179"/>
      <c r="P41" s="180"/>
      <c r="Q41" s="181"/>
      <c r="R41" s="182"/>
    </row>
    <row r="42" spans="1:19" s="18" customFormat="1" ht="9" customHeight="1" x14ac:dyDescent="0.25">
      <c r="A42" s="212"/>
      <c r="B42" s="213"/>
      <c r="C42" s="227"/>
      <c r="D42" s="214"/>
      <c r="E42" s="171">
        <v>3</v>
      </c>
      <c r="F42" s="84" t="e">
        <f>IF(E42&gt;$R$47,,UPPER(VLOOKUP(E42,#REF!,2)))</f>
        <v>#REF!</v>
      </c>
      <c r="G42" s="172"/>
      <c r="H42" s="84"/>
      <c r="I42" s="83"/>
      <c r="J42" s="173" t="s">
        <v>6</v>
      </c>
      <c r="K42" s="170"/>
      <c r="L42" s="174"/>
      <c r="M42" s="170"/>
      <c r="N42" s="175"/>
      <c r="O42" s="176" t="s">
        <v>40</v>
      </c>
      <c r="P42" s="177"/>
      <c r="Q42" s="177"/>
      <c r="R42" s="178"/>
    </row>
    <row r="43" spans="1:19" s="18" customFormat="1" ht="9" customHeight="1" x14ac:dyDescent="0.25">
      <c r="A43" s="185"/>
      <c r="B43" s="105"/>
      <c r="C43" s="105"/>
      <c r="D43" s="186"/>
      <c r="E43" s="171">
        <v>4</v>
      </c>
      <c r="F43" s="84" t="e">
        <f>IF(E43&gt;$R$47,,UPPER(VLOOKUP(E43,#REF!,2)))</f>
        <v>#REF!</v>
      </c>
      <c r="G43" s="172"/>
      <c r="H43" s="84"/>
      <c r="I43" s="83"/>
      <c r="J43" s="173" t="s">
        <v>7</v>
      </c>
      <c r="K43" s="170"/>
      <c r="L43" s="174"/>
      <c r="M43" s="170"/>
      <c r="N43" s="175"/>
      <c r="O43" s="170"/>
      <c r="P43" s="174"/>
      <c r="Q43" s="170"/>
      <c r="R43" s="175"/>
    </row>
    <row r="44" spans="1:19" s="18" customFormat="1" ht="9" customHeight="1" x14ac:dyDescent="0.25">
      <c r="A44" s="200"/>
      <c r="B44" s="215"/>
      <c r="C44" s="215"/>
      <c r="D44" s="228"/>
      <c r="E44" s="171"/>
      <c r="F44" s="84"/>
      <c r="G44" s="172"/>
      <c r="H44" s="84"/>
      <c r="I44" s="83"/>
      <c r="J44" s="173" t="s">
        <v>8</v>
      </c>
      <c r="K44" s="170"/>
      <c r="L44" s="174"/>
      <c r="M44" s="170"/>
      <c r="N44" s="175"/>
      <c r="O44" s="181"/>
      <c r="P44" s="180"/>
      <c r="Q44" s="181"/>
      <c r="R44" s="182"/>
    </row>
    <row r="45" spans="1:19" s="18" customFormat="1" ht="9" customHeight="1" x14ac:dyDescent="0.25">
      <c r="A45" s="201"/>
      <c r="B45" s="22"/>
      <c r="C45" s="105"/>
      <c r="D45" s="186"/>
      <c r="E45" s="171"/>
      <c r="F45" s="84"/>
      <c r="G45" s="172"/>
      <c r="H45" s="84"/>
      <c r="I45" s="83"/>
      <c r="J45" s="173" t="s">
        <v>9</v>
      </c>
      <c r="K45" s="170"/>
      <c r="L45" s="174"/>
      <c r="M45" s="170"/>
      <c r="N45" s="175"/>
      <c r="O45" s="176" t="s">
        <v>28</v>
      </c>
      <c r="P45" s="177"/>
      <c r="Q45" s="177"/>
      <c r="R45" s="178"/>
    </row>
    <row r="46" spans="1:19" s="18" customFormat="1" ht="9" customHeight="1" x14ac:dyDescent="0.25">
      <c r="A46" s="201"/>
      <c r="B46" s="22"/>
      <c r="C46" s="194"/>
      <c r="D46" s="210"/>
      <c r="E46" s="171"/>
      <c r="F46" s="84"/>
      <c r="G46" s="172"/>
      <c r="H46" s="84"/>
      <c r="I46" s="83"/>
      <c r="J46" s="173" t="s">
        <v>10</v>
      </c>
      <c r="K46" s="170"/>
      <c r="L46" s="174"/>
      <c r="M46" s="170"/>
      <c r="N46" s="175"/>
      <c r="O46" s="170"/>
      <c r="P46" s="174"/>
      <c r="Q46" s="170"/>
      <c r="R46" s="175"/>
    </row>
    <row r="47" spans="1:19" s="18" customFormat="1" ht="9" customHeight="1" x14ac:dyDescent="0.25">
      <c r="A47" s="202"/>
      <c r="B47" s="199"/>
      <c r="C47" s="223"/>
      <c r="D47" s="211"/>
      <c r="E47" s="187"/>
      <c r="F47" s="188"/>
      <c r="G47" s="189"/>
      <c r="H47" s="188"/>
      <c r="I47" s="190"/>
      <c r="J47" s="191" t="s">
        <v>11</v>
      </c>
      <c r="K47" s="181"/>
      <c r="L47" s="180"/>
      <c r="M47" s="181"/>
      <c r="N47" s="182"/>
      <c r="O47" s="181">
        <f>R4</f>
        <v>0</v>
      </c>
      <c r="P47" s="180"/>
      <c r="Q47" s="181"/>
      <c r="R47" s="192" t="e">
        <f>MIN(4,#REF!)</f>
        <v>#REF!</v>
      </c>
    </row>
  </sheetData>
  <mergeCells count="1">
    <mergeCell ref="A4:C4"/>
  </mergeCells>
  <conditionalFormatting sqref="E7 E15 E17 E19 E21 E23">
    <cfRule type="expression" dxfId="47" priority="9" stopIfTrue="1">
      <formula>$E7&lt;5</formula>
    </cfRule>
  </conditionalFormatting>
  <conditionalFormatting sqref="F7 F9 F11 F13 F15 F17 F19 F21 F23 F25 F27 F29 F31 F33 F35 F37">
    <cfRule type="cellIs" dxfId="46" priority="8" stopIfTrue="1" operator="equal">
      <formula>"Bye"</formula>
    </cfRule>
  </conditionalFormatting>
  <conditionalFormatting sqref="H7 H9 H11 H13 H15 H17 H19 H21 H23 H25 H27 H29 H31 H33 H35 H37">
    <cfRule type="expression" dxfId="45" priority="1" stopIfTrue="1">
      <formula>AND($E7&lt;9,$C7&gt;0)</formula>
    </cfRule>
  </conditionalFormatting>
  <conditionalFormatting sqref="I8 K10 I12 M14 I16 K18 I20 I24 K26 I28 M30 I32 K34 I36">
    <cfRule type="expression" dxfId="44" priority="2" stopIfTrue="1">
      <formula>AND($O$1="CU",I8="Umpire")</formula>
    </cfRule>
    <cfRule type="expression" dxfId="43" priority="3" stopIfTrue="1">
      <formula>AND($O$1="CU",I8&lt;&gt;"Umpire",J8&lt;&gt;"")</formula>
    </cfRule>
    <cfRule type="expression" dxfId="42" priority="4" stopIfTrue="1">
      <formula>AND($O$1="CU",I8&lt;&gt;"Umpire")</formula>
    </cfRule>
  </conditionalFormatting>
  <conditionalFormatting sqref="J8 L10 J12 N14 J16 L18 J20 J24 L26 J28 N30 J32 L34 J36 R47">
    <cfRule type="expression" dxfId="41" priority="7" stopIfTrue="1">
      <formula>$O$1="CU"</formula>
    </cfRule>
  </conditionalFormatting>
  <conditionalFormatting sqref="K8 M10 K12 O14 K16 M18 K20 K24 M26 K28 O30 K32 M34 K36">
    <cfRule type="expression" dxfId="40" priority="5" stopIfTrue="1">
      <formula>J8="as"</formula>
    </cfRule>
    <cfRule type="expression" dxfId="39" priority="6" stopIfTrue="1">
      <formula>J8="bs"</formula>
    </cfRule>
  </conditionalFormatting>
  <dataValidations count="1">
    <dataValidation type="list" allowBlank="1" showInputMessage="1" sqref="I32 I20 I24 I28 I16 I8 I12 M14 M30 I36 K34 K26 K18 K10" xr:uid="{CA71D6A1-3232-4C83-BAD7-06CE0D4D9028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DE38-F9D9-4AF7-8717-287B7A1D96A4}">
  <sheetPr>
    <tabColor indexed="11"/>
  </sheetPr>
  <dimension ref="A1:AK41"/>
  <sheetViews>
    <sheetView workbookViewId="0">
      <selection activeCell="E8" sqref="E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383" t="s">
        <v>218</v>
      </c>
      <c r="F7" s="279"/>
      <c r="G7" s="383" t="s">
        <v>137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273" t="str">
        <f>UPPER(IF($B9="","",VLOOKUP($B9,#REF!,2)))</f>
        <v/>
      </c>
      <c r="F9" s="279"/>
      <c r="G9" s="273" t="str">
        <f>IF($B9="","",VLOOKUP($B9,#REF!,3))</f>
        <v/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Papp</v>
      </c>
      <c r="E18" s="390"/>
      <c r="F18" s="390" t="str">
        <f>E9</f>
        <v/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Papp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/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7" priority="1" stopIfTrue="1" operator="equal">
      <formula>"Bye"</formula>
    </cfRule>
  </conditionalFormatting>
  <conditionalFormatting sqref="R41">
    <cfRule type="expression" dxfId="2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9F29-BEA3-45BD-B747-6B0D4BABE081}">
  <sheetPr>
    <tabColor indexed="19"/>
    <pageSetUpPr fitToPage="1"/>
  </sheetPr>
  <dimension ref="A1:U47"/>
  <sheetViews>
    <sheetView showGridLines="0" showZeros="0" workbookViewId="0">
      <selection activeCell="F34" sqref="F34"/>
    </sheetView>
  </sheetViews>
  <sheetFormatPr defaultRowHeight="13.2" x14ac:dyDescent="0.25"/>
  <cols>
    <col min="1" max="1" width="2.44140625" customWidth="1"/>
    <col min="2" max="2" width="6.44140625" customWidth="1"/>
    <col min="3" max="3" width="5.33203125" customWidth="1"/>
    <col min="4" max="4" width="7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3" customWidth="1"/>
    <col min="11" max="11" width="10.6640625" customWidth="1"/>
    <col min="12" max="12" width="1.6640625" style="93" customWidth="1"/>
    <col min="13" max="13" width="10.6640625" customWidth="1"/>
    <col min="14" max="14" width="1.6640625" style="94" customWidth="1"/>
    <col min="15" max="15" width="10.6640625" customWidth="1"/>
    <col min="16" max="16" width="1.6640625" style="93" customWidth="1"/>
    <col min="17" max="17" width="5.109375" customWidth="1"/>
    <col min="18" max="18" width="1.6640625" style="94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95" customFormat="1" ht="21.75" customHeight="1" x14ac:dyDescent="0.4">
      <c r="A1" s="85" t="str">
        <f>Altalanos!$A$6</f>
        <v>OB</v>
      </c>
      <c r="B1" s="85"/>
      <c r="C1" s="96"/>
      <c r="D1" s="96"/>
      <c r="E1" s="96"/>
      <c r="F1" s="96"/>
      <c r="G1" s="96"/>
      <c r="H1" s="96"/>
      <c r="I1" s="216"/>
      <c r="J1" s="97"/>
      <c r="K1" s="92" t="s">
        <v>41</v>
      </c>
      <c r="L1" s="92"/>
      <c r="M1" s="86"/>
      <c r="N1" s="97"/>
      <c r="O1" s="97" t="s">
        <v>12</v>
      </c>
      <c r="P1" s="97"/>
      <c r="Q1" s="96"/>
      <c r="R1" s="97"/>
    </row>
    <row r="2" spans="1:21" s="90" customFormat="1" x14ac:dyDescent="0.25">
      <c r="A2" s="87" t="s">
        <v>45</v>
      </c>
      <c r="B2" s="87"/>
      <c r="C2" s="87"/>
      <c r="D2" s="238"/>
      <c r="E2" s="238">
        <f>Altalanos!$A$8</f>
        <v>0</v>
      </c>
      <c r="F2" s="87"/>
      <c r="G2" s="98"/>
      <c r="H2" s="91"/>
      <c r="I2" s="91"/>
      <c r="J2" s="99"/>
      <c r="K2" s="222" t="s">
        <v>115</v>
      </c>
      <c r="L2" s="92"/>
      <c r="M2" s="92"/>
      <c r="N2" s="99"/>
      <c r="O2" s="91"/>
      <c r="P2" s="99"/>
      <c r="Q2" s="91"/>
      <c r="R2" s="99"/>
    </row>
    <row r="3" spans="1:21" s="19" customFormat="1" ht="11.2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100"/>
      <c r="K3" s="50" t="s">
        <v>25</v>
      </c>
      <c r="L3" s="100"/>
      <c r="M3" s="236"/>
      <c r="N3" s="100"/>
      <c r="O3" s="50"/>
      <c r="P3" s="100"/>
      <c r="Q3" s="50"/>
      <c r="R3" s="51" t="s">
        <v>26</v>
      </c>
    </row>
    <row r="4" spans="1:21" s="28" customFormat="1" ht="11.25" customHeight="1" thickBot="1" x14ac:dyDescent="0.3">
      <c r="A4" s="402">
        <f>Altalanos!$A$10</f>
        <v>0</v>
      </c>
      <c r="B4" s="402"/>
      <c r="C4" s="402"/>
      <c r="D4" s="218"/>
      <c r="E4" s="101"/>
      <c r="F4" s="101"/>
      <c r="G4" s="101">
        <f>Altalanos!$C$10</f>
        <v>0</v>
      </c>
      <c r="H4" s="88"/>
      <c r="I4" s="101"/>
      <c r="J4" s="102"/>
      <c r="K4" s="103" t="str">
        <f>Altalanos!$D$10</f>
        <v xml:space="preserve">  </v>
      </c>
      <c r="L4" s="102"/>
      <c r="M4" s="89"/>
      <c r="N4" s="102"/>
      <c r="O4" s="101"/>
      <c r="P4" s="102"/>
      <c r="Q4" s="101"/>
      <c r="R4" s="81">
        <f>Altalanos!$E$10</f>
        <v>0</v>
      </c>
    </row>
    <row r="5" spans="1:21" s="19" customFormat="1" ht="9.6" x14ac:dyDescent="0.25">
      <c r="A5" s="105"/>
      <c r="B5" s="106" t="s">
        <v>2</v>
      </c>
      <c r="C5" s="235" t="s">
        <v>33</v>
      </c>
      <c r="D5" s="106" t="s">
        <v>32</v>
      </c>
      <c r="E5" s="106" t="s">
        <v>29</v>
      </c>
      <c r="F5" s="107" t="s">
        <v>23</v>
      </c>
      <c r="G5" s="107" t="s">
        <v>24</v>
      </c>
      <c r="H5" s="107"/>
      <c r="I5" s="107" t="s">
        <v>27</v>
      </c>
      <c r="J5" s="107"/>
      <c r="K5" s="106" t="s">
        <v>52</v>
      </c>
      <c r="L5" s="108"/>
      <c r="M5" s="106" t="s">
        <v>31</v>
      </c>
      <c r="N5" s="108"/>
      <c r="O5" s="106"/>
      <c r="P5" s="108"/>
      <c r="Q5" s="106"/>
      <c r="R5" s="109"/>
    </row>
    <row r="6" spans="1:21" s="373" customFormat="1" ht="10.5" customHeight="1" thickBot="1" x14ac:dyDescent="0.3">
      <c r="A6" s="366"/>
      <c r="B6" s="367"/>
      <c r="C6" s="368"/>
      <c r="D6" s="368"/>
      <c r="E6" s="367"/>
      <c r="F6" s="369"/>
      <c r="G6" s="369"/>
      <c r="H6" s="370"/>
      <c r="I6" s="369"/>
      <c r="J6" s="371"/>
      <c r="K6" s="367"/>
      <c r="L6" s="371"/>
      <c r="M6" s="367"/>
      <c r="N6" s="371"/>
      <c r="O6" s="367"/>
      <c r="P6" s="371"/>
      <c r="Q6" s="367"/>
      <c r="R6" s="372"/>
    </row>
    <row r="7" spans="1:21" s="34" customFormat="1" ht="10.5" customHeight="1" x14ac:dyDescent="0.25">
      <c r="A7" s="110">
        <v>1</v>
      </c>
      <c r="B7" s="217" t="str">
        <f>IF($E7="","",VLOOKUP($E7,#REF!,12))</f>
        <v/>
      </c>
      <c r="C7" s="217" t="str">
        <f>IF($E7="","",VLOOKUP($E7,#REF!,13))</f>
        <v/>
      </c>
      <c r="D7" s="224" t="str">
        <f>IF($E7="","",VLOOKUP($E7,#REF!,5))</f>
        <v/>
      </c>
      <c r="E7" s="111"/>
      <c r="F7" s="386" t="s">
        <v>219</v>
      </c>
      <c r="G7" s="386" t="s">
        <v>159</v>
      </c>
      <c r="H7" s="346"/>
      <c r="I7" s="346" t="str">
        <f>IF($E7="","",VLOOKUP($E7,#REF!,4))</f>
        <v/>
      </c>
      <c r="J7" s="114"/>
      <c r="K7" s="113"/>
      <c r="L7" s="113"/>
      <c r="M7" s="113"/>
      <c r="N7" s="113"/>
      <c r="O7" s="116"/>
      <c r="P7" s="117"/>
      <c r="Q7" s="118"/>
      <c r="R7" s="119"/>
      <c r="S7" s="120"/>
      <c r="U7" s="121" t="str">
        <f>Birók!P21</f>
        <v>Bíró</v>
      </c>
    </row>
    <row r="8" spans="1:21" s="34" customFormat="1" ht="9.6" customHeight="1" x14ac:dyDescent="0.25">
      <c r="A8" s="122"/>
      <c r="B8" s="354"/>
      <c r="C8" s="123"/>
      <c r="D8" s="225"/>
      <c r="E8" s="123"/>
      <c r="F8" s="124"/>
      <c r="G8" s="124"/>
      <c r="H8" s="125"/>
      <c r="I8" s="356" t="s">
        <v>0</v>
      </c>
      <c r="J8" s="127"/>
      <c r="K8" s="128" t="s">
        <v>239</v>
      </c>
      <c r="L8" s="128"/>
      <c r="M8" s="113"/>
      <c r="N8" s="113"/>
      <c r="O8" s="116"/>
      <c r="P8" s="117"/>
      <c r="Q8" s="118"/>
      <c r="R8" s="119"/>
      <c r="S8" s="120"/>
      <c r="U8" s="129" t="str">
        <f>Birók!P22</f>
        <v xml:space="preserve"> </v>
      </c>
    </row>
    <row r="9" spans="1:21" s="34" customFormat="1" ht="9.6" customHeight="1" x14ac:dyDescent="0.25">
      <c r="A9" s="122">
        <v>2</v>
      </c>
      <c r="B9" s="217" t="str">
        <f>IF($E9="","",VLOOKUP($E9,#REF!,12))</f>
        <v/>
      </c>
      <c r="C9" s="217" t="str">
        <f>IF($E9="","",VLOOKUP($E9,#REF!,13))</f>
        <v/>
      </c>
      <c r="D9" s="224" t="str">
        <f>IF($E9="","",VLOOKUP($E9,#REF!,5))</f>
        <v/>
      </c>
      <c r="E9" s="111"/>
      <c r="F9" s="385"/>
      <c r="G9" s="385"/>
      <c r="H9" s="242"/>
      <c r="I9" s="242" t="str">
        <f>IF($E9="","",VLOOKUP($E9,#REF!,4))</f>
        <v/>
      </c>
      <c r="J9" s="131"/>
      <c r="K9" s="113"/>
      <c r="L9" s="132"/>
      <c r="M9" s="113"/>
      <c r="N9" s="113"/>
      <c r="O9" s="116"/>
      <c r="P9" s="117"/>
      <c r="Q9" s="118"/>
      <c r="R9" s="119"/>
      <c r="S9" s="120"/>
      <c r="U9" s="129" t="str">
        <f>Birók!P23</f>
        <v xml:space="preserve"> </v>
      </c>
    </row>
    <row r="10" spans="1:21" s="34" customFormat="1" ht="9.6" customHeight="1" x14ac:dyDescent="0.25">
      <c r="A10" s="122"/>
      <c r="B10" s="354" t="str">
        <f>IF($E10="","",VLOOKUP($E10,#REF!,12))</f>
        <v/>
      </c>
      <c r="C10" s="123"/>
      <c r="D10" s="225"/>
      <c r="E10" s="133"/>
      <c r="F10" s="243"/>
      <c r="G10" s="243"/>
      <c r="H10" s="244"/>
      <c r="I10" s="243"/>
      <c r="J10" s="134"/>
      <c r="K10" s="357" t="s">
        <v>0</v>
      </c>
      <c r="L10" s="135"/>
      <c r="M10" s="128" t="str">
        <f>UPPER(IF(OR(L10="a",L10="as"),K8,IF(OR(L10="b",L10="bs"),K12,)))</f>
        <v/>
      </c>
      <c r="N10" s="136"/>
      <c r="O10" s="137"/>
      <c r="P10" s="137"/>
      <c r="Q10" s="118"/>
      <c r="R10" s="119"/>
      <c r="S10" s="120"/>
      <c r="U10" s="129" t="str">
        <f>Birók!P24</f>
        <v xml:space="preserve"> </v>
      </c>
    </row>
    <row r="11" spans="1:21" s="34" customFormat="1" ht="9.6" customHeight="1" x14ac:dyDescent="0.25">
      <c r="A11" s="122">
        <v>3</v>
      </c>
      <c r="B11" s="217" t="str">
        <f>IF($E11="","",VLOOKUP($E11,#REF!,12))</f>
        <v/>
      </c>
      <c r="C11" s="217" t="str">
        <f>IF($E11="","",VLOOKUP($E11,#REF!,13))</f>
        <v/>
      </c>
      <c r="D11" s="224" t="str">
        <f>IF($E11="","",VLOOKUP($E11,#REF!,5))</f>
        <v/>
      </c>
      <c r="E11" s="111"/>
      <c r="F11" s="385" t="s">
        <v>227</v>
      </c>
      <c r="G11" s="385" t="s">
        <v>228</v>
      </c>
      <c r="H11" s="242"/>
      <c r="I11" s="242" t="str">
        <f>IF($E11="","",VLOOKUP($E11,#REF!,4))</f>
        <v/>
      </c>
      <c r="J11" s="114"/>
      <c r="K11" s="113"/>
      <c r="L11" s="138"/>
      <c r="M11" s="113"/>
      <c r="N11" s="137"/>
      <c r="O11" s="137"/>
      <c r="P11" s="137"/>
      <c r="Q11" s="118"/>
      <c r="R11" s="119"/>
      <c r="S11" s="120"/>
      <c r="U11" s="129" t="str">
        <f>Birók!P25</f>
        <v xml:space="preserve"> </v>
      </c>
    </row>
    <row r="12" spans="1:21" s="34" customFormat="1" ht="9.6" customHeight="1" x14ac:dyDescent="0.25">
      <c r="A12" s="122"/>
      <c r="B12" s="354" t="str">
        <f>IF($E12="","",VLOOKUP($E12,#REF!,12))</f>
        <v/>
      </c>
      <c r="C12" s="123"/>
      <c r="D12" s="225"/>
      <c r="E12" s="133"/>
      <c r="F12" s="243"/>
      <c r="G12" s="243"/>
      <c r="H12" s="244"/>
      <c r="I12" s="357" t="s">
        <v>0</v>
      </c>
      <c r="J12" s="127"/>
      <c r="K12" s="128"/>
      <c r="L12" s="140"/>
      <c r="M12" s="113"/>
      <c r="N12" s="137"/>
      <c r="O12" s="137"/>
      <c r="P12" s="137"/>
      <c r="Q12" s="118"/>
      <c r="R12" s="119"/>
      <c r="S12" s="120"/>
      <c r="U12" s="129" t="str">
        <f>Birók!P26</f>
        <v xml:space="preserve"> </v>
      </c>
    </row>
    <row r="13" spans="1:21" s="34" customFormat="1" ht="9.6" customHeight="1" x14ac:dyDescent="0.25">
      <c r="A13" s="122">
        <v>4</v>
      </c>
      <c r="B13" s="217" t="str">
        <f>IF($E13="","",VLOOKUP($E13,#REF!,12))</f>
        <v/>
      </c>
      <c r="C13" s="217" t="str">
        <f>IF($E13="","",VLOOKUP($E13,#REF!,13))</f>
        <v/>
      </c>
      <c r="D13" s="224" t="str">
        <f>IF($E13="","",VLOOKUP($E13,#REF!,5))</f>
        <v/>
      </c>
      <c r="E13" s="111"/>
      <c r="F13" s="385" t="s">
        <v>229</v>
      </c>
      <c r="G13" s="385" t="s">
        <v>230</v>
      </c>
      <c r="H13" s="242"/>
      <c r="I13" s="242" t="str">
        <f>IF($E13="","",VLOOKUP($E13,#REF!,4))</f>
        <v/>
      </c>
      <c r="J13" s="141"/>
      <c r="K13" s="113"/>
      <c r="L13" s="113"/>
      <c r="M13" s="113"/>
      <c r="N13" s="137"/>
      <c r="O13" s="137"/>
      <c r="P13" s="137"/>
      <c r="Q13" s="118"/>
      <c r="R13" s="119"/>
      <c r="S13" s="120"/>
      <c r="U13" s="129" t="str">
        <f>Birók!P27</f>
        <v xml:space="preserve"> </v>
      </c>
    </row>
    <row r="14" spans="1:21" s="34" customFormat="1" ht="9.6" customHeight="1" x14ac:dyDescent="0.25">
      <c r="A14" s="122"/>
      <c r="B14" s="195" t="str">
        <f>IF($E14="","",VLOOKUP($E14,#REF!,12))</f>
        <v/>
      </c>
      <c r="C14" s="123"/>
      <c r="D14" s="225"/>
      <c r="E14" s="133"/>
      <c r="F14" s="243"/>
      <c r="G14" s="243"/>
      <c r="H14" s="244"/>
      <c r="I14" s="243"/>
      <c r="J14" s="134"/>
      <c r="K14" s="113"/>
      <c r="L14" s="113"/>
      <c r="M14" s="126"/>
      <c r="N14" s="347"/>
      <c r="O14" s="113"/>
      <c r="P14" s="137"/>
      <c r="Q14" s="118"/>
      <c r="R14" s="119"/>
      <c r="S14" s="120"/>
      <c r="U14" s="129" t="str">
        <f>Birók!P28</f>
        <v xml:space="preserve"> </v>
      </c>
    </row>
    <row r="15" spans="1:21" s="34" customFormat="1" ht="9.6" customHeight="1" x14ac:dyDescent="0.25">
      <c r="A15" s="275">
        <v>5</v>
      </c>
      <c r="B15" s="217" t="str">
        <f>IF($E15="","",VLOOKUP($E15,#REF!,12))</f>
        <v/>
      </c>
      <c r="C15" s="217" t="str">
        <f>IF($E15="","",VLOOKUP($E15,#REF!,13))</f>
        <v/>
      </c>
      <c r="D15" s="224" t="str">
        <f>IF($E15="","",VLOOKUP($E15,#REF!,5))</f>
        <v/>
      </c>
      <c r="E15" s="358"/>
      <c r="F15" s="386" t="s">
        <v>220</v>
      </c>
      <c r="G15" s="386" t="s">
        <v>221</v>
      </c>
      <c r="H15" s="346"/>
      <c r="I15" s="346" t="str">
        <f>IF($E15="","",VLOOKUP($E15,#REF!,4))</f>
        <v/>
      </c>
      <c r="J15" s="355"/>
      <c r="K15" s="113"/>
      <c r="L15" s="113"/>
      <c r="M15" s="113"/>
      <c r="N15" s="137"/>
      <c r="O15" s="113"/>
      <c r="P15" s="137"/>
      <c r="Q15" s="118"/>
      <c r="R15" s="119"/>
      <c r="S15" s="120"/>
      <c r="U15" s="129" t="str">
        <f>Birók!P29</f>
        <v xml:space="preserve"> </v>
      </c>
    </row>
    <row r="16" spans="1:21" s="34" customFormat="1" ht="9.6" customHeight="1" thickBot="1" x14ac:dyDescent="0.3">
      <c r="A16" s="122"/>
      <c r="B16" s="195" t="str">
        <f>IF($E16="","",VLOOKUP($E16,#REF!,12))</f>
        <v/>
      </c>
      <c r="C16" s="123"/>
      <c r="D16" s="225"/>
      <c r="E16" s="133"/>
      <c r="F16" s="124"/>
      <c r="G16" s="243"/>
      <c r="H16" s="244"/>
      <c r="I16" s="357" t="s">
        <v>0</v>
      </c>
      <c r="J16" s="127"/>
      <c r="K16" s="128" t="s">
        <v>240</v>
      </c>
      <c r="L16" s="128"/>
      <c r="M16" s="113"/>
      <c r="N16" s="137"/>
      <c r="O16" s="137"/>
      <c r="P16" s="137"/>
      <c r="Q16" s="118"/>
      <c r="R16" s="119"/>
      <c r="S16" s="120"/>
      <c r="U16" s="144" t="str">
        <f>Birók!P30</f>
        <v>Egyik sem</v>
      </c>
    </row>
    <row r="17" spans="1:19" s="34" customFormat="1" ht="9.6" customHeight="1" x14ac:dyDescent="0.25">
      <c r="A17" s="122">
        <v>6</v>
      </c>
      <c r="B17" s="217" t="str">
        <f>IF($E17="","",VLOOKUP($E17,#REF!,12))</f>
        <v/>
      </c>
      <c r="C17" s="217" t="str">
        <f>IF($E17="","",VLOOKUP($E17,#REF!,13))</f>
        <v/>
      </c>
      <c r="D17" s="224" t="str">
        <f>IF($E17="","",VLOOKUP($E17,#REF!,5))</f>
        <v/>
      </c>
      <c r="E17" s="111"/>
      <c r="F17" s="242" t="str">
        <f>UPPER(IF($E17="","",VLOOKUP($E17,#REF!,2)))</f>
        <v/>
      </c>
      <c r="G17" s="242" t="str">
        <f>IF($E17="","",VLOOKUP($E17,#REF!,3))</f>
        <v/>
      </c>
      <c r="H17" s="242"/>
      <c r="I17" s="242" t="str">
        <f>IF($E17="","",VLOOKUP($E17,#REF!,4))</f>
        <v/>
      </c>
      <c r="J17" s="131"/>
      <c r="K17" s="113"/>
      <c r="L17" s="132"/>
      <c r="M17" s="113"/>
      <c r="N17" s="137"/>
      <c r="O17" s="137"/>
      <c r="P17" s="137"/>
      <c r="Q17" s="118"/>
      <c r="R17" s="119"/>
      <c r="S17" s="120"/>
    </row>
    <row r="18" spans="1:19" s="34" customFormat="1" ht="9.6" customHeight="1" x14ac:dyDescent="0.25">
      <c r="A18" s="122"/>
      <c r="B18" s="195" t="str">
        <f>IF($E18="","",VLOOKUP($E18,#REF!,12))</f>
        <v/>
      </c>
      <c r="C18" s="123"/>
      <c r="D18" s="225"/>
      <c r="E18" s="133"/>
      <c r="F18" s="243"/>
      <c r="G18" s="243"/>
      <c r="H18" s="244"/>
      <c r="I18" s="243"/>
      <c r="J18" s="134"/>
      <c r="K18" s="357" t="s">
        <v>0</v>
      </c>
      <c r="L18" s="135"/>
      <c r="M18" s="128" t="str">
        <f>UPPER(IF(OR(L18="a",L18="as"),K16,IF(OR(L18="b",L18="bs"),K20,)))</f>
        <v/>
      </c>
      <c r="N18" s="136"/>
      <c r="O18" s="137"/>
      <c r="P18" s="137"/>
      <c r="Q18" s="118"/>
      <c r="R18" s="119"/>
      <c r="S18" s="120"/>
    </row>
    <row r="19" spans="1:19" s="34" customFormat="1" ht="9.6" customHeight="1" x14ac:dyDescent="0.25">
      <c r="A19" s="122">
        <v>7</v>
      </c>
      <c r="B19" s="217" t="str">
        <f>IF($E19="","",VLOOKUP($E19,#REF!,12))</f>
        <v/>
      </c>
      <c r="C19" s="217" t="str">
        <f>IF($E19="","",VLOOKUP($E19,#REF!,13))</f>
        <v/>
      </c>
      <c r="D19" s="224" t="str">
        <f>IF($E19="","",VLOOKUP($E19,#REF!,5))</f>
        <v/>
      </c>
      <c r="E19" s="111"/>
      <c r="F19" s="385" t="s">
        <v>156</v>
      </c>
      <c r="G19" s="385" t="s">
        <v>237</v>
      </c>
      <c r="H19" s="385"/>
      <c r="I19" s="242" t="str">
        <f>IF($E19="","",VLOOKUP($E19,#REF!,4))</f>
        <v/>
      </c>
      <c r="J19" s="114"/>
      <c r="K19" s="113"/>
      <c r="L19" s="138"/>
      <c r="M19" s="113"/>
      <c r="N19" s="137"/>
      <c r="O19" s="137"/>
      <c r="P19" s="137"/>
      <c r="Q19" s="118"/>
      <c r="R19" s="119"/>
      <c r="S19" s="120"/>
    </row>
    <row r="20" spans="1:19" s="34" customFormat="1" ht="9.6" customHeight="1" x14ac:dyDescent="0.25">
      <c r="A20" s="122"/>
      <c r="B20" s="195" t="str">
        <f>IF($E20="","",VLOOKUP($E20,#REF!,12))</f>
        <v/>
      </c>
      <c r="C20" s="123"/>
      <c r="D20" s="234"/>
      <c r="E20" s="123"/>
      <c r="F20" s="124"/>
      <c r="G20" s="124"/>
      <c r="H20" s="125"/>
      <c r="I20" s="357" t="s">
        <v>0</v>
      </c>
      <c r="J20" s="127"/>
      <c r="K20" s="128" t="str">
        <f>UPPER(IF(OR(J20="a",J20="as"),F19,IF(OR(J20="b",J20="bs"),F21,)))</f>
        <v/>
      </c>
      <c r="L20" s="140"/>
      <c r="M20" s="113"/>
      <c r="N20" s="137"/>
      <c r="O20" s="137"/>
      <c r="P20" s="137"/>
      <c r="Q20" s="118"/>
      <c r="R20" s="119"/>
      <c r="S20" s="120"/>
    </row>
    <row r="21" spans="1:19" s="34" customFormat="1" ht="9.6" customHeight="1" x14ac:dyDescent="0.25">
      <c r="A21" s="272" t="s">
        <v>11</v>
      </c>
      <c r="B21" s="217" t="str">
        <f>IF($E21="","",VLOOKUP($E21,#REF!,12))</f>
        <v/>
      </c>
      <c r="C21" s="217" t="str">
        <f>IF($E21="","",VLOOKUP($E21,#REF!,13))</f>
        <v/>
      </c>
      <c r="D21" s="224" t="str">
        <f>IF($E21="","",VLOOKUP($E21,#REF!,5))</f>
        <v/>
      </c>
      <c r="E21" s="111"/>
      <c r="F21" s="385" t="s">
        <v>163</v>
      </c>
      <c r="G21" s="385" t="s">
        <v>238</v>
      </c>
      <c r="H21" s="242"/>
      <c r="I21" s="242" t="str">
        <f>IF($E21="","",VLOOKUP($E21,#REF!,4))</f>
        <v/>
      </c>
      <c r="J21" s="141"/>
      <c r="K21" s="113"/>
      <c r="L21" s="113"/>
      <c r="M21" s="113"/>
      <c r="N21" s="137"/>
      <c r="O21" s="137"/>
      <c r="P21" s="137"/>
      <c r="Q21" s="118"/>
      <c r="R21" s="119"/>
      <c r="S21" s="120"/>
    </row>
    <row r="22" spans="1:19" s="34" customFormat="1" ht="9.6" customHeight="1" x14ac:dyDescent="0.25">
      <c r="A22" s="122"/>
      <c r="B22" s="195" t="str">
        <f>IF($E22="","",VLOOKUP($E22,#REF!,12))</f>
        <v/>
      </c>
      <c r="C22" s="123"/>
      <c r="D22" s="234"/>
      <c r="E22" s="123"/>
      <c r="F22" s="142"/>
      <c r="G22" s="142"/>
      <c r="H22" s="146"/>
      <c r="I22" s="142"/>
      <c r="J22" s="134"/>
      <c r="K22" s="113"/>
      <c r="L22" s="113"/>
      <c r="M22" s="113"/>
      <c r="N22" s="137"/>
      <c r="O22" s="137"/>
      <c r="P22" s="137"/>
      <c r="Q22" s="118"/>
      <c r="R22" s="119"/>
      <c r="S22" s="120"/>
    </row>
    <row r="23" spans="1:19" s="34" customFormat="1" ht="9.6" customHeight="1" x14ac:dyDescent="0.25">
      <c r="A23" s="110">
        <v>9</v>
      </c>
      <c r="B23" s="217" t="str">
        <f>IF($E23="","",VLOOKUP($E23,#REF!,12))</f>
        <v/>
      </c>
      <c r="C23" s="217" t="str">
        <f>IF($E23="","",VLOOKUP($E23,#REF!,13))</f>
        <v/>
      </c>
      <c r="D23" s="224" t="str">
        <f>IF($E23="","",VLOOKUP($E23,#REF!,5))</f>
        <v/>
      </c>
      <c r="E23" s="111"/>
      <c r="F23" s="386" t="s">
        <v>223</v>
      </c>
      <c r="G23" s="386" t="s">
        <v>224</v>
      </c>
      <c r="H23" s="346"/>
      <c r="I23" s="346" t="str">
        <f>IF($E23="","",VLOOKUP($E23,#REF!,4))</f>
        <v/>
      </c>
      <c r="J23" s="114"/>
      <c r="K23" s="113"/>
      <c r="L23" s="113"/>
      <c r="M23" s="113"/>
      <c r="N23" s="137"/>
      <c r="O23" s="137"/>
      <c r="P23" s="137"/>
      <c r="Q23" s="118"/>
      <c r="R23" s="119"/>
      <c r="S23" s="120"/>
    </row>
    <row r="24" spans="1:19" s="34" customFormat="1" ht="9.6" customHeight="1" x14ac:dyDescent="0.25">
      <c r="A24" s="122"/>
      <c r="B24" s="354" t="str">
        <f>IF($E24="","",VLOOKUP($E24,#REF!,12))</f>
        <v/>
      </c>
      <c r="C24" s="123"/>
      <c r="D24" s="234"/>
      <c r="E24" s="123"/>
      <c r="F24" s="124"/>
      <c r="G24" s="124"/>
      <c r="H24" s="125"/>
      <c r="I24" s="357" t="s">
        <v>0</v>
      </c>
      <c r="J24" s="127"/>
      <c r="K24" s="128"/>
      <c r="L24" s="128"/>
      <c r="M24" s="113"/>
      <c r="N24" s="137"/>
      <c r="O24" s="137"/>
      <c r="P24" s="137"/>
      <c r="Q24" s="118"/>
      <c r="R24" s="119"/>
      <c r="S24" s="120"/>
    </row>
    <row r="25" spans="1:19" s="34" customFormat="1" ht="9.6" customHeight="1" x14ac:dyDescent="0.25">
      <c r="A25" s="122">
        <v>10</v>
      </c>
      <c r="B25" s="217" t="str">
        <f>IF($E25="","",VLOOKUP($E25,#REF!,12))</f>
        <v/>
      </c>
      <c r="C25" s="217" t="str">
        <f>IF($E25="","",VLOOKUP($E25,#REF!,13))</f>
        <v/>
      </c>
      <c r="D25" s="224" t="str">
        <f>IF($E25="","",VLOOKUP($E25,#REF!,5))</f>
        <v/>
      </c>
      <c r="E25" s="111"/>
      <c r="F25" s="385" t="s">
        <v>225</v>
      </c>
      <c r="G25" s="385" t="s">
        <v>226</v>
      </c>
      <c r="H25" s="242"/>
      <c r="I25" s="242" t="str">
        <f>IF($E25="","",VLOOKUP($E25,#REF!,4))</f>
        <v/>
      </c>
      <c r="J25" s="131"/>
      <c r="K25" s="113"/>
      <c r="L25" s="132"/>
      <c r="M25" s="113"/>
      <c r="N25" s="137"/>
      <c r="O25" s="137"/>
      <c r="P25" s="137"/>
      <c r="Q25" s="118"/>
      <c r="R25" s="119"/>
      <c r="S25" s="120"/>
    </row>
    <row r="26" spans="1:19" s="34" customFormat="1" ht="9.6" customHeight="1" x14ac:dyDescent="0.25">
      <c r="A26" s="122"/>
      <c r="B26" s="195" t="str">
        <f>IF($E26="","",VLOOKUP($E26,#REF!,12))</f>
        <v/>
      </c>
      <c r="C26" s="123"/>
      <c r="D26" s="234"/>
      <c r="E26" s="133"/>
      <c r="F26" s="243"/>
      <c r="G26" s="243"/>
      <c r="H26" s="244"/>
      <c r="I26" s="243"/>
      <c r="J26" s="134"/>
      <c r="K26" s="357" t="s">
        <v>0</v>
      </c>
      <c r="L26" s="135"/>
      <c r="M26" s="128" t="str">
        <f>UPPER(IF(OR(L26="a",L26="as"),K24,IF(OR(L26="b",L26="bs"),K28,)))</f>
        <v/>
      </c>
      <c r="N26" s="136"/>
      <c r="O26" s="137"/>
      <c r="P26" s="137"/>
      <c r="Q26" s="118"/>
      <c r="R26" s="119"/>
      <c r="S26" s="120"/>
    </row>
    <row r="27" spans="1:19" s="34" customFormat="1" ht="9.6" customHeight="1" x14ac:dyDescent="0.25">
      <c r="A27" s="122">
        <v>11</v>
      </c>
      <c r="B27" s="217" t="str">
        <f>IF($E27="","",VLOOKUP($E27,#REF!,12))</f>
        <v/>
      </c>
      <c r="C27" s="217" t="str">
        <f>IF($E27="","",VLOOKUP($E27,#REF!,13))</f>
        <v/>
      </c>
      <c r="D27" s="224" t="str">
        <f>IF($E27="","",VLOOKUP($E27,#REF!,5))</f>
        <v/>
      </c>
      <c r="E27" s="111"/>
      <c r="F27" s="385" t="s">
        <v>231</v>
      </c>
      <c r="G27" s="385" t="s">
        <v>232</v>
      </c>
      <c r="H27" s="242"/>
      <c r="I27" s="242" t="str">
        <f>IF($E27="","",VLOOKUP($E27,#REF!,4))</f>
        <v/>
      </c>
      <c r="J27" s="114"/>
      <c r="K27" s="113"/>
      <c r="L27" s="138"/>
      <c r="M27" s="113"/>
      <c r="N27" s="137"/>
      <c r="O27" s="137"/>
      <c r="P27" s="137"/>
      <c r="Q27" s="118"/>
      <c r="R27" s="119"/>
      <c r="S27" s="120"/>
    </row>
    <row r="28" spans="1:19" s="34" customFormat="1" ht="9.6" customHeight="1" x14ac:dyDescent="0.25">
      <c r="A28" s="147"/>
      <c r="B28" s="195" t="str">
        <f>IF($E28="","",VLOOKUP($E28,#REF!,12))</f>
        <v/>
      </c>
      <c r="C28" s="123"/>
      <c r="D28" s="234"/>
      <c r="E28" s="133"/>
      <c r="F28" s="243"/>
      <c r="G28" s="243"/>
      <c r="H28" s="244"/>
      <c r="I28" s="357" t="s">
        <v>0</v>
      </c>
      <c r="J28" s="127"/>
      <c r="K28" s="128" t="str">
        <f>UPPER(IF(OR(J28="a",J28="as"),F27,IF(OR(J28="b",J28="bs"),F29,)))</f>
        <v/>
      </c>
      <c r="L28" s="140"/>
      <c r="M28" s="113"/>
      <c r="N28" s="137"/>
      <c r="O28" s="137"/>
      <c r="P28" s="137"/>
      <c r="Q28" s="118"/>
      <c r="R28" s="119"/>
      <c r="S28" s="120"/>
    </row>
    <row r="29" spans="1:19" s="34" customFormat="1" ht="9.6" customHeight="1" x14ac:dyDescent="0.25">
      <c r="A29" s="122">
        <v>12</v>
      </c>
      <c r="B29" s="217" t="str">
        <f>IF($E29="","",VLOOKUP($E29,#REF!,12))</f>
        <v/>
      </c>
      <c r="C29" s="217" t="str">
        <f>IF($E29="","",VLOOKUP($E29,#REF!,13))</f>
        <v/>
      </c>
      <c r="D29" s="224" t="str">
        <f>IF($E29="","",VLOOKUP($E29,#REF!,5))</f>
        <v/>
      </c>
      <c r="E29" s="111"/>
      <c r="F29" s="385" t="s">
        <v>233</v>
      </c>
      <c r="G29" s="385" t="s">
        <v>159</v>
      </c>
      <c r="H29" s="242"/>
      <c r="I29" s="242" t="str">
        <f>IF($E29="","",VLOOKUP($E29,#REF!,4))</f>
        <v/>
      </c>
      <c r="J29" s="141"/>
      <c r="K29" s="113"/>
      <c r="L29" s="113"/>
      <c r="M29" s="113"/>
      <c r="N29" s="137"/>
      <c r="O29" s="137"/>
      <c r="P29" s="137"/>
      <c r="Q29" s="118"/>
      <c r="R29" s="119"/>
      <c r="S29" s="120"/>
    </row>
    <row r="30" spans="1:19" s="34" customFormat="1" ht="9.6" customHeight="1" x14ac:dyDescent="0.25">
      <c r="A30" s="122"/>
      <c r="B30" s="195" t="str">
        <f>IF($E30="","",VLOOKUP($E30,#REF!,12))</f>
        <v/>
      </c>
      <c r="C30" s="123"/>
      <c r="D30" s="234"/>
      <c r="E30" s="133"/>
      <c r="F30" s="243"/>
      <c r="G30" s="243"/>
      <c r="H30" s="244"/>
      <c r="I30" s="243"/>
      <c r="J30" s="134"/>
      <c r="K30" s="113"/>
      <c r="L30" s="113"/>
      <c r="M30" s="126"/>
      <c r="N30" s="347"/>
      <c r="O30" s="113"/>
      <c r="P30" s="137"/>
      <c r="Q30" s="118"/>
      <c r="R30" s="119"/>
      <c r="S30" s="120"/>
    </row>
    <row r="31" spans="1:19" s="34" customFormat="1" ht="9.6" customHeight="1" x14ac:dyDescent="0.25">
      <c r="A31" s="275">
        <v>13</v>
      </c>
      <c r="B31" s="217" t="str">
        <f>IF($E31="","",VLOOKUP($E31,#REF!,12))</f>
        <v/>
      </c>
      <c r="C31" s="217" t="str">
        <f>IF($E31="","",VLOOKUP($E31,#REF!,13))</f>
        <v/>
      </c>
      <c r="D31" s="224" t="str">
        <f>IF($E31="","",VLOOKUP($E31,#REF!,5))</f>
        <v/>
      </c>
      <c r="E31" s="364"/>
      <c r="F31" s="386" t="s">
        <v>222</v>
      </c>
      <c r="G31" s="386" t="s">
        <v>139</v>
      </c>
      <c r="H31" s="346"/>
      <c r="I31" s="346" t="str">
        <f>IF($E31="","",VLOOKUP($E31,#REF!,4))</f>
        <v/>
      </c>
      <c r="J31" s="143"/>
      <c r="K31" s="113"/>
      <c r="L31" s="113"/>
      <c r="M31" s="113"/>
      <c r="N31" s="137"/>
      <c r="O31" s="113"/>
      <c r="P31" s="137"/>
      <c r="Q31" s="118"/>
      <c r="R31" s="119"/>
      <c r="S31" s="120"/>
    </row>
    <row r="32" spans="1:19" s="34" customFormat="1" ht="9.6" customHeight="1" x14ac:dyDescent="0.25">
      <c r="A32" s="122"/>
      <c r="B32" s="354" t="str">
        <f>IF($E32="","",VLOOKUP($E32,#REF!,12))</f>
        <v/>
      </c>
      <c r="C32" s="123"/>
      <c r="D32" s="234"/>
      <c r="E32" s="133"/>
      <c r="F32" s="243"/>
      <c r="G32" s="243"/>
      <c r="H32" s="244"/>
      <c r="I32" s="357" t="s">
        <v>0</v>
      </c>
      <c r="J32" s="127"/>
      <c r="K32" s="128" t="str">
        <f>UPPER(IF(OR(J32="a",J32="as"),F31,IF(OR(J32="b",J32="bs"),F33,)))</f>
        <v/>
      </c>
      <c r="L32" s="128"/>
      <c r="M32" s="113"/>
      <c r="N32" s="137"/>
      <c r="O32" s="137"/>
      <c r="P32" s="137"/>
      <c r="Q32" s="118"/>
      <c r="R32" s="119"/>
      <c r="S32" s="120"/>
    </row>
    <row r="33" spans="1:19" s="34" customFormat="1" ht="9.6" customHeight="1" x14ac:dyDescent="0.25">
      <c r="A33" s="122">
        <v>14</v>
      </c>
      <c r="B33" s="217" t="str">
        <f>IF($E33="","",VLOOKUP($E33,#REF!,12))</f>
        <v/>
      </c>
      <c r="C33" s="217" t="str">
        <f>IF($E33="","",VLOOKUP($E33,#REF!,13))</f>
        <v/>
      </c>
      <c r="D33" s="224" t="str">
        <f>IF($E33="","",VLOOKUP($E33,#REF!,5))</f>
        <v/>
      </c>
      <c r="E33" s="111"/>
      <c r="F33" s="385" t="s">
        <v>295</v>
      </c>
      <c r="G33" s="385" t="s">
        <v>236</v>
      </c>
      <c r="H33" s="242"/>
      <c r="I33" s="242" t="str">
        <f>IF($E33="","",VLOOKUP($E33,#REF!,4))</f>
        <v/>
      </c>
      <c r="J33" s="131"/>
      <c r="K33" s="113"/>
      <c r="L33" s="132"/>
      <c r="M33" s="113"/>
      <c r="N33" s="137"/>
      <c r="O33" s="137"/>
      <c r="P33" s="137"/>
      <c r="Q33" s="118"/>
      <c r="R33" s="119"/>
      <c r="S33" s="120"/>
    </row>
    <row r="34" spans="1:19" s="34" customFormat="1" ht="9.6" customHeight="1" x14ac:dyDescent="0.25">
      <c r="A34" s="122"/>
      <c r="B34" s="354" t="str">
        <f>IF($E34="","",VLOOKUP($E34,#REF!,12))</f>
        <v/>
      </c>
      <c r="C34" s="123"/>
      <c r="D34" s="234"/>
      <c r="E34" s="133"/>
      <c r="F34" s="243"/>
      <c r="G34" s="243"/>
      <c r="H34" s="244"/>
      <c r="I34" s="243"/>
      <c r="J34" s="134"/>
      <c r="K34" s="357" t="s">
        <v>0</v>
      </c>
      <c r="L34" s="135"/>
      <c r="M34" s="128" t="str">
        <f>UPPER(IF(OR(L34="a",L34="as"),K32,IF(OR(L34="b",L34="bs"),K36,)))</f>
        <v/>
      </c>
      <c r="N34" s="136"/>
      <c r="O34" s="137"/>
      <c r="P34" s="137"/>
      <c r="Q34" s="118"/>
      <c r="R34" s="119"/>
      <c r="S34" s="120"/>
    </row>
    <row r="35" spans="1:19" s="34" customFormat="1" ht="9.6" customHeight="1" x14ac:dyDescent="0.25">
      <c r="A35" s="122">
        <v>15</v>
      </c>
      <c r="B35" s="217" t="str">
        <f>IF($E35="","",VLOOKUP($E35,#REF!,12))</f>
        <v/>
      </c>
      <c r="C35" s="217" t="str">
        <f>IF($E35="","",VLOOKUP($E35,#REF!,13))</f>
        <v/>
      </c>
      <c r="D35" s="224" t="str">
        <f>IF($E35="","",VLOOKUP($E35,#REF!,5))</f>
        <v/>
      </c>
      <c r="E35" s="111"/>
      <c r="F35" s="385"/>
      <c r="G35" s="385"/>
      <c r="H35" s="242"/>
      <c r="I35" s="242" t="str">
        <f>IF($E35="","",VLOOKUP($E35,#REF!,4))</f>
        <v/>
      </c>
      <c r="J35" s="114"/>
      <c r="K35" s="113"/>
      <c r="L35" s="138"/>
      <c r="M35" s="113"/>
      <c r="N35" s="137"/>
      <c r="O35" s="137"/>
      <c r="P35" s="137"/>
      <c r="Q35" s="118"/>
      <c r="R35" s="119"/>
      <c r="S35" s="120"/>
    </row>
    <row r="36" spans="1:19" s="34" customFormat="1" ht="9.6" customHeight="1" x14ac:dyDescent="0.25">
      <c r="A36" s="122"/>
      <c r="B36" s="354" t="str">
        <f>IF($E36="","",VLOOKUP($E36,#REF!,12))</f>
        <v/>
      </c>
      <c r="C36" s="123"/>
      <c r="D36" s="234"/>
      <c r="E36" s="123"/>
      <c r="F36" s="124"/>
      <c r="G36" s="124"/>
      <c r="H36" s="125"/>
      <c r="I36" s="357" t="s">
        <v>0</v>
      </c>
      <c r="J36" s="127"/>
      <c r="K36" s="128" t="s">
        <v>241</v>
      </c>
      <c r="L36" s="140"/>
      <c r="M36" s="113"/>
      <c r="N36" s="137"/>
      <c r="O36" s="137"/>
      <c r="P36" s="137"/>
      <c r="Q36" s="118"/>
      <c r="R36" s="119"/>
      <c r="S36" s="120"/>
    </row>
    <row r="37" spans="1:19" s="34" customFormat="1" ht="9.6" customHeight="1" x14ac:dyDescent="0.25">
      <c r="A37" s="272">
        <v>16</v>
      </c>
      <c r="B37" s="217" t="str">
        <f>IF($E37="","",VLOOKUP($E37,#REF!,12))</f>
        <v/>
      </c>
      <c r="C37" s="217" t="str">
        <f>IF($E37="","",VLOOKUP($E37,#REF!,13))</f>
        <v/>
      </c>
      <c r="D37" s="224" t="str">
        <f>IF($E37="","",VLOOKUP($E37,#REF!,5))</f>
        <v/>
      </c>
      <c r="E37" s="111"/>
      <c r="F37" s="385" t="s">
        <v>234</v>
      </c>
      <c r="G37" s="385" t="s">
        <v>235</v>
      </c>
      <c r="H37" s="242"/>
      <c r="I37" s="242" t="str">
        <f>IF($E37="","",VLOOKUP($E37,#REF!,4))</f>
        <v/>
      </c>
      <c r="J37" s="141"/>
      <c r="K37" s="113"/>
      <c r="L37" s="113"/>
      <c r="M37" s="113"/>
      <c r="N37" s="137"/>
      <c r="O37" s="137"/>
      <c r="P37" s="137"/>
      <c r="Q37" s="118"/>
      <c r="R37" s="119"/>
      <c r="S37" s="120"/>
    </row>
    <row r="38" spans="1:19" s="34" customFormat="1" ht="9.6" customHeight="1" x14ac:dyDescent="0.25">
      <c r="A38" s="148"/>
      <c r="B38" s="123"/>
      <c r="C38" s="123"/>
      <c r="D38" s="123"/>
      <c r="E38" s="123"/>
      <c r="F38" s="142"/>
      <c r="G38" s="142"/>
      <c r="H38" s="146"/>
      <c r="I38" s="113"/>
      <c r="J38" s="134"/>
      <c r="K38" s="113"/>
      <c r="L38" s="113"/>
      <c r="M38" s="113"/>
      <c r="N38" s="137"/>
      <c r="O38" s="137"/>
      <c r="P38" s="137"/>
      <c r="Q38" s="118"/>
      <c r="R38" s="119"/>
      <c r="S38" s="120"/>
    </row>
    <row r="39" spans="1:19" s="18" customFormat="1" ht="10.5" customHeight="1" x14ac:dyDescent="0.25">
      <c r="A39" s="159" t="s">
        <v>33</v>
      </c>
      <c r="B39" s="160"/>
      <c r="C39" s="160"/>
      <c r="D39" s="229"/>
      <c r="E39" s="161" t="s">
        <v>3</v>
      </c>
      <c r="F39" s="162" t="s">
        <v>35</v>
      </c>
      <c r="G39" s="161"/>
      <c r="H39" s="163"/>
      <c r="I39" s="164"/>
      <c r="J39" s="161" t="s">
        <v>3</v>
      </c>
      <c r="K39" s="162" t="s">
        <v>36</v>
      </c>
      <c r="L39" s="165"/>
      <c r="M39" s="162" t="s">
        <v>37</v>
      </c>
      <c r="N39" s="166"/>
      <c r="O39" s="167" t="s">
        <v>38</v>
      </c>
      <c r="P39" s="167"/>
      <c r="Q39" s="168"/>
      <c r="R39" s="169"/>
    </row>
    <row r="40" spans="1:19" s="18" customFormat="1" ht="9" customHeight="1" x14ac:dyDescent="0.25">
      <c r="A40" s="230" t="s">
        <v>34</v>
      </c>
      <c r="B40" s="231"/>
      <c r="C40" s="232"/>
      <c r="D40" s="233"/>
      <c r="E40" s="171">
        <v>1</v>
      </c>
      <c r="F40" s="84" t="e">
        <f>IF(E40&gt;$R$47,,UPPER(VLOOKUP(E40,#REF!,2)))</f>
        <v>#REF!</v>
      </c>
      <c r="G40" s="172"/>
      <c r="H40" s="84"/>
      <c r="I40" s="83"/>
      <c r="J40" s="173" t="s">
        <v>4</v>
      </c>
      <c r="K40" s="170"/>
      <c r="L40" s="174"/>
      <c r="M40" s="170"/>
      <c r="N40" s="175"/>
      <c r="O40" s="176" t="s">
        <v>39</v>
      </c>
      <c r="P40" s="177"/>
      <c r="Q40" s="177"/>
      <c r="R40" s="178"/>
    </row>
    <row r="41" spans="1:19" s="18" customFormat="1" ht="9" customHeight="1" x14ac:dyDescent="0.25">
      <c r="A41" s="183" t="s">
        <v>44</v>
      </c>
      <c r="B41" s="181"/>
      <c r="C41" s="226"/>
      <c r="D41" s="184"/>
      <c r="E41" s="171">
        <v>2</v>
      </c>
      <c r="F41" s="84" t="e">
        <f>IF(E41&gt;$R$47,,UPPER(VLOOKUP(E41,#REF!,2)))</f>
        <v>#REF!</v>
      </c>
      <c r="G41" s="172"/>
      <c r="H41" s="84"/>
      <c r="I41" s="83"/>
      <c r="J41" s="173" t="s">
        <v>5</v>
      </c>
      <c r="K41" s="170"/>
      <c r="L41" s="174"/>
      <c r="M41" s="170"/>
      <c r="N41" s="175"/>
      <c r="O41" s="179"/>
      <c r="P41" s="180"/>
      <c r="Q41" s="181"/>
      <c r="R41" s="182"/>
    </row>
    <row r="42" spans="1:19" s="18" customFormat="1" ht="9" customHeight="1" x14ac:dyDescent="0.25">
      <c r="A42" s="212"/>
      <c r="B42" s="213"/>
      <c r="C42" s="227"/>
      <c r="D42" s="214"/>
      <c r="E42" s="171">
        <v>3</v>
      </c>
      <c r="F42" s="84" t="e">
        <f>IF(E42&gt;$R$47,,UPPER(VLOOKUP(E42,#REF!,2)))</f>
        <v>#REF!</v>
      </c>
      <c r="G42" s="172"/>
      <c r="H42" s="84"/>
      <c r="I42" s="83"/>
      <c r="J42" s="173" t="s">
        <v>6</v>
      </c>
      <c r="K42" s="170"/>
      <c r="L42" s="174"/>
      <c r="M42" s="170"/>
      <c r="N42" s="175"/>
      <c r="O42" s="176" t="s">
        <v>40</v>
      </c>
      <c r="P42" s="177"/>
      <c r="Q42" s="177"/>
      <c r="R42" s="178"/>
    </row>
    <row r="43" spans="1:19" s="18" customFormat="1" ht="9" customHeight="1" x14ac:dyDescent="0.25">
      <c r="A43" s="185"/>
      <c r="B43" s="105"/>
      <c r="C43" s="105"/>
      <c r="D43" s="186"/>
      <c r="E43" s="171">
        <v>4</v>
      </c>
      <c r="F43" s="84" t="e">
        <f>IF(E43&gt;$R$47,,UPPER(VLOOKUP(E43,#REF!,2)))</f>
        <v>#REF!</v>
      </c>
      <c r="G43" s="172"/>
      <c r="H43" s="84"/>
      <c r="I43" s="83"/>
      <c r="J43" s="173" t="s">
        <v>7</v>
      </c>
      <c r="K43" s="170"/>
      <c r="L43" s="174"/>
      <c r="M43" s="170"/>
      <c r="N43" s="175"/>
      <c r="O43" s="170"/>
      <c r="P43" s="174"/>
      <c r="Q43" s="170"/>
      <c r="R43" s="175"/>
    </row>
    <row r="44" spans="1:19" s="18" customFormat="1" ht="9" customHeight="1" x14ac:dyDescent="0.25">
      <c r="A44" s="200"/>
      <c r="B44" s="215"/>
      <c r="C44" s="215"/>
      <c r="D44" s="228"/>
      <c r="E44" s="171"/>
      <c r="F44" s="84"/>
      <c r="G44" s="172"/>
      <c r="H44" s="84"/>
      <c r="I44" s="83"/>
      <c r="J44" s="173" t="s">
        <v>8</v>
      </c>
      <c r="K44" s="170"/>
      <c r="L44" s="174"/>
      <c r="M44" s="170"/>
      <c r="N44" s="175"/>
      <c r="O44" s="181"/>
      <c r="P44" s="180"/>
      <c r="Q44" s="181"/>
      <c r="R44" s="182"/>
    </row>
    <row r="45" spans="1:19" s="18" customFormat="1" ht="9" customHeight="1" x14ac:dyDescent="0.25">
      <c r="A45" s="201"/>
      <c r="B45" s="22"/>
      <c r="C45" s="105"/>
      <c r="D45" s="186"/>
      <c r="E45" s="171"/>
      <c r="F45" s="84"/>
      <c r="G45" s="172"/>
      <c r="H45" s="84"/>
      <c r="I45" s="83"/>
      <c r="J45" s="173" t="s">
        <v>9</v>
      </c>
      <c r="K45" s="170"/>
      <c r="L45" s="174"/>
      <c r="M45" s="170"/>
      <c r="N45" s="175"/>
      <c r="O45" s="176" t="s">
        <v>28</v>
      </c>
      <c r="P45" s="177"/>
      <c r="Q45" s="177"/>
      <c r="R45" s="178"/>
    </row>
    <row r="46" spans="1:19" s="18" customFormat="1" ht="9" customHeight="1" x14ac:dyDescent="0.25">
      <c r="A46" s="201"/>
      <c r="B46" s="22"/>
      <c r="C46" s="194"/>
      <c r="D46" s="210"/>
      <c r="E46" s="171"/>
      <c r="F46" s="84"/>
      <c r="G46" s="172"/>
      <c r="H46" s="84"/>
      <c r="I46" s="83"/>
      <c r="J46" s="173" t="s">
        <v>10</v>
      </c>
      <c r="K46" s="170"/>
      <c r="L46" s="174"/>
      <c r="M46" s="170"/>
      <c r="N46" s="175"/>
      <c r="O46" s="170"/>
      <c r="P46" s="174"/>
      <c r="Q46" s="170"/>
      <c r="R46" s="175"/>
    </row>
    <row r="47" spans="1:19" s="18" customFormat="1" ht="9" customHeight="1" x14ac:dyDescent="0.25">
      <c r="A47" s="202"/>
      <c r="B47" s="199"/>
      <c r="C47" s="223"/>
      <c r="D47" s="211"/>
      <c r="E47" s="187"/>
      <c r="F47" s="188"/>
      <c r="G47" s="189"/>
      <c r="H47" s="188"/>
      <c r="I47" s="190"/>
      <c r="J47" s="191" t="s">
        <v>11</v>
      </c>
      <c r="K47" s="181"/>
      <c r="L47" s="180"/>
      <c r="M47" s="181"/>
      <c r="N47" s="182"/>
      <c r="O47" s="181">
        <f>R4</f>
        <v>0</v>
      </c>
      <c r="P47" s="180"/>
      <c r="Q47" s="181"/>
      <c r="R47" s="192" t="e">
        <f>MIN(4,#REF!)</f>
        <v>#REF!</v>
      </c>
    </row>
  </sheetData>
  <mergeCells count="1">
    <mergeCell ref="A4:C4"/>
  </mergeCells>
  <conditionalFormatting sqref="E7 E15 E17 E19 E21 E23">
    <cfRule type="expression" dxfId="36" priority="9" stopIfTrue="1">
      <formula>$E7&lt;5</formula>
    </cfRule>
  </conditionalFormatting>
  <conditionalFormatting sqref="F7 F9 F11 F13 F15 F17 F19 F21 F23 F25 F27 F29 F31 F33 F35 F37">
    <cfRule type="cellIs" dxfId="35" priority="8" stopIfTrue="1" operator="equal">
      <formula>"Bye"</formula>
    </cfRule>
  </conditionalFormatting>
  <conditionalFormatting sqref="H7 H9 H11 H13 H15 H17 H19 H21 H23 H25 H27 H29 H31 H33 H35 H37">
    <cfRule type="expression" dxfId="34" priority="1" stopIfTrue="1">
      <formula>AND($E7&lt;9,$C7&gt;0)</formula>
    </cfRule>
  </conditionalFormatting>
  <conditionalFormatting sqref="I8 K10 I12 M14 I16 K18 I20 I24 K26 I28 M30 I32 K34 I36">
    <cfRule type="expression" dxfId="33" priority="2" stopIfTrue="1">
      <formula>AND($O$1="CU",I8="Umpire")</formula>
    </cfRule>
    <cfRule type="expression" dxfId="32" priority="3" stopIfTrue="1">
      <formula>AND($O$1="CU",I8&lt;&gt;"Umpire",J8&lt;&gt;"")</formula>
    </cfRule>
    <cfRule type="expression" dxfId="31" priority="4" stopIfTrue="1">
      <formula>AND($O$1="CU",I8&lt;&gt;"Umpire")</formula>
    </cfRule>
  </conditionalFormatting>
  <conditionalFormatting sqref="J8 L10 J12 N14 J16 L18 J20 J24 L26 J28 N30 J32 L34 J36 R47">
    <cfRule type="expression" dxfId="30" priority="7" stopIfTrue="1">
      <formula>$O$1="CU"</formula>
    </cfRule>
  </conditionalFormatting>
  <conditionalFormatting sqref="K8 M10 K12 O14 K16 M18 K20 K24 M26 K28 O30 K32 M34 K36">
    <cfRule type="expression" dxfId="29" priority="5" stopIfTrue="1">
      <formula>J8="as"</formula>
    </cfRule>
    <cfRule type="expression" dxfId="28" priority="6" stopIfTrue="1">
      <formula>J8="bs"</formula>
    </cfRule>
  </conditionalFormatting>
  <dataValidations count="1">
    <dataValidation type="list" allowBlank="1" showInputMessage="1" sqref="I32 I20 I24 I28 I16 I8 I12 M14 M30 I36 K34 K26 K18 K10" xr:uid="{16751763-2664-41D7-9DD8-1FF24937B1C5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619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D506-3C2F-448C-97AE-18F3F8A4060E}">
  <sheetPr>
    <tabColor indexed="19"/>
    <pageSetUpPr fitToPage="1"/>
  </sheetPr>
  <dimension ref="A1:U47"/>
  <sheetViews>
    <sheetView showGridLines="0" showZeros="0" workbookViewId="0">
      <selection activeCell="K17" sqref="K17"/>
    </sheetView>
  </sheetViews>
  <sheetFormatPr defaultRowHeight="13.2" x14ac:dyDescent="0.25"/>
  <cols>
    <col min="1" max="1" width="2.44140625" customWidth="1"/>
    <col min="2" max="2" width="6.44140625" customWidth="1"/>
    <col min="3" max="3" width="5.33203125" customWidth="1"/>
    <col min="4" max="4" width="7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3" customWidth="1"/>
    <col min="11" max="11" width="10.6640625" customWidth="1"/>
    <col min="12" max="12" width="1.6640625" style="93" customWidth="1"/>
    <col min="13" max="13" width="10.6640625" customWidth="1"/>
    <col min="14" max="14" width="1.6640625" style="94" customWidth="1"/>
    <col min="15" max="15" width="10.6640625" customWidth="1"/>
    <col min="16" max="16" width="1.6640625" style="93" customWidth="1"/>
    <col min="17" max="17" width="5.109375" customWidth="1"/>
    <col min="18" max="18" width="1.6640625" style="94" customWidth="1"/>
    <col min="19" max="19" width="9.109375" hidden="1" customWidth="1"/>
    <col min="20" max="20" width="8.6640625" customWidth="1"/>
    <col min="21" max="21" width="9.109375" hidden="1" customWidth="1"/>
  </cols>
  <sheetData>
    <row r="1" spans="1:21" s="95" customFormat="1" ht="21.75" customHeight="1" x14ac:dyDescent="0.4">
      <c r="A1" s="85" t="str">
        <f>Altalanos!$A$6</f>
        <v>OB</v>
      </c>
      <c r="B1" s="85"/>
      <c r="C1" s="96"/>
      <c r="D1" s="96"/>
      <c r="E1" s="96"/>
      <c r="F1" s="96"/>
      <c r="G1" s="96"/>
      <c r="H1" s="96"/>
      <c r="I1" s="216"/>
      <c r="J1" s="97"/>
      <c r="K1" s="92" t="s">
        <v>41</v>
      </c>
      <c r="L1" s="92"/>
      <c r="M1" s="86"/>
      <c r="N1" s="97"/>
      <c r="O1" s="97" t="s">
        <v>12</v>
      </c>
      <c r="P1" s="97"/>
      <c r="Q1" s="96"/>
      <c r="R1" s="97"/>
    </row>
    <row r="2" spans="1:21" s="90" customFormat="1" x14ac:dyDescent="0.25">
      <c r="A2" s="87" t="s">
        <v>45</v>
      </c>
      <c r="B2" s="87"/>
      <c r="C2" s="87"/>
      <c r="D2" s="238"/>
      <c r="E2" s="238">
        <f>Altalanos!$A$8</f>
        <v>0</v>
      </c>
      <c r="F2" s="87"/>
      <c r="G2" s="98"/>
      <c r="H2" s="91"/>
      <c r="I2" s="91"/>
      <c r="J2" s="99"/>
      <c r="K2" s="222" t="s">
        <v>115</v>
      </c>
      <c r="L2" s="92"/>
      <c r="M2" s="92"/>
      <c r="N2" s="99"/>
      <c r="O2" s="91"/>
      <c r="P2" s="99"/>
      <c r="Q2" s="91"/>
      <c r="R2" s="99"/>
    </row>
    <row r="3" spans="1:21" s="19" customFormat="1" ht="11.2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100"/>
      <c r="K3" s="50" t="s">
        <v>25</v>
      </c>
      <c r="L3" s="100"/>
      <c r="M3" s="236"/>
      <c r="N3" s="100"/>
      <c r="O3" s="50"/>
      <c r="P3" s="100"/>
      <c r="Q3" s="50"/>
      <c r="R3" s="51" t="s">
        <v>26</v>
      </c>
    </row>
    <row r="4" spans="1:21" s="28" customFormat="1" ht="11.25" customHeight="1" thickBot="1" x14ac:dyDescent="0.3">
      <c r="A4" s="402">
        <f>Altalanos!$A$10</f>
        <v>0</v>
      </c>
      <c r="B4" s="402"/>
      <c r="C4" s="402"/>
      <c r="D4" s="218"/>
      <c r="E4" s="101"/>
      <c r="F4" s="101"/>
      <c r="G4" s="101">
        <f>Altalanos!$C$10</f>
        <v>0</v>
      </c>
      <c r="H4" s="88"/>
      <c r="I4" s="101"/>
      <c r="J4" s="102"/>
      <c r="K4" s="103" t="str">
        <f>Altalanos!$D$10</f>
        <v xml:space="preserve">  </v>
      </c>
      <c r="L4" s="102"/>
      <c r="M4" s="89"/>
      <c r="N4" s="102"/>
      <c r="O4" s="101"/>
      <c r="P4" s="102"/>
      <c r="Q4" s="101"/>
      <c r="R4" s="81">
        <f>Altalanos!$E$10</f>
        <v>0</v>
      </c>
    </row>
    <row r="5" spans="1:21" s="19" customFormat="1" ht="9.6" x14ac:dyDescent="0.25">
      <c r="A5" s="105"/>
      <c r="B5" s="106" t="s">
        <v>2</v>
      </c>
      <c r="C5" s="235" t="s">
        <v>33</v>
      </c>
      <c r="D5" s="106" t="s">
        <v>32</v>
      </c>
      <c r="E5" s="106" t="s">
        <v>29</v>
      </c>
      <c r="F5" s="107" t="s">
        <v>23</v>
      </c>
      <c r="G5" s="107" t="s">
        <v>24</v>
      </c>
      <c r="H5" s="107"/>
      <c r="I5" s="107" t="s">
        <v>27</v>
      </c>
      <c r="J5" s="107"/>
      <c r="K5" s="106" t="s">
        <v>52</v>
      </c>
      <c r="L5" s="108"/>
      <c r="M5" s="106" t="s">
        <v>31</v>
      </c>
      <c r="N5" s="108"/>
      <c r="O5" s="106"/>
      <c r="P5" s="108"/>
      <c r="Q5" s="106"/>
      <c r="R5" s="109"/>
    </row>
    <row r="6" spans="1:21" s="373" customFormat="1" ht="10.5" customHeight="1" thickBot="1" x14ac:dyDescent="0.3">
      <c r="A6" s="366"/>
      <c r="B6" s="367"/>
      <c r="C6" s="368"/>
      <c r="D6" s="368"/>
      <c r="E6" s="367"/>
      <c r="F6" s="369"/>
      <c r="G6" s="369"/>
      <c r="H6" s="370"/>
      <c r="I6" s="369"/>
      <c r="J6" s="371"/>
      <c r="K6" s="367"/>
      <c r="L6" s="371"/>
      <c r="M6" s="367"/>
      <c r="N6" s="371"/>
      <c r="O6" s="367"/>
      <c r="P6" s="371"/>
      <c r="Q6" s="367"/>
      <c r="R6" s="372"/>
    </row>
    <row r="7" spans="1:21" s="34" customFormat="1" ht="10.5" customHeight="1" x14ac:dyDescent="0.25">
      <c r="A7" s="110">
        <v>1</v>
      </c>
      <c r="B7" s="217" t="str">
        <f>IF($E7="","",VLOOKUP($E7,#REF!,12))</f>
        <v/>
      </c>
      <c r="C7" s="217" t="str">
        <f>IF($E7="","",VLOOKUP($E7,#REF!,13))</f>
        <v/>
      </c>
      <c r="D7" s="224" t="str">
        <f>IF($E7="","",VLOOKUP($E7,#REF!,5))</f>
        <v/>
      </c>
      <c r="E7" s="111"/>
      <c r="F7" s="386" t="s">
        <v>244</v>
      </c>
      <c r="G7" s="386" t="s">
        <v>245</v>
      </c>
      <c r="H7" s="346"/>
      <c r="I7" s="346" t="str">
        <f>IF($E7="","",VLOOKUP($E7,#REF!,4))</f>
        <v/>
      </c>
      <c r="J7" s="114"/>
      <c r="K7" s="113"/>
      <c r="L7" s="113"/>
      <c r="M7" s="113"/>
      <c r="N7" s="113"/>
      <c r="O7" s="116"/>
      <c r="P7" s="117"/>
      <c r="Q7" s="118"/>
      <c r="R7" s="119"/>
      <c r="S7" s="120"/>
      <c r="U7" s="121" t="str">
        <f>Birók!P21</f>
        <v>Bíró</v>
      </c>
    </row>
    <row r="8" spans="1:21" s="34" customFormat="1" ht="9.6" customHeight="1" x14ac:dyDescent="0.25">
      <c r="A8" s="122"/>
      <c r="B8" s="354"/>
      <c r="C8" s="123"/>
      <c r="D8" s="225"/>
      <c r="E8" s="123"/>
      <c r="F8" s="124"/>
      <c r="G8" s="124"/>
      <c r="H8" s="125"/>
      <c r="I8" s="356" t="s">
        <v>0</v>
      </c>
      <c r="J8" s="127"/>
      <c r="K8" s="128" t="s">
        <v>246</v>
      </c>
      <c r="L8" s="128"/>
      <c r="M8" s="113"/>
      <c r="N8" s="113"/>
      <c r="O8" s="116"/>
      <c r="P8" s="117"/>
      <c r="Q8" s="118"/>
      <c r="R8" s="119"/>
      <c r="S8" s="120"/>
      <c r="U8" s="129" t="str">
        <f>Birók!P22</f>
        <v xml:space="preserve"> </v>
      </c>
    </row>
    <row r="9" spans="1:21" s="34" customFormat="1" ht="9.6" customHeight="1" x14ac:dyDescent="0.25">
      <c r="A9" s="122">
        <v>2</v>
      </c>
      <c r="B9" s="217" t="str">
        <f>IF($E9="","",VLOOKUP($E9,#REF!,12))</f>
        <v/>
      </c>
      <c r="C9" s="217" t="str">
        <f>IF($E9="","",VLOOKUP($E9,#REF!,13))</f>
        <v/>
      </c>
      <c r="D9" s="224" t="str">
        <f>IF($E9="","",VLOOKUP($E9,#REF!,5))</f>
        <v/>
      </c>
      <c r="E9" s="111"/>
      <c r="F9" s="385"/>
      <c r="G9" s="385"/>
      <c r="H9" s="242"/>
      <c r="I9" s="242" t="str">
        <f>IF($E9="","",VLOOKUP($E9,#REF!,4))</f>
        <v/>
      </c>
      <c r="J9" s="131"/>
      <c r="K9" s="113"/>
      <c r="L9" s="132"/>
      <c r="M9" s="113"/>
      <c r="N9" s="113"/>
      <c r="O9" s="116"/>
      <c r="P9" s="117"/>
      <c r="Q9" s="118"/>
      <c r="R9" s="119"/>
      <c r="S9" s="120"/>
      <c r="U9" s="129" t="str">
        <f>Birók!P23</f>
        <v xml:space="preserve"> </v>
      </c>
    </row>
    <row r="10" spans="1:21" s="34" customFormat="1" ht="9.6" customHeight="1" x14ac:dyDescent="0.25">
      <c r="A10" s="122"/>
      <c r="B10" s="354" t="str">
        <f>IF($E10="","",VLOOKUP($E10,#REF!,12))</f>
        <v/>
      </c>
      <c r="C10" s="123"/>
      <c r="D10" s="225"/>
      <c r="E10" s="133"/>
      <c r="F10" s="243"/>
      <c r="G10" s="243"/>
      <c r="H10" s="244"/>
      <c r="I10" s="243"/>
      <c r="J10" s="134"/>
      <c r="K10" s="357" t="s">
        <v>0</v>
      </c>
      <c r="L10" s="135"/>
      <c r="M10" s="128" t="str">
        <f>UPPER(IF(OR(L10="a",L10="as"),K8,IF(OR(L10="b",L10="bs"),K12,)))</f>
        <v/>
      </c>
      <c r="N10" s="136"/>
      <c r="O10" s="137"/>
      <c r="P10" s="137"/>
      <c r="Q10" s="118"/>
      <c r="R10" s="119"/>
      <c r="S10" s="120"/>
      <c r="U10" s="129" t="str">
        <f>Birók!P24</f>
        <v xml:space="preserve"> </v>
      </c>
    </row>
    <row r="11" spans="1:21" s="34" customFormat="1" ht="9.6" customHeight="1" x14ac:dyDescent="0.25">
      <c r="A11" s="122">
        <v>3</v>
      </c>
      <c r="B11" s="217" t="str">
        <f>IF($E11="","",VLOOKUP($E11,#REF!,12))</f>
        <v/>
      </c>
      <c r="C11" s="217" t="str">
        <f>IF($E11="","",VLOOKUP($E11,#REF!,13))</f>
        <v/>
      </c>
      <c r="D11" s="224" t="str">
        <f>IF($E11="","",VLOOKUP($E11,#REF!,5))</f>
        <v/>
      </c>
      <c r="E11" s="111"/>
      <c r="F11" s="385" t="s">
        <v>247</v>
      </c>
      <c r="G11" s="385" t="s">
        <v>162</v>
      </c>
      <c r="H11" s="242"/>
      <c r="I11" s="242" t="str">
        <f>IF($E11="","",VLOOKUP($E11,#REF!,4))</f>
        <v/>
      </c>
      <c r="J11" s="114"/>
      <c r="K11" s="113"/>
      <c r="L11" s="138"/>
      <c r="M11" s="113"/>
      <c r="N11" s="137"/>
      <c r="O11" s="137"/>
      <c r="P11" s="137"/>
      <c r="Q11" s="118"/>
      <c r="R11" s="119"/>
      <c r="S11" s="120"/>
      <c r="U11" s="129" t="str">
        <f>Birók!P25</f>
        <v xml:space="preserve"> </v>
      </c>
    </row>
    <row r="12" spans="1:21" s="34" customFormat="1" ht="9.6" customHeight="1" x14ac:dyDescent="0.25">
      <c r="A12" s="122"/>
      <c r="B12" s="354" t="str">
        <f>IF($E12="","",VLOOKUP($E12,#REF!,12))</f>
        <v/>
      </c>
      <c r="C12" s="123"/>
      <c r="D12" s="225"/>
      <c r="E12" s="133"/>
      <c r="F12" s="243"/>
      <c r="G12" s="243"/>
      <c r="H12" s="244"/>
      <c r="I12" s="357" t="s">
        <v>0</v>
      </c>
      <c r="J12" s="127"/>
      <c r="K12" s="128"/>
      <c r="L12" s="140"/>
      <c r="M12" s="113"/>
      <c r="N12" s="137"/>
      <c r="O12" s="137"/>
      <c r="P12" s="137"/>
      <c r="Q12" s="118"/>
      <c r="R12" s="119"/>
      <c r="S12" s="120"/>
      <c r="U12" s="129" t="str">
        <f>Birók!P26</f>
        <v xml:space="preserve"> </v>
      </c>
    </row>
    <row r="13" spans="1:21" s="34" customFormat="1" ht="9.6" customHeight="1" x14ac:dyDescent="0.25">
      <c r="A13" s="122">
        <v>4</v>
      </c>
      <c r="B13" s="217" t="str">
        <f>IF($E13="","",VLOOKUP($E13,#REF!,12))</f>
        <v/>
      </c>
      <c r="C13" s="217" t="str">
        <f>IF($E13="","",VLOOKUP($E13,#REF!,13))</f>
        <v/>
      </c>
      <c r="D13" s="224" t="str">
        <f>IF($E13="","",VLOOKUP($E13,#REF!,5))</f>
        <v/>
      </c>
      <c r="E13" s="111"/>
      <c r="F13" s="385" t="s">
        <v>255</v>
      </c>
      <c r="G13" s="385" t="s">
        <v>256</v>
      </c>
      <c r="H13" s="242"/>
      <c r="I13" s="242" t="str">
        <f>IF($E13="","",VLOOKUP($E13,#REF!,4))</f>
        <v/>
      </c>
      <c r="J13" s="141"/>
      <c r="K13" s="113"/>
      <c r="L13" s="113"/>
      <c r="M13" s="113"/>
      <c r="N13" s="137"/>
      <c r="O13" s="137"/>
      <c r="P13" s="137"/>
      <c r="Q13" s="118"/>
      <c r="R13" s="119"/>
      <c r="S13" s="120"/>
      <c r="U13" s="129" t="str">
        <f>Birók!P27</f>
        <v xml:space="preserve"> </v>
      </c>
    </row>
    <row r="14" spans="1:21" s="34" customFormat="1" ht="9.6" customHeight="1" x14ac:dyDescent="0.25">
      <c r="A14" s="122"/>
      <c r="B14" s="195" t="str">
        <f>IF($E14="","",VLOOKUP($E14,#REF!,12))</f>
        <v/>
      </c>
      <c r="C14" s="123"/>
      <c r="D14" s="225"/>
      <c r="E14" s="133"/>
      <c r="F14" s="243"/>
      <c r="G14" s="243"/>
      <c r="H14" s="244"/>
      <c r="I14" s="243"/>
      <c r="J14" s="134"/>
      <c r="K14" s="113"/>
      <c r="L14" s="113"/>
      <c r="M14" s="126"/>
      <c r="N14" s="347"/>
      <c r="O14" s="113"/>
      <c r="P14" s="137"/>
      <c r="Q14" s="118"/>
      <c r="R14" s="119"/>
      <c r="S14" s="120"/>
      <c r="U14" s="129" t="str">
        <f>Birók!P28</f>
        <v xml:space="preserve"> </v>
      </c>
    </row>
    <row r="15" spans="1:21" s="34" customFormat="1" ht="9.6" customHeight="1" x14ac:dyDescent="0.25">
      <c r="A15" s="275">
        <v>5</v>
      </c>
      <c r="B15" s="217" t="str">
        <f>IF($E15="","",VLOOKUP($E15,#REF!,12))</f>
        <v/>
      </c>
      <c r="C15" s="217" t="str">
        <f>IF($E15="","",VLOOKUP($E15,#REF!,13))</f>
        <v/>
      </c>
      <c r="D15" s="224" t="str">
        <f>IF($E15="","",VLOOKUP($E15,#REF!,5))</f>
        <v/>
      </c>
      <c r="E15" s="358"/>
      <c r="F15" s="386" t="s">
        <v>248</v>
      </c>
      <c r="G15" s="386" t="s">
        <v>159</v>
      </c>
      <c r="H15" s="346"/>
      <c r="I15" s="346" t="str">
        <f>IF($E15="","",VLOOKUP($E15,#REF!,4))</f>
        <v/>
      </c>
      <c r="J15" s="355"/>
      <c r="K15" s="113"/>
      <c r="L15" s="113"/>
      <c r="M15" s="113"/>
      <c r="N15" s="137"/>
      <c r="O15" s="113"/>
      <c r="P15" s="137"/>
      <c r="Q15" s="118"/>
      <c r="R15" s="119"/>
      <c r="S15" s="120"/>
      <c r="U15" s="129" t="str">
        <f>Birók!P29</f>
        <v xml:space="preserve"> </v>
      </c>
    </row>
    <row r="16" spans="1:21" s="34" customFormat="1" ht="9.6" customHeight="1" thickBot="1" x14ac:dyDescent="0.3">
      <c r="A16" s="122"/>
      <c r="B16" s="195" t="str">
        <f>IF($E16="","",VLOOKUP($E16,#REF!,12))</f>
        <v/>
      </c>
      <c r="C16" s="123"/>
      <c r="D16" s="225"/>
      <c r="E16" s="133"/>
      <c r="F16" s="124"/>
      <c r="G16" s="243"/>
      <c r="H16" s="244"/>
      <c r="I16" s="357" t="s">
        <v>0</v>
      </c>
      <c r="J16" s="127"/>
      <c r="K16" s="128" t="s">
        <v>263</v>
      </c>
      <c r="L16" s="128"/>
      <c r="M16" s="113"/>
      <c r="N16" s="137"/>
      <c r="O16" s="137"/>
      <c r="P16" s="137"/>
      <c r="Q16" s="118"/>
      <c r="R16" s="119"/>
      <c r="S16" s="120"/>
      <c r="U16" s="144" t="str">
        <f>Birók!P30</f>
        <v>Egyik sem</v>
      </c>
    </row>
    <row r="17" spans="1:19" s="34" customFormat="1" ht="9.6" customHeight="1" x14ac:dyDescent="0.25">
      <c r="A17" s="122">
        <v>6</v>
      </c>
      <c r="B17" s="217" t="str">
        <f>IF($E17="","",VLOOKUP($E17,#REF!,12))</f>
        <v/>
      </c>
      <c r="C17" s="217" t="str">
        <f>IF($E17="","",VLOOKUP($E17,#REF!,13))</f>
        <v/>
      </c>
      <c r="D17" s="224" t="str">
        <f>IF($E17="","",VLOOKUP($E17,#REF!,5))</f>
        <v/>
      </c>
      <c r="E17" s="111"/>
      <c r="F17" s="242" t="str">
        <f>UPPER(IF($E17="","",VLOOKUP($E17,#REF!,2)))</f>
        <v/>
      </c>
      <c r="G17" s="242" t="str">
        <f>IF($E17="","",VLOOKUP($E17,#REF!,3))</f>
        <v/>
      </c>
      <c r="H17" s="242"/>
      <c r="I17" s="242" t="str">
        <f>IF($E17="","",VLOOKUP($E17,#REF!,4))</f>
        <v/>
      </c>
      <c r="J17" s="131"/>
      <c r="K17" s="113"/>
      <c r="L17" s="132"/>
      <c r="M17" s="113"/>
      <c r="N17" s="137"/>
      <c r="O17" s="137"/>
      <c r="P17" s="137"/>
      <c r="Q17" s="118"/>
      <c r="R17" s="119"/>
      <c r="S17" s="120"/>
    </row>
    <row r="18" spans="1:19" s="34" customFormat="1" ht="9.6" customHeight="1" x14ac:dyDescent="0.25">
      <c r="A18" s="122"/>
      <c r="B18" s="195" t="str">
        <f>IF($E18="","",VLOOKUP($E18,#REF!,12))</f>
        <v/>
      </c>
      <c r="C18" s="123"/>
      <c r="D18" s="225"/>
      <c r="E18" s="133"/>
      <c r="F18" s="243"/>
      <c r="G18" s="243"/>
      <c r="H18" s="244"/>
      <c r="I18" s="243"/>
      <c r="J18" s="134"/>
      <c r="K18" s="357" t="s">
        <v>0</v>
      </c>
      <c r="L18" s="135"/>
      <c r="M18" s="128" t="str">
        <f>UPPER(IF(OR(L18="a",L18="as"),K16,IF(OR(L18="b",L18="bs"),K20,)))</f>
        <v/>
      </c>
      <c r="N18" s="136"/>
      <c r="O18" s="137"/>
      <c r="P18" s="137"/>
      <c r="Q18" s="118"/>
      <c r="R18" s="119"/>
      <c r="S18" s="120"/>
    </row>
    <row r="19" spans="1:19" s="34" customFormat="1" ht="9.6" customHeight="1" x14ac:dyDescent="0.25">
      <c r="A19" s="122">
        <v>7</v>
      </c>
      <c r="B19" s="217" t="str">
        <f>IF($E19="","",VLOOKUP($E19,#REF!,12))</f>
        <v/>
      </c>
      <c r="C19" s="217" t="str">
        <f>IF($E19="","",VLOOKUP($E19,#REF!,13))</f>
        <v/>
      </c>
      <c r="D19" s="224" t="str">
        <f>IF($E19="","",VLOOKUP($E19,#REF!,5))</f>
        <v/>
      </c>
      <c r="E19" s="111"/>
      <c r="F19" s="385" t="s">
        <v>242</v>
      </c>
      <c r="G19" s="385" t="s">
        <v>243</v>
      </c>
      <c r="H19" s="385"/>
      <c r="I19" s="242" t="str">
        <f>IF($E19="","",VLOOKUP($E19,#REF!,4))</f>
        <v/>
      </c>
      <c r="J19" s="114"/>
      <c r="K19" s="113"/>
      <c r="L19" s="138"/>
      <c r="M19" s="113"/>
      <c r="N19" s="137"/>
      <c r="O19" s="137"/>
      <c r="P19" s="137"/>
      <c r="Q19" s="118"/>
      <c r="R19" s="119"/>
      <c r="S19" s="120"/>
    </row>
    <row r="20" spans="1:19" s="34" customFormat="1" ht="9.6" customHeight="1" x14ac:dyDescent="0.25">
      <c r="A20" s="122"/>
      <c r="B20" s="195" t="str">
        <f>IF($E20="","",VLOOKUP($E20,#REF!,12))</f>
        <v/>
      </c>
      <c r="C20" s="123"/>
      <c r="D20" s="234"/>
      <c r="E20" s="123"/>
      <c r="F20" s="124"/>
      <c r="G20" s="124"/>
      <c r="H20" s="125"/>
      <c r="I20" s="357" t="s">
        <v>0</v>
      </c>
      <c r="J20" s="127"/>
      <c r="K20" s="128" t="str">
        <f>UPPER(IF(OR(J20="a",J20="as"),F19,IF(OR(J20="b",J20="bs"),F21,)))</f>
        <v/>
      </c>
      <c r="L20" s="140"/>
      <c r="M20" s="113"/>
      <c r="N20" s="137"/>
      <c r="O20" s="137"/>
      <c r="P20" s="137"/>
      <c r="Q20" s="118"/>
      <c r="R20" s="119"/>
      <c r="S20" s="120"/>
    </row>
    <row r="21" spans="1:19" s="34" customFormat="1" ht="9.6" customHeight="1" x14ac:dyDescent="0.25">
      <c r="A21" s="272" t="s">
        <v>11</v>
      </c>
      <c r="B21" s="217" t="str">
        <f>IF($E21="","",VLOOKUP($E21,#REF!,12))</f>
        <v/>
      </c>
      <c r="C21" s="217" t="str">
        <f>IF($E21="","",VLOOKUP($E21,#REF!,13))</f>
        <v/>
      </c>
      <c r="D21" s="224" t="str">
        <f>IF($E21="","",VLOOKUP($E21,#REF!,5))</f>
        <v/>
      </c>
      <c r="E21" s="111"/>
      <c r="F21" s="385" t="s">
        <v>163</v>
      </c>
      <c r="G21" s="385" t="s">
        <v>238</v>
      </c>
      <c r="H21" s="242"/>
      <c r="I21" s="242" t="str">
        <f>IF($E21="","",VLOOKUP($E21,#REF!,4))</f>
        <v/>
      </c>
      <c r="J21" s="141"/>
      <c r="K21" s="113"/>
      <c r="L21" s="113"/>
      <c r="M21" s="113"/>
      <c r="N21" s="137"/>
      <c r="O21" s="137"/>
      <c r="P21" s="137"/>
      <c r="Q21" s="118"/>
      <c r="R21" s="119"/>
      <c r="S21" s="120"/>
    </row>
    <row r="22" spans="1:19" s="34" customFormat="1" ht="9.6" customHeight="1" x14ac:dyDescent="0.25">
      <c r="A22" s="122"/>
      <c r="B22" s="195" t="str">
        <f>IF($E22="","",VLOOKUP($E22,#REF!,12))</f>
        <v/>
      </c>
      <c r="C22" s="123"/>
      <c r="D22" s="234"/>
      <c r="E22" s="123"/>
      <c r="F22" s="142"/>
      <c r="G22" s="142"/>
      <c r="H22" s="146"/>
      <c r="I22" s="142"/>
      <c r="J22" s="134"/>
      <c r="K22" s="113"/>
      <c r="L22" s="113"/>
      <c r="M22" s="113"/>
      <c r="N22" s="137"/>
      <c r="O22" s="137"/>
      <c r="P22" s="137"/>
      <c r="Q22" s="118"/>
      <c r="R22" s="119"/>
      <c r="S22" s="120"/>
    </row>
    <row r="23" spans="1:19" s="34" customFormat="1" ht="9.6" customHeight="1" x14ac:dyDescent="0.25">
      <c r="A23" s="110">
        <v>9</v>
      </c>
      <c r="B23" s="217" t="str">
        <f>IF($E23="","",VLOOKUP($E23,#REF!,12))</f>
        <v/>
      </c>
      <c r="C23" s="217" t="str">
        <f>IF($E23="","",VLOOKUP($E23,#REF!,13))</f>
        <v/>
      </c>
      <c r="D23" s="224" t="str">
        <f>IF($E23="","",VLOOKUP($E23,#REF!,5))</f>
        <v/>
      </c>
      <c r="E23" s="111"/>
      <c r="F23" s="386" t="s">
        <v>253</v>
      </c>
      <c r="G23" s="386" t="s">
        <v>254</v>
      </c>
      <c r="H23" s="346"/>
      <c r="I23" s="346" t="str">
        <f>IF($E23="","",VLOOKUP($E23,#REF!,4))</f>
        <v/>
      </c>
      <c r="J23" s="114"/>
      <c r="K23" s="113"/>
      <c r="L23" s="113"/>
      <c r="M23" s="113"/>
      <c r="N23" s="137"/>
      <c r="O23" s="137"/>
      <c r="P23" s="137"/>
      <c r="Q23" s="118"/>
      <c r="R23" s="119"/>
      <c r="S23" s="120"/>
    </row>
    <row r="24" spans="1:19" s="34" customFormat="1" ht="9.6" customHeight="1" x14ac:dyDescent="0.25">
      <c r="A24" s="122"/>
      <c r="B24" s="354" t="str">
        <f>IF($E24="","",VLOOKUP($E24,#REF!,12))</f>
        <v/>
      </c>
      <c r="C24" s="123"/>
      <c r="D24" s="234"/>
      <c r="E24" s="123"/>
      <c r="F24" s="124"/>
      <c r="G24" s="124"/>
      <c r="H24" s="125"/>
      <c r="I24" s="357" t="s">
        <v>0</v>
      </c>
      <c r="J24" s="127"/>
      <c r="K24" s="128" t="s">
        <v>262</v>
      </c>
      <c r="L24" s="128"/>
      <c r="M24" s="113"/>
      <c r="N24" s="137"/>
      <c r="O24" s="137"/>
      <c r="P24" s="137"/>
      <c r="Q24" s="118"/>
      <c r="R24" s="119"/>
      <c r="S24" s="120"/>
    </row>
    <row r="25" spans="1:19" s="34" customFormat="1" ht="9.6" customHeight="1" x14ac:dyDescent="0.25">
      <c r="A25" s="122">
        <v>10</v>
      </c>
      <c r="B25" s="217" t="str">
        <f>IF($E25="","",VLOOKUP($E25,#REF!,12))</f>
        <v/>
      </c>
      <c r="C25" s="217" t="str">
        <f>IF($E25="","",VLOOKUP($E25,#REF!,13))</f>
        <v/>
      </c>
      <c r="D25" s="224" t="str">
        <f>IF($E25="","",VLOOKUP($E25,#REF!,5))</f>
        <v/>
      </c>
      <c r="E25" s="111"/>
      <c r="F25" s="385"/>
      <c r="G25" s="385"/>
      <c r="H25" s="242"/>
      <c r="I25" s="242" t="str">
        <f>IF($E25="","",VLOOKUP($E25,#REF!,4))</f>
        <v/>
      </c>
      <c r="J25" s="131"/>
      <c r="K25" s="113"/>
      <c r="L25" s="132"/>
      <c r="M25" s="113"/>
      <c r="N25" s="137"/>
      <c r="O25" s="137"/>
      <c r="P25" s="137"/>
      <c r="Q25" s="118"/>
      <c r="R25" s="119"/>
      <c r="S25" s="120"/>
    </row>
    <row r="26" spans="1:19" s="34" customFormat="1" ht="9.6" customHeight="1" x14ac:dyDescent="0.25">
      <c r="A26" s="122"/>
      <c r="B26" s="195" t="str">
        <f>IF($E26="","",VLOOKUP($E26,#REF!,12))</f>
        <v/>
      </c>
      <c r="C26" s="123"/>
      <c r="D26" s="234"/>
      <c r="E26" s="133"/>
      <c r="F26" s="243"/>
      <c r="G26" s="243"/>
      <c r="H26" s="244"/>
      <c r="I26" s="243"/>
      <c r="J26" s="134"/>
      <c r="K26" s="357" t="s">
        <v>0</v>
      </c>
      <c r="L26" s="135"/>
      <c r="M26" s="128" t="str">
        <f>UPPER(IF(OR(L26="a",L26="as"),K24,IF(OR(L26="b",L26="bs"),K28,)))</f>
        <v/>
      </c>
      <c r="N26" s="136"/>
      <c r="O26" s="137"/>
      <c r="P26" s="137"/>
      <c r="Q26" s="118"/>
      <c r="R26" s="119"/>
      <c r="S26" s="120"/>
    </row>
    <row r="27" spans="1:19" s="34" customFormat="1" ht="9.6" customHeight="1" x14ac:dyDescent="0.25">
      <c r="A27" s="122">
        <v>11</v>
      </c>
      <c r="B27" s="217" t="str">
        <f>IF($E27="","",VLOOKUP($E27,#REF!,12))</f>
        <v/>
      </c>
      <c r="C27" s="217" t="str">
        <f>IF($E27="","",VLOOKUP($E27,#REF!,13))</f>
        <v/>
      </c>
      <c r="D27" s="224" t="str">
        <f>IF($E27="","",VLOOKUP($E27,#REF!,5))</f>
        <v/>
      </c>
      <c r="E27" s="111"/>
      <c r="F27" s="385" t="s">
        <v>257</v>
      </c>
      <c r="G27" s="385" t="s">
        <v>258</v>
      </c>
      <c r="H27" s="242"/>
      <c r="I27" s="242" t="str">
        <f>IF($E27="","",VLOOKUP($E27,#REF!,4))</f>
        <v/>
      </c>
      <c r="J27" s="114"/>
      <c r="K27" s="113"/>
      <c r="L27" s="138"/>
      <c r="M27" s="113"/>
      <c r="N27" s="137"/>
      <c r="O27" s="137"/>
      <c r="P27" s="137"/>
      <c r="Q27" s="118"/>
      <c r="R27" s="119"/>
      <c r="S27" s="120"/>
    </row>
    <row r="28" spans="1:19" s="34" customFormat="1" ht="9.6" customHeight="1" x14ac:dyDescent="0.25">
      <c r="A28" s="147"/>
      <c r="B28" s="195" t="str">
        <f>IF($E28="","",VLOOKUP($E28,#REF!,12))</f>
        <v/>
      </c>
      <c r="C28" s="123"/>
      <c r="D28" s="234"/>
      <c r="E28" s="133"/>
      <c r="F28" s="243"/>
      <c r="G28" s="243"/>
      <c r="H28" s="244"/>
      <c r="I28" s="357" t="s">
        <v>0</v>
      </c>
      <c r="J28" s="127"/>
      <c r="K28" s="128" t="s">
        <v>261</v>
      </c>
      <c r="L28" s="140"/>
      <c r="M28" s="113"/>
      <c r="N28" s="137"/>
      <c r="O28" s="137"/>
      <c r="P28" s="137"/>
      <c r="Q28" s="118"/>
      <c r="R28" s="119"/>
      <c r="S28" s="120"/>
    </row>
    <row r="29" spans="1:19" s="34" customFormat="1" ht="9.6" customHeight="1" x14ac:dyDescent="0.25">
      <c r="A29" s="122">
        <v>12</v>
      </c>
      <c r="B29" s="217" t="str">
        <f>IF($E29="","",VLOOKUP($E29,#REF!,12))</f>
        <v/>
      </c>
      <c r="C29" s="217" t="str">
        <f>IF($E29="","",VLOOKUP($E29,#REF!,13))</f>
        <v/>
      </c>
      <c r="D29" s="224" t="str">
        <f>IF($E29="","",VLOOKUP($E29,#REF!,5))</f>
        <v/>
      </c>
      <c r="E29" s="111"/>
      <c r="F29" s="385"/>
      <c r="G29" s="385"/>
      <c r="H29" s="242"/>
      <c r="I29" s="242" t="str">
        <f>IF($E29="","",VLOOKUP($E29,#REF!,4))</f>
        <v/>
      </c>
      <c r="J29" s="141"/>
      <c r="K29" s="113"/>
      <c r="L29" s="113"/>
      <c r="M29" s="113"/>
      <c r="N29" s="137"/>
      <c r="O29" s="137"/>
      <c r="P29" s="137"/>
      <c r="Q29" s="118"/>
      <c r="R29" s="119"/>
      <c r="S29" s="120"/>
    </row>
    <row r="30" spans="1:19" s="34" customFormat="1" ht="9.6" customHeight="1" x14ac:dyDescent="0.25">
      <c r="A30" s="122"/>
      <c r="B30" s="195" t="str">
        <f>IF($E30="","",VLOOKUP($E30,#REF!,12))</f>
        <v/>
      </c>
      <c r="C30" s="123"/>
      <c r="D30" s="234"/>
      <c r="E30" s="133"/>
      <c r="F30" s="243"/>
      <c r="G30" s="243"/>
      <c r="H30" s="244"/>
      <c r="I30" s="243"/>
      <c r="J30" s="134"/>
      <c r="K30" s="113"/>
      <c r="L30" s="113"/>
      <c r="M30" s="126"/>
      <c r="N30" s="347"/>
      <c r="O30" s="113"/>
      <c r="P30" s="137"/>
      <c r="Q30" s="118"/>
      <c r="R30" s="119"/>
      <c r="S30" s="120"/>
    </row>
    <row r="31" spans="1:19" s="34" customFormat="1" ht="9.6" customHeight="1" x14ac:dyDescent="0.25">
      <c r="A31" s="275">
        <v>13</v>
      </c>
      <c r="B31" s="217" t="str">
        <f>IF($E31="","",VLOOKUP($E31,#REF!,12))</f>
        <v/>
      </c>
      <c r="C31" s="217" t="str">
        <f>IF($E31="","",VLOOKUP($E31,#REF!,13))</f>
        <v/>
      </c>
      <c r="D31" s="224" t="str">
        <f>IF($E31="","",VLOOKUP($E31,#REF!,5))</f>
        <v/>
      </c>
      <c r="E31" s="364"/>
      <c r="F31" s="386" t="s">
        <v>249</v>
      </c>
      <c r="G31" s="386" t="s">
        <v>250</v>
      </c>
      <c r="H31" s="346"/>
      <c r="I31" s="346" t="str">
        <f>IF($E31="","",VLOOKUP($E31,#REF!,4))</f>
        <v/>
      </c>
      <c r="J31" s="143"/>
      <c r="K31" s="113"/>
      <c r="L31" s="113"/>
      <c r="M31" s="113"/>
      <c r="N31" s="137"/>
      <c r="O31" s="113"/>
      <c r="P31" s="137"/>
      <c r="Q31" s="118"/>
      <c r="R31" s="119"/>
      <c r="S31" s="120"/>
    </row>
    <row r="32" spans="1:19" s="34" customFormat="1" ht="9.6" customHeight="1" x14ac:dyDescent="0.25">
      <c r="A32" s="122"/>
      <c r="B32" s="354" t="str">
        <f>IF($E32="","",VLOOKUP($E32,#REF!,12))</f>
        <v/>
      </c>
      <c r="C32" s="123"/>
      <c r="D32" s="234"/>
      <c r="E32" s="133"/>
      <c r="F32" s="243"/>
      <c r="G32" s="243"/>
      <c r="H32" s="244"/>
      <c r="I32" s="357" t="s">
        <v>0</v>
      </c>
      <c r="J32" s="127"/>
      <c r="K32" s="128" t="s">
        <v>260</v>
      </c>
      <c r="L32" s="128"/>
      <c r="M32" s="113"/>
      <c r="N32" s="137"/>
      <c r="O32" s="137"/>
      <c r="P32" s="137"/>
      <c r="Q32" s="118"/>
      <c r="R32" s="119"/>
      <c r="S32" s="120"/>
    </row>
    <row r="33" spans="1:19" s="34" customFormat="1" ht="9.6" customHeight="1" x14ac:dyDescent="0.25">
      <c r="A33" s="122">
        <v>14</v>
      </c>
      <c r="B33" s="217" t="str">
        <f>IF($E33="","",VLOOKUP($E33,#REF!,12))</f>
        <v/>
      </c>
      <c r="C33" s="217" t="str">
        <f>IF($E33="","",VLOOKUP($E33,#REF!,13))</f>
        <v/>
      </c>
      <c r="D33" s="224" t="str">
        <f>IF($E33="","",VLOOKUP($E33,#REF!,5))</f>
        <v/>
      </c>
      <c r="E33" s="111"/>
      <c r="F33" s="385"/>
      <c r="G33" s="385"/>
      <c r="H33" s="242"/>
      <c r="I33" s="242" t="str">
        <f>IF($E33="","",VLOOKUP($E33,#REF!,4))</f>
        <v/>
      </c>
      <c r="J33" s="131"/>
      <c r="K33" s="113"/>
      <c r="L33" s="132"/>
      <c r="M33" s="113"/>
      <c r="N33" s="137"/>
      <c r="O33" s="137"/>
      <c r="P33" s="137"/>
      <c r="Q33" s="118"/>
      <c r="R33" s="119"/>
      <c r="S33" s="120"/>
    </row>
    <row r="34" spans="1:19" s="34" customFormat="1" ht="9.6" customHeight="1" x14ac:dyDescent="0.25">
      <c r="A34" s="122"/>
      <c r="B34" s="354" t="str">
        <f>IF($E34="","",VLOOKUP($E34,#REF!,12))</f>
        <v/>
      </c>
      <c r="C34" s="123"/>
      <c r="D34" s="234"/>
      <c r="E34" s="133"/>
      <c r="F34" s="243"/>
      <c r="G34" s="243"/>
      <c r="H34" s="244"/>
      <c r="I34" s="243"/>
      <c r="J34" s="134"/>
      <c r="K34" s="357" t="s">
        <v>0</v>
      </c>
      <c r="L34" s="135"/>
      <c r="M34" s="128" t="str">
        <f>UPPER(IF(OR(L34="a",L34="as"),K32,IF(OR(L34="b",L34="bs"),K36,)))</f>
        <v/>
      </c>
      <c r="N34" s="136"/>
      <c r="O34" s="137"/>
      <c r="P34" s="137"/>
      <c r="Q34" s="118"/>
      <c r="R34" s="119"/>
      <c r="S34" s="120"/>
    </row>
    <row r="35" spans="1:19" s="34" customFormat="1" ht="9.6" customHeight="1" x14ac:dyDescent="0.25">
      <c r="A35" s="122">
        <v>15</v>
      </c>
      <c r="B35" s="217" t="str">
        <f>IF($E35="","",VLOOKUP($E35,#REF!,12))</f>
        <v/>
      </c>
      <c r="C35" s="217" t="str">
        <f>IF($E35="","",VLOOKUP($E35,#REF!,13))</f>
        <v/>
      </c>
      <c r="D35" s="224" t="str">
        <f>IF($E35="","",VLOOKUP($E35,#REF!,5))</f>
        <v/>
      </c>
      <c r="E35" s="111"/>
      <c r="F35" s="385" t="s">
        <v>251</v>
      </c>
      <c r="G35" s="385" t="s">
        <v>252</v>
      </c>
      <c r="H35" s="242"/>
      <c r="I35" s="242" t="str">
        <f>IF($E35="","",VLOOKUP($E35,#REF!,4))</f>
        <v/>
      </c>
      <c r="J35" s="114"/>
      <c r="K35" s="113"/>
      <c r="L35" s="138"/>
      <c r="M35" s="113"/>
      <c r="N35" s="137"/>
      <c r="O35" s="137"/>
      <c r="P35" s="137"/>
      <c r="Q35" s="118"/>
      <c r="R35" s="119"/>
      <c r="S35" s="120"/>
    </row>
    <row r="36" spans="1:19" s="34" customFormat="1" ht="9.6" customHeight="1" x14ac:dyDescent="0.25">
      <c r="A36" s="122"/>
      <c r="B36" s="354" t="str">
        <f>IF($E36="","",VLOOKUP($E36,#REF!,12))</f>
        <v/>
      </c>
      <c r="C36" s="123"/>
      <c r="D36" s="234"/>
      <c r="E36" s="123"/>
      <c r="F36" s="124"/>
      <c r="G36" s="124"/>
      <c r="H36" s="125"/>
      <c r="I36" s="357" t="s">
        <v>0</v>
      </c>
      <c r="J36" s="127"/>
      <c r="K36" s="128" t="s">
        <v>259</v>
      </c>
      <c r="L36" s="140"/>
      <c r="M36" s="113"/>
      <c r="N36" s="137"/>
      <c r="O36" s="137"/>
      <c r="P36" s="137"/>
      <c r="Q36" s="118"/>
      <c r="R36" s="119"/>
      <c r="S36" s="120"/>
    </row>
    <row r="37" spans="1:19" s="34" customFormat="1" ht="9.6" customHeight="1" x14ac:dyDescent="0.25">
      <c r="A37" s="272">
        <v>16</v>
      </c>
      <c r="B37" s="217" t="str">
        <f>IF($E37="","",VLOOKUP($E37,#REF!,12))</f>
        <v/>
      </c>
      <c r="C37" s="217" t="str">
        <f>IF($E37="","",VLOOKUP($E37,#REF!,13))</f>
        <v/>
      </c>
      <c r="D37" s="224" t="str">
        <f>IF($E37="","",VLOOKUP($E37,#REF!,5))</f>
        <v/>
      </c>
      <c r="E37" s="111"/>
      <c r="F37" s="385"/>
      <c r="G37" s="385"/>
      <c r="H37" s="242"/>
      <c r="I37" s="242" t="str">
        <f>IF($E37="","",VLOOKUP($E37,#REF!,4))</f>
        <v/>
      </c>
      <c r="J37" s="141"/>
      <c r="K37" s="113"/>
      <c r="L37" s="113"/>
      <c r="M37" s="113"/>
      <c r="N37" s="137"/>
      <c r="O37" s="137"/>
      <c r="P37" s="137"/>
      <c r="Q37" s="118"/>
      <c r="R37" s="119"/>
      <c r="S37" s="120"/>
    </row>
    <row r="38" spans="1:19" s="34" customFormat="1" ht="9.6" customHeight="1" x14ac:dyDescent="0.25">
      <c r="A38" s="148"/>
      <c r="B38" s="123"/>
      <c r="C38" s="123"/>
      <c r="D38" s="123"/>
      <c r="E38" s="123"/>
      <c r="F38" s="142"/>
      <c r="G38" s="142"/>
      <c r="H38" s="146"/>
      <c r="I38" s="113"/>
      <c r="J38" s="134"/>
      <c r="K38" s="113"/>
      <c r="L38" s="113"/>
      <c r="M38" s="113"/>
      <c r="N38" s="137"/>
      <c r="O38" s="137"/>
      <c r="P38" s="137"/>
      <c r="Q38" s="118"/>
      <c r="R38" s="119"/>
      <c r="S38" s="120"/>
    </row>
    <row r="39" spans="1:19" s="18" customFormat="1" ht="10.5" customHeight="1" x14ac:dyDescent="0.25">
      <c r="A39" s="159" t="s">
        <v>33</v>
      </c>
      <c r="B39" s="160"/>
      <c r="C39" s="160"/>
      <c r="D39" s="229"/>
      <c r="E39" s="161" t="s">
        <v>3</v>
      </c>
      <c r="F39" s="162" t="s">
        <v>35</v>
      </c>
      <c r="G39" s="161"/>
      <c r="H39" s="163"/>
      <c r="I39" s="164"/>
      <c r="J39" s="161" t="s">
        <v>3</v>
      </c>
      <c r="K39" s="162" t="s">
        <v>36</v>
      </c>
      <c r="L39" s="165"/>
      <c r="M39" s="162" t="s">
        <v>37</v>
      </c>
      <c r="N39" s="166"/>
      <c r="O39" s="167" t="s">
        <v>38</v>
      </c>
      <c r="P39" s="167"/>
      <c r="Q39" s="168"/>
      <c r="R39" s="169"/>
    </row>
    <row r="40" spans="1:19" s="18" customFormat="1" ht="9" customHeight="1" x14ac:dyDescent="0.25">
      <c r="A40" s="230" t="s">
        <v>34</v>
      </c>
      <c r="B40" s="231"/>
      <c r="C40" s="232"/>
      <c r="D40" s="233"/>
      <c r="E40" s="171">
        <v>1</v>
      </c>
      <c r="F40" s="84" t="e">
        <f>IF(E40&gt;$R$47,,UPPER(VLOOKUP(E40,#REF!,2)))</f>
        <v>#REF!</v>
      </c>
      <c r="G40" s="172"/>
      <c r="H40" s="84"/>
      <c r="I40" s="83"/>
      <c r="J40" s="173" t="s">
        <v>4</v>
      </c>
      <c r="K40" s="170"/>
      <c r="L40" s="174"/>
      <c r="M40" s="170"/>
      <c r="N40" s="175"/>
      <c r="O40" s="176" t="s">
        <v>39</v>
      </c>
      <c r="P40" s="177"/>
      <c r="Q40" s="177"/>
      <c r="R40" s="178"/>
    </row>
    <row r="41" spans="1:19" s="18" customFormat="1" ht="9" customHeight="1" x14ac:dyDescent="0.25">
      <c r="A41" s="183" t="s">
        <v>44</v>
      </c>
      <c r="B41" s="181"/>
      <c r="C41" s="226"/>
      <c r="D41" s="184"/>
      <c r="E41" s="171">
        <v>2</v>
      </c>
      <c r="F41" s="84" t="e">
        <f>IF(E41&gt;$R$47,,UPPER(VLOOKUP(E41,#REF!,2)))</f>
        <v>#REF!</v>
      </c>
      <c r="G41" s="172"/>
      <c r="H41" s="84"/>
      <c r="I41" s="83"/>
      <c r="J41" s="173" t="s">
        <v>5</v>
      </c>
      <c r="K41" s="170"/>
      <c r="L41" s="174"/>
      <c r="M41" s="170"/>
      <c r="N41" s="175"/>
      <c r="O41" s="179"/>
      <c r="P41" s="180"/>
      <c r="Q41" s="181"/>
      <c r="R41" s="182"/>
    </row>
    <row r="42" spans="1:19" s="18" customFormat="1" ht="9" customHeight="1" x14ac:dyDescent="0.25">
      <c r="A42" s="212"/>
      <c r="B42" s="213"/>
      <c r="C42" s="227"/>
      <c r="D42" s="214"/>
      <c r="E42" s="171">
        <v>3</v>
      </c>
      <c r="F42" s="84" t="e">
        <f>IF(E42&gt;$R$47,,UPPER(VLOOKUP(E42,#REF!,2)))</f>
        <v>#REF!</v>
      </c>
      <c r="G42" s="172"/>
      <c r="H42" s="84"/>
      <c r="I42" s="83"/>
      <c r="J42" s="173" t="s">
        <v>6</v>
      </c>
      <c r="K42" s="170"/>
      <c r="L42" s="174"/>
      <c r="M42" s="170"/>
      <c r="N42" s="175"/>
      <c r="O42" s="176" t="s">
        <v>40</v>
      </c>
      <c r="P42" s="177"/>
      <c r="Q42" s="177"/>
      <c r="R42" s="178"/>
    </row>
    <row r="43" spans="1:19" s="18" customFormat="1" ht="9" customHeight="1" x14ac:dyDescent="0.25">
      <c r="A43" s="185"/>
      <c r="B43" s="105"/>
      <c r="C43" s="105"/>
      <c r="D43" s="186"/>
      <c r="E43" s="171">
        <v>4</v>
      </c>
      <c r="F43" s="84" t="e">
        <f>IF(E43&gt;$R$47,,UPPER(VLOOKUP(E43,#REF!,2)))</f>
        <v>#REF!</v>
      </c>
      <c r="G43" s="172"/>
      <c r="H43" s="84"/>
      <c r="I43" s="83"/>
      <c r="J43" s="173" t="s">
        <v>7</v>
      </c>
      <c r="K43" s="170"/>
      <c r="L43" s="174"/>
      <c r="M43" s="170"/>
      <c r="N43" s="175"/>
      <c r="O43" s="170"/>
      <c r="P43" s="174"/>
      <c r="Q43" s="170"/>
      <c r="R43" s="175"/>
    </row>
    <row r="44" spans="1:19" s="18" customFormat="1" ht="9" customHeight="1" x14ac:dyDescent="0.25">
      <c r="A44" s="200"/>
      <c r="B44" s="215"/>
      <c r="C44" s="215"/>
      <c r="D44" s="228"/>
      <c r="E44" s="171"/>
      <c r="F44" s="84"/>
      <c r="G44" s="172"/>
      <c r="H44" s="84"/>
      <c r="I44" s="83"/>
      <c r="J44" s="173" t="s">
        <v>8</v>
      </c>
      <c r="K44" s="170"/>
      <c r="L44" s="174"/>
      <c r="M44" s="170"/>
      <c r="N44" s="175"/>
      <c r="O44" s="181"/>
      <c r="P44" s="180"/>
      <c r="Q44" s="181"/>
      <c r="R44" s="182"/>
    </row>
    <row r="45" spans="1:19" s="18" customFormat="1" ht="9" customHeight="1" x14ac:dyDescent="0.25">
      <c r="A45" s="201"/>
      <c r="B45" s="22"/>
      <c r="C45" s="105"/>
      <c r="D45" s="186"/>
      <c r="E45" s="171"/>
      <c r="F45" s="84"/>
      <c r="G45" s="172"/>
      <c r="H45" s="84"/>
      <c r="I45" s="83"/>
      <c r="J45" s="173" t="s">
        <v>9</v>
      </c>
      <c r="K45" s="170"/>
      <c r="L45" s="174"/>
      <c r="M45" s="170"/>
      <c r="N45" s="175"/>
      <c r="O45" s="176" t="s">
        <v>28</v>
      </c>
      <c r="P45" s="177"/>
      <c r="Q45" s="177"/>
      <c r="R45" s="178"/>
    </row>
    <row r="46" spans="1:19" s="18" customFormat="1" ht="9" customHeight="1" x14ac:dyDescent="0.25">
      <c r="A46" s="201"/>
      <c r="B46" s="22"/>
      <c r="C46" s="194"/>
      <c r="D46" s="210"/>
      <c r="E46" s="171"/>
      <c r="F46" s="84"/>
      <c r="G46" s="172"/>
      <c r="H46" s="84"/>
      <c r="I46" s="83"/>
      <c r="J46" s="173" t="s">
        <v>10</v>
      </c>
      <c r="K46" s="170"/>
      <c r="L46" s="174"/>
      <c r="M46" s="170"/>
      <c r="N46" s="175"/>
      <c r="O46" s="170"/>
      <c r="P46" s="174"/>
      <c r="Q46" s="170"/>
      <c r="R46" s="175"/>
    </row>
    <row r="47" spans="1:19" s="18" customFormat="1" ht="9" customHeight="1" x14ac:dyDescent="0.25">
      <c r="A47" s="202"/>
      <c r="B47" s="199"/>
      <c r="C47" s="223"/>
      <c r="D47" s="211"/>
      <c r="E47" s="187"/>
      <c r="F47" s="188"/>
      <c r="G47" s="189"/>
      <c r="H47" s="188"/>
      <c r="I47" s="190"/>
      <c r="J47" s="191" t="s">
        <v>11</v>
      </c>
      <c r="K47" s="181"/>
      <c r="L47" s="180"/>
      <c r="M47" s="181"/>
      <c r="N47" s="182"/>
      <c r="O47" s="181">
        <f>R4</f>
        <v>0</v>
      </c>
      <c r="P47" s="180"/>
      <c r="Q47" s="181"/>
      <c r="R47" s="192" t="e">
        <f>MIN(4,#REF!)</f>
        <v>#REF!</v>
      </c>
    </row>
  </sheetData>
  <mergeCells count="1">
    <mergeCell ref="A4:C4"/>
  </mergeCells>
  <conditionalFormatting sqref="E7 E15 E17 E19 E21 E23">
    <cfRule type="expression" dxfId="25" priority="9" stopIfTrue="1">
      <formula>$E7&lt;5</formula>
    </cfRule>
  </conditionalFormatting>
  <conditionalFormatting sqref="F7 F9 F11 F13 F15 F17 F19 F21 F23 F25 F27 F29 F31 F33 F35 F37">
    <cfRule type="cellIs" dxfId="24" priority="8" stopIfTrue="1" operator="equal">
      <formula>"Bye"</formula>
    </cfRule>
  </conditionalFormatting>
  <conditionalFormatting sqref="H7 H9 H11 H13 H15 H17 H19 H21 H23 H25 H27 H29 H31 H33 H35 H37">
    <cfRule type="expression" dxfId="23" priority="1" stopIfTrue="1">
      <formula>AND($E7&lt;9,$C7&gt;0)</formula>
    </cfRule>
  </conditionalFormatting>
  <conditionalFormatting sqref="I8 K10 I12 M14 I16 K18 I20 I24 K26 I28 M30 I32 K34 I36">
    <cfRule type="expression" dxfId="22" priority="2" stopIfTrue="1">
      <formula>AND($O$1="CU",I8="Umpire")</formula>
    </cfRule>
    <cfRule type="expression" dxfId="21" priority="3" stopIfTrue="1">
      <formula>AND($O$1="CU",I8&lt;&gt;"Umpire",J8&lt;&gt;"")</formula>
    </cfRule>
    <cfRule type="expression" dxfId="20" priority="4" stopIfTrue="1">
      <formula>AND($O$1="CU",I8&lt;&gt;"Umpire")</formula>
    </cfRule>
  </conditionalFormatting>
  <conditionalFormatting sqref="J8 L10 J12 N14 J16 L18 J20 J24 L26 J28 N30 J32 L34 J36 R47">
    <cfRule type="expression" dxfId="19" priority="7" stopIfTrue="1">
      <formula>$O$1="CU"</formula>
    </cfRule>
  </conditionalFormatting>
  <conditionalFormatting sqref="K8 M10 K12 O14 K16 M18 K20 K24 M26 K28 O30 K32 M34 K36">
    <cfRule type="expression" dxfId="18" priority="5" stopIfTrue="1">
      <formula>J8="as"</formula>
    </cfRule>
    <cfRule type="expression" dxfId="17" priority="6" stopIfTrue="1">
      <formula>J8="bs"</formula>
    </cfRule>
  </conditionalFormatting>
  <dataValidations count="1">
    <dataValidation type="list" allowBlank="1" showInputMessage="1" sqref="I32 I20 I24 I28 I16 I8 I12 M14 M30 I36 K34 K26 K18 K10" xr:uid="{958F64E5-6DC0-4422-A4DC-4AAA459FED01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721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1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3BED-0C4F-43E4-A308-EA6B2699513D}">
  <sheetPr>
    <tabColor indexed="11"/>
  </sheetPr>
  <dimension ref="A1:AK49"/>
  <sheetViews>
    <sheetView zoomScale="85" zoomScaleNormal="85" workbookViewId="0">
      <selection activeCell="R18" sqref="R1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316" t="s">
        <v>60</v>
      </c>
      <c r="B7" s="328"/>
      <c r="C7" s="278" t="str">
        <f>IF($B7="","",VLOOKUP($B7,#REF!,5))</f>
        <v/>
      </c>
      <c r="D7" s="278" t="str">
        <f>IF($B7="","",VLOOKUP($B7,#REF!,15))</f>
        <v/>
      </c>
      <c r="E7" s="384" t="s">
        <v>264</v>
      </c>
      <c r="F7" s="277"/>
      <c r="G7" s="384" t="s">
        <v>265</v>
      </c>
      <c r="H7" s="277"/>
      <c r="I7" s="274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Q7" s="322" t="s">
        <v>74</v>
      </c>
      <c r="R7" s="361" t="s">
        <v>109</v>
      </c>
      <c r="S7" s="361" t="s">
        <v>111</v>
      </c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29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Q8" s="324" t="s">
        <v>81</v>
      </c>
      <c r="R8" s="362" t="s">
        <v>110</v>
      </c>
      <c r="S8" s="362" t="s">
        <v>112</v>
      </c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30"/>
      <c r="C9" s="278" t="str">
        <f>IF($B9="","",VLOOKUP($B9,#REF!,5))</f>
        <v/>
      </c>
      <c r="D9" s="278" t="str">
        <f>IF($B9="","",VLOOKUP($B9,#REF!,15))</f>
        <v/>
      </c>
      <c r="E9" s="383" t="s">
        <v>229</v>
      </c>
      <c r="F9" s="279"/>
      <c r="G9" s="383" t="s">
        <v>268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Q9" s="326" t="s">
        <v>82</v>
      </c>
      <c r="R9" s="363" t="s">
        <v>86</v>
      </c>
      <c r="S9" s="388" t="s">
        <v>113</v>
      </c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29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30"/>
      <c r="C11" s="278" t="str">
        <f>IF($B11="","",VLOOKUP($B11,#REF!,5))</f>
        <v/>
      </c>
      <c r="D11" s="278" t="str">
        <f>IF($B11="","",VLOOKUP($B11,#REF!,15))</f>
        <v/>
      </c>
      <c r="E11" s="383" t="s">
        <v>269</v>
      </c>
      <c r="F11" s="279"/>
      <c r="G11" s="383" t="s">
        <v>270</v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316"/>
      <c r="C12" s="308"/>
      <c r="D12" s="262"/>
      <c r="E12" s="262"/>
      <c r="F12" s="262"/>
      <c r="G12" s="262"/>
      <c r="H12" s="262"/>
      <c r="I12" s="262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316" t="s">
        <v>67</v>
      </c>
      <c r="B13" s="328"/>
      <c r="C13" s="278" t="str">
        <f>IF($B13="","",VLOOKUP($B13,#REF!,5))</f>
        <v/>
      </c>
      <c r="D13" s="278" t="str">
        <f>IF($B13="","",VLOOKUP($B13,#REF!,15))</f>
        <v/>
      </c>
      <c r="E13" s="384" t="s">
        <v>266</v>
      </c>
      <c r="F13" s="277"/>
      <c r="G13" s="384" t="s">
        <v>267</v>
      </c>
      <c r="H13" s="277"/>
      <c r="I13" s="274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85"/>
      <c r="B14" s="329"/>
      <c r="C14" s="286"/>
      <c r="D14" s="286"/>
      <c r="E14" s="286"/>
      <c r="F14" s="286"/>
      <c r="G14" s="286"/>
      <c r="H14" s="286"/>
      <c r="I14" s="286"/>
      <c r="J14" s="262"/>
      <c r="K14" s="285"/>
      <c r="L14" s="285"/>
      <c r="M14" s="34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85" t="s">
        <v>68</v>
      </c>
      <c r="B15" s="330"/>
      <c r="C15" s="278" t="str">
        <f>IF($B15="","",VLOOKUP($B15,#REF!,5))</f>
        <v/>
      </c>
      <c r="D15" s="278" t="str">
        <f>IF($B15="","",VLOOKUP($B15,#REF!,15))</f>
        <v/>
      </c>
      <c r="E15" s="383" t="s">
        <v>181</v>
      </c>
      <c r="F15" s="279"/>
      <c r="G15" s="383" t="s">
        <v>271</v>
      </c>
      <c r="H15" s="279"/>
      <c r="I15" s="273" t="str">
        <f>IF($B15="","",VLOOKUP($B15,#REF!,4))</f>
        <v/>
      </c>
      <c r="J15" s="262"/>
      <c r="K15" s="339"/>
      <c r="L15" s="334" t="str">
        <f>IF(K15="","",CONCATENATE(VLOOKUP($Y$3,$AB$1:$AK$1,K15)," pont"))</f>
        <v/>
      </c>
      <c r="M15" s="340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85"/>
      <c r="B16" s="329"/>
      <c r="C16" s="286"/>
      <c r="D16" s="286"/>
      <c r="E16" s="286"/>
      <c r="F16" s="286"/>
      <c r="G16" s="286"/>
      <c r="H16" s="286"/>
      <c r="I16" s="286"/>
      <c r="J16" s="262"/>
      <c r="K16" s="285"/>
      <c r="L16" s="285"/>
      <c r="M16" s="341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85" t="s">
        <v>69</v>
      </c>
      <c r="B17" s="330"/>
      <c r="C17" s="278" t="str">
        <f>IF($B17="","",VLOOKUP($B17,#REF!,5))</f>
        <v/>
      </c>
      <c r="D17" s="278" t="str">
        <f>IF($B17="","",VLOOKUP($B17,#REF!,15))</f>
        <v/>
      </c>
      <c r="E17" s="383" t="s">
        <v>272</v>
      </c>
      <c r="F17" s="279"/>
      <c r="G17" s="383" t="s">
        <v>273</v>
      </c>
      <c r="H17" s="279"/>
      <c r="I17" s="273" t="str">
        <f>IF($B17="","",VLOOKUP($B17,#REF!,4))</f>
        <v/>
      </c>
      <c r="J17" s="262"/>
      <c r="K17" s="339"/>
      <c r="L17" s="334" t="str">
        <f>IF(K17="","",CONCATENATE(VLOOKUP($Y$3,$AB$1:$AK$1,K17)," pont"))</f>
        <v/>
      </c>
      <c r="M17" s="340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x14ac:dyDescent="0.25">
      <c r="A18" s="285"/>
      <c r="B18" s="329"/>
      <c r="C18" s="286"/>
      <c r="D18" s="286"/>
      <c r="E18" s="286"/>
      <c r="F18" s="286"/>
      <c r="G18" s="286"/>
      <c r="H18" s="286"/>
      <c r="I18" s="286"/>
      <c r="J18" s="262"/>
      <c r="K18" s="285"/>
      <c r="L18" s="285"/>
      <c r="M18" s="341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x14ac:dyDescent="0.25">
      <c r="A19" s="387" t="s">
        <v>73</v>
      </c>
      <c r="B19" s="330"/>
      <c r="C19" s="278" t="str">
        <f>IF($B19="","",VLOOKUP($B19,#REF!,5))</f>
        <v/>
      </c>
      <c r="D19" s="278" t="str">
        <f>IF($B19="","",VLOOKUP($B19,#REF!,15))</f>
        <v/>
      </c>
      <c r="E19" s="383" t="s">
        <v>143</v>
      </c>
      <c r="F19" s="279"/>
      <c r="G19" s="383" t="s">
        <v>274</v>
      </c>
      <c r="H19" s="279"/>
      <c r="I19" s="273" t="str">
        <f>IF($B19="","",VLOOKUP($B19,#REF!,4))</f>
        <v/>
      </c>
      <c r="J19" s="262"/>
      <c r="K19" s="339"/>
      <c r="L19" s="334" t="str">
        <f>IF(K19="","",CONCATENATE(VLOOKUP($Y$3,$AB$1:$AK$1,K19)," pont"))</f>
        <v/>
      </c>
      <c r="M19" s="340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x14ac:dyDescent="0.2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x14ac:dyDescent="0.25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262"/>
      <c r="B22" s="393"/>
      <c r="C22" s="393"/>
      <c r="D22" s="390" t="str">
        <f>E7</f>
        <v>Előházi</v>
      </c>
      <c r="E22" s="390"/>
      <c r="F22" s="390" t="str">
        <f>E9</f>
        <v>Kaszás</v>
      </c>
      <c r="G22" s="390"/>
      <c r="H22" s="390" t="str">
        <f>E11</f>
        <v>Fehérvári</v>
      </c>
      <c r="I22" s="390"/>
      <c r="J22" s="262"/>
      <c r="K22" s="262"/>
      <c r="L22" s="262"/>
      <c r="M22" s="317" t="s">
        <v>64</v>
      </c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ht="18.75" customHeight="1" x14ac:dyDescent="0.25">
      <c r="A23" s="315" t="s">
        <v>60</v>
      </c>
      <c r="B23" s="395" t="str">
        <f>E7</f>
        <v>Előházi</v>
      </c>
      <c r="C23" s="395"/>
      <c r="D23" s="396"/>
      <c r="E23" s="396"/>
      <c r="F23" s="397"/>
      <c r="G23" s="397"/>
      <c r="H23" s="397"/>
      <c r="I23" s="397"/>
      <c r="J23" s="262"/>
      <c r="K23" s="262"/>
      <c r="L23" s="262"/>
      <c r="M23" s="318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ht="18.75" customHeight="1" x14ac:dyDescent="0.25">
      <c r="A24" s="315" t="s">
        <v>61</v>
      </c>
      <c r="B24" s="395" t="str">
        <f>E9</f>
        <v>Kaszás</v>
      </c>
      <c r="C24" s="395"/>
      <c r="D24" s="397"/>
      <c r="E24" s="397"/>
      <c r="F24" s="396"/>
      <c r="G24" s="396"/>
      <c r="H24" s="397"/>
      <c r="I24" s="397"/>
      <c r="J24" s="262"/>
      <c r="K24" s="262"/>
      <c r="L24" s="262"/>
      <c r="M24" s="318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ht="18.75" customHeight="1" x14ac:dyDescent="0.25">
      <c r="A25" s="315" t="s">
        <v>62</v>
      </c>
      <c r="B25" s="395" t="str">
        <f>E11</f>
        <v>Fehérvári</v>
      </c>
      <c r="C25" s="395"/>
      <c r="D25" s="397"/>
      <c r="E25" s="397"/>
      <c r="F25" s="397"/>
      <c r="G25" s="397"/>
      <c r="H25" s="396"/>
      <c r="I25" s="396"/>
      <c r="J25" s="262"/>
      <c r="K25" s="262"/>
      <c r="L25" s="262"/>
      <c r="M25" s="318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319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ht="18.75" customHeight="1" x14ac:dyDescent="0.25">
      <c r="A27" s="262"/>
      <c r="B27" s="393"/>
      <c r="C27" s="393"/>
      <c r="D27" s="390" t="str">
        <f>E13</f>
        <v>Kerek</v>
      </c>
      <c r="E27" s="390"/>
      <c r="F27" s="390" t="str">
        <f>E15</f>
        <v>Szilágyi</v>
      </c>
      <c r="G27" s="390"/>
      <c r="H27" s="390" t="str">
        <f>E17</f>
        <v>Imricsik</v>
      </c>
      <c r="I27" s="390"/>
      <c r="J27" s="390" t="str">
        <f>E19</f>
        <v>Benedek</v>
      </c>
      <c r="K27" s="390"/>
      <c r="L27" s="262"/>
      <c r="M27" s="319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ht="18.75" customHeight="1" x14ac:dyDescent="0.25">
      <c r="A28" s="315" t="s">
        <v>67</v>
      </c>
      <c r="B28" s="395" t="str">
        <f>E13</f>
        <v>Kerek</v>
      </c>
      <c r="C28" s="395"/>
      <c r="D28" s="396"/>
      <c r="E28" s="396"/>
      <c r="F28" s="397"/>
      <c r="G28" s="397"/>
      <c r="H28" s="397"/>
      <c r="I28" s="397"/>
      <c r="J28" s="390"/>
      <c r="K28" s="390"/>
      <c r="L28" s="262"/>
      <c r="M28" s="318"/>
    </row>
    <row r="29" spans="1:37" ht="18.75" customHeight="1" x14ac:dyDescent="0.25">
      <c r="A29" s="315" t="s">
        <v>68</v>
      </c>
      <c r="B29" s="395" t="str">
        <f>E15</f>
        <v>Szilágyi</v>
      </c>
      <c r="C29" s="395"/>
      <c r="D29" s="397"/>
      <c r="E29" s="397"/>
      <c r="F29" s="396"/>
      <c r="G29" s="396"/>
      <c r="H29" s="397"/>
      <c r="I29" s="397"/>
      <c r="J29" s="397"/>
      <c r="K29" s="397"/>
      <c r="L29" s="262"/>
      <c r="M29" s="318"/>
    </row>
    <row r="30" spans="1:37" ht="18.75" customHeight="1" x14ac:dyDescent="0.25">
      <c r="A30" s="315" t="s">
        <v>69</v>
      </c>
      <c r="B30" s="395" t="str">
        <f>E17</f>
        <v>Imricsik</v>
      </c>
      <c r="C30" s="395"/>
      <c r="D30" s="397"/>
      <c r="E30" s="397"/>
      <c r="F30" s="397"/>
      <c r="G30" s="397"/>
      <c r="H30" s="396"/>
      <c r="I30" s="396"/>
      <c r="J30" s="397"/>
      <c r="K30" s="397"/>
      <c r="L30" s="262"/>
      <c r="M30" s="318"/>
    </row>
    <row r="31" spans="1:37" ht="18.75" customHeight="1" x14ac:dyDescent="0.25">
      <c r="A31" s="315" t="s">
        <v>73</v>
      </c>
      <c r="B31" s="395" t="str">
        <f>E19</f>
        <v>Benedek</v>
      </c>
      <c r="C31" s="395"/>
      <c r="D31" s="397"/>
      <c r="E31" s="397"/>
      <c r="F31" s="397"/>
      <c r="G31" s="397"/>
      <c r="H31" s="390"/>
      <c r="I31" s="390"/>
      <c r="J31" s="396"/>
      <c r="K31" s="396"/>
      <c r="L31" s="262"/>
      <c r="M31" s="318"/>
    </row>
    <row r="32" spans="1:37" ht="18.75" customHeight="1" x14ac:dyDescent="0.25">
      <c r="A32" s="193"/>
      <c r="B32" s="320"/>
      <c r="C32" s="320"/>
      <c r="D32" s="193"/>
      <c r="E32" s="193"/>
      <c r="F32" s="193"/>
      <c r="G32" s="193"/>
      <c r="H32" s="193"/>
      <c r="I32" s="193"/>
      <c r="J32" s="262"/>
      <c r="K32" s="262"/>
      <c r="L32" s="262"/>
      <c r="M32" s="321"/>
    </row>
    <row r="33" spans="1:18" x14ac:dyDescent="0.25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8" x14ac:dyDescent="0.25">
      <c r="A34" s="262" t="s">
        <v>52</v>
      </c>
      <c r="B34" s="262"/>
      <c r="C34" s="401" t="str">
        <f>IF(M23=1,B23,IF(M24=1,B24,IF(M25=1,B25,"")))</f>
        <v/>
      </c>
      <c r="D34" s="401"/>
      <c r="E34" s="285" t="s">
        <v>71</v>
      </c>
      <c r="F34" s="401" t="str">
        <f>IF(M28=1,B28,IF(M29=1,B29,IF(M30=1,B30,IF(M31=1,B31,""))))</f>
        <v/>
      </c>
      <c r="G34" s="401"/>
      <c r="H34" s="262"/>
      <c r="I34" s="261"/>
      <c r="J34" s="262"/>
      <c r="K34" s="262"/>
      <c r="L34" s="262"/>
      <c r="M34" s="262"/>
    </row>
    <row r="35" spans="1:18" x14ac:dyDescent="0.25">
      <c r="A35" s="262"/>
      <c r="B35" s="262"/>
      <c r="C35" s="262"/>
      <c r="D35" s="262"/>
      <c r="E35" s="262"/>
      <c r="F35" s="285"/>
      <c r="G35" s="285"/>
      <c r="H35" s="262"/>
      <c r="I35" s="262"/>
      <c r="J35" s="262"/>
      <c r="K35" s="262"/>
      <c r="L35" s="262"/>
      <c r="M35" s="262"/>
    </row>
    <row r="36" spans="1:18" x14ac:dyDescent="0.25">
      <c r="A36" s="262" t="s">
        <v>70</v>
      </c>
      <c r="B36" s="262"/>
      <c r="C36" s="401" t="str">
        <f>IF(M23=2,B23,IF(M24=2,B24,IF(M25=2,B25,"")))</f>
        <v/>
      </c>
      <c r="D36" s="401"/>
      <c r="E36" s="285" t="s">
        <v>71</v>
      </c>
      <c r="F36" s="401" t="str">
        <f>IF(M28=2,B28,IF(M29=2,B29,IF(M30=2,B30,IF(M31=2,B31,""))))</f>
        <v/>
      </c>
      <c r="G36" s="401"/>
      <c r="H36" s="262"/>
      <c r="I36" s="261"/>
      <c r="J36" s="262"/>
      <c r="K36" s="262"/>
      <c r="L36" s="262"/>
      <c r="M36" s="262"/>
    </row>
    <row r="37" spans="1:18" x14ac:dyDescent="0.25">
      <c r="A37" s="262"/>
      <c r="B37" s="262"/>
      <c r="C37" s="285"/>
      <c r="D37" s="285"/>
      <c r="E37" s="285"/>
      <c r="F37" s="285"/>
      <c r="G37" s="285"/>
      <c r="H37" s="262"/>
      <c r="I37" s="262"/>
      <c r="J37" s="262"/>
      <c r="K37" s="262"/>
      <c r="L37" s="262"/>
      <c r="M37" s="262"/>
    </row>
    <row r="38" spans="1:18" x14ac:dyDescent="0.25">
      <c r="A38" s="262" t="s">
        <v>72</v>
      </c>
      <c r="B38" s="262"/>
      <c r="C38" s="401" t="str">
        <f>IF(M23=3,B23,IF(M24=3,B24,IF(M25=3,B25,"")))</f>
        <v/>
      </c>
      <c r="D38" s="401"/>
      <c r="E38" s="285" t="s">
        <v>71</v>
      </c>
      <c r="F38" s="401" t="str">
        <f>IF(M28=3,B28,IF(M29=3,B29,IF(M30=3,B30,IF(M31=3,B31,""))))</f>
        <v/>
      </c>
      <c r="G38" s="401"/>
      <c r="H38" s="262"/>
      <c r="I38" s="261"/>
      <c r="J38" s="262"/>
      <c r="K38" s="262"/>
      <c r="L38" s="262"/>
      <c r="M38" s="262"/>
    </row>
    <row r="39" spans="1:18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8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1"/>
      <c r="M40" s="262"/>
    </row>
    <row r="41" spans="1:18" x14ac:dyDescent="0.25">
      <c r="A41" s="159" t="s">
        <v>33</v>
      </c>
      <c r="B41" s="160"/>
      <c r="C41" s="229"/>
      <c r="D41" s="291" t="s">
        <v>3</v>
      </c>
      <c r="E41" s="292" t="s">
        <v>35</v>
      </c>
      <c r="F41" s="306"/>
      <c r="G41" s="291" t="s">
        <v>3</v>
      </c>
      <c r="H41" s="292" t="s">
        <v>48</v>
      </c>
      <c r="I41" s="198"/>
      <c r="J41" s="292" t="s">
        <v>49</v>
      </c>
      <c r="K41" s="197" t="s">
        <v>50</v>
      </c>
      <c r="L41" s="33"/>
      <c r="M41" s="306"/>
      <c r="P41" s="287"/>
      <c r="Q41" s="287"/>
      <c r="R41" s="288"/>
    </row>
    <row r="42" spans="1:18" x14ac:dyDescent="0.25">
      <c r="A42" s="267" t="s">
        <v>34</v>
      </c>
      <c r="B42" s="268"/>
      <c r="C42" s="269"/>
      <c r="D42" s="293">
        <v>1</v>
      </c>
      <c r="E42" s="398" t="e">
        <f>IF(D42&gt;$R$44,,UPPER(VLOOKUP(D42,#REF!,2)))</f>
        <v>#REF!</v>
      </c>
      <c r="F42" s="398"/>
      <c r="G42" s="300" t="s">
        <v>4</v>
      </c>
      <c r="H42" s="268"/>
      <c r="I42" s="294"/>
      <c r="J42" s="301"/>
      <c r="K42" s="265" t="s">
        <v>39</v>
      </c>
      <c r="L42" s="307"/>
      <c r="M42" s="295"/>
      <c r="P42" s="289"/>
      <c r="Q42" s="289"/>
      <c r="R42" s="174"/>
    </row>
    <row r="43" spans="1:18" x14ac:dyDescent="0.25">
      <c r="A43" s="270" t="s">
        <v>47</v>
      </c>
      <c r="B43" s="196"/>
      <c r="C43" s="271"/>
      <c r="D43" s="296">
        <v>2</v>
      </c>
      <c r="E43" s="394" t="e">
        <f>IF(D43&gt;$R$44,,UPPER(VLOOKUP(D43,#REF!,2)))</f>
        <v>#REF!</v>
      </c>
      <c r="F43" s="394"/>
      <c r="G43" s="302" t="s">
        <v>5</v>
      </c>
      <c r="H43" s="82"/>
      <c r="I43" s="264"/>
      <c r="J43" s="83"/>
      <c r="K43" s="304"/>
      <c r="L43" s="261"/>
      <c r="M43" s="299"/>
      <c r="P43" s="174"/>
      <c r="Q43" s="170"/>
      <c r="R43" s="174"/>
    </row>
    <row r="44" spans="1:18" x14ac:dyDescent="0.25">
      <c r="A44" s="212"/>
      <c r="B44" s="213"/>
      <c r="C44" s="214"/>
      <c r="D44" s="296"/>
      <c r="E44" s="84"/>
      <c r="F44" s="262"/>
      <c r="G44" s="302" t="s">
        <v>6</v>
      </c>
      <c r="H44" s="82"/>
      <c r="I44" s="264"/>
      <c r="J44" s="83"/>
      <c r="K44" s="265" t="s">
        <v>40</v>
      </c>
      <c r="L44" s="307"/>
      <c r="M44" s="295"/>
      <c r="P44" s="289"/>
      <c r="Q44" s="289"/>
      <c r="R44" s="290" t="e">
        <f>MIN(4,#REF!)</f>
        <v>#REF!</v>
      </c>
    </row>
    <row r="45" spans="1:18" x14ac:dyDescent="0.25">
      <c r="A45" s="185"/>
      <c r="B45" s="105"/>
      <c r="C45" s="186"/>
      <c r="D45" s="296"/>
      <c r="E45" s="84"/>
      <c r="F45" s="262"/>
      <c r="G45" s="302" t="s">
        <v>7</v>
      </c>
      <c r="H45" s="82"/>
      <c r="I45" s="264"/>
      <c r="J45" s="83"/>
      <c r="K45" s="305"/>
      <c r="L45" s="262"/>
      <c r="M45" s="297"/>
      <c r="P45" s="174"/>
      <c r="Q45" s="170"/>
      <c r="R45" s="174"/>
    </row>
    <row r="46" spans="1:18" x14ac:dyDescent="0.25">
      <c r="A46" s="200"/>
      <c r="B46" s="215"/>
      <c r="C46" s="228"/>
      <c r="D46" s="296"/>
      <c r="E46" s="84"/>
      <c r="F46" s="262"/>
      <c r="G46" s="302" t="s">
        <v>8</v>
      </c>
      <c r="H46" s="82"/>
      <c r="I46" s="264"/>
      <c r="J46" s="83"/>
      <c r="K46" s="270"/>
      <c r="L46" s="261"/>
      <c r="M46" s="299"/>
      <c r="P46" s="174"/>
      <c r="Q46" s="170"/>
      <c r="R46" s="174"/>
    </row>
    <row r="47" spans="1:18" x14ac:dyDescent="0.25">
      <c r="A47" s="201"/>
      <c r="B47" s="22"/>
      <c r="C47" s="186"/>
      <c r="D47" s="296"/>
      <c r="E47" s="84"/>
      <c r="F47" s="262"/>
      <c r="G47" s="302" t="s">
        <v>9</v>
      </c>
      <c r="H47" s="82"/>
      <c r="I47" s="264"/>
      <c r="J47" s="83"/>
      <c r="K47" s="265" t="s">
        <v>28</v>
      </c>
      <c r="L47" s="307"/>
      <c r="M47" s="295"/>
      <c r="P47" s="289"/>
      <c r="Q47" s="289"/>
      <c r="R47" s="174"/>
    </row>
    <row r="48" spans="1:18" x14ac:dyDescent="0.25">
      <c r="A48" s="201"/>
      <c r="B48" s="22"/>
      <c r="C48" s="210"/>
      <c r="D48" s="296"/>
      <c r="E48" s="84"/>
      <c r="F48" s="262"/>
      <c r="G48" s="302" t="s">
        <v>10</v>
      </c>
      <c r="H48" s="82"/>
      <c r="I48" s="264"/>
      <c r="J48" s="83"/>
      <c r="K48" s="305"/>
      <c r="L48" s="262"/>
      <c r="M48" s="297"/>
      <c r="P48" s="174"/>
      <c r="Q48" s="170"/>
      <c r="R48" s="174"/>
    </row>
    <row r="49" spans="1:18" x14ac:dyDescent="0.25">
      <c r="A49" s="202"/>
      <c r="B49" s="199"/>
      <c r="C49" s="211"/>
      <c r="D49" s="298"/>
      <c r="E49" s="188"/>
      <c r="F49" s="261"/>
      <c r="G49" s="303" t="s">
        <v>11</v>
      </c>
      <c r="H49" s="196"/>
      <c r="I49" s="266"/>
      <c r="J49" s="190"/>
      <c r="K49" s="270">
        <f>L4</f>
        <v>0</v>
      </c>
      <c r="L49" s="261"/>
      <c r="M49" s="299"/>
      <c r="P49" s="174"/>
      <c r="Q49" s="170"/>
      <c r="R49" s="290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16" priority="2" stopIfTrue="1" operator="equal">
      <formula>"Bye"</formula>
    </cfRule>
  </conditionalFormatting>
  <conditionalFormatting sqref="R44 R49">
    <cfRule type="expression" dxfId="1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OB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19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20</v>
      </c>
      <c r="B4" s="48" t="s">
        <v>17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f>Altalanos!$A$10</f>
        <v>0</v>
      </c>
      <c r="B5" s="54">
        <f>Altalanos!$C$10</f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389" t="s">
        <v>21</v>
      </c>
      <c r="B6" s="389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07" t="s">
        <v>22</v>
      </c>
      <c r="B20" s="208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23</v>
      </c>
      <c r="B21" s="72" t="s">
        <v>24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54</v>
      </c>
    </row>
    <row r="22" spans="1:16" s="18" customFormat="1" ht="19.5" customHeight="1" x14ac:dyDescent="0.25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55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57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8415-C65C-4475-AF67-9766E9A7D968}">
  <sheetPr>
    <tabColor indexed="11"/>
  </sheetPr>
  <dimension ref="A1:AK41"/>
  <sheetViews>
    <sheetView zoomScale="85" zoomScaleNormal="85" workbookViewId="0">
      <selection activeCell="F14" sqref="F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/>
      <c r="M3" s="51" t="s">
        <v>26</v>
      </c>
      <c r="N3" s="281"/>
      <c r="O3" s="280"/>
      <c r="P3" s="281"/>
      <c r="Q3" s="322" t="s">
        <v>74</v>
      </c>
      <c r="R3" s="323" t="s">
        <v>80</v>
      </c>
      <c r="S3" s="323" t="s">
        <v>75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335"/>
      <c r="M4" s="260">
        <f>Altalanos!$E$10</f>
        <v>0</v>
      </c>
      <c r="N4" s="283"/>
      <c r="O4" s="284"/>
      <c r="P4" s="283"/>
      <c r="Q4" s="324" t="s">
        <v>81</v>
      </c>
      <c r="R4" s="325" t="s">
        <v>76</v>
      </c>
      <c r="S4" s="325" t="s">
        <v>77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S5" s="327" t="s">
        <v>79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312" t="str">
        <f>IF($B7="","",VLOOKUP($B7,#REF!,5))</f>
        <v/>
      </c>
      <c r="D7" s="312" t="str">
        <f>IF($B7="","",VLOOKUP($B7,#REF!,15))</f>
        <v/>
      </c>
      <c r="E7" s="399" t="s">
        <v>275</v>
      </c>
      <c r="F7" s="400"/>
      <c r="G7" s="399" t="s">
        <v>276</v>
      </c>
      <c r="H7" s="400"/>
      <c r="I7" s="31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314"/>
      <c r="D8" s="314"/>
      <c r="E8" s="314"/>
      <c r="F8" s="314"/>
      <c r="G8" s="314"/>
      <c r="H8" s="314"/>
      <c r="I8" s="314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312" t="str">
        <f>IF($B9="","",VLOOKUP($B9,#REF!,5))</f>
        <v/>
      </c>
      <c r="D9" s="312" t="str">
        <f>IF($B9="","",VLOOKUP($B9,#REF!,15))</f>
        <v/>
      </c>
      <c r="E9" s="399" t="s">
        <v>277</v>
      </c>
      <c r="F9" s="400"/>
      <c r="G9" s="399" t="s">
        <v>278</v>
      </c>
      <c r="H9" s="400"/>
      <c r="I9" s="31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314"/>
      <c r="D10" s="314"/>
      <c r="E10" s="314"/>
      <c r="F10" s="314"/>
      <c r="G10" s="314"/>
      <c r="H10" s="314"/>
      <c r="I10" s="314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312" t="str">
        <f>IF($B11="","",VLOOKUP($B11,#REF!,5))</f>
        <v/>
      </c>
      <c r="D11" s="312" t="str">
        <f>IF($B11="","",VLOOKUP($B11,#REF!,15))</f>
        <v/>
      </c>
      <c r="E11" s="399" t="s">
        <v>248</v>
      </c>
      <c r="F11" s="400"/>
      <c r="G11" s="399" t="s">
        <v>159</v>
      </c>
      <c r="H11" s="400"/>
      <c r="I11" s="31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85"/>
      <c r="B12" s="311"/>
      <c r="C12" s="314"/>
      <c r="D12" s="314"/>
      <c r="E12" s="314"/>
      <c r="F12" s="314"/>
      <c r="G12" s="314"/>
      <c r="H12" s="314"/>
      <c r="I12" s="314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85" t="s">
        <v>67</v>
      </c>
      <c r="B13" s="310"/>
      <c r="C13" s="312" t="str">
        <f>IF($B13="","",VLOOKUP($B13,#REF!,5))</f>
        <v/>
      </c>
      <c r="D13" s="312" t="str">
        <f>IF($B13="","",VLOOKUP($B13,#REF!,15))</f>
        <v/>
      </c>
      <c r="E13" s="399" t="s">
        <v>280</v>
      </c>
      <c r="F13" s="400"/>
      <c r="G13" s="399" t="s">
        <v>279</v>
      </c>
      <c r="H13" s="400"/>
      <c r="I13" s="313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Pittner</v>
      </c>
      <c r="E18" s="390"/>
      <c r="F18" s="390" t="str">
        <f>E9</f>
        <v>Kovács</v>
      </c>
      <c r="G18" s="390"/>
      <c r="H18" s="390" t="str">
        <f>E11</f>
        <v>Balog</v>
      </c>
      <c r="I18" s="390"/>
      <c r="J18" s="390" t="str">
        <f>E13</f>
        <v>Vendel</v>
      </c>
      <c r="K18" s="390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Pittner</v>
      </c>
      <c r="C19" s="395"/>
      <c r="D19" s="396"/>
      <c r="E19" s="396"/>
      <c r="F19" s="397"/>
      <c r="G19" s="397"/>
      <c r="H19" s="397"/>
      <c r="I19" s="397"/>
      <c r="J19" s="390"/>
      <c r="K19" s="390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Kovács</v>
      </c>
      <c r="C20" s="395"/>
      <c r="D20" s="397"/>
      <c r="E20" s="397"/>
      <c r="F20" s="396"/>
      <c r="G20" s="396"/>
      <c r="H20" s="397"/>
      <c r="I20" s="397"/>
      <c r="J20" s="397"/>
      <c r="K20" s="397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>Balog</v>
      </c>
      <c r="C21" s="395"/>
      <c r="D21" s="397"/>
      <c r="E21" s="397"/>
      <c r="F21" s="397"/>
      <c r="G21" s="397"/>
      <c r="H21" s="396"/>
      <c r="I21" s="396"/>
      <c r="J21" s="397"/>
      <c r="K21" s="397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315" t="s">
        <v>67</v>
      </c>
      <c r="B22" s="395" t="str">
        <f>E13</f>
        <v>Vendel</v>
      </c>
      <c r="C22" s="395"/>
      <c r="D22" s="397"/>
      <c r="E22" s="397"/>
      <c r="F22" s="397"/>
      <c r="G22" s="397"/>
      <c r="H22" s="390"/>
      <c r="I22" s="390"/>
      <c r="J22" s="396"/>
      <c r="K22" s="396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2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06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5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M4</f>
        <v>0</v>
      </c>
      <c r="L41" s="261"/>
      <c r="M41" s="299"/>
      <c r="P41" s="174"/>
      <c r="Q41" s="170"/>
      <c r="R41" s="290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4" priority="1" stopIfTrue="1" operator="equal">
      <formula>"Bye"</formula>
    </cfRule>
  </conditionalFormatting>
  <conditionalFormatting sqref="R41">
    <cfRule type="expression" dxfId="1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E084-7D0C-4BAF-A86A-DEC1173331B4}">
  <sheetPr>
    <tabColor indexed="19"/>
    <pageSetUpPr fitToPage="1"/>
  </sheetPr>
  <dimension ref="A1:U80"/>
  <sheetViews>
    <sheetView showGridLines="0" showZeros="0" workbookViewId="0">
      <selection activeCell="F22" sqref="F22"/>
    </sheetView>
  </sheetViews>
  <sheetFormatPr defaultRowHeight="13.2" x14ac:dyDescent="0.25"/>
  <cols>
    <col min="1" max="2" width="3.33203125" customWidth="1"/>
    <col min="3" max="3" width="4.6640625" customWidth="1"/>
    <col min="4" max="4" width="7.1093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3" customWidth="1"/>
    <col min="11" max="11" width="9.88671875" customWidth="1"/>
    <col min="12" max="12" width="1.6640625" style="93" customWidth="1"/>
    <col min="13" max="13" width="9.88671875" customWidth="1"/>
    <col min="14" max="14" width="1.6640625" style="94" customWidth="1"/>
    <col min="15" max="15" width="9.88671875" customWidth="1"/>
    <col min="16" max="16" width="1.6640625" style="93" customWidth="1"/>
    <col min="17" max="17" width="9.88671875" customWidth="1"/>
    <col min="18" max="18" width="1.6640625" style="94" customWidth="1"/>
    <col min="19" max="19" width="0" hidden="1" customWidth="1"/>
    <col min="20" max="20" width="8.6640625" customWidth="1"/>
    <col min="21" max="21" width="9.109375" hidden="1" customWidth="1"/>
  </cols>
  <sheetData>
    <row r="1" spans="1:21" s="95" customFormat="1" ht="21.75" customHeight="1" x14ac:dyDescent="0.4">
      <c r="A1" s="85" t="str">
        <f>Altalanos!$A$6</f>
        <v>OB</v>
      </c>
      <c r="B1" s="85"/>
      <c r="C1" s="96"/>
      <c r="D1" s="96"/>
      <c r="E1" s="96"/>
      <c r="F1" s="96"/>
      <c r="G1" s="96"/>
      <c r="H1" s="96"/>
      <c r="I1" s="216"/>
      <c r="J1" s="97"/>
      <c r="K1" s="92" t="s">
        <v>42</v>
      </c>
      <c r="L1" s="92"/>
      <c r="M1" s="86"/>
      <c r="N1" s="97" t="s">
        <v>1</v>
      </c>
      <c r="O1" s="97" t="s">
        <v>1</v>
      </c>
      <c r="P1" s="97"/>
      <c r="Q1" s="96"/>
      <c r="R1" s="97"/>
    </row>
    <row r="2" spans="1:21" s="90" customFormat="1" x14ac:dyDescent="0.25">
      <c r="A2" s="87" t="s">
        <v>45</v>
      </c>
      <c r="B2" s="87"/>
      <c r="C2" s="87"/>
      <c r="D2" s="238"/>
      <c r="E2" s="238">
        <f>Altalanos!$A$8</f>
        <v>0</v>
      </c>
      <c r="F2" s="87"/>
      <c r="G2" s="98"/>
      <c r="H2" s="91"/>
      <c r="I2" s="91"/>
      <c r="J2" s="99"/>
      <c r="K2" s="222" t="s">
        <v>114</v>
      </c>
      <c r="L2" s="92"/>
      <c r="M2" s="92"/>
      <c r="N2" s="99"/>
      <c r="O2" s="91"/>
      <c r="P2" s="99"/>
      <c r="Q2" s="91"/>
      <c r="R2" s="99"/>
    </row>
    <row r="3" spans="1:21" s="19" customFormat="1" ht="11.2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100"/>
      <c r="K3" s="50" t="s">
        <v>25</v>
      </c>
      <c r="L3" s="100"/>
      <c r="M3" s="236"/>
      <c r="N3" s="100"/>
      <c r="O3" s="50"/>
      <c r="P3" s="100"/>
      <c r="Q3" s="50"/>
      <c r="R3" s="51" t="s">
        <v>26</v>
      </c>
    </row>
    <row r="4" spans="1:21" s="28" customFormat="1" ht="11.25" customHeight="1" thickBot="1" x14ac:dyDescent="0.3">
      <c r="A4" s="402">
        <f>Altalanos!$A$10</f>
        <v>0</v>
      </c>
      <c r="B4" s="402"/>
      <c r="C4" s="402"/>
      <c r="D4" s="218"/>
      <c r="E4" s="101"/>
      <c r="F4" s="101"/>
      <c r="G4" s="101">
        <f>Altalanos!$C$10</f>
        <v>0</v>
      </c>
      <c r="H4" s="88"/>
      <c r="I4" s="101"/>
      <c r="J4" s="102"/>
      <c r="K4" s="103" t="str">
        <f>Altalanos!$D$10</f>
        <v xml:space="preserve">  </v>
      </c>
      <c r="L4" s="102"/>
      <c r="M4" s="89"/>
      <c r="N4" s="102"/>
      <c r="O4" s="101"/>
      <c r="P4" s="102"/>
      <c r="Q4" s="101"/>
      <c r="R4" s="81">
        <f>Altalanos!$E$10</f>
        <v>0</v>
      </c>
    </row>
    <row r="5" spans="1:21" s="19" customFormat="1" ht="9.6" x14ac:dyDescent="0.25">
      <c r="A5" s="105"/>
      <c r="B5" s="106" t="s">
        <v>2</v>
      </c>
      <c r="C5" s="235" t="s">
        <v>33</v>
      </c>
      <c r="D5" s="106" t="s">
        <v>32</v>
      </c>
      <c r="E5" s="106" t="s">
        <v>43</v>
      </c>
      <c r="F5" s="107" t="s">
        <v>23</v>
      </c>
      <c r="G5" s="107" t="s">
        <v>24</v>
      </c>
      <c r="H5" s="107"/>
      <c r="I5" s="107" t="s">
        <v>27</v>
      </c>
      <c r="J5" s="107"/>
      <c r="K5" s="106" t="s">
        <v>30</v>
      </c>
      <c r="L5" s="108"/>
      <c r="M5" s="106" t="s">
        <v>31</v>
      </c>
      <c r="N5" s="108"/>
      <c r="O5" s="106"/>
      <c r="P5" s="108"/>
      <c r="Q5" s="106"/>
      <c r="R5" s="109"/>
    </row>
    <row r="6" spans="1:21" s="373" customFormat="1" ht="14.25" customHeight="1" thickBot="1" x14ac:dyDescent="0.3">
      <c r="A6" s="366"/>
      <c r="B6" s="367"/>
      <c r="C6" s="368"/>
      <c r="D6" s="368"/>
      <c r="E6" s="367"/>
      <c r="F6" s="369"/>
      <c r="G6" s="369"/>
      <c r="H6" s="370"/>
      <c r="I6" s="369"/>
      <c r="J6" s="371"/>
      <c r="K6" s="367"/>
      <c r="L6" s="371"/>
      <c r="M6" s="367"/>
      <c r="N6" s="371"/>
      <c r="O6" s="367"/>
      <c r="P6" s="371"/>
      <c r="Q6" s="367"/>
      <c r="R6" s="372"/>
    </row>
    <row r="7" spans="1:21" s="34" customFormat="1" ht="10.5" customHeight="1" x14ac:dyDescent="0.25">
      <c r="A7" s="110">
        <v>1</v>
      </c>
      <c r="B7" s="217" t="str">
        <f>IF($E7="","",VLOOKUP($E7,#REF!,12))</f>
        <v/>
      </c>
      <c r="C7" s="217" t="str">
        <f>IF($E7="","",VLOOKUP($E7,#REF!,13))</f>
        <v/>
      </c>
      <c r="D7" s="224" t="str">
        <f>IF($E7="","",VLOOKUP($E7,#REF!,5))</f>
        <v/>
      </c>
      <c r="E7" s="111"/>
      <c r="F7" s="112" t="s">
        <v>281</v>
      </c>
      <c r="G7" s="112" t="s">
        <v>282</v>
      </c>
      <c r="H7" s="112"/>
      <c r="I7" s="112" t="str">
        <f>IF($E7="","",VLOOKUP($E7,#REF!,4))</f>
        <v/>
      </c>
      <c r="J7" s="114"/>
      <c r="K7" s="113"/>
      <c r="L7" s="113"/>
      <c r="M7" s="113"/>
      <c r="N7" s="113"/>
      <c r="O7" s="116"/>
      <c r="P7" s="117"/>
      <c r="Q7" s="118"/>
      <c r="R7" s="119"/>
      <c r="S7" s="120"/>
      <c r="U7" s="121" t="str">
        <f>Birók!P21</f>
        <v>Bíró</v>
      </c>
    </row>
    <row r="8" spans="1:21" s="34" customFormat="1" ht="9.6" customHeight="1" x14ac:dyDescent="0.25">
      <c r="A8" s="122"/>
      <c r="B8" s="195"/>
      <c r="C8" s="195"/>
      <c r="D8" s="234"/>
      <c r="E8" s="123"/>
      <c r="F8" s="124"/>
      <c r="G8" s="124"/>
      <c r="H8" s="125"/>
      <c r="I8" s="126" t="s">
        <v>0</v>
      </c>
      <c r="J8" s="127"/>
      <c r="K8" s="128" t="str">
        <f>UPPER(IF(OR(J8="a",J8="as"),F7,IF(OR(J8="b",J8="bs"),F9,)))</f>
        <v/>
      </c>
      <c r="L8" s="128"/>
      <c r="M8" s="113"/>
      <c r="N8" s="113"/>
      <c r="O8" s="116"/>
      <c r="P8" s="117"/>
      <c r="Q8" s="118"/>
      <c r="R8" s="119"/>
      <c r="S8" s="120"/>
      <c r="U8" s="129" t="str">
        <f>Birók!P22</f>
        <v xml:space="preserve"> </v>
      </c>
    </row>
    <row r="9" spans="1:21" s="34" customFormat="1" ht="9.6" customHeight="1" x14ac:dyDescent="0.25">
      <c r="A9" s="122">
        <v>2</v>
      </c>
      <c r="B9" s="217" t="str">
        <f>IF($E9="","",VLOOKUP($E9,#REF!,12))</f>
        <v/>
      </c>
      <c r="C9" s="217" t="str">
        <f>IF($E9="","",VLOOKUP($E9,#REF!,13))</f>
        <v/>
      </c>
      <c r="D9" s="224" t="str">
        <f>IF($E9="","",VLOOKUP($E9,#REF!,5))</f>
        <v/>
      </c>
      <c r="E9" s="111"/>
      <c r="F9" s="385" t="s">
        <v>283</v>
      </c>
      <c r="G9" s="130" t="s">
        <v>284</v>
      </c>
      <c r="H9" s="130"/>
      <c r="I9" s="130" t="str">
        <f>IF($E9="","",VLOOKUP($E9,#REF!,4))</f>
        <v/>
      </c>
      <c r="J9" s="131"/>
      <c r="K9" s="113"/>
      <c r="L9" s="132"/>
      <c r="M9" s="113"/>
      <c r="N9" s="113"/>
      <c r="O9" s="116"/>
      <c r="P9" s="117"/>
      <c r="Q9" s="118"/>
      <c r="R9" s="119"/>
      <c r="S9" s="120"/>
      <c r="U9" s="129" t="str">
        <f>Birók!P23</f>
        <v xml:space="preserve"> </v>
      </c>
    </row>
    <row r="10" spans="1:21" s="34" customFormat="1" ht="9.6" customHeight="1" x14ac:dyDescent="0.25">
      <c r="A10" s="122"/>
      <c r="B10" s="195"/>
      <c r="C10" s="195"/>
      <c r="D10" s="234"/>
      <c r="E10" s="133"/>
      <c r="F10" s="124"/>
      <c r="G10" s="124"/>
      <c r="H10" s="125"/>
      <c r="I10" s="124"/>
      <c r="J10" s="134"/>
      <c r="K10" s="126" t="s">
        <v>0</v>
      </c>
      <c r="L10" s="135"/>
      <c r="M10" s="128" t="str">
        <f>UPPER(IF(OR(L10="a",L10="as"),K8,IF(OR(L10="b",L10="bs"),K12,)))</f>
        <v/>
      </c>
      <c r="N10" s="136"/>
      <c r="O10" s="137"/>
      <c r="P10" s="137"/>
      <c r="Q10" s="118"/>
      <c r="R10" s="119"/>
      <c r="S10" s="120"/>
      <c r="U10" s="129" t="str">
        <f>Birók!P24</f>
        <v xml:space="preserve"> </v>
      </c>
    </row>
    <row r="11" spans="1:21" s="34" customFormat="1" ht="9.6" customHeight="1" x14ac:dyDescent="0.25">
      <c r="A11" s="122">
        <v>3</v>
      </c>
      <c r="B11" s="217" t="str">
        <f>IF($E11="","",VLOOKUP($E11,#REF!,12))</f>
        <v/>
      </c>
      <c r="C11" s="217" t="str">
        <f>IF($E11="","",VLOOKUP($E11,#REF!,13))</f>
        <v/>
      </c>
      <c r="D11" s="224" t="str">
        <f>IF($E11="","",VLOOKUP($E11,#REF!,5))</f>
        <v/>
      </c>
      <c r="E11" s="111"/>
      <c r="F11" s="130" t="s">
        <v>287</v>
      </c>
      <c r="G11" s="130" t="s">
        <v>217</v>
      </c>
      <c r="H11" s="130"/>
      <c r="I11" s="130" t="str">
        <f>IF($E11="","",VLOOKUP($E11,#REF!,4))</f>
        <v/>
      </c>
      <c r="J11" s="114"/>
      <c r="K11" s="113"/>
      <c r="L11" s="138"/>
      <c r="M11" s="113"/>
      <c r="N11" s="137"/>
      <c r="O11" s="137"/>
      <c r="P11" s="137"/>
      <c r="Q11" s="118"/>
      <c r="R11" s="119"/>
      <c r="S11" s="120"/>
      <c r="U11" s="348" t="str">
        <f>Birók!P25</f>
        <v xml:space="preserve"> </v>
      </c>
    </row>
    <row r="12" spans="1:21" s="34" customFormat="1" ht="9.6" customHeight="1" x14ac:dyDescent="0.25">
      <c r="A12" s="122"/>
      <c r="B12" s="195"/>
      <c r="C12" s="195"/>
      <c r="D12" s="234"/>
      <c r="E12" s="133"/>
      <c r="F12" s="124"/>
      <c r="G12" s="124"/>
      <c r="H12" s="125"/>
      <c r="I12" s="126" t="s">
        <v>0</v>
      </c>
      <c r="J12" s="127"/>
      <c r="K12" s="128" t="str">
        <f>UPPER(IF(OR(J12="a",J12="as"),F11,IF(OR(J12="b",J12="bs"),F13,)))</f>
        <v/>
      </c>
      <c r="L12" s="140"/>
      <c r="M12" s="113"/>
      <c r="N12" s="137"/>
      <c r="O12" s="137"/>
      <c r="P12" s="137"/>
      <c r="Q12" s="118"/>
      <c r="R12" s="119"/>
      <c r="S12" s="120"/>
      <c r="U12" s="348" t="str">
        <f>Birók!P26</f>
        <v xml:space="preserve"> </v>
      </c>
    </row>
    <row r="13" spans="1:21" s="34" customFormat="1" ht="9.6" customHeight="1" x14ac:dyDescent="0.25">
      <c r="A13" s="122">
        <v>4</v>
      </c>
      <c r="B13" s="217" t="str">
        <f>IF($E13="","",VLOOKUP($E13,#REF!,12))</f>
        <v/>
      </c>
      <c r="C13" s="217" t="str">
        <f>IF($E13="","",VLOOKUP($E13,#REF!,13))</f>
        <v/>
      </c>
      <c r="D13" s="224" t="str">
        <f>IF($E13="","",VLOOKUP($E13,#REF!,5))</f>
        <v/>
      </c>
      <c r="E13" s="111"/>
      <c r="F13" s="130" t="s">
        <v>288</v>
      </c>
      <c r="G13" s="130" t="s">
        <v>289</v>
      </c>
      <c r="H13" s="130"/>
      <c r="I13" s="130" t="str">
        <f>IF($E13="","",VLOOKUP($E13,#REF!,4))</f>
        <v/>
      </c>
      <c r="J13" s="141"/>
      <c r="K13" s="113"/>
      <c r="L13" s="113"/>
      <c r="M13" s="113"/>
      <c r="N13" s="137"/>
      <c r="O13" s="137"/>
      <c r="P13" s="137"/>
      <c r="Q13" s="118"/>
      <c r="R13" s="119"/>
      <c r="S13" s="120"/>
      <c r="U13" s="348" t="str">
        <f>Birók!P27</f>
        <v xml:space="preserve"> </v>
      </c>
    </row>
    <row r="14" spans="1:21" s="34" customFormat="1" ht="9.6" customHeight="1" x14ac:dyDescent="0.25">
      <c r="A14" s="122"/>
      <c r="B14" s="195"/>
      <c r="C14" s="195"/>
      <c r="D14" s="234"/>
      <c r="E14" s="133"/>
      <c r="F14" s="113"/>
      <c r="G14" s="113"/>
      <c r="H14" s="65"/>
      <c r="I14" s="142"/>
      <c r="J14" s="134"/>
      <c r="K14" s="113"/>
      <c r="L14" s="113"/>
      <c r="M14" s="137"/>
      <c r="N14" s="118"/>
      <c r="O14" s="119"/>
      <c r="P14" s="120"/>
    </row>
    <row r="15" spans="1:21" s="34" customFormat="1" ht="9.6" customHeight="1" x14ac:dyDescent="0.25">
      <c r="A15" s="275">
        <v>5</v>
      </c>
      <c r="B15" s="217" t="str">
        <f>IF($E15="","",VLOOKUP($E15,#REF!,12))</f>
        <v/>
      </c>
      <c r="C15" s="217" t="str">
        <f>IF($E15="","",VLOOKUP($E15,#REF!,13))</f>
        <v/>
      </c>
      <c r="D15" s="224" t="str">
        <f>IF($E15="","",VLOOKUP($E15,#REF!,5))</f>
        <v/>
      </c>
      <c r="E15" s="111"/>
      <c r="F15" s="386" t="s">
        <v>286</v>
      </c>
      <c r="G15" s="386" t="s">
        <v>202</v>
      </c>
      <c r="H15" s="346"/>
      <c r="I15" s="346" t="str">
        <f>IF($E15="","",VLOOKUP($E15,#REF!,4))</f>
        <v/>
      </c>
      <c r="J15" s="143"/>
      <c r="K15" s="113"/>
      <c r="L15" s="113"/>
      <c r="M15" s="113"/>
      <c r="N15" s="137"/>
      <c r="O15" s="113"/>
      <c r="P15" s="137"/>
      <c r="Q15" s="118"/>
      <c r="R15" s="119"/>
      <c r="S15" s="120"/>
      <c r="U15" s="348" t="str">
        <f>Birók!P29</f>
        <v xml:space="preserve"> </v>
      </c>
    </row>
    <row r="16" spans="1:21" s="34" customFormat="1" ht="9.6" customHeight="1" thickBot="1" x14ac:dyDescent="0.3">
      <c r="A16" s="122"/>
      <c r="B16" s="195"/>
      <c r="C16" s="195"/>
      <c r="D16" s="234"/>
      <c r="E16" s="133"/>
      <c r="F16" s="124"/>
      <c r="G16" s="124"/>
      <c r="H16" s="125"/>
      <c r="I16" s="126" t="s">
        <v>0</v>
      </c>
      <c r="J16" s="127"/>
      <c r="K16" s="128" t="str">
        <f>UPPER(IF(OR(J16="a",J16="as"),F15,IF(OR(J16="b",J16="bs"),F17,)))</f>
        <v/>
      </c>
      <c r="L16" s="128"/>
      <c r="M16" s="113"/>
      <c r="N16" s="137"/>
      <c r="O16" s="137"/>
      <c r="P16" s="137"/>
      <c r="Q16" s="118"/>
      <c r="R16" s="119"/>
      <c r="S16" s="120"/>
      <c r="U16" s="349" t="str">
        <f>Birók!P30</f>
        <v>Egyik sem</v>
      </c>
    </row>
    <row r="17" spans="1:19" s="34" customFormat="1" ht="9.6" customHeight="1" x14ac:dyDescent="0.25">
      <c r="A17" s="122">
        <v>6</v>
      </c>
      <c r="B17" s="217" t="str">
        <f>IF($E17="","",VLOOKUP($E17,#REF!,12))</f>
        <v/>
      </c>
      <c r="C17" s="217" t="str">
        <f>IF($E17="","",VLOOKUP($E17,#REF!,13))</f>
        <v/>
      </c>
      <c r="D17" s="224" t="str">
        <f>IF($E17="","",VLOOKUP($E17,#REF!,5))</f>
        <v/>
      </c>
      <c r="E17" s="111"/>
      <c r="F17" s="130" t="s">
        <v>244</v>
      </c>
      <c r="G17" s="130" t="s">
        <v>285</v>
      </c>
      <c r="H17" s="130"/>
      <c r="I17" s="130" t="str">
        <f>IF($E17="","",VLOOKUP($E17,#REF!,4))</f>
        <v/>
      </c>
      <c r="J17" s="131"/>
      <c r="K17" s="113"/>
      <c r="L17" s="132"/>
      <c r="M17" s="113"/>
      <c r="N17" s="137"/>
      <c r="O17" s="137"/>
      <c r="P17" s="137"/>
      <c r="Q17" s="118"/>
      <c r="R17" s="119"/>
      <c r="S17" s="120"/>
    </row>
    <row r="18" spans="1:19" s="34" customFormat="1" ht="9.6" customHeight="1" x14ac:dyDescent="0.25">
      <c r="A18" s="122"/>
      <c r="B18" s="195"/>
      <c r="C18" s="195"/>
      <c r="D18" s="234"/>
      <c r="E18" s="133"/>
      <c r="F18" s="124"/>
      <c r="G18" s="124"/>
      <c r="H18" s="125"/>
      <c r="I18" s="113"/>
      <c r="J18" s="134"/>
      <c r="K18" s="126" t="s">
        <v>0</v>
      </c>
      <c r="L18" s="135"/>
      <c r="M18" s="128" t="str">
        <f>UPPER(IF(OR(L18="a",L18="as"),K16,IF(OR(L18="b",L18="bs"),K20,)))</f>
        <v/>
      </c>
      <c r="N18" s="136"/>
      <c r="O18" s="137"/>
      <c r="P18" s="137"/>
      <c r="Q18" s="118"/>
      <c r="R18" s="119"/>
      <c r="S18" s="120"/>
    </row>
    <row r="19" spans="1:19" s="34" customFormat="1" ht="9.6" customHeight="1" x14ac:dyDescent="0.25">
      <c r="A19" s="122">
        <v>7</v>
      </c>
      <c r="B19" s="217" t="str">
        <f>IF($E19="","",VLOOKUP($E19,#REF!,12))</f>
        <v/>
      </c>
      <c r="C19" s="217" t="str">
        <f>IF($E19="","",VLOOKUP($E19,#REF!,13))</f>
        <v/>
      </c>
      <c r="D19" s="224" t="str">
        <f>IF($E19="","",VLOOKUP($E19,#REF!,5))</f>
        <v/>
      </c>
      <c r="E19" s="111"/>
      <c r="F19" s="130" t="s">
        <v>174</v>
      </c>
      <c r="G19" s="130" t="s">
        <v>290</v>
      </c>
      <c r="H19" s="130"/>
      <c r="I19" s="130" t="str">
        <f>IF($E19="","",VLOOKUP($E19,#REF!,4))</f>
        <v/>
      </c>
      <c r="J19" s="114"/>
      <c r="K19" s="113"/>
      <c r="L19" s="138"/>
      <c r="M19" s="113"/>
      <c r="N19" s="137"/>
      <c r="O19" s="137"/>
      <c r="P19" s="137"/>
      <c r="Q19" s="118"/>
      <c r="R19" s="119"/>
      <c r="S19" s="120"/>
    </row>
    <row r="20" spans="1:19" s="34" customFormat="1" ht="9.6" customHeight="1" x14ac:dyDescent="0.25">
      <c r="A20" s="122"/>
      <c r="B20" s="195"/>
      <c r="C20" s="195"/>
      <c r="D20" s="234"/>
      <c r="E20" s="123"/>
      <c r="F20" s="124"/>
      <c r="G20" s="124"/>
      <c r="H20" s="125"/>
      <c r="I20" s="126" t="s">
        <v>0</v>
      </c>
      <c r="J20" s="127"/>
      <c r="K20" s="128" t="str">
        <f>UPPER(IF(OR(J20="a",J20="as"),F19,IF(OR(J20="b",J20="bs"),F21,)))</f>
        <v/>
      </c>
      <c r="L20" s="140"/>
      <c r="M20" s="113"/>
      <c r="N20" s="137"/>
      <c r="O20" s="137"/>
      <c r="P20" s="137"/>
      <c r="Q20" s="118"/>
      <c r="R20" s="119"/>
      <c r="S20" s="120"/>
    </row>
    <row r="21" spans="1:19" s="34" customFormat="1" ht="9.6" customHeight="1" x14ac:dyDescent="0.25">
      <c r="A21" s="122">
        <v>8</v>
      </c>
      <c r="B21" s="217" t="str">
        <f>IF($E21="","",VLOOKUP($E21,#REF!,12))</f>
        <v/>
      </c>
      <c r="C21" s="217" t="str">
        <f>IF($E21="","",VLOOKUP($E21,#REF!,13))</f>
        <v/>
      </c>
      <c r="D21" s="224" t="str">
        <f>IF($E21="","",VLOOKUP($E21,#REF!,5))</f>
        <v/>
      </c>
      <c r="E21" s="111"/>
      <c r="F21" s="130" t="s">
        <v>223</v>
      </c>
      <c r="G21" s="130" t="s">
        <v>291</v>
      </c>
      <c r="H21" s="130"/>
      <c r="I21" s="130" t="str">
        <f>IF($E21="","",VLOOKUP($E21,#REF!,4))</f>
        <v/>
      </c>
      <c r="J21" s="141"/>
      <c r="K21" s="113"/>
      <c r="L21" s="113"/>
      <c r="M21" s="113"/>
      <c r="N21" s="137"/>
      <c r="O21" s="137"/>
      <c r="P21" s="137"/>
      <c r="Q21" s="118"/>
      <c r="R21" s="119"/>
      <c r="S21" s="120"/>
    </row>
    <row r="22" spans="1:19" s="34" customFormat="1" ht="9.6" customHeight="1" x14ac:dyDescent="0.25">
      <c r="A22" s="122"/>
      <c r="B22" s="217"/>
      <c r="C22" s="351"/>
      <c r="D22" s="352"/>
      <c r="E22" s="350"/>
      <c r="F22" s="353"/>
      <c r="G22" s="353"/>
      <c r="H22" s="353"/>
      <c r="I22" s="353"/>
      <c r="J22" s="143"/>
      <c r="K22" s="113"/>
      <c r="L22" s="113"/>
      <c r="M22" s="113"/>
      <c r="N22" s="137"/>
      <c r="O22" s="137"/>
      <c r="P22" s="137"/>
      <c r="Q22" s="118"/>
      <c r="R22" s="119"/>
      <c r="S22" s="120"/>
    </row>
    <row r="23" spans="1:19" s="34" customFormat="1" ht="9.6" customHeight="1" x14ac:dyDescent="0.25">
      <c r="A23" s="159" t="s">
        <v>33</v>
      </c>
      <c r="B23" s="160"/>
      <c r="C23" s="160"/>
      <c r="D23" s="229"/>
      <c r="E23" s="161" t="s">
        <v>3</v>
      </c>
      <c r="F23" s="162" t="s">
        <v>35</v>
      </c>
      <c r="G23" s="161"/>
      <c r="H23" s="163"/>
      <c r="I23" s="164"/>
      <c r="J23" s="161" t="s">
        <v>3</v>
      </c>
      <c r="K23" s="162" t="s">
        <v>36</v>
      </c>
      <c r="L23" s="165"/>
      <c r="M23" s="162" t="s">
        <v>37</v>
      </c>
      <c r="N23" s="166"/>
      <c r="O23" s="167" t="s">
        <v>38</v>
      </c>
      <c r="P23" s="167"/>
      <c r="Q23" s="168"/>
      <c r="R23" s="169"/>
    </row>
    <row r="24" spans="1:19" s="34" customFormat="1" ht="9.6" customHeight="1" x14ac:dyDescent="0.25">
      <c r="A24" s="230" t="s">
        <v>34</v>
      </c>
      <c r="B24" s="231"/>
      <c r="C24" s="232"/>
      <c r="D24" s="233"/>
      <c r="E24" s="171">
        <v>1</v>
      </c>
      <c r="F24" s="84" t="e">
        <f>IF(E24&gt;$R$31,,UPPER(VLOOKUP(E24,#REF!,2)))</f>
        <v>#REF!</v>
      </c>
      <c r="G24" s="172"/>
      <c r="H24" s="84"/>
      <c r="I24" s="83"/>
      <c r="J24" s="173" t="s">
        <v>4</v>
      </c>
      <c r="K24" s="170"/>
      <c r="L24" s="174"/>
      <c r="M24" s="170"/>
      <c r="N24" s="175"/>
      <c r="O24" s="176" t="s">
        <v>39</v>
      </c>
      <c r="P24" s="177"/>
      <c r="Q24" s="177"/>
      <c r="R24" s="178"/>
    </row>
    <row r="25" spans="1:19" s="34" customFormat="1" ht="9.6" customHeight="1" x14ac:dyDescent="0.25">
      <c r="A25" s="183" t="s">
        <v>44</v>
      </c>
      <c r="B25" s="181"/>
      <c r="C25" s="226"/>
      <c r="D25" s="184"/>
      <c r="E25" s="171">
        <v>2</v>
      </c>
      <c r="F25" s="84" t="e">
        <f>IF(E25&gt;$R$31,,UPPER(VLOOKUP(E25,#REF!,2)))</f>
        <v>#REF!</v>
      </c>
      <c r="G25" s="172"/>
      <c r="H25" s="84"/>
      <c r="I25" s="83"/>
      <c r="J25" s="173" t="s">
        <v>5</v>
      </c>
      <c r="K25" s="170"/>
      <c r="L25" s="174"/>
      <c r="M25" s="170"/>
      <c r="N25" s="175"/>
      <c r="O25" s="179"/>
      <c r="P25" s="180"/>
      <c r="Q25" s="181"/>
      <c r="R25" s="182"/>
    </row>
    <row r="26" spans="1:19" s="34" customFormat="1" ht="9.6" customHeight="1" x14ac:dyDescent="0.25">
      <c r="A26" s="212"/>
      <c r="B26" s="213"/>
      <c r="C26" s="227"/>
      <c r="D26" s="214"/>
      <c r="E26" s="171"/>
      <c r="F26" s="84"/>
      <c r="G26" s="172"/>
      <c r="H26" s="84"/>
      <c r="I26" s="83"/>
      <c r="J26" s="173" t="s">
        <v>6</v>
      </c>
      <c r="K26" s="170"/>
      <c r="L26" s="174"/>
      <c r="M26" s="170"/>
      <c r="N26" s="175"/>
      <c r="O26" s="176" t="s">
        <v>40</v>
      </c>
      <c r="P26" s="177"/>
      <c r="Q26" s="177"/>
      <c r="R26" s="178"/>
    </row>
    <row r="27" spans="1:19" s="34" customFormat="1" ht="9.6" customHeight="1" x14ac:dyDescent="0.25">
      <c r="A27" s="185"/>
      <c r="B27" s="105"/>
      <c r="C27" s="105"/>
      <c r="D27" s="186"/>
      <c r="E27" s="171"/>
      <c r="F27" s="84"/>
      <c r="G27" s="172"/>
      <c r="H27" s="84"/>
      <c r="I27" s="83"/>
      <c r="J27" s="173" t="s">
        <v>7</v>
      </c>
      <c r="K27" s="170"/>
      <c r="L27" s="174"/>
      <c r="M27" s="170"/>
      <c r="N27" s="175"/>
      <c r="O27" s="170"/>
      <c r="P27" s="174"/>
      <c r="Q27" s="170"/>
      <c r="R27" s="175"/>
    </row>
    <row r="28" spans="1:19" s="34" customFormat="1" ht="9.6" customHeight="1" x14ac:dyDescent="0.25">
      <c r="A28" s="200"/>
      <c r="B28" s="215"/>
      <c r="C28" s="215"/>
      <c r="D28" s="228"/>
      <c r="E28" s="171"/>
      <c r="F28" s="84"/>
      <c r="G28" s="172"/>
      <c r="H28" s="84"/>
      <c r="I28" s="83"/>
      <c r="J28" s="173" t="s">
        <v>8</v>
      </c>
      <c r="K28" s="170"/>
      <c r="L28" s="174"/>
      <c r="M28" s="170"/>
      <c r="N28" s="175"/>
      <c r="O28" s="181"/>
      <c r="P28" s="180"/>
      <c r="Q28" s="181"/>
      <c r="R28" s="182"/>
    </row>
    <row r="29" spans="1:19" s="34" customFormat="1" ht="9.6" customHeight="1" x14ac:dyDescent="0.25">
      <c r="A29" s="201"/>
      <c r="B29" s="22"/>
      <c r="C29" s="105"/>
      <c r="D29" s="186"/>
      <c r="E29" s="171"/>
      <c r="F29" s="84"/>
      <c r="G29" s="172"/>
      <c r="H29" s="84"/>
      <c r="I29" s="83"/>
      <c r="J29" s="173" t="s">
        <v>9</v>
      </c>
      <c r="K29" s="170"/>
      <c r="L29" s="174"/>
      <c r="M29" s="170"/>
      <c r="N29" s="175"/>
      <c r="O29" s="176" t="s">
        <v>28</v>
      </c>
      <c r="P29" s="177"/>
      <c r="Q29" s="177"/>
      <c r="R29" s="178"/>
    </row>
    <row r="30" spans="1:19" s="34" customFormat="1" ht="9.6" customHeight="1" x14ac:dyDescent="0.25">
      <c r="A30" s="201"/>
      <c r="B30" s="22"/>
      <c r="C30" s="194"/>
      <c r="D30" s="210"/>
      <c r="E30" s="171"/>
      <c r="F30" s="84"/>
      <c r="G30" s="172"/>
      <c r="H30" s="84"/>
      <c r="I30" s="83"/>
      <c r="J30" s="173" t="s">
        <v>10</v>
      </c>
      <c r="K30" s="170"/>
      <c r="L30" s="174"/>
      <c r="M30" s="170"/>
      <c r="N30" s="175"/>
      <c r="O30" s="170"/>
      <c r="P30" s="174"/>
      <c r="Q30" s="170"/>
      <c r="R30" s="175"/>
    </row>
    <row r="31" spans="1:19" s="34" customFormat="1" ht="9.6" customHeight="1" x14ac:dyDescent="0.25">
      <c r="A31" s="202"/>
      <c r="B31" s="199"/>
      <c r="C31" s="223"/>
      <c r="D31" s="211"/>
      <c r="E31" s="187"/>
      <c r="F31" s="188"/>
      <c r="G31" s="189"/>
      <c r="H31" s="188"/>
      <c r="I31" s="190"/>
      <c r="J31" s="191" t="s">
        <v>11</v>
      </c>
      <c r="K31" s="181"/>
      <c r="L31" s="180"/>
      <c r="M31" s="181"/>
      <c r="N31" s="182"/>
      <c r="O31" s="181">
        <f>R4</f>
        <v>0</v>
      </c>
      <c r="P31" s="180"/>
      <c r="Q31" s="181"/>
      <c r="R31" s="192" t="e">
        <f>MIN(6,#REF!)</f>
        <v>#REF!</v>
      </c>
    </row>
    <row r="32" spans="1:19" s="34" customFormat="1" ht="9.6" customHeight="1" x14ac:dyDescent="0.25"/>
    <row r="33" s="34" customFormat="1" ht="9.6" customHeight="1" x14ac:dyDescent="0.25"/>
    <row r="34" s="34" customFormat="1" ht="9.6" customHeight="1" x14ac:dyDescent="0.25"/>
    <row r="35" s="34" customFormat="1" ht="9.6" customHeight="1" x14ac:dyDescent="0.25"/>
    <row r="36" s="34" customFormat="1" ht="9.6" customHeight="1" x14ac:dyDescent="0.25"/>
    <row r="37" s="34" customFormat="1" ht="9.6" customHeight="1" x14ac:dyDescent="0.25"/>
    <row r="38" s="34" customFormat="1" ht="9.6" customHeight="1" x14ac:dyDescent="0.25"/>
    <row r="39" s="34" customFormat="1" ht="9.6" customHeight="1" x14ac:dyDescent="0.25"/>
    <row r="40" s="34" customFormat="1" ht="9.6" customHeight="1" x14ac:dyDescent="0.25"/>
    <row r="41" s="34" customFormat="1" ht="9.6" customHeight="1" x14ac:dyDescent="0.25"/>
    <row r="42" s="34" customFormat="1" ht="9.6" customHeight="1" x14ac:dyDescent="0.25"/>
    <row r="43" s="34" customFormat="1" ht="9.6" customHeight="1" x14ac:dyDescent="0.25"/>
    <row r="44" s="34" customFormat="1" ht="9.6" customHeight="1" x14ac:dyDescent="0.25"/>
    <row r="45" s="34" customFormat="1" ht="9.6" customHeight="1" x14ac:dyDescent="0.25"/>
    <row r="46" s="34" customFormat="1" ht="9.6" customHeight="1" x14ac:dyDescent="0.25"/>
    <row r="47" s="34" customFormat="1" ht="9.6" customHeight="1" x14ac:dyDescent="0.25"/>
    <row r="48" s="34" customFormat="1" ht="9.6" customHeight="1" x14ac:dyDescent="0.25"/>
    <row r="49" s="34" customFormat="1" ht="9.6" customHeight="1" x14ac:dyDescent="0.25"/>
    <row r="50" s="34" customFormat="1" ht="9.6" customHeight="1" x14ac:dyDescent="0.25"/>
    <row r="51" s="34" customFormat="1" ht="9.6" customHeight="1" x14ac:dyDescent="0.25"/>
    <row r="52" s="34" customFormat="1" ht="9.6" customHeight="1" x14ac:dyDescent="0.25"/>
    <row r="53" s="34" customFormat="1" ht="9.6" customHeight="1" x14ac:dyDescent="0.25"/>
    <row r="54" s="34" customFormat="1" ht="9.6" customHeight="1" x14ac:dyDescent="0.25"/>
    <row r="55" s="34" customFormat="1" ht="9.6" customHeight="1" x14ac:dyDescent="0.25"/>
    <row r="56" s="34" customFormat="1" ht="9.6" customHeight="1" x14ac:dyDescent="0.25"/>
    <row r="57" s="34" customFormat="1" ht="9.6" customHeight="1" x14ac:dyDescent="0.25"/>
    <row r="58" s="34" customFormat="1" ht="9.6" customHeight="1" x14ac:dyDescent="0.25"/>
    <row r="59" s="34" customFormat="1" ht="9.6" customHeight="1" x14ac:dyDescent="0.25"/>
    <row r="60" s="34" customFormat="1" ht="9.6" customHeight="1" x14ac:dyDescent="0.25"/>
    <row r="61" s="34" customFormat="1" ht="9.6" customHeight="1" x14ac:dyDescent="0.25"/>
    <row r="62" s="34" customFormat="1" ht="9.6" customHeight="1" x14ac:dyDescent="0.25"/>
    <row r="63" s="34" customFormat="1" ht="9.6" customHeight="1" x14ac:dyDescent="0.25"/>
    <row r="64" s="34" customFormat="1" ht="9.6" customHeight="1" x14ac:dyDescent="0.25"/>
    <row r="65" spans="1:18" s="34" customFormat="1" ht="9.6" customHeight="1" x14ac:dyDescent="0.25"/>
    <row r="66" spans="1:18" s="34" customFormat="1" ht="9.6" customHeight="1" x14ac:dyDescent="0.25"/>
    <row r="67" spans="1:18" s="34" customFormat="1" ht="9.6" customHeight="1" x14ac:dyDescent="0.25"/>
    <row r="68" spans="1:18" s="34" customFormat="1" ht="9.6" customHeight="1" x14ac:dyDescent="0.25"/>
    <row r="69" spans="1:18" s="34" customFormat="1" ht="9.6" customHeight="1" x14ac:dyDescent="0.25">
      <c r="A69"/>
      <c r="B69"/>
      <c r="C69"/>
      <c r="D69"/>
      <c r="E69"/>
      <c r="F69"/>
      <c r="G69"/>
      <c r="H69"/>
      <c r="I69"/>
      <c r="J69" s="93"/>
      <c r="K69"/>
      <c r="L69" s="93"/>
      <c r="M69"/>
      <c r="N69" s="94"/>
      <c r="O69"/>
      <c r="P69" s="93"/>
      <c r="Q69"/>
      <c r="R69" s="94"/>
    </row>
    <row r="70" spans="1:18" s="34" customFormat="1" ht="9.6" customHeight="1" x14ac:dyDescent="0.25">
      <c r="A70"/>
      <c r="B70"/>
      <c r="C70"/>
      <c r="D70"/>
      <c r="E70"/>
      <c r="F70"/>
      <c r="G70"/>
      <c r="H70"/>
      <c r="I70"/>
      <c r="J70" s="93"/>
      <c r="K70"/>
      <c r="L70" s="93"/>
      <c r="M70"/>
      <c r="N70" s="94"/>
      <c r="O70"/>
      <c r="P70" s="93"/>
      <c r="Q70"/>
      <c r="R70" s="94"/>
    </row>
    <row r="71" spans="1:18" s="2" customFormat="1" ht="6.75" customHeight="1" x14ac:dyDescent="0.25">
      <c r="A71"/>
      <c r="B71"/>
      <c r="C71"/>
      <c r="D71"/>
      <c r="E71"/>
      <c r="F71"/>
      <c r="G71"/>
      <c r="H71"/>
      <c r="I71"/>
      <c r="J71" s="93"/>
      <c r="K71"/>
      <c r="L71" s="93"/>
      <c r="M71"/>
      <c r="N71" s="94"/>
      <c r="O71"/>
      <c r="P71" s="93"/>
      <c r="Q71"/>
      <c r="R71" s="94"/>
    </row>
    <row r="72" spans="1:18" s="18" customFormat="1" ht="10.5" customHeight="1" x14ac:dyDescent="0.25">
      <c r="A72"/>
      <c r="B72"/>
      <c r="C72"/>
      <c r="D72"/>
      <c r="E72"/>
      <c r="F72"/>
      <c r="G72"/>
      <c r="H72"/>
      <c r="I72"/>
      <c r="J72" s="93"/>
      <c r="K72"/>
      <c r="L72" s="93"/>
      <c r="M72"/>
      <c r="N72" s="94"/>
      <c r="O72"/>
      <c r="P72" s="93"/>
      <c r="Q72"/>
      <c r="R72" s="94"/>
    </row>
    <row r="73" spans="1:18" s="18" customFormat="1" ht="9" customHeight="1" x14ac:dyDescent="0.25">
      <c r="A73"/>
      <c r="B73"/>
      <c r="C73"/>
      <c r="D73"/>
      <c r="E73"/>
      <c r="F73"/>
      <c r="G73"/>
      <c r="H73"/>
      <c r="I73"/>
      <c r="J73" s="93"/>
      <c r="K73"/>
      <c r="L73" s="93"/>
      <c r="M73"/>
      <c r="N73" s="94"/>
      <c r="O73"/>
      <c r="P73" s="93"/>
      <c r="Q73"/>
      <c r="R73" s="94"/>
    </row>
    <row r="74" spans="1:18" s="18" customFormat="1" ht="9" customHeight="1" x14ac:dyDescent="0.25">
      <c r="A74"/>
      <c r="B74"/>
      <c r="C74"/>
      <c r="D74"/>
      <c r="E74"/>
      <c r="F74"/>
      <c r="G74"/>
      <c r="H74"/>
      <c r="I74"/>
      <c r="J74" s="93"/>
      <c r="K74"/>
      <c r="L74" s="93"/>
      <c r="M74"/>
      <c r="N74" s="94"/>
      <c r="O74"/>
      <c r="P74" s="93"/>
      <c r="Q74"/>
      <c r="R74" s="94"/>
    </row>
    <row r="75" spans="1:18" s="18" customFormat="1" ht="9" customHeight="1" x14ac:dyDescent="0.25">
      <c r="A75"/>
      <c r="B75"/>
      <c r="C75"/>
      <c r="D75"/>
      <c r="E75"/>
      <c r="F75"/>
      <c r="G75"/>
      <c r="H75"/>
      <c r="I75"/>
      <c r="J75" s="93"/>
      <c r="K75"/>
      <c r="L75" s="93"/>
      <c r="M75"/>
      <c r="N75" s="94"/>
      <c r="O75"/>
      <c r="P75" s="93"/>
      <c r="Q75"/>
      <c r="R75" s="94"/>
    </row>
    <row r="76" spans="1:18" s="18" customFormat="1" ht="9" customHeight="1" x14ac:dyDescent="0.25">
      <c r="A76"/>
      <c r="B76"/>
      <c r="C76"/>
      <c r="D76"/>
      <c r="E76"/>
      <c r="F76"/>
      <c r="G76"/>
      <c r="H76"/>
      <c r="I76"/>
      <c r="J76" s="93"/>
      <c r="K76"/>
      <c r="L76" s="93"/>
      <c r="M76"/>
      <c r="N76" s="94"/>
      <c r="O76"/>
      <c r="P76" s="93"/>
      <c r="Q76"/>
      <c r="R76" s="94"/>
    </row>
    <row r="77" spans="1:18" s="18" customFormat="1" ht="9" customHeight="1" x14ac:dyDescent="0.25">
      <c r="A77"/>
      <c r="B77"/>
      <c r="C77"/>
      <c r="D77"/>
      <c r="E77"/>
      <c r="F77"/>
      <c r="G77"/>
      <c r="H77"/>
      <c r="I77"/>
      <c r="J77" s="93"/>
      <c r="K77"/>
      <c r="L77" s="93"/>
      <c r="M77"/>
      <c r="N77" s="94"/>
      <c r="O77"/>
      <c r="P77" s="93"/>
      <c r="Q77"/>
      <c r="R77" s="94"/>
    </row>
    <row r="78" spans="1:18" s="18" customFormat="1" ht="9" customHeight="1" x14ac:dyDescent="0.25">
      <c r="A78"/>
      <c r="B78"/>
      <c r="C78"/>
      <c r="D78"/>
      <c r="E78"/>
      <c r="F78"/>
      <c r="G78"/>
      <c r="H78"/>
      <c r="I78"/>
      <c r="J78" s="93"/>
      <c r="K78"/>
      <c r="L78" s="93"/>
      <c r="M78"/>
      <c r="N78" s="94"/>
      <c r="O78"/>
      <c r="P78" s="93"/>
      <c r="Q78"/>
      <c r="R78" s="94"/>
    </row>
    <row r="79" spans="1:18" s="18" customFormat="1" ht="9" customHeight="1" x14ac:dyDescent="0.25">
      <c r="A79"/>
      <c r="B79"/>
      <c r="C79"/>
      <c r="D79"/>
      <c r="E79"/>
      <c r="F79"/>
      <c r="G79"/>
      <c r="H79"/>
      <c r="I79"/>
      <c r="J79" s="93"/>
      <c r="K79"/>
      <c r="L79" s="93"/>
      <c r="M79"/>
      <c r="N79" s="94"/>
      <c r="O79"/>
      <c r="P79" s="93"/>
      <c r="Q79"/>
      <c r="R79" s="94"/>
    </row>
    <row r="80" spans="1:18" s="18" customFormat="1" ht="9" customHeight="1" x14ac:dyDescent="0.25">
      <c r="A80"/>
      <c r="B80"/>
      <c r="C80"/>
      <c r="D80"/>
      <c r="E80"/>
      <c r="F80"/>
      <c r="G80"/>
      <c r="H80"/>
      <c r="I80"/>
      <c r="J80" s="93"/>
      <c r="K80"/>
      <c r="L80" s="93"/>
      <c r="M80"/>
      <c r="N80" s="94"/>
      <c r="O80"/>
      <c r="P80" s="93"/>
      <c r="Q80"/>
      <c r="R80" s="94"/>
    </row>
  </sheetData>
  <mergeCells count="1">
    <mergeCell ref="A4:C4"/>
  </mergeCells>
  <conditionalFormatting sqref="B22">
    <cfRule type="cellIs" dxfId="12" priority="7" stopIfTrue="1" operator="equal">
      <formula>"QA"</formula>
    </cfRule>
    <cfRule type="cellIs" dxfId="11" priority="8" stopIfTrue="1" operator="equal">
      <formula>"DA"</formula>
    </cfRule>
  </conditionalFormatting>
  <conditionalFormatting sqref="E7 E13 E15 E17 E19">
    <cfRule type="expression" dxfId="10" priority="10" stopIfTrue="1">
      <formula>$E7&lt;5</formula>
    </cfRule>
  </conditionalFormatting>
  <conditionalFormatting sqref="H7 H9 H11 H13 H15 H17 H19 H21">
    <cfRule type="expression" dxfId="9" priority="1" stopIfTrue="1">
      <formula>AND($E7&lt;9,$C7&gt;0)</formula>
    </cfRule>
  </conditionalFormatting>
  <conditionalFormatting sqref="I8 K10 I12 I16 K18 I20">
    <cfRule type="expression" dxfId="8" priority="2" stopIfTrue="1">
      <formula>AND($O$1="CU",I8="Umpire")</formula>
    </cfRule>
    <cfRule type="expression" dxfId="7" priority="3" stopIfTrue="1">
      <formula>AND($O$1="CU",I8&lt;&gt;"Umpire",J8&lt;&gt;"")</formula>
    </cfRule>
    <cfRule type="expression" dxfId="6" priority="4" stopIfTrue="1">
      <formula>AND($O$1="CU",I8&lt;&gt;"Umpire")</formula>
    </cfRule>
  </conditionalFormatting>
  <conditionalFormatting sqref="J8 L10 J12 J16 L18 J20 R31">
    <cfRule type="expression" dxfId="5" priority="9" stopIfTrue="1">
      <formula>$O$1="CU"</formula>
    </cfRule>
  </conditionalFormatting>
  <conditionalFormatting sqref="K8 M10 K12 K16 M18 K20">
    <cfRule type="expression" dxfId="4" priority="5" stopIfTrue="1">
      <formula>J8="as"</formula>
    </cfRule>
    <cfRule type="expression" dxfId="3" priority="6" stopIfTrue="1">
      <formula>J8="bs"</formula>
    </cfRule>
  </conditionalFormatting>
  <dataValidations count="1">
    <dataValidation type="list" allowBlank="1" showInputMessage="1" sqref="I12 K10 K18 I8 I16 I20" xr:uid="{3B5BD634-61D6-419E-931A-083A7C1A4550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0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533400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7947-8B11-4EB9-AB3F-5D24CE81FBE6}">
  <sheetPr>
    <tabColor indexed="11"/>
  </sheetPr>
  <dimension ref="A1:AK41"/>
  <sheetViews>
    <sheetView workbookViewId="0">
      <selection activeCell="E10" sqref="E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383" t="s">
        <v>292</v>
      </c>
      <c r="F7" s="279"/>
      <c r="G7" s="383" t="s">
        <v>162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383" t="s">
        <v>293</v>
      </c>
      <c r="F9" s="279"/>
      <c r="G9" s="383" t="s">
        <v>294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Bánvölgyi</v>
      </c>
      <c r="E18" s="390"/>
      <c r="F18" s="390" t="str">
        <f>E9</f>
        <v>Fülöp</v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Bánvölgyi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Fülöp</v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" priority="1" stopIfTrue="1" operator="equal">
      <formula>"Bye"</formula>
    </cfRule>
  </conditionalFormatting>
  <conditionalFormatting sqref="R41">
    <cfRule type="expression" dxfId="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F986-39F5-4E88-BF7F-8C3E8609F34A}">
  <dimension ref="A1:L100"/>
  <sheetViews>
    <sheetView topLeftCell="D43" workbookViewId="0">
      <selection activeCell="D68" sqref="A68:XFD68"/>
    </sheetView>
  </sheetViews>
  <sheetFormatPr defaultRowHeight="14.4" x14ac:dyDescent="0.3"/>
  <cols>
    <col min="1" max="1" width="19.33203125" style="406" customWidth="1"/>
    <col min="2" max="2" width="27.88671875" style="406" bestFit="1" customWidth="1"/>
    <col min="3" max="3" width="15.88671875" style="406" bestFit="1" customWidth="1"/>
    <col min="4" max="4" width="7.5546875" style="406" bestFit="1" customWidth="1"/>
    <col min="5" max="5" width="38" style="406" bestFit="1" customWidth="1"/>
    <col min="6" max="6" width="5" style="406" bestFit="1" customWidth="1"/>
    <col min="7" max="7" width="9.77734375" style="406" customWidth="1"/>
    <col min="8" max="8" width="114" style="406" bestFit="1" customWidth="1"/>
    <col min="9" max="9" width="15.88671875" style="406" bestFit="1" customWidth="1"/>
    <col min="10" max="10" width="23.6640625" style="406" bestFit="1" customWidth="1"/>
    <col min="11" max="11" width="24.44140625" style="406" bestFit="1" customWidth="1"/>
    <col min="12" max="12" width="9.33203125" style="406" bestFit="1" customWidth="1"/>
    <col min="13" max="16384" width="8.88671875" style="406"/>
  </cols>
  <sheetData>
    <row r="1" spans="1:12" ht="45" customHeight="1" x14ac:dyDescent="0.3">
      <c r="A1" s="451" t="s">
        <v>372</v>
      </c>
      <c r="B1" s="451" t="s">
        <v>373</v>
      </c>
      <c r="C1" s="451" t="s">
        <v>374</v>
      </c>
      <c r="D1" s="451" t="s">
        <v>375</v>
      </c>
      <c r="E1" s="451" t="s">
        <v>376</v>
      </c>
      <c r="F1" s="451" t="s">
        <v>377</v>
      </c>
      <c r="G1" s="451" t="s">
        <v>25</v>
      </c>
      <c r="H1" s="451" t="s">
        <v>378</v>
      </c>
      <c r="I1" s="451" t="s">
        <v>379</v>
      </c>
      <c r="J1" s="451" t="s">
        <v>380</v>
      </c>
      <c r="K1" s="451" t="s">
        <v>381</v>
      </c>
      <c r="L1" s="451" t="s">
        <v>382</v>
      </c>
    </row>
    <row r="2" spans="1:12" x14ac:dyDescent="0.3">
      <c r="A2" s="406" t="s">
        <v>383</v>
      </c>
      <c r="B2" s="406" t="s">
        <v>384</v>
      </c>
      <c r="C2" s="406" t="s">
        <v>385</v>
      </c>
      <c r="D2" s="406" t="s">
        <v>386</v>
      </c>
      <c r="E2" s="406" t="s">
        <v>387</v>
      </c>
      <c r="F2" s="406" t="s">
        <v>69</v>
      </c>
      <c r="G2" s="406" t="s">
        <v>61</v>
      </c>
      <c r="H2" s="406" t="s">
        <v>388</v>
      </c>
      <c r="I2" s="406" t="s">
        <v>389</v>
      </c>
      <c r="J2" s="406" t="s">
        <v>390</v>
      </c>
      <c r="K2" s="406" t="s">
        <v>391</v>
      </c>
      <c r="L2" s="406" t="s">
        <v>12</v>
      </c>
    </row>
    <row r="3" spans="1:12" x14ac:dyDescent="0.3">
      <c r="A3" s="406" t="s">
        <v>383</v>
      </c>
      <c r="B3" s="406" t="s">
        <v>392</v>
      </c>
      <c r="C3" s="406" t="s">
        <v>385</v>
      </c>
      <c r="D3" s="406" t="s">
        <v>386</v>
      </c>
      <c r="E3" s="406" t="s">
        <v>387</v>
      </c>
      <c r="F3" s="406" t="s">
        <v>69</v>
      </c>
      <c r="G3" s="406" t="s">
        <v>61</v>
      </c>
      <c r="H3" s="406" t="s">
        <v>393</v>
      </c>
      <c r="I3" s="406" t="s">
        <v>394</v>
      </c>
      <c r="J3" s="406" t="s">
        <v>395</v>
      </c>
      <c r="K3" s="406" t="s">
        <v>396</v>
      </c>
      <c r="L3" s="406" t="s">
        <v>12</v>
      </c>
    </row>
    <row r="4" spans="1:12" x14ac:dyDescent="0.3">
      <c r="A4" s="406" t="s">
        <v>383</v>
      </c>
      <c r="B4" s="406" t="s">
        <v>392</v>
      </c>
      <c r="C4" s="406" t="s">
        <v>385</v>
      </c>
      <c r="D4" s="406" t="s">
        <v>386</v>
      </c>
      <c r="E4" s="406" t="s">
        <v>387</v>
      </c>
      <c r="F4" s="406" t="s">
        <v>69</v>
      </c>
      <c r="G4" s="406" t="s">
        <v>61</v>
      </c>
      <c r="H4" s="406" t="s">
        <v>393</v>
      </c>
      <c r="I4" s="406" t="s">
        <v>394</v>
      </c>
      <c r="J4" s="406" t="s">
        <v>397</v>
      </c>
      <c r="K4" s="406" t="s">
        <v>396</v>
      </c>
      <c r="L4" s="406" t="s">
        <v>12</v>
      </c>
    </row>
    <row r="5" spans="1:12" x14ac:dyDescent="0.3">
      <c r="A5" s="406" t="s">
        <v>383</v>
      </c>
      <c r="B5" s="406" t="s">
        <v>392</v>
      </c>
      <c r="C5" s="406" t="s">
        <v>385</v>
      </c>
      <c r="D5" s="406" t="s">
        <v>386</v>
      </c>
      <c r="E5" s="406" t="s">
        <v>387</v>
      </c>
      <c r="F5" s="406" t="s">
        <v>69</v>
      </c>
      <c r="G5" s="406" t="s">
        <v>61</v>
      </c>
      <c r="H5" s="406" t="s">
        <v>393</v>
      </c>
      <c r="I5" s="406" t="s">
        <v>394</v>
      </c>
      <c r="J5" s="406" t="s">
        <v>398</v>
      </c>
      <c r="K5" s="406" t="s">
        <v>396</v>
      </c>
      <c r="L5" s="406" t="s">
        <v>12</v>
      </c>
    </row>
    <row r="6" spans="1:12" x14ac:dyDescent="0.3">
      <c r="A6" s="406" t="s">
        <v>383</v>
      </c>
      <c r="B6" s="406" t="s">
        <v>392</v>
      </c>
      <c r="C6" s="406" t="s">
        <v>385</v>
      </c>
      <c r="D6" s="406" t="s">
        <v>386</v>
      </c>
      <c r="E6" s="406" t="s">
        <v>387</v>
      </c>
      <c r="F6" s="406" t="s">
        <v>69</v>
      </c>
      <c r="G6" s="406" t="s">
        <v>61</v>
      </c>
      <c r="H6" s="406" t="s">
        <v>393</v>
      </c>
      <c r="I6" s="406" t="s">
        <v>394</v>
      </c>
      <c r="J6" s="406" t="s">
        <v>399</v>
      </c>
      <c r="K6" s="406" t="s">
        <v>396</v>
      </c>
      <c r="L6" s="406" t="s">
        <v>12</v>
      </c>
    </row>
    <row r="7" spans="1:12" x14ac:dyDescent="0.3">
      <c r="A7" s="406" t="s">
        <v>383</v>
      </c>
      <c r="B7" s="406" t="s">
        <v>400</v>
      </c>
      <c r="C7" s="406" t="s">
        <v>385</v>
      </c>
      <c r="D7" s="406" t="s">
        <v>386</v>
      </c>
      <c r="E7" s="406" t="s">
        <v>387</v>
      </c>
      <c r="F7" s="406" t="s">
        <v>401</v>
      </c>
      <c r="G7" s="406" t="s">
        <v>61</v>
      </c>
      <c r="H7" s="406" t="s">
        <v>402</v>
      </c>
      <c r="I7" s="406" t="s">
        <v>403</v>
      </c>
      <c r="J7" s="406" t="s">
        <v>404</v>
      </c>
      <c r="K7" s="406" t="s">
        <v>405</v>
      </c>
      <c r="L7" s="406" t="s">
        <v>12</v>
      </c>
    </row>
    <row r="8" spans="1:12" x14ac:dyDescent="0.3">
      <c r="A8" s="406" t="s">
        <v>383</v>
      </c>
      <c r="B8" s="406" t="s">
        <v>400</v>
      </c>
      <c r="C8" s="406" t="s">
        <v>385</v>
      </c>
      <c r="D8" s="406" t="s">
        <v>386</v>
      </c>
      <c r="E8" s="406" t="s">
        <v>387</v>
      </c>
      <c r="F8" s="406" t="s">
        <v>401</v>
      </c>
      <c r="G8" s="406" t="s">
        <v>61</v>
      </c>
      <c r="H8" s="406" t="s">
        <v>406</v>
      </c>
      <c r="I8" s="406" t="s">
        <v>407</v>
      </c>
      <c r="J8" s="406" t="s">
        <v>408</v>
      </c>
      <c r="K8" s="406" t="s">
        <v>409</v>
      </c>
      <c r="L8" s="406" t="s">
        <v>12</v>
      </c>
    </row>
    <row r="9" spans="1:12" x14ac:dyDescent="0.3">
      <c r="A9" s="406" t="s">
        <v>383</v>
      </c>
      <c r="B9" s="406" t="s">
        <v>384</v>
      </c>
      <c r="C9" s="406" t="s">
        <v>385</v>
      </c>
      <c r="D9" s="406" t="s">
        <v>386</v>
      </c>
      <c r="E9" s="406" t="s">
        <v>387</v>
      </c>
      <c r="F9" s="406" t="s">
        <v>69</v>
      </c>
      <c r="G9" s="406" t="s">
        <v>60</v>
      </c>
      <c r="H9" s="406" t="s">
        <v>388</v>
      </c>
      <c r="I9" s="406" t="s">
        <v>389</v>
      </c>
      <c r="J9" s="406" t="s">
        <v>390</v>
      </c>
      <c r="K9" s="406" t="s">
        <v>391</v>
      </c>
      <c r="L9" s="406" t="s">
        <v>12</v>
      </c>
    </row>
    <row r="10" spans="1:12" x14ac:dyDescent="0.3">
      <c r="A10" s="406" t="s">
        <v>383</v>
      </c>
      <c r="B10" s="406" t="s">
        <v>400</v>
      </c>
      <c r="C10" s="406" t="s">
        <v>385</v>
      </c>
      <c r="D10" s="406" t="s">
        <v>386</v>
      </c>
      <c r="E10" s="406" t="s">
        <v>410</v>
      </c>
      <c r="F10" s="406" t="s">
        <v>69</v>
      </c>
      <c r="G10" s="406" t="s">
        <v>61</v>
      </c>
      <c r="H10" s="406" t="s">
        <v>402</v>
      </c>
      <c r="I10" s="406" t="s">
        <v>403</v>
      </c>
      <c r="J10" s="406" t="s">
        <v>411</v>
      </c>
      <c r="K10" s="406" t="s">
        <v>405</v>
      </c>
      <c r="L10" s="406" t="s">
        <v>12</v>
      </c>
    </row>
    <row r="11" spans="1:12" x14ac:dyDescent="0.3">
      <c r="A11" s="406" t="s">
        <v>383</v>
      </c>
      <c r="B11" s="406" t="s">
        <v>392</v>
      </c>
      <c r="C11" s="406" t="s">
        <v>385</v>
      </c>
      <c r="D11" s="406" t="s">
        <v>386</v>
      </c>
      <c r="E11" s="406" t="s">
        <v>410</v>
      </c>
      <c r="F11" s="406" t="s">
        <v>69</v>
      </c>
      <c r="G11" s="406" t="s">
        <v>61</v>
      </c>
      <c r="H11" s="406" t="s">
        <v>412</v>
      </c>
      <c r="I11" s="406" t="s">
        <v>413</v>
      </c>
      <c r="J11" s="406" t="s">
        <v>414</v>
      </c>
      <c r="K11" s="406" t="s">
        <v>415</v>
      </c>
      <c r="L11" s="406" t="s">
        <v>12</v>
      </c>
    </row>
    <row r="12" spans="1:12" x14ac:dyDescent="0.3">
      <c r="A12" s="406" t="s">
        <v>383</v>
      </c>
      <c r="B12" s="406" t="s">
        <v>416</v>
      </c>
      <c r="C12" s="406" t="s">
        <v>385</v>
      </c>
      <c r="D12" s="406" t="s">
        <v>386</v>
      </c>
      <c r="E12" s="406" t="s">
        <v>410</v>
      </c>
      <c r="F12" s="406" t="s">
        <v>69</v>
      </c>
      <c r="G12" s="406" t="s">
        <v>61</v>
      </c>
      <c r="H12" s="406" t="s">
        <v>417</v>
      </c>
      <c r="I12" s="406" t="s">
        <v>389</v>
      </c>
      <c r="J12" s="406" t="s">
        <v>418</v>
      </c>
      <c r="K12" s="406" t="s">
        <v>419</v>
      </c>
      <c r="L12" s="406" t="s">
        <v>12</v>
      </c>
    </row>
    <row r="13" spans="1:12" x14ac:dyDescent="0.3">
      <c r="A13" s="406" t="s">
        <v>383</v>
      </c>
      <c r="B13" s="406" t="s">
        <v>392</v>
      </c>
      <c r="C13" s="406" t="s">
        <v>385</v>
      </c>
      <c r="D13" s="406" t="s">
        <v>386</v>
      </c>
      <c r="E13" s="406" t="s">
        <v>410</v>
      </c>
      <c r="F13" s="406" t="s">
        <v>69</v>
      </c>
      <c r="G13" s="406" t="s">
        <v>61</v>
      </c>
      <c r="H13" s="406" t="s">
        <v>393</v>
      </c>
      <c r="I13" s="406" t="s">
        <v>394</v>
      </c>
      <c r="J13" s="406" t="s">
        <v>420</v>
      </c>
      <c r="K13" s="406" t="s">
        <v>396</v>
      </c>
      <c r="L13" s="406" t="s">
        <v>12</v>
      </c>
    </row>
    <row r="14" spans="1:12" x14ac:dyDescent="0.3">
      <c r="A14" s="406" t="s">
        <v>383</v>
      </c>
      <c r="B14" s="406" t="s">
        <v>421</v>
      </c>
      <c r="C14" s="406" t="s">
        <v>385</v>
      </c>
      <c r="D14" s="406" t="s">
        <v>386</v>
      </c>
      <c r="E14" s="406" t="s">
        <v>410</v>
      </c>
      <c r="F14" s="406" t="s">
        <v>69</v>
      </c>
      <c r="G14" s="406" t="s">
        <v>61</v>
      </c>
      <c r="H14" s="406" t="s">
        <v>422</v>
      </c>
      <c r="I14" s="406" t="s">
        <v>423</v>
      </c>
      <c r="J14" s="406" t="s">
        <v>424</v>
      </c>
      <c r="K14" s="406" t="s">
        <v>425</v>
      </c>
      <c r="L14" s="406" t="s">
        <v>426</v>
      </c>
    </row>
    <row r="15" spans="1:12" x14ac:dyDescent="0.3">
      <c r="A15" s="406" t="s">
        <v>383</v>
      </c>
      <c r="B15" s="406" t="s">
        <v>392</v>
      </c>
      <c r="C15" s="406" t="s">
        <v>385</v>
      </c>
      <c r="D15" s="406" t="s">
        <v>386</v>
      </c>
      <c r="E15" s="406" t="s">
        <v>410</v>
      </c>
      <c r="F15" s="406" t="s">
        <v>69</v>
      </c>
      <c r="G15" s="406" t="s">
        <v>61</v>
      </c>
      <c r="H15" s="406" t="s">
        <v>427</v>
      </c>
      <c r="I15" s="406" t="s">
        <v>413</v>
      </c>
      <c r="J15" s="406" t="s">
        <v>428</v>
      </c>
      <c r="K15" s="406" t="s">
        <v>429</v>
      </c>
      <c r="L15" s="406" t="s">
        <v>12</v>
      </c>
    </row>
    <row r="16" spans="1:12" x14ac:dyDescent="0.3">
      <c r="A16" s="406" t="s">
        <v>383</v>
      </c>
      <c r="B16" s="406" t="s">
        <v>384</v>
      </c>
      <c r="C16" s="406" t="s">
        <v>385</v>
      </c>
      <c r="D16" s="406" t="s">
        <v>386</v>
      </c>
      <c r="E16" s="406" t="s">
        <v>410</v>
      </c>
      <c r="F16" s="406" t="s">
        <v>401</v>
      </c>
      <c r="G16" s="406" t="s">
        <v>61</v>
      </c>
      <c r="H16" s="406" t="s">
        <v>388</v>
      </c>
      <c r="I16" s="406" t="s">
        <v>389</v>
      </c>
      <c r="J16" s="406" t="s">
        <v>430</v>
      </c>
      <c r="K16" s="406" t="s">
        <v>391</v>
      </c>
      <c r="L16" s="406" t="s">
        <v>12</v>
      </c>
    </row>
    <row r="17" spans="1:12" x14ac:dyDescent="0.3">
      <c r="A17" s="406" t="s">
        <v>383</v>
      </c>
      <c r="B17" s="406" t="s">
        <v>392</v>
      </c>
      <c r="C17" s="406" t="s">
        <v>385</v>
      </c>
      <c r="D17" s="406" t="s">
        <v>386</v>
      </c>
      <c r="E17" s="406" t="s">
        <v>410</v>
      </c>
      <c r="F17" s="406" t="s">
        <v>401</v>
      </c>
      <c r="G17" s="406" t="s">
        <v>61</v>
      </c>
      <c r="H17" s="406" t="s">
        <v>393</v>
      </c>
      <c r="I17" s="406" t="s">
        <v>394</v>
      </c>
      <c r="J17" s="406" t="s">
        <v>431</v>
      </c>
      <c r="K17" s="406" t="s">
        <v>396</v>
      </c>
      <c r="L17" s="406" t="s">
        <v>12</v>
      </c>
    </row>
    <row r="18" spans="1:12" x14ac:dyDescent="0.3">
      <c r="A18" s="406" t="s">
        <v>383</v>
      </c>
      <c r="B18" s="406" t="s">
        <v>416</v>
      </c>
      <c r="C18" s="406" t="s">
        <v>385</v>
      </c>
      <c r="D18" s="406" t="s">
        <v>386</v>
      </c>
      <c r="E18" s="406" t="s">
        <v>432</v>
      </c>
      <c r="F18" s="406" t="s">
        <v>69</v>
      </c>
      <c r="G18" s="406" t="s">
        <v>61</v>
      </c>
      <c r="H18" s="406" t="s">
        <v>433</v>
      </c>
      <c r="I18" s="406" t="s">
        <v>389</v>
      </c>
      <c r="J18" s="406" t="s">
        <v>434</v>
      </c>
      <c r="K18" s="406" t="s">
        <v>435</v>
      </c>
      <c r="L18" s="406" t="s">
        <v>12</v>
      </c>
    </row>
    <row r="19" spans="1:12" x14ac:dyDescent="0.3">
      <c r="A19" s="406" t="s">
        <v>383</v>
      </c>
      <c r="B19" s="406" t="s">
        <v>384</v>
      </c>
      <c r="C19" s="406" t="s">
        <v>385</v>
      </c>
      <c r="D19" s="406" t="s">
        <v>386</v>
      </c>
      <c r="E19" s="406" t="s">
        <v>432</v>
      </c>
      <c r="F19" s="406" t="s">
        <v>69</v>
      </c>
      <c r="G19" s="406" t="s">
        <v>61</v>
      </c>
      <c r="H19" s="406" t="s">
        <v>388</v>
      </c>
      <c r="I19" s="406" t="s">
        <v>389</v>
      </c>
      <c r="J19" s="406" t="s">
        <v>436</v>
      </c>
      <c r="K19" s="406" t="s">
        <v>391</v>
      </c>
      <c r="L19" s="406" t="s">
        <v>12</v>
      </c>
    </row>
    <row r="20" spans="1:12" x14ac:dyDescent="0.3">
      <c r="A20" s="406" t="s">
        <v>383</v>
      </c>
      <c r="B20" s="406" t="s">
        <v>392</v>
      </c>
      <c r="C20" s="406" t="s">
        <v>385</v>
      </c>
      <c r="D20" s="406" t="s">
        <v>386</v>
      </c>
      <c r="E20" s="406" t="s">
        <v>432</v>
      </c>
      <c r="F20" s="406" t="s">
        <v>69</v>
      </c>
      <c r="G20" s="406" t="s">
        <v>61</v>
      </c>
      <c r="H20" s="406" t="s">
        <v>393</v>
      </c>
      <c r="I20" s="406" t="s">
        <v>394</v>
      </c>
      <c r="J20" s="406" t="s">
        <v>437</v>
      </c>
      <c r="K20" s="406" t="s">
        <v>396</v>
      </c>
      <c r="L20" s="406" t="s">
        <v>12</v>
      </c>
    </row>
    <row r="21" spans="1:12" x14ac:dyDescent="0.3">
      <c r="A21" s="406" t="s">
        <v>383</v>
      </c>
      <c r="B21" s="406" t="s">
        <v>392</v>
      </c>
      <c r="C21" s="406" t="s">
        <v>385</v>
      </c>
      <c r="D21" s="406" t="s">
        <v>386</v>
      </c>
      <c r="E21" s="406" t="s">
        <v>432</v>
      </c>
      <c r="F21" s="406" t="s">
        <v>69</v>
      </c>
      <c r="G21" s="406" t="s">
        <v>61</v>
      </c>
      <c r="H21" s="406" t="s">
        <v>393</v>
      </c>
      <c r="I21" s="406" t="s">
        <v>394</v>
      </c>
      <c r="J21" s="406" t="s">
        <v>438</v>
      </c>
      <c r="K21" s="406" t="s">
        <v>396</v>
      </c>
      <c r="L21" s="406" t="s">
        <v>12</v>
      </c>
    </row>
    <row r="22" spans="1:12" x14ac:dyDescent="0.3">
      <c r="A22" s="406" t="s">
        <v>383</v>
      </c>
      <c r="B22" s="406" t="s">
        <v>392</v>
      </c>
      <c r="C22" s="406" t="s">
        <v>385</v>
      </c>
      <c r="D22" s="406" t="s">
        <v>386</v>
      </c>
      <c r="E22" s="406" t="s">
        <v>432</v>
      </c>
      <c r="F22" s="406" t="s">
        <v>69</v>
      </c>
      <c r="G22" s="406" t="s">
        <v>61</v>
      </c>
      <c r="H22" s="406" t="s">
        <v>412</v>
      </c>
      <c r="I22" s="406" t="s">
        <v>413</v>
      </c>
      <c r="J22" s="406" t="s">
        <v>439</v>
      </c>
      <c r="K22" s="406" t="s">
        <v>440</v>
      </c>
      <c r="L22" s="406" t="s">
        <v>12</v>
      </c>
    </row>
    <row r="23" spans="1:12" x14ac:dyDescent="0.3">
      <c r="A23" s="406" t="s">
        <v>383</v>
      </c>
      <c r="B23" s="406" t="s">
        <v>392</v>
      </c>
      <c r="C23" s="406" t="s">
        <v>385</v>
      </c>
      <c r="D23" s="406" t="s">
        <v>386</v>
      </c>
      <c r="E23" s="406" t="s">
        <v>432</v>
      </c>
      <c r="F23" s="406" t="s">
        <v>69</v>
      </c>
      <c r="G23" s="406" t="s">
        <v>61</v>
      </c>
      <c r="H23" s="406" t="s">
        <v>412</v>
      </c>
      <c r="I23" s="406" t="s">
        <v>413</v>
      </c>
      <c r="J23" s="406" t="s">
        <v>441</v>
      </c>
      <c r="K23" s="406" t="s">
        <v>440</v>
      </c>
      <c r="L23" s="406" t="s">
        <v>12</v>
      </c>
    </row>
    <row r="24" spans="1:12" x14ac:dyDescent="0.3">
      <c r="A24" s="406" t="s">
        <v>383</v>
      </c>
      <c r="B24" s="406" t="s">
        <v>392</v>
      </c>
      <c r="C24" s="406" t="s">
        <v>385</v>
      </c>
      <c r="D24" s="406" t="s">
        <v>386</v>
      </c>
      <c r="E24" s="406" t="s">
        <v>432</v>
      </c>
      <c r="F24" s="406" t="s">
        <v>69</v>
      </c>
      <c r="G24" s="406" t="s">
        <v>61</v>
      </c>
      <c r="H24" s="406" t="s">
        <v>442</v>
      </c>
      <c r="I24" s="406" t="s">
        <v>413</v>
      </c>
      <c r="J24" s="406" t="s">
        <v>443</v>
      </c>
      <c r="K24" s="406" t="s">
        <v>444</v>
      </c>
      <c r="L24" s="406" t="s">
        <v>12</v>
      </c>
    </row>
    <row r="25" spans="1:12" x14ac:dyDescent="0.3">
      <c r="A25" s="406" t="s">
        <v>383</v>
      </c>
      <c r="B25" s="406" t="s">
        <v>392</v>
      </c>
      <c r="C25" s="406" t="s">
        <v>385</v>
      </c>
      <c r="D25" s="406" t="s">
        <v>386</v>
      </c>
      <c r="E25" s="406" t="s">
        <v>432</v>
      </c>
      <c r="F25" s="406" t="s">
        <v>401</v>
      </c>
      <c r="G25" s="406" t="s">
        <v>61</v>
      </c>
      <c r="H25" s="406" t="s">
        <v>412</v>
      </c>
      <c r="I25" s="406" t="s">
        <v>413</v>
      </c>
      <c r="J25" s="406" t="s">
        <v>215</v>
      </c>
      <c r="K25" s="406" t="s">
        <v>415</v>
      </c>
      <c r="L25" s="406" t="s">
        <v>12</v>
      </c>
    </row>
    <row r="26" spans="1:12" x14ac:dyDescent="0.3">
      <c r="A26" s="406" t="s">
        <v>383</v>
      </c>
      <c r="B26" s="406" t="s">
        <v>384</v>
      </c>
      <c r="C26" s="406" t="s">
        <v>385</v>
      </c>
      <c r="D26" s="406" t="s">
        <v>386</v>
      </c>
      <c r="E26" s="406" t="s">
        <v>432</v>
      </c>
      <c r="F26" s="406" t="s">
        <v>401</v>
      </c>
      <c r="G26" s="406" t="s">
        <v>61</v>
      </c>
      <c r="H26" s="406" t="s">
        <v>445</v>
      </c>
      <c r="I26" s="406" t="s">
        <v>446</v>
      </c>
      <c r="J26" s="406" t="s">
        <v>447</v>
      </c>
      <c r="K26" s="406" t="s">
        <v>448</v>
      </c>
      <c r="L26" s="406" t="s">
        <v>12</v>
      </c>
    </row>
    <row r="27" spans="1:12" x14ac:dyDescent="0.3">
      <c r="A27" s="406" t="s">
        <v>383</v>
      </c>
      <c r="B27" s="406" t="s">
        <v>384</v>
      </c>
      <c r="C27" s="406" t="s">
        <v>385</v>
      </c>
      <c r="D27" s="406" t="s">
        <v>386</v>
      </c>
      <c r="E27" s="406" t="s">
        <v>432</v>
      </c>
      <c r="F27" s="406" t="s">
        <v>401</v>
      </c>
      <c r="G27" s="406" t="s">
        <v>61</v>
      </c>
      <c r="H27" s="406" t="s">
        <v>388</v>
      </c>
      <c r="I27" s="406" t="s">
        <v>389</v>
      </c>
      <c r="J27" s="406" t="s">
        <v>449</v>
      </c>
      <c r="K27" s="406" t="s">
        <v>450</v>
      </c>
      <c r="L27" s="406" t="s">
        <v>12</v>
      </c>
    </row>
    <row r="28" spans="1:12" x14ac:dyDescent="0.3">
      <c r="A28" s="406" t="s">
        <v>383</v>
      </c>
      <c r="B28" s="406" t="s">
        <v>392</v>
      </c>
      <c r="C28" s="406" t="s">
        <v>385</v>
      </c>
      <c r="D28" s="406" t="s">
        <v>386</v>
      </c>
      <c r="E28" s="406" t="s">
        <v>432</v>
      </c>
      <c r="F28" s="406" t="s">
        <v>401</v>
      </c>
      <c r="G28" s="406" t="s">
        <v>61</v>
      </c>
      <c r="H28" s="406" t="s">
        <v>442</v>
      </c>
      <c r="I28" s="406" t="s">
        <v>413</v>
      </c>
      <c r="J28" s="406" t="s">
        <v>451</v>
      </c>
      <c r="K28" s="406" t="s">
        <v>452</v>
      </c>
      <c r="L28" s="406" t="s">
        <v>12</v>
      </c>
    </row>
    <row r="29" spans="1:12" x14ac:dyDescent="0.3">
      <c r="A29" s="406" t="s">
        <v>383</v>
      </c>
      <c r="B29" s="406" t="s">
        <v>400</v>
      </c>
      <c r="C29" s="406" t="s">
        <v>385</v>
      </c>
      <c r="D29" s="406" t="s">
        <v>386</v>
      </c>
      <c r="E29" s="406" t="s">
        <v>432</v>
      </c>
      <c r="F29" s="406" t="s">
        <v>401</v>
      </c>
      <c r="G29" s="406" t="s">
        <v>61</v>
      </c>
      <c r="H29" s="406" t="s">
        <v>453</v>
      </c>
      <c r="I29" s="406" t="s">
        <v>403</v>
      </c>
      <c r="J29" s="406" t="s">
        <v>454</v>
      </c>
      <c r="K29" s="406" t="s">
        <v>455</v>
      </c>
      <c r="L29" s="406" t="s">
        <v>12</v>
      </c>
    </row>
    <row r="30" spans="1:12" x14ac:dyDescent="0.3">
      <c r="A30" s="406" t="s">
        <v>383</v>
      </c>
      <c r="B30" s="406" t="s">
        <v>392</v>
      </c>
      <c r="C30" s="406" t="s">
        <v>385</v>
      </c>
      <c r="D30" s="406" t="s">
        <v>386</v>
      </c>
      <c r="E30" s="406" t="s">
        <v>432</v>
      </c>
      <c r="F30" s="406" t="s">
        <v>401</v>
      </c>
      <c r="G30" s="406" t="s">
        <v>61</v>
      </c>
      <c r="H30" s="406" t="s">
        <v>393</v>
      </c>
      <c r="I30" s="406" t="s">
        <v>394</v>
      </c>
      <c r="J30" s="406" t="s">
        <v>456</v>
      </c>
      <c r="K30" s="406" t="s">
        <v>396</v>
      </c>
      <c r="L30" s="406" t="s">
        <v>12</v>
      </c>
    </row>
    <row r="31" spans="1:12" x14ac:dyDescent="0.3">
      <c r="A31" s="406" t="s">
        <v>383</v>
      </c>
      <c r="B31" s="406" t="s">
        <v>392</v>
      </c>
      <c r="C31" s="406" t="s">
        <v>385</v>
      </c>
      <c r="D31" s="406" t="s">
        <v>386</v>
      </c>
      <c r="E31" s="406" t="s">
        <v>457</v>
      </c>
      <c r="F31" s="406" t="s">
        <v>69</v>
      </c>
      <c r="G31" s="406" t="s">
        <v>61</v>
      </c>
      <c r="H31" s="406" t="s">
        <v>442</v>
      </c>
      <c r="I31" s="406" t="s">
        <v>413</v>
      </c>
      <c r="J31" s="406" t="s">
        <v>171</v>
      </c>
      <c r="K31" s="406" t="s">
        <v>444</v>
      </c>
      <c r="L31" s="406" t="s">
        <v>12</v>
      </c>
    </row>
    <row r="32" spans="1:12" x14ac:dyDescent="0.3">
      <c r="A32" s="406" t="s">
        <v>383</v>
      </c>
      <c r="B32" s="406" t="s">
        <v>392</v>
      </c>
      <c r="C32" s="406" t="s">
        <v>385</v>
      </c>
      <c r="D32" s="406" t="s">
        <v>386</v>
      </c>
      <c r="E32" s="406" t="s">
        <v>457</v>
      </c>
      <c r="F32" s="406" t="s">
        <v>69</v>
      </c>
      <c r="G32" s="406" t="s">
        <v>61</v>
      </c>
      <c r="H32" s="406" t="s">
        <v>442</v>
      </c>
      <c r="I32" s="406" t="s">
        <v>413</v>
      </c>
      <c r="J32" s="406" t="s">
        <v>191</v>
      </c>
      <c r="K32" s="406" t="s">
        <v>444</v>
      </c>
      <c r="L32" s="406" t="s">
        <v>12</v>
      </c>
    </row>
    <row r="33" spans="1:12" x14ac:dyDescent="0.3">
      <c r="A33" s="406" t="s">
        <v>383</v>
      </c>
      <c r="B33" s="406" t="s">
        <v>421</v>
      </c>
      <c r="C33" s="406" t="s">
        <v>385</v>
      </c>
      <c r="D33" s="406" t="s">
        <v>386</v>
      </c>
      <c r="E33" s="406" t="s">
        <v>457</v>
      </c>
      <c r="F33" s="406" t="s">
        <v>69</v>
      </c>
      <c r="G33" s="406" t="s">
        <v>61</v>
      </c>
      <c r="H33" s="406" t="s">
        <v>458</v>
      </c>
      <c r="I33" s="406" t="s">
        <v>389</v>
      </c>
      <c r="J33" s="406" t="s">
        <v>172</v>
      </c>
      <c r="K33" s="406" t="s">
        <v>459</v>
      </c>
      <c r="L33" s="406" t="s">
        <v>12</v>
      </c>
    </row>
    <row r="34" spans="1:12" x14ac:dyDescent="0.3">
      <c r="A34" s="406" t="s">
        <v>383</v>
      </c>
      <c r="B34" s="406" t="s">
        <v>400</v>
      </c>
      <c r="C34" s="406" t="s">
        <v>385</v>
      </c>
      <c r="D34" s="406" t="s">
        <v>386</v>
      </c>
      <c r="E34" s="406" t="s">
        <v>457</v>
      </c>
      <c r="F34" s="406" t="s">
        <v>69</v>
      </c>
      <c r="G34" s="406" t="s">
        <v>61</v>
      </c>
      <c r="H34" s="406" t="s">
        <v>460</v>
      </c>
      <c r="I34" s="406" t="s">
        <v>403</v>
      </c>
      <c r="J34" s="406" t="s">
        <v>461</v>
      </c>
      <c r="K34" s="406" t="s">
        <v>462</v>
      </c>
      <c r="L34" s="406" t="s">
        <v>12</v>
      </c>
    </row>
    <row r="35" spans="1:12" x14ac:dyDescent="0.3">
      <c r="A35" s="406" t="s">
        <v>383</v>
      </c>
      <c r="B35" s="406" t="s">
        <v>392</v>
      </c>
      <c r="C35" s="406" t="s">
        <v>385</v>
      </c>
      <c r="D35" s="406" t="s">
        <v>386</v>
      </c>
      <c r="E35" s="406" t="s">
        <v>457</v>
      </c>
      <c r="F35" s="406" t="s">
        <v>69</v>
      </c>
      <c r="G35" s="406" t="s">
        <v>61</v>
      </c>
      <c r="H35" s="406" t="s">
        <v>442</v>
      </c>
      <c r="I35" s="406" t="s">
        <v>413</v>
      </c>
      <c r="J35" s="406" t="s">
        <v>176</v>
      </c>
      <c r="K35" s="406" t="s">
        <v>452</v>
      </c>
      <c r="L35" s="406" t="s">
        <v>12</v>
      </c>
    </row>
    <row r="36" spans="1:12" x14ac:dyDescent="0.3">
      <c r="A36" s="406" t="s">
        <v>383</v>
      </c>
      <c r="B36" s="406" t="s">
        <v>400</v>
      </c>
      <c r="C36" s="406" t="s">
        <v>385</v>
      </c>
      <c r="D36" s="406" t="s">
        <v>386</v>
      </c>
      <c r="E36" s="406" t="s">
        <v>457</v>
      </c>
      <c r="F36" s="406" t="s">
        <v>69</v>
      </c>
      <c r="G36" s="406" t="s">
        <v>61</v>
      </c>
      <c r="H36" s="406" t="s">
        <v>453</v>
      </c>
      <c r="I36" s="406" t="s">
        <v>403</v>
      </c>
      <c r="J36" s="406" t="s">
        <v>463</v>
      </c>
      <c r="K36" s="406" t="s">
        <v>455</v>
      </c>
      <c r="L36" s="406" t="s">
        <v>12</v>
      </c>
    </row>
    <row r="37" spans="1:12" x14ac:dyDescent="0.3">
      <c r="A37" s="406" t="s">
        <v>383</v>
      </c>
      <c r="B37" s="406" t="s">
        <v>392</v>
      </c>
      <c r="C37" s="406" t="s">
        <v>385</v>
      </c>
      <c r="D37" s="406" t="s">
        <v>386</v>
      </c>
      <c r="E37" s="406" t="s">
        <v>457</v>
      </c>
      <c r="F37" s="406" t="s">
        <v>69</v>
      </c>
      <c r="G37" s="406" t="s">
        <v>61</v>
      </c>
      <c r="H37" s="406" t="s">
        <v>412</v>
      </c>
      <c r="I37" s="406" t="s">
        <v>413</v>
      </c>
      <c r="J37" s="406" t="s">
        <v>439</v>
      </c>
      <c r="K37" s="406" t="s">
        <v>415</v>
      </c>
      <c r="L37" s="406" t="s">
        <v>12</v>
      </c>
    </row>
    <row r="38" spans="1:12" x14ac:dyDescent="0.3">
      <c r="A38" s="406" t="s">
        <v>383</v>
      </c>
      <c r="B38" s="406" t="s">
        <v>464</v>
      </c>
      <c r="C38" s="406" t="s">
        <v>385</v>
      </c>
      <c r="D38" s="406" t="s">
        <v>386</v>
      </c>
      <c r="E38" s="406" t="s">
        <v>457</v>
      </c>
      <c r="F38" s="406" t="s">
        <v>69</v>
      </c>
      <c r="G38" s="406" t="s">
        <v>61</v>
      </c>
      <c r="H38" s="406" t="s">
        <v>465</v>
      </c>
      <c r="I38" s="406" t="s">
        <v>413</v>
      </c>
      <c r="J38" s="406" t="s">
        <v>192</v>
      </c>
      <c r="K38" s="406" t="s">
        <v>466</v>
      </c>
      <c r="L38" s="406" t="s">
        <v>12</v>
      </c>
    </row>
    <row r="39" spans="1:12" x14ac:dyDescent="0.3">
      <c r="A39" s="406" t="s">
        <v>383</v>
      </c>
      <c r="B39" s="406" t="s">
        <v>392</v>
      </c>
      <c r="C39" s="406" t="s">
        <v>385</v>
      </c>
      <c r="D39" s="406" t="s">
        <v>386</v>
      </c>
      <c r="E39" s="406" t="s">
        <v>457</v>
      </c>
      <c r="F39" s="406" t="s">
        <v>401</v>
      </c>
      <c r="G39" s="406" t="s">
        <v>61</v>
      </c>
      <c r="H39" s="406" t="s">
        <v>412</v>
      </c>
      <c r="I39" s="406" t="s">
        <v>413</v>
      </c>
      <c r="J39" s="406" t="s">
        <v>467</v>
      </c>
      <c r="K39" s="406" t="s">
        <v>415</v>
      </c>
      <c r="L39" s="406" t="s">
        <v>12</v>
      </c>
    </row>
    <row r="40" spans="1:12" x14ac:dyDescent="0.3">
      <c r="A40" s="406" t="s">
        <v>383</v>
      </c>
      <c r="B40" s="406" t="s">
        <v>392</v>
      </c>
      <c r="C40" s="406" t="s">
        <v>385</v>
      </c>
      <c r="D40" s="406" t="s">
        <v>386</v>
      </c>
      <c r="E40" s="406" t="s">
        <v>457</v>
      </c>
      <c r="F40" s="406" t="s">
        <v>401</v>
      </c>
      <c r="G40" s="406" t="s">
        <v>61</v>
      </c>
      <c r="H40" s="406" t="s">
        <v>442</v>
      </c>
      <c r="I40" s="406" t="s">
        <v>413</v>
      </c>
      <c r="J40" s="406" t="s">
        <v>468</v>
      </c>
      <c r="K40" s="406" t="s">
        <v>444</v>
      </c>
      <c r="L40" s="406" t="s">
        <v>12</v>
      </c>
    </row>
    <row r="41" spans="1:12" x14ac:dyDescent="0.3">
      <c r="A41" s="406" t="s">
        <v>383</v>
      </c>
      <c r="B41" s="406" t="s">
        <v>384</v>
      </c>
      <c r="C41" s="406" t="s">
        <v>385</v>
      </c>
      <c r="D41" s="406" t="s">
        <v>386</v>
      </c>
      <c r="E41" s="406" t="s">
        <v>457</v>
      </c>
      <c r="F41" s="406" t="s">
        <v>69</v>
      </c>
      <c r="G41" s="406" t="s">
        <v>60</v>
      </c>
      <c r="H41" s="406" t="s">
        <v>445</v>
      </c>
      <c r="I41" s="406" t="s">
        <v>446</v>
      </c>
      <c r="J41" s="406" t="s">
        <v>469</v>
      </c>
      <c r="K41" s="406" t="s">
        <v>448</v>
      </c>
      <c r="L41" s="406" t="s">
        <v>12</v>
      </c>
    </row>
    <row r="42" spans="1:12" x14ac:dyDescent="0.3">
      <c r="A42" s="406" t="s">
        <v>383</v>
      </c>
      <c r="B42" s="406" t="s">
        <v>416</v>
      </c>
      <c r="C42" s="406" t="s">
        <v>385</v>
      </c>
      <c r="D42" s="406" t="s">
        <v>386</v>
      </c>
      <c r="E42" s="406" t="s">
        <v>470</v>
      </c>
      <c r="F42" s="406" t="s">
        <v>69</v>
      </c>
      <c r="G42" s="406" t="s">
        <v>61</v>
      </c>
      <c r="H42" s="406" t="s">
        <v>471</v>
      </c>
      <c r="I42" s="406" t="s">
        <v>389</v>
      </c>
      <c r="J42" s="406" t="s">
        <v>472</v>
      </c>
      <c r="K42" s="406" t="s">
        <v>473</v>
      </c>
      <c r="L42" s="406" t="s">
        <v>12</v>
      </c>
    </row>
    <row r="43" spans="1:12" x14ac:dyDescent="0.3">
      <c r="A43" s="406" t="s">
        <v>383</v>
      </c>
      <c r="B43" s="406" t="s">
        <v>474</v>
      </c>
      <c r="C43" s="406" t="s">
        <v>385</v>
      </c>
      <c r="D43" s="406" t="s">
        <v>386</v>
      </c>
      <c r="E43" s="406" t="s">
        <v>470</v>
      </c>
      <c r="F43" s="406" t="s">
        <v>69</v>
      </c>
      <c r="G43" s="406" t="s">
        <v>61</v>
      </c>
      <c r="H43" s="406" t="s">
        <v>475</v>
      </c>
      <c r="I43" s="406" t="s">
        <v>403</v>
      </c>
      <c r="J43" s="406" t="s">
        <v>476</v>
      </c>
      <c r="K43" s="406" t="s">
        <v>477</v>
      </c>
      <c r="L43" s="406" t="s">
        <v>12</v>
      </c>
    </row>
    <row r="44" spans="1:12" x14ac:dyDescent="0.3">
      <c r="A44" s="406" t="s">
        <v>383</v>
      </c>
      <c r="B44" s="406" t="s">
        <v>416</v>
      </c>
      <c r="C44" s="406" t="s">
        <v>385</v>
      </c>
      <c r="D44" s="406" t="s">
        <v>386</v>
      </c>
      <c r="E44" s="406" t="s">
        <v>470</v>
      </c>
      <c r="F44" s="406" t="s">
        <v>69</v>
      </c>
      <c r="G44" s="406" t="s">
        <v>61</v>
      </c>
      <c r="H44" s="406" t="s">
        <v>458</v>
      </c>
      <c r="I44" s="406" t="s">
        <v>389</v>
      </c>
      <c r="J44" s="406" t="s">
        <v>478</v>
      </c>
      <c r="K44" s="406" t="s">
        <v>479</v>
      </c>
      <c r="L44" s="406" t="s">
        <v>12</v>
      </c>
    </row>
    <row r="45" spans="1:12" x14ac:dyDescent="0.3">
      <c r="A45" s="406" t="s">
        <v>383</v>
      </c>
      <c r="B45" s="406" t="s">
        <v>392</v>
      </c>
      <c r="C45" s="406" t="s">
        <v>385</v>
      </c>
      <c r="D45" s="406" t="s">
        <v>386</v>
      </c>
      <c r="E45" s="406" t="s">
        <v>470</v>
      </c>
      <c r="F45" s="406" t="s">
        <v>69</v>
      </c>
      <c r="G45" s="406" t="s">
        <v>61</v>
      </c>
      <c r="H45" s="406" t="s">
        <v>442</v>
      </c>
      <c r="I45" s="406" t="s">
        <v>413</v>
      </c>
      <c r="J45" s="406" t="s">
        <v>239</v>
      </c>
      <c r="K45" s="406" t="s">
        <v>452</v>
      </c>
      <c r="L45" s="406" t="s">
        <v>12</v>
      </c>
    </row>
    <row r="46" spans="1:12" x14ac:dyDescent="0.3">
      <c r="A46" s="406" t="s">
        <v>383</v>
      </c>
      <c r="B46" s="406" t="s">
        <v>392</v>
      </c>
      <c r="C46" s="406" t="s">
        <v>385</v>
      </c>
      <c r="D46" s="406" t="s">
        <v>386</v>
      </c>
      <c r="E46" s="406" t="s">
        <v>470</v>
      </c>
      <c r="F46" s="406" t="s">
        <v>69</v>
      </c>
      <c r="G46" s="406" t="s">
        <v>61</v>
      </c>
      <c r="H46" s="406" t="s">
        <v>442</v>
      </c>
      <c r="I46" s="406" t="s">
        <v>413</v>
      </c>
      <c r="J46" s="406" t="s">
        <v>480</v>
      </c>
      <c r="K46" s="406" t="s">
        <v>452</v>
      </c>
      <c r="L46" s="406" t="s">
        <v>12</v>
      </c>
    </row>
    <row r="47" spans="1:12" x14ac:dyDescent="0.3">
      <c r="A47" s="406" t="s">
        <v>383</v>
      </c>
      <c r="B47" s="406" t="s">
        <v>392</v>
      </c>
      <c r="C47" s="406" t="s">
        <v>385</v>
      </c>
      <c r="D47" s="406" t="s">
        <v>386</v>
      </c>
      <c r="E47" s="406" t="s">
        <v>470</v>
      </c>
      <c r="F47" s="406" t="s">
        <v>69</v>
      </c>
      <c r="G47" s="406" t="s">
        <v>61</v>
      </c>
      <c r="H47" s="406" t="s">
        <v>442</v>
      </c>
      <c r="I47" s="406" t="s">
        <v>413</v>
      </c>
      <c r="J47" s="406" t="s">
        <v>240</v>
      </c>
      <c r="K47" s="406" t="s">
        <v>452</v>
      </c>
      <c r="L47" s="406" t="s">
        <v>12</v>
      </c>
    </row>
    <row r="48" spans="1:12" x14ac:dyDescent="0.3">
      <c r="A48" s="406" t="s">
        <v>383</v>
      </c>
      <c r="B48" s="406" t="s">
        <v>400</v>
      </c>
      <c r="C48" s="406" t="s">
        <v>385</v>
      </c>
      <c r="D48" s="406" t="s">
        <v>386</v>
      </c>
      <c r="E48" s="406" t="s">
        <v>470</v>
      </c>
      <c r="F48" s="406" t="s">
        <v>69</v>
      </c>
      <c r="G48" s="406" t="s">
        <v>61</v>
      </c>
      <c r="H48" s="406" t="s">
        <v>453</v>
      </c>
      <c r="I48" s="406" t="s">
        <v>403</v>
      </c>
      <c r="J48" s="406" t="s">
        <v>481</v>
      </c>
      <c r="K48" s="406" t="s">
        <v>455</v>
      </c>
      <c r="L48" s="406" t="s">
        <v>12</v>
      </c>
    </row>
    <row r="49" spans="1:12" x14ac:dyDescent="0.3">
      <c r="A49" s="406" t="s">
        <v>383</v>
      </c>
      <c r="B49" s="406" t="s">
        <v>392</v>
      </c>
      <c r="C49" s="406" t="s">
        <v>385</v>
      </c>
      <c r="D49" s="406" t="s">
        <v>386</v>
      </c>
      <c r="E49" s="406" t="s">
        <v>470</v>
      </c>
      <c r="F49" s="406" t="s">
        <v>69</v>
      </c>
      <c r="G49" s="406" t="s">
        <v>61</v>
      </c>
      <c r="H49" s="406" t="s">
        <v>393</v>
      </c>
      <c r="I49" s="406" t="s">
        <v>394</v>
      </c>
      <c r="J49" s="406" t="s">
        <v>482</v>
      </c>
      <c r="K49" s="406" t="s">
        <v>396</v>
      </c>
      <c r="L49" s="406" t="s">
        <v>12</v>
      </c>
    </row>
    <row r="50" spans="1:12" x14ac:dyDescent="0.3">
      <c r="A50" s="406" t="s">
        <v>383</v>
      </c>
      <c r="B50" s="406" t="s">
        <v>416</v>
      </c>
      <c r="C50" s="406" t="s">
        <v>385</v>
      </c>
      <c r="D50" s="406" t="s">
        <v>386</v>
      </c>
      <c r="E50" s="406" t="s">
        <v>470</v>
      </c>
      <c r="F50" s="406" t="s">
        <v>69</v>
      </c>
      <c r="G50" s="406" t="s">
        <v>61</v>
      </c>
      <c r="H50" s="406" t="s">
        <v>417</v>
      </c>
      <c r="I50" s="406" t="s">
        <v>389</v>
      </c>
      <c r="J50" s="406" t="s">
        <v>483</v>
      </c>
      <c r="K50" s="406" t="s">
        <v>484</v>
      </c>
      <c r="L50" s="406" t="s">
        <v>12</v>
      </c>
    </row>
    <row r="51" spans="1:12" x14ac:dyDescent="0.3">
      <c r="A51" s="406" t="s">
        <v>383</v>
      </c>
      <c r="B51" s="406" t="s">
        <v>392</v>
      </c>
      <c r="C51" s="406" t="s">
        <v>385</v>
      </c>
      <c r="D51" s="406" t="s">
        <v>386</v>
      </c>
      <c r="E51" s="406" t="s">
        <v>470</v>
      </c>
      <c r="F51" s="406" t="s">
        <v>69</v>
      </c>
      <c r="G51" s="406" t="s">
        <v>61</v>
      </c>
      <c r="H51" s="406" t="s">
        <v>412</v>
      </c>
      <c r="I51" s="406" t="s">
        <v>413</v>
      </c>
      <c r="J51" s="406" t="s">
        <v>485</v>
      </c>
      <c r="K51" s="406" t="s">
        <v>440</v>
      </c>
      <c r="L51" s="406" t="s">
        <v>12</v>
      </c>
    </row>
    <row r="52" spans="1:12" x14ac:dyDescent="0.3">
      <c r="A52" s="406" t="s">
        <v>383</v>
      </c>
      <c r="B52" s="406" t="s">
        <v>392</v>
      </c>
      <c r="C52" s="406" t="s">
        <v>385</v>
      </c>
      <c r="D52" s="406" t="s">
        <v>386</v>
      </c>
      <c r="E52" s="406" t="s">
        <v>470</v>
      </c>
      <c r="F52" s="406" t="s">
        <v>69</v>
      </c>
      <c r="G52" s="406" t="s">
        <v>61</v>
      </c>
      <c r="H52" s="406" t="s">
        <v>412</v>
      </c>
      <c r="I52" s="406" t="s">
        <v>413</v>
      </c>
      <c r="J52" s="406" t="s">
        <v>241</v>
      </c>
      <c r="K52" s="406" t="s">
        <v>440</v>
      </c>
      <c r="L52" s="406" t="s">
        <v>12</v>
      </c>
    </row>
    <row r="53" spans="1:12" x14ac:dyDescent="0.3">
      <c r="A53" s="406" t="s">
        <v>383</v>
      </c>
      <c r="B53" s="406" t="s">
        <v>392</v>
      </c>
      <c r="C53" s="406" t="s">
        <v>385</v>
      </c>
      <c r="D53" s="406" t="s">
        <v>386</v>
      </c>
      <c r="E53" s="406" t="s">
        <v>470</v>
      </c>
      <c r="F53" s="406" t="s">
        <v>69</v>
      </c>
      <c r="G53" s="406" t="s">
        <v>61</v>
      </c>
      <c r="H53" s="406" t="s">
        <v>412</v>
      </c>
      <c r="I53" s="406" t="s">
        <v>413</v>
      </c>
      <c r="J53" s="406" t="s">
        <v>486</v>
      </c>
      <c r="K53" s="406" t="s">
        <v>415</v>
      </c>
      <c r="L53" s="406" t="s">
        <v>12</v>
      </c>
    </row>
    <row r="54" spans="1:12" x14ac:dyDescent="0.3">
      <c r="A54" s="406" t="s">
        <v>383</v>
      </c>
      <c r="B54" s="406" t="s">
        <v>392</v>
      </c>
      <c r="C54" s="406" t="s">
        <v>385</v>
      </c>
      <c r="D54" s="406" t="s">
        <v>386</v>
      </c>
      <c r="E54" s="406" t="s">
        <v>470</v>
      </c>
      <c r="F54" s="406" t="s">
        <v>69</v>
      </c>
      <c r="G54" s="406" t="s">
        <v>61</v>
      </c>
      <c r="H54" s="406" t="s">
        <v>442</v>
      </c>
      <c r="I54" s="406" t="s">
        <v>413</v>
      </c>
      <c r="J54" s="406" t="s">
        <v>487</v>
      </c>
      <c r="K54" s="406" t="s">
        <v>444</v>
      </c>
      <c r="L54" s="406" t="s">
        <v>12</v>
      </c>
    </row>
    <row r="55" spans="1:12" x14ac:dyDescent="0.3">
      <c r="A55" s="406" t="s">
        <v>383</v>
      </c>
      <c r="B55" s="406" t="s">
        <v>416</v>
      </c>
      <c r="C55" s="406" t="s">
        <v>385</v>
      </c>
      <c r="D55" s="406" t="s">
        <v>386</v>
      </c>
      <c r="E55" s="406" t="s">
        <v>470</v>
      </c>
      <c r="F55" s="406" t="s">
        <v>401</v>
      </c>
      <c r="G55" s="406" t="s">
        <v>61</v>
      </c>
      <c r="H55" s="406" t="s">
        <v>471</v>
      </c>
      <c r="I55" s="406" t="s">
        <v>389</v>
      </c>
      <c r="J55" s="406" t="s">
        <v>488</v>
      </c>
      <c r="K55" s="406" t="s">
        <v>473</v>
      </c>
      <c r="L55" s="406" t="s">
        <v>12</v>
      </c>
    </row>
    <row r="56" spans="1:12" x14ac:dyDescent="0.3">
      <c r="A56" s="406" t="s">
        <v>383</v>
      </c>
      <c r="B56" s="406" t="s">
        <v>464</v>
      </c>
      <c r="C56" s="406" t="s">
        <v>385</v>
      </c>
      <c r="D56" s="406" t="s">
        <v>386</v>
      </c>
      <c r="E56" s="406" t="s">
        <v>470</v>
      </c>
      <c r="F56" s="406" t="s">
        <v>401</v>
      </c>
      <c r="G56" s="406" t="s">
        <v>61</v>
      </c>
      <c r="H56" s="406" t="s">
        <v>465</v>
      </c>
      <c r="I56" s="406" t="s">
        <v>413</v>
      </c>
      <c r="J56" s="406" t="s">
        <v>216</v>
      </c>
      <c r="K56" s="406" t="s">
        <v>489</v>
      </c>
      <c r="L56" s="406" t="s">
        <v>12</v>
      </c>
    </row>
    <row r="57" spans="1:12" x14ac:dyDescent="0.3">
      <c r="A57" s="406" t="s">
        <v>383</v>
      </c>
      <c r="B57" s="406" t="s">
        <v>392</v>
      </c>
      <c r="C57" s="406" t="s">
        <v>385</v>
      </c>
      <c r="D57" s="406" t="s">
        <v>386</v>
      </c>
      <c r="E57" s="406" t="s">
        <v>470</v>
      </c>
      <c r="F57" s="406" t="s">
        <v>401</v>
      </c>
      <c r="G57" s="406" t="s">
        <v>61</v>
      </c>
      <c r="H57" s="406" t="s">
        <v>490</v>
      </c>
      <c r="I57" s="406" t="s">
        <v>413</v>
      </c>
      <c r="J57" s="406" t="s">
        <v>199</v>
      </c>
      <c r="K57" s="406" t="s">
        <v>491</v>
      </c>
      <c r="L57" s="406" t="s">
        <v>12</v>
      </c>
    </row>
    <row r="58" spans="1:12" x14ac:dyDescent="0.3">
      <c r="A58" s="406" t="s">
        <v>383</v>
      </c>
      <c r="B58" s="406" t="s">
        <v>392</v>
      </c>
      <c r="C58" s="406" t="s">
        <v>385</v>
      </c>
      <c r="D58" s="406" t="s">
        <v>386</v>
      </c>
      <c r="E58" s="406" t="s">
        <v>470</v>
      </c>
      <c r="F58" s="406" t="s">
        <v>401</v>
      </c>
      <c r="G58" s="406" t="s">
        <v>61</v>
      </c>
      <c r="H58" s="406" t="s">
        <v>393</v>
      </c>
      <c r="I58" s="406" t="s">
        <v>394</v>
      </c>
      <c r="J58" s="406" t="s">
        <v>492</v>
      </c>
      <c r="K58" s="406" t="s">
        <v>396</v>
      </c>
      <c r="L58" s="406" t="s">
        <v>12</v>
      </c>
    </row>
    <row r="59" spans="1:12" x14ac:dyDescent="0.3">
      <c r="A59" s="406" t="s">
        <v>383</v>
      </c>
      <c r="B59" s="406" t="s">
        <v>392</v>
      </c>
      <c r="C59" s="406" t="s">
        <v>385</v>
      </c>
      <c r="D59" s="406" t="s">
        <v>386</v>
      </c>
      <c r="E59" s="406" t="s">
        <v>470</v>
      </c>
      <c r="F59" s="406" t="s">
        <v>401</v>
      </c>
      <c r="G59" s="406" t="s">
        <v>61</v>
      </c>
      <c r="H59" s="406" t="s">
        <v>427</v>
      </c>
      <c r="I59" s="406" t="s">
        <v>413</v>
      </c>
      <c r="J59" s="406" t="s">
        <v>493</v>
      </c>
      <c r="K59" s="406" t="s">
        <v>429</v>
      </c>
      <c r="L59" s="406" t="s">
        <v>12</v>
      </c>
    </row>
    <row r="60" spans="1:12" x14ac:dyDescent="0.3">
      <c r="A60" s="406" t="s">
        <v>383</v>
      </c>
      <c r="B60" s="406" t="s">
        <v>392</v>
      </c>
      <c r="C60" s="406" t="s">
        <v>385</v>
      </c>
      <c r="D60" s="406" t="s">
        <v>386</v>
      </c>
      <c r="E60" s="406" t="s">
        <v>470</v>
      </c>
      <c r="F60" s="406" t="s">
        <v>401</v>
      </c>
      <c r="G60" s="406" t="s">
        <v>61</v>
      </c>
      <c r="H60" s="406" t="s">
        <v>412</v>
      </c>
      <c r="I60" s="406" t="s">
        <v>413</v>
      </c>
      <c r="J60" s="406" t="s">
        <v>494</v>
      </c>
      <c r="K60" s="406" t="s">
        <v>440</v>
      </c>
      <c r="L60" s="406" t="s">
        <v>12</v>
      </c>
    </row>
    <row r="61" spans="1:12" x14ac:dyDescent="0.3">
      <c r="A61" s="406" t="s">
        <v>383</v>
      </c>
      <c r="B61" s="406" t="s">
        <v>392</v>
      </c>
      <c r="C61" s="406" t="s">
        <v>385</v>
      </c>
      <c r="D61" s="406" t="s">
        <v>386</v>
      </c>
      <c r="E61" s="406" t="s">
        <v>470</v>
      </c>
      <c r="F61" s="406" t="s">
        <v>401</v>
      </c>
      <c r="G61" s="406" t="s">
        <v>61</v>
      </c>
      <c r="H61" s="406" t="s">
        <v>412</v>
      </c>
      <c r="I61" s="406" t="s">
        <v>413</v>
      </c>
      <c r="J61" s="406" t="s">
        <v>495</v>
      </c>
      <c r="K61" s="406" t="s">
        <v>440</v>
      </c>
      <c r="L61" s="406" t="s">
        <v>12</v>
      </c>
    </row>
    <row r="62" spans="1:12" x14ac:dyDescent="0.3">
      <c r="A62" s="406" t="s">
        <v>383</v>
      </c>
      <c r="B62" s="406" t="s">
        <v>392</v>
      </c>
      <c r="C62" s="406" t="s">
        <v>385</v>
      </c>
      <c r="D62" s="406" t="s">
        <v>386</v>
      </c>
      <c r="E62" s="406" t="s">
        <v>470</v>
      </c>
      <c r="F62" s="406" t="s">
        <v>401</v>
      </c>
      <c r="G62" s="406" t="s">
        <v>61</v>
      </c>
      <c r="H62" s="406" t="s">
        <v>412</v>
      </c>
      <c r="I62" s="406" t="s">
        <v>413</v>
      </c>
      <c r="J62" s="406" t="s">
        <v>215</v>
      </c>
      <c r="K62" s="406" t="s">
        <v>440</v>
      </c>
      <c r="L62" s="406" t="s">
        <v>12</v>
      </c>
    </row>
    <row r="63" spans="1:12" x14ac:dyDescent="0.3">
      <c r="A63" s="406" t="s">
        <v>383</v>
      </c>
      <c r="B63" s="406" t="s">
        <v>392</v>
      </c>
      <c r="C63" s="406" t="s">
        <v>385</v>
      </c>
      <c r="D63" s="406" t="s">
        <v>386</v>
      </c>
      <c r="E63" s="406" t="s">
        <v>470</v>
      </c>
      <c r="F63" s="406" t="s">
        <v>401</v>
      </c>
      <c r="G63" s="406" t="s">
        <v>61</v>
      </c>
      <c r="H63" s="406" t="s">
        <v>412</v>
      </c>
      <c r="I63" s="406" t="s">
        <v>413</v>
      </c>
      <c r="J63" s="406" t="s">
        <v>467</v>
      </c>
      <c r="K63" s="406" t="s">
        <v>440</v>
      </c>
      <c r="L63" s="406" t="s">
        <v>12</v>
      </c>
    </row>
    <row r="64" spans="1:12" x14ac:dyDescent="0.3">
      <c r="A64" s="406" t="s">
        <v>383</v>
      </c>
      <c r="B64" s="406" t="s">
        <v>392</v>
      </c>
      <c r="C64" s="406" t="s">
        <v>385</v>
      </c>
      <c r="D64" s="406" t="s">
        <v>386</v>
      </c>
      <c r="E64" s="406" t="s">
        <v>470</v>
      </c>
      <c r="F64" s="406" t="s">
        <v>401</v>
      </c>
      <c r="G64" s="406" t="s">
        <v>61</v>
      </c>
      <c r="H64" s="406" t="s">
        <v>412</v>
      </c>
      <c r="I64" s="406" t="s">
        <v>413</v>
      </c>
      <c r="J64" s="406" t="s">
        <v>496</v>
      </c>
      <c r="K64" s="406" t="s">
        <v>440</v>
      </c>
      <c r="L64" s="406" t="s">
        <v>12</v>
      </c>
    </row>
    <row r="65" spans="1:12" x14ac:dyDescent="0.3">
      <c r="A65" s="406" t="s">
        <v>383</v>
      </c>
      <c r="B65" s="406" t="s">
        <v>392</v>
      </c>
      <c r="C65" s="406" t="s">
        <v>385</v>
      </c>
      <c r="D65" s="406" t="s">
        <v>386</v>
      </c>
      <c r="E65" s="406" t="s">
        <v>470</v>
      </c>
      <c r="F65" s="406" t="s">
        <v>401</v>
      </c>
      <c r="G65" s="406" t="s">
        <v>61</v>
      </c>
      <c r="H65" s="406" t="s">
        <v>412</v>
      </c>
      <c r="I65" s="406" t="s">
        <v>413</v>
      </c>
      <c r="J65" s="406" t="s">
        <v>497</v>
      </c>
      <c r="K65" s="406" t="s">
        <v>440</v>
      </c>
      <c r="L65" s="406" t="s">
        <v>12</v>
      </c>
    </row>
    <row r="66" spans="1:12" x14ac:dyDescent="0.3">
      <c r="A66" s="406" t="s">
        <v>383</v>
      </c>
      <c r="B66" s="406" t="s">
        <v>416</v>
      </c>
      <c r="C66" s="406" t="s">
        <v>385</v>
      </c>
      <c r="D66" s="406" t="s">
        <v>386</v>
      </c>
      <c r="E66" s="406" t="s">
        <v>470</v>
      </c>
      <c r="F66" s="406" t="s">
        <v>401</v>
      </c>
      <c r="G66" s="406" t="s">
        <v>61</v>
      </c>
      <c r="H66" s="406" t="s">
        <v>498</v>
      </c>
      <c r="I66" s="406" t="s">
        <v>389</v>
      </c>
      <c r="J66" s="406" t="s">
        <v>499</v>
      </c>
      <c r="K66" s="406" t="s">
        <v>500</v>
      </c>
      <c r="L66" s="406" t="s">
        <v>12</v>
      </c>
    </row>
    <row r="67" spans="1:12" x14ac:dyDescent="0.3">
      <c r="A67" s="406" t="s">
        <v>383</v>
      </c>
      <c r="B67" s="406" t="s">
        <v>392</v>
      </c>
      <c r="C67" s="406" t="s">
        <v>385</v>
      </c>
      <c r="D67" s="406" t="s">
        <v>386</v>
      </c>
      <c r="E67" s="406" t="s">
        <v>470</v>
      </c>
      <c r="F67" s="406" t="s">
        <v>401</v>
      </c>
      <c r="G67" s="406" t="s">
        <v>61</v>
      </c>
      <c r="H67" s="406" t="s">
        <v>501</v>
      </c>
      <c r="I67" s="406" t="s">
        <v>413</v>
      </c>
      <c r="J67" s="406" t="s">
        <v>502</v>
      </c>
      <c r="K67" s="406" t="s">
        <v>503</v>
      </c>
      <c r="L67" s="406" t="s">
        <v>12</v>
      </c>
    </row>
    <row r="68" spans="1:12" x14ac:dyDescent="0.3">
      <c r="A68" s="406" t="s">
        <v>383</v>
      </c>
      <c r="B68" s="406" t="s">
        <v>384</v>
      </c>
      <c r="C68" s="406" t="s">
        <v>385</v>
      </c>
      <c r="D68" s="406" t="s">
        <v>386</v>
      </c>
      <c r="E68" s="406" t="s">
        <v>470</v>
      </c>
      <c r="F68" s="406" t="s">
        <v>69</v>
      </c>
      <c r="G68" s="406" t="s">
        <v>60</v>
      </c>
      <c r="H68" s="406" t="s">
        <v>504</v>
      </c>
      <c r="I68" s="406" t="s">
        <v>389</v>
      </c>
      <c r="J68" s="406" t="s">
        <v>505</v>
      </c>
      <c r="K68" s="406" t="s">
        <v>506</v>
      </c>
      <c r="L68" s="406" t="s">
        <v>12</v>
      </c>
    </row>
    <row r="69" spans="1:12" x14ac:dyDescent="0.3">
      <c r="A69" s="406" t="s">
        <v>383</v>
      </c>
      <c r="B69" s="406" t="s">
        <v>416</v>
      </c>
      <c r="C69" s="406" t="s">
        <v>385</v>
      </c>
      <c r="D69" s="406" t="s">
        <v>386</v>
      </c>
      <c r="E69" s="406" t="s">
        <v>470</v>
      </c>
      <c r="F69" s="406" t="s">
        <v>401</v>
      </c>
      <c r="G69" s="406" t="s">
        <v>60</v>
      </c>
      <c r="H69" s="406" t="s">
        <v>433</v>
      </c>
      <c r="I69" s="406" t="s">
        <v>389</v>
      </c>
      <c r="J69" s="406" t="s">
        <v>507</v>
      </c>
      <c r="K69" s="406" t="s">
        <v>508</v>
      </c>
      <c r="L69" s="406" t="s">
        <v>12</v>
      </c>
    </row>
    <row r="70" spans="1:12" x14ac:dyDescent="0.3">
      <c r="A70" s="406" t="s">
        <v>383</v>
      </c>
      <c r="B70" s="406" t="s">
        <v>384</v>
      </c>
      <c r="C70" s="406" t="s">
        <v>385</v>
      </c>
      <c r="D70" s="406" t="s">
        <v>386</v>
      </c>
      <c r="E70" s="406" t="s">
        <v>509</v>
      </c>
      <c r="F70" s="406" t="s">
        <v>69</v>
      </c>
      <c r="G70" s="406" t="s">
        <v>61</v>
      </c>
      <c r="H70" s="406" t="s">
        <v>504</v>
      </c>
      <c r="I70" s="406" t="s">
        <v>389</v>
      </c>
      <c r="J70" s="406" t="s">
        <v>510</v>
      </c>
      <c r="K70" s="406" t="s">
        <v>511</v>
      </c>
      <c r="L70" s="406" t="s">
        <v>12</v>
      </c>
    </row>
    <row r="71" spans="1:12" x14ac:dyDescent="0.3">
      <c r="A71" s="406" t="s">
        <v>383</v>
      </c>
      <c r="B71" s="406" t="s">
        <v>474</v>
      </c>
      <c r="C71" s="406" t="s">
        <v>385</v>
      </c>
      <c r="D71" s="406" t="s">
        <v>386</v>
      </c>
      <c r="E71" s="406" t="s">
        <v>509</v>
      </c>
      <c r="F71" s="406" t="s">
        <v>69</v>
      </c>
      <c r="G71" s="406" t="s">
        <v>61</v>
      </c>
      <c r="H71" s="406" t="s">
        <v>475</v>
      </c>
      <c r="I71" s="406" t="s">
        <v>403</v>
      </c>
      <c r="J71" s="406" t="s">
        <v>512</v>
      </c>
      <c r="K71" s="406" t="s">
        <v>513</v>
      </c>
      <c r="L71" s="406" t="s">
        <v>12</v>
      </c>
    </row>
    <row r="72" spans="1:12" x14ac:dyDescent="0.3">
      <c r="A72" s="406" t="s">
        <v>383</v>
      </c>
      <c r="B72" s="406" t="s">
        <v>474</v>
      </c>
      <c r="C72" s="406" t="s">
        <v>385</v>
      </c>
      <c r="D72" s="406" t="s">
        <v>386</v>
      </c>
      <c r="E72" s="406" t="s">
        <v>509</v>
      </c>
      <c r="F72" s="406" t="s">
        <v>69</v>
      </c>
      <c r="G72" s="406" t="s">
        <v>61</v>
      </c>
      <c r="H72" s="406" t="s">
        <v>475</v>
      </c>
      <c r="I72" s="406" t="s">
        <v>403</v>
      </c>
      <c r="J72" s="406" t="s">
        <v>514</v>
      </c>
      <c r="K72" s="406" t="s">
        <v>513</v>
      </c>
      <c r="L72" s="406" t="s">
        <v>12</v>
      </c>
    </row>
    <row r="73" spans="1:12" x14ac:dyDescent="0.3">
      <c r="A73" s="406" t="s">
        <v>383</v>
      </c>
      <c r="B73" s="406" t="s">
        <v>474</v>
      </c>
      <c r="C73" s="406" t="s">
        <v>385</v>
      </c>
      <c r="D73" s="406" t="s">
        <v>386</v>
      </c>
      <c r="E73" s="406" t="s">
        <v>509</v>
      </c>
      <c r="F73" s="406" t="s">
        <v>69</v>
      </c>
      <c r="G73" s="406" t="s">
        <v>61</v>
      </c>
      <c r="H73" s="406" t="s">
        <v>475</v>
      </c>
      <c r="I73" s="406" t="s">
        <v>403</v>
      </c>
      <c r="J73" s="406" t="s">
        <v>515</v>
      </c>
      <c r="K73" s="406" t="s">
        <v>513</v>
      </c>
      <c r="L73" s="406" t="s">
        <v>12</v>
      </c>
    </row>
    <row r="74" spans="1:12" x14ac:dyDescent="0.3">
      <c r="A74" s="406" t="s">
        <v>383</v>
      </c>
      <c r="B74" s="406" t="s">
        <v>474</v>
      </c>
      <c r="C74" s="406" t="s">
        <v>385</v>
      </c>
      <c r="D74" s="406" t="s">
        <v>386</v>
      </c>
      <c r="E74" s="406" t="s">
        <v>509</v>
      </c>
      <c r="F74" s="406" t="s">
        <v>69</v>
      </c>
      <c r="G74" s="406" t="s">
        <v>61</v>
      </c>
      <c r="H74" s="406" t="s">
        <v>475</v>
      </c>
      <c r="I74" s="406" t="s">
        <v>403</v>
      </c>
      <c r="J74" s="406" t="s">
        <v>516</v>
      </c>
      <c r="K74" s="406" t="s">
        <v>517</v>
      </c>
      <c r="L74" s="406" t="s">
        <v>12</v>
      </c>
    </row>
    <row r="75" spans="1:12" x14ac:dyDescent="0.3">
      <c r="A75" s="406" t="s">
        <v>383</v>
      </c>
      <c r="B75" s="406" t="s">
        <v>474</v>
      </c>
      <c r="C75" s="406" t="s">
        <v>385</v>
      </c>
      <c r="D75" s="406" t="s">
        <v>386</v>
      </c>
      <c r="E75" s="406" t="s">
        <v>509</v>
      </c>
      <c r="F75" s="406" t="s">
        <v>69</v>
      </c>
      <c r="G75" s="406" t="s">
        <v>61</v>
      </c>
      <c r="H75" s="406" t="s">
        <v>475</v>
      </c>
      <c r="I75" s="406" t="s">
        <v>403</v>
      </c>
      <c r="J75" s="406" t="s">
        <v>518</v>
      </c>
      <c r="K75" s="406" t="s">
        <v>477</v>
      </c>
      <c r="L75" s="406" t="s">
        <v>12</v>
      </c>
    </row>
    <row r="76" spans="1:12" x14ac:dyDescent="0.3">
      <c r="A76" s="406" t="s">
        <v>383</v>
      </c>
      <c r="B76" s="406" t="s">
        <v>474</v>
      </c>
      <c r="C76" s="406" t="s">
        <v>385</v>
      </c>
      <c r="D76" s="406" t="s">
        <v>386</v>
      </c>
      <c r="E76" s="406" t="s">
        <v>509</v>
      </c>
      <c r="F76" s="406" t="s">
        <v>69</v>
      </c>
      <c r="G76" s="406" t="s">
        <v>61</v>
      </c>
      <c r="H76" s="406" t="s">
        <v>475</v>
      </c>
      <c r="I76" s="406" t="s">
        <v>403</v>
      </c>
      <c r="J76" s="406" t="s">
        <v>519</v>
      </c>
      <c r="K76" s="406" t="s">
        <v>477</v>
      </c>
      <c r="L76" s="406" t="s">
        <v>12</v>
      </c>
    </row>
    <row r="77" spans="1:12" x14ac:dyDescent="0.3">
      <c r="A77" s="406" t="s">
        <v>383</v>
      </c>
      <c r="B77" s="406" t="s">
        <v>400</v>
      </c>
      <c r="C77" s="406" t="s">
        <v>385</v>
      </c>
      <c r="D77" s="406" t="s">
        <v>386</v>
      </c>
      <c r="E77" s="406" t="s">
        <v>509</v>
      </c>
      <c r="F77" s="406" t="s">
        <v>69</v>
      </c>
      <c r="G77" s="406" t="s">
        <v>61</v>
      </c>
      <c r="H77" s="406" t="s">
        <v>453</v>
      </c>
      <c r="I77" s="406" t="s">
        <v>403</v>
      </c>
      <c r="J77" s="406" t="s">
        <v>520</v>
      </c>
      <c r="K77" s="406" t="s">
        <v>455</v>
      </c>
      <c r="L77" s="406" t="s">
        <v>12</v>
      </c>
    </row>
    <row r="78" spans="1:12" x14ac:dyDescent="0.3">
      <c r="A78" s="406" t="s">
        <v>383</v>
      </c>
      <c r="B78" s="406" t="s">
        <v>400</v>
      </c>
      <c r="C78" s="406" t="s">
        <v>385</v>
      </c>
      <c r="D78" s="406" t="s">
        <v>386</v>
      </c>
      <c r="E78" s="406" t="s">
        <v>509</v>
      </c>
      <c r="F78" s="406" t="s">
        <v>69</v>
      </c>
      <c r="G78" s="406" t="s">
        <v>61</v>
      </c>
      <c r="H78" s="406" t="s">
        <v>453</v>
      </c>
      <c r="I78" s="406" t="s">
        <v>403</v>
      </c>
      <c r="J78" s="406" t="s">
        <v>521</v>
      </c>
      <c r="K78" s="406" t="s">
        <v>455</v>
      </c>
      <c r="L78" s="406" t="s">
        <v>12</v>
      </c>
    </row>
    <row r="79" spans="1:12" x14ac:dyDescent="0.3">
      <c r="A79" s="406" t="s">
        <v>383</v>
      </c>
      <c r="B79" s="406" t="s">
        <v>392</v>
      </c>
      <c r="C79" s="406" t="s">
        <v>385</v>
      </c>
      <c r="D79" s="406" t="s">
        <v>386</v>
      </c>
      <c r="E79" s="406" t="s">
        <v>509</v>
      </c>
      <c r="F79" s="406" t="s">
        <v>69</v>
      </c>
      <c r="G79" s="406" t="s">
        <v>61</v>
      </c>
      <c r="H79" s="406" t="s">
        <v>412</v>
      </c>
      <c r="I79" s="406" t="s">
        <v>413</v>
      </c>
      <c r="J79" s="406" t="s">
        <v>485</v>
      </c>
      <c r="K79" s="406" t="s">
        <v>415</v>
      </c>
      <c r="L79" s="406" t="s">
        <v>12</v>
      </c>
    </row>
    <row r="80" spans="1:12" x14ac:dyDescent="0.3">
      <c r="A80" s="406" t="s">
        <v>383</v>
      </c>
      <c r="B80" s="406" t="s">
        <v>384</v>
      </c>
      <c r="C80" s="406" t="s">
        <v>385</v>
      </c>
      <c r="D80" s="406" t="s">
        <v>386</v>
      </c>
      <c r="E80" s="406" t="s">
        <v>509</v>
      </c>
      <c r="F80" s="406" t="s">
        <v>401</v>
      </c>
      <c r="G80" s="406" t="s">
        <v>61</v>
      </c>
      <c r="H80" s="406" t="s">
        <v>504</v>
      </c>
      <c r="I80" s="406" t="s">
        <v>389</v>
      </c>
      <c r="J80" s="406" t="s">
        <v>522</v>
      </c>
      <c r="K80" s="406" t="s">
        <v>511</v>
      </c>
      <c r="L80" s="406" t="s">
        <v>12</v>
      </c>
    </row>
    <row r="81" spans="1:12" x14ac:dyDescent="0.3">
      <c r="A81" s="406" t="s">
        <v>383</v>
      </c>
      <c r="B81" s="406" t="s">
        <v>416</v>
      </c>
      <c r="C81" s="406" t="s">
        <v>385</v>
      </c>
      <c r="D81" s="406" t="s">
        <v>386</v>
      </c>
      <c r="E81" s="406" t="s">
        <v>509</v>
      </c>
      <c r="F81" s="406" t="s">
        <v>401</v>
      </c>
      <c r="G81" s="406" t="s">
        <v>61</v>
      </c>
      <c r="H81" s="406" t="s">
        <v>417</v>
      </c>
      <c r="I81" s="406" t="s">
        <v>389</v>
      </c>
      <c r="J81" s="406" t="s">
        <v>523</v>
      </c>
      <c r="K81" s="406" t="s">
        <v>524</v>
      </c>
      <c r="L81" s="406" t="s">
        <v>12</v>
      </c>
    </row>
    <row r="82" spans="1:12" x14ac:dyDescent="0.3">
      <c r="A82" s="406" t="s">
        <v>383</v>
      </c>
      <c r="B82" s="406" t="s">
        <v>384</v>
      </c>
      <c r="C82" s="406" t="s">
        <v>385</v>
      </c>
      <c r="D82" s="406" t="s">
        <v>386</v>
      </c>
      <c r="E82" s="406" t="s">
        <v>509</v>
      </c>
      <c r="F82" s="406" t="s">
        <v>401</v>
      </c>
      <c r="G82" s="406" t="s">
        <v>61</v>
      </c>
      <c r="H82" s="406" t="s">
        <v>525</v>
      </c>
      <c r="I82" s="406" t="s">
        <v>389</v>
      </c>
      <c r="J82" s="406" t="s">
        <v>526</v>
      </c>
      <c r="K82" s="406" t="s">
        <v>527</v>
      </c>
      <c r="L82" s="406" t="s">
        <v>12</v>
      </c>
    </row>
    <row r="83" spans="1:12" x14ac:dyDescent="0.3">
      <c r="A83" s="406" t="s">
        <v>383</v>
      </c>
      <c r="B83" s="406" t="s">
        <v>464</v>
      </c>
      <c r="C83" s="406" t="s">
        <v>385</v>
      </c>
      <c r="D83" s="406" t="s">
        <v>386</v>
      </c>
      <c r="E83" s="406" t="s">
        <v>509</v>
      </c>
      <c r="F83" s="406" t="s">
        <v>401</v>
      </c>
      <c r="G83" s="406" t="s">
        <v>61</v>
      </c>
      <c r="H83" s="406" t="s">
        <v>465</v>
      </c>
      <c r="I83" s="406" t="s">
        <v>413</v>
      </c>
      <c r="J83" s="406" t="s">
        <v>528</v>
      </c>
      <c r="K83" s="406" t="s">
        <v>466</v>
      </c>
      <c r="L83" s="406" t="s">
        <v>12</v>
      </c>
    </row>
    <row r="84" spans="1:12" x14ac:dyDescent="0.3">
      <c r="A84" s="406" t="s">
        <v>383</v>
      </c>
      <c r="B84" s="406" t="s">
        <v>474</v>
      </c>
      <c r="C84" s="406" t="s">
        <v>385</v>
      </c>
      <c r="D84" s="406" t="s">
        <v>386</v>
      </c>
      <c r="E84" s="406" t="s">
        <v>509</v>
      </c>
      <c r="F84" s="406" t="s">
        <v>401</v>
      </c>
      <c r="G84" s="406" t="s">
        <v>61</v>
      </c>
      <c r="H84" s="406" t="s">
        <v>475</v>
      </c>
      <c r="I84" s="406" t="s">
        <v>403</v>
      </c>
      <c r="J84" s="406" t="s">
        <v>529</v>
      </c>
      <c r="K84" s="406" t="s">
        <v>530</v>
      </c>
      <c r="L84" s="406" t="s">
        <v>12</v>
      </c>
    </row>
    <row r="85" spans="1:12" x14ac:dyDescent="0.3">
      <c r="A85" s="406" t="s">
        <v>383</v>
      </c>
      <c r="B85" s="406" t="s">
        <v>474</v>
      </c>
      <c r="C85" s="406" t="s">
        <v>385</v>
      </c>
      <c r="D85" s="406" t="s">
        <v>386</v>
      </c>
      <c r="E85" s="406" t="s">
        <v>509</v>
      </c>
      <c r="F85" s="406" t="s">
        <v>401</v>
      </c>
      <c r="G85" s="406" t="s">
        <v>61</v>
      </c>
      <c r="H85" s="406" t="s">
        <v>475</v>
      </c>
      <c r="I85" s="406" t="s">
        <v>403</v>
      </c>
      <c r="J85" s="406" t="s">
        <v>531</v>
      </c>
      <c r="K85" s="406" t="s">
        <v>530</v>
      </c>
      <c r="L85" s="406" t="s">
        <v>12</v>
      </c>
    </row>
    <row r="86" spans="1:12" x14ac:dyDescent="0.3">
      <c r="A86" s="406" t="s">
        <v>383</v>
      </c>
      <c r="B86" s="406" t="s">
        <v>392</v>
      </c>
      <c r="C86" s="406" t="s">
        <v>385</v>
      </c>
      <c r="D86" s="406" t="s">
        <v>386</v>
      </c>
      <c r="E86" s="406" t="s">
        <v>509</v>
      </c>
      <c r="F86" s="406" t="s">
        <v>401</v>
      </c>
      <c r="G86" s="406" t="s">
        <v>61</v>
      </c>
      <c r="H86" s="406" t="s">
        <v>393</v>
      </c>
      <c r="I86" s="406" t="s">
        <v>394</v>
      </c>
      <c r="J86" s="406" t="s">
        <v>532</v>
      </c>
      <c r="K86" s="406" t="s">
        <v>396</v>
      </c>
      <c r="L86" s="406" t="s">
        <v>12</v>
      </c>
    </row>
    <row r="87" spans="1:12" x14ac:dyDescent="0.3">
      <c r="A87" s="406" t="s">
        <v>383</v>
      </c>
      <c r="B87" s="406" t="s">
        <v>384</v>
      </c>
      <c r="C87" s="406" t="s">
        <v>385</v>
      </c>
      <c r="D87" s="406" t="s">
        <v>386</v>
      </c>
      <c r="E87" s="406" t="s">
        <v>533</v>
      </c>
      <c r="F87" s="406" t="s">
        <v>69</v>
      </c>
      <c r="G87" s="406" t="s">
        <v>61</v>
      </c>
      <c r="H87" s="406" t="s">
        <v>504</v>
      </c>
      <c r="I87" s="406" t="s">
        <v>389</v>
      </c>
      <c r="J87" s="406" t="s">
        <v>534</v>
      </c>
      <c r="K87" s="406" t="s">
        <v>506</v>
      </c>
      <c r="L87" s="406" t="s">
        <v>12</v>
      </c>
    </row>
    <row r="88" spans="1:12" x14ac:dyDescent="0.3">
      <c r="A88" s="406" t="s">
        <v>383</v>
      </c>
      <c r="B88" s="406" t="s">
        <v>384</v>
      </c>
      <c r="C88" s="406" t="s">
        <v>385</v>
      </c>
      <c r="D88" s="406" t="s">
        <v>386</v>
      </c>
      <c r="E88" s="406" t="s">
        <v>533</v>
      </c>
      <c r="F88" s="406" t="s">
        <v>69</v>
      </c>
      <c r="G88" s="406" t="s">
        <v>61</v>
      </c>
      <c r="H88" s="406" t="s">
        <v>504</v>
      </c>
      <c r="I88" s="406" t="s">
        <v>389</v>
      </c>
      <c r="J88" s="406" t="s">
        <v>535</v>
      </c>
      <c r="K88" s="406" t="s">
        <v>506</v>
      </c>
      <c r="L88" s="406" t="s">
        <v>12</v>
      </c>
    </row>
    <row r="89" spans="1:12" x14ac:dyDescent="0.3">
      <c r="A89" s="406" t="s">
        <v>383</v>
      </c>
      <c r="B89" s="406" t="s">
        <v>464</v>
      </c>
      <c r="C89" s="406" t="s">
        <v>385</v>
      </c>
      <c r="D89" s="406" t="s">
        <v>386</v>
      </c>
      <c r="E89" s="406" t="s">
        <v>533</v>
      </c>
      <c r="F89" s="406" t="s">
        <v>69</v>
      </c>
      <c r="G89" s="406" t="s">
        <v>61</v>
      </c>
      <c r="H89" s="406" t="s">
        <v>465</v>
      </c>
      <c r="I89" s="406" t="s">
        <v>413</v>
      </c>
      <c r="J89" s="406" t="s">
        <v>536</v>
      </c>
      <c r="K89" s="406" t="s">
        <v>466</v>
      </c>
      <c r="L89" s="406" t="s">
        <v>12</v>
      </c>
    </row>
    <row r="90" spans="1:12" x14ac:dyDescent="0.3">
      <c r="A90" s="406" t="s">
        <v>383</v>
      </c>
      <c r="B90" s="406" t="s">
        <v>474</v>
      </c>
      <c r="C90" s="406" t="s">
        <v>385</v>
      </c>
      <c r="D90" s="406" t="s">
        <v>386</v>
      </c>
      <c r="E90" s="406" t="s">
        <v>533</v>
      </c>
      <c r="F90" s="406" t="s">
        <v>69</v>
      </c>
      <c r="G90" s="406" t="s">
        <v>61</v>
      </c>
      <c r="H90" s="406" t="s">
        <v>475</v>
      </c>
      <c r="I90" s="406" t="s">
        <v>403</v>
      </c>
      <c r="J90" s="406" t="s">
        <v>515</v>
      </c>
      <c r="K90" s="406" t="s">
        <v>513</v>
      </c>
      <c r="L90" s="406" t="s">
        <v>12</v>
      </c>
    </row>
    <row r="91" spans="1:12" x14ac:dyDescent="0.3">
      <c r="A91" s="406" t="s">
        <v>383</v>
      </c>
      <c r="B91" s="406" t="s">
        <v>384</v>
      </c>
      <c r="C91" s="406" t="s">
        <v>385</v>
      </c>
      <c r="D91" s="406" t="s">
        <v>386</v>
      </c>
      <c r="E91" s="406" t="s">
        <v>533</v>
      </c>
      <c r="F91" s="406" t="s">
        <v>401</v>
      </c>
      <c r="G91" s="406" t="s">
        <v>61</v>
      </c>
      <c r="H91" s="406" t="s">
        <v>504</v>
      </c>
      <c r="I91" s="406" t="s">
        <v>389</v>
      </c>
      <c r="J91" s="406" t="s">
        <v>537</v>
      </c>
      <c r="K91" s="406" t="s">
        <v>511</v>
      </c>
      <c r="L91" s="406" t="s">
        <v>12</v>
      </c>
    </row>
    <row r="92" spans="1:12" x14ac:dyDescent="0.3">
      <c r="A92" s="406" t="s">
        <v>383</v>
      </c>
      <c r="B92" s="406" t="s">
        <v>474</v>
      </c>
      <c r="C92" s="406" t="s">
        <v>385</v>
      </c>
      <c r="D92" s="406" t="s">
        <v>386</v>
      </c>
      <c r="E92" s="406" t="s">
        <v>533</v>
      </c>
      <c r="F92" s="406" t="s">
        <v>401</v>
      </c>
      <c r="G92" s="406" t="s">
        <v>61</v>
      </c>
      <c r="H92" s="406" t="s">
        <v>475</v>
      </c>
      <c r="I92" s="406" t="s">
        <v>403</v>
      </c>
      <c r="J92" s="406" t="s">
        <v>538</v>
      </c>
      <c r="K92" s="406" t="s">
        <v>513</v>
      </c>
      <c r="L92" s="406" t="s">
        <v>12</v>
      </c>
    </row>
    <row r="93" spans="1:12" x14ac:dyDescent="0.3">
      <c r="A93" s="406" t="s">
        <v>383</v>
      </c>
      <c r="B93" s="406" t="s">
        <v>474</v>
      </c>
      <c r="C93" s="406" t="s">
        <v>385</v>
      </c>
      <c r="D93" s="406" t="s">
        <v>386</v>
      </c>
      <c r="E93" s="406" t="s">
        <v>533</v>
      </c>
      <c r="F93" s="406" t="s">
        <v>401</v>
      </c>
      <c r="G93" s="406" t="s">
        <v>61</v>
      </c>
      <c r="H93" s="406" t="s">
        <v>475</v>
      </c>
      <c r="I93" s="406" t="s">
        <v>403</v>
      </c>
      <c r="J93" s="406" t="s">
        <v>539</v>
      </c>
      <c r="K93" s="406" t="s">
        <v>513</v>
      </c>
      <c r="L93" s="406" t="s">
        <v>12</v>
      </c>
    </row>
    <row r="94" spans="1:12" x14ac:dyDescent="0.3">
      <c r="A94" s="406" t="s">
        <v>383</v>
      </c>
      <c r="B94" s="406" t="s">
        <v>474</v>
      </c>
      <c r="C94" s="406" t="s">
        <v>385</v>
      </c>
      <c r="D94" s="406" t="s">
        <v>386</v>
      </c>
      <c r="E94" s="406" t="s">
        <v>533</v>
      </c>
      <c r="F94" s="406" t="s">
        <v>401</v>
      </c>
      <c r="G94" s="406" t="s">
        <v>61</v>
      </c>
      <c r="H94" s="406" t="s">
        <v>475</v>
      </c>
      <c r="I94" s="406" t="s">
        <v>403</v>
      </c>
      <c r="J94" s="406" t="s">
        <v>540</v>
      </c>
      <c r="K94" s="406" t="s">
        <v>513</v>
      </c>
      <c r="L94" s="406" t="s">
        <v>12</v>
      </c>
    </row>
    <row r="95" spans="1:12" x14ac:dyDescent="0.3">
      <c r="A95" s="406" t="s">
        <v>383</v>
      </c>
      <c r="B95" s="406" t="s">
        <v>464</v>
      </c>
      <c r="C95" s="406" t="s">
        <v>385</v>
      </c>
      <c r="D95" s="406" t="s">
        <v>386</v>
      </c>
      <c r="E95" s="406" t="s">
        <v>533</v>
      </c>
      <c r="F95" s="406" t="s">
        <v>401</v>
      </c>
      <c r="G95" s="406" t="s">
        <v>61</v>
      </c>
      <c r="H95" s="406" t="s">
        <v>465</v>
      </c>
      <c r="I95" s="406" t="s">
        <v>413</v>
      </c>
      <c r="J95" s="406" t="s">
        <v>541</v>
      </c>
      <c r="K95" s="406" t="s">
        <v>466</v>
      </c>
      <c r="L95" s="406" t="s">
        <v>12</v>
      </c>
    </row>
    <row r="96" spans="1:12" x14ac:dyDescent="0.3">
      <c r="A96" s="406" t="s">
        <v>383</v>
      </c>
      <c r="B96" s="406" t="s">
        <v>464</v>
      </c>
      <c r="C96" s="406" t="s">
        <v>385</v>
      </c>
      <c r="D96" s="406" t="s">
        <v>386</v>
      </c>
      <c r="E96" s="406" t="s">
        <v>533</v>
      </c>
      <c r="F96" s="406" t="s">
        <v>401</v>
      </c>
      <c r="G96" s="406" t="s">
        <v>61</v>
      </c>
      <c r="H96" s="406" t="s">
        <v>465</v>
      </c>
      <c r="I96" s="406" t="s">
        <v>413</v>
      </c>
      <c r="J96" s="406" t="s">
        <v>542</v>
      </c>
      <c r="K96" s="406" t="s">
        <v>466</v>
      </c>
      <c r="L96" s="406" t="s">
        <v>12</v>
      </c>
    </row>
    <row r="97" spans="1:12" x14ac:dyDescent="0.3">
      <c r="A97" s="406" t="s">
        <v>383</v>
      </c>
      <c r="B97" s="406" t="s">
        <v>464</v>
      </c>
      <c r="C97" s="406" t="s">
        <v>385</v>
      </c>
      <c r="D97" s="406" t="s">
        <v>386</v>
      </c>
      <c r="E97" s="406" t="s">
        <v>533</v>
      </c>
      <c r="F97" s="406" t="s">
        <v>401</v>
      </c>
      <c r="G97" s="406" t="s">
        <v>61</v>
      </c>
      <c r="H97" s="406" t="s">
        <v>465</v>
      </c>
      <c r="I97" s="406" t="s">
        <v>413</v>
      </c>
      <c r="J97" s="406" t="s">
        <v>543</v>
      </c>
      <c r="K97" s="406" t="s">
        <v>466</v>
      </c>
      <c r="L97" s="406" t="s">
        <v>12</v>
      </c>
    </row>
    <row r="98" spans="1:12" x14ac:dyDescent="0.3">
      <c r="A98" s="406" t="s">
        <v>383</v>
      </c>
      <c r="B98" s="406" t="s">
        <v>474</v>
      </c>
      <c r="C98" s="406" t="s">
        <v>385</v>
      </c>
      <c r="D98" s="406" t="s">
        <v>386</v>
      </c>
      <c r="E98" s="406" t="s">
        <v>533</v>
      </c>
      <c r="F98" s="406" t="s">
        <v>401</v>
      </c>
      <c r="G98" s="406" t="s">
        <v>61</v>
      </c>
      <c r="H98" s="406" t="s">
        <v>475</v>
      </c>
      <c r="I98" s="406" t="s">
        <v>403</v>
      </c>
      <c r="J98" s="406" t="s">
        <v>544</v>
      </c>
      <c r="K98" s="406" t="s">
        <v>517</v>
      </c>
      <c r="L98" s="406" t="s">
        <v>12</v>
      </c>
    </row>
    <row r="99" spans="1:12" x14ac:dyDescent="0.3">
      <c r="A99" s="406" t="s">
        <v>383</v>
      </c>
      <c r="B99" s="406" t="s">
        <v>384</v>
      </c>
      <c r="C99" s="406" t="s">
        <v>385</v>
      </c>
      <c r="D99" s="406" t="s">
        <v>386</v>
      </c>
      <c r="E99" s="406" t="s">
        <v>545</v>
      </c>
      <c r="F99" s="406" t="s">
        <v>69</v>
      </c>
      <c r="G99" s="406" t="s">
        <v>61</v>
      </c>
      <c r="H99" s="406" t="s">
        <v>546</v>
      </c>
      <c r="I99" s="406" t="s">
        <v>389</v>
      </c>
      <c r="J99" s="406" t="s">
        <v>547</v>
      </c>
      <c r="K99" s="406" t="s">
        <v>548</v>
      </c>
      <c r="L99" s="406" t="s">
        <v>12</v>
      </c>
    </row>
    <row r="100" spans="1:12" x14ac:dyDescent="0.3">
      <c r="A100" s="406" t="s">
        <v>383</v>
      </c>
      <c r="B100" s="406" t="s">
        <v>474</v>
      </c>
      <c r="C100" s="406" t="s">
        <v>385</v>
      </c>
      <c r="D100" s="406" t="s">
        <v>386</v>
      </c>
      <c r="E100" s="406" t="s">
        <v>545</v>
      </c>
      <c r="F100" s="406" t="s">
        <v>69</v>
      </c>
      <c r="G100" s="406" t="s">
        <v>61</v>
      </c>
      <c r="H100" s="406" t="s">
        <v>475</v>
      </c>
      <c r="I100" s="406" t="s">
        <v>403</v>
      </c>
      <c r="J100" s="406" t="s">
        <v>549</v>
      </c>
      <c r="K100" s="406" t="s">
        <v>517</v>
      </c>
      <c r="L100" s="406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088A-F553-4692-BB96-EC25E66AD967}">
  <dimension ref="A1:G100"/>
  <sheetViews>
    <sheetView tabSelected="1" zoomScale="85" zoomScaleNormal="85" workbookViewId="0">
      <selection sqref="A1:G1"/>
    </sheetView>
  </sheetViews>
  <sheetFormatPr defaultRowHeight="14.4" x14ac:dyDescent="0.3"/>
  <cols>
    <col min="1" max="1" width="5.6640625" style="439" customWidth="1"/>
    <col min="2" max="2" width="6.5546875" style="439" customWidth="1"/>
    <col min="3" max="3" width="8.5546875" style="439" customWidth="1"/>
    <col min="4" max="4" width="5.6640625" style="439" customWidth="1"/>
    <col min="5" max="6" width="22.109375" style="439" customWidth="1"/>
    <col min="7" max="7" width="12" style="439" customWidth="1"/>
    <col min="8" max="16384" width="8.88671875" style="406"/>
  </cols>
  <sheetData>
    <row r="1" spans="1:7" ht="45" customHeight="1" x14ac:dyDescent="0.3">
      <c r="A1" s="403" t="s">
        <v>296</v>
      </c>
      <c r="B1" s="404"/>
      <c r="C1" s="404"/>
      <c r="D1" s="404"/>
      <c r="E1" s="404"/>
      <c r="F1" s="404"/>
      <c r="G1" s="405"/>
    </row>
    <row r="2" spans="1:7" ht="40.5" customHeight="1" x14ac:dyDescent="0.3">
      <c r="A2" s="407"/>
      <c r="B2" s="408"/>
      <c r="C2" s="408"/>
      <c r="D2" s="408"/>
      <c r="E2" s="408"/>
      <c r="F2" s="408"/>
      <c r="G2" s="409"/>
    </row>
    <row r="3" spans="1:7" ht="21" hidden="1" x14ac:dyDescent="0.3">
      <c r="A3" s="410"/>
      <c r="B3" s="411"/>
      <c r="C3" s="411"/>
      <c r="D3" s="411"/>
      <c r="E3" s="411"/>
      <c r="F3" s="411"/>
      <c r="G3" s="412"/>
    </row>
    <row r="4" spans="1:7" ht="48" customHeight="1" x14ac:dyDescent="0.3">
      <c r="A4" s="413" t="s">
        <v>297</v>
      </c>
      <c r="B4" s="413" t="s">
        <v>298</v>
      </c>
      <c r="C4" s="413" t="s">
        <v>299</v>
      </c>
      <c r="D4" s="413" t="s">
        <v>300</v>
      </c>
      <c r="E4" s="414"/>
      <c r="F4" s="414"/>
      <c r="G4" s="414" t="s">
        <v>301</v>
      </c>
    </row>
    <row r="5" spans="1:7" ht="21.9" customHeight="1" x14ac:dyDescent="0.3">
      <c r="A5" s="415" t="s">
        <v>302</v>
      </c>
      <c r="B5" s="416"/>
      <c r="C5" s="415" t="s">
        <v>303</v>
      </c>
      <c r="D5" s="415" t="s">
        <v>8</v>
      </c>
      <c r="E5" s="415" t="s">
        <v>117</v>
      </c>
      <c r="F5" s="415" t="s">
        <v>119</v>
      </c>
      <c r="G5" s="414"/>
    </row>
    <row r="6" spans="1:7" ht="21.9" customHeight="1" x14ac:dyDescent="0.3">
      <c r="A6" s="417" t="s">
        <v>304</v>
      </c>
      <c r="B6" s="418"/>
      <c r="C6" s="417" t="s">
        <v>303</v>
      </c>
      <c r="D6" s="417" t="s">
        <v>9</v>
      </c>
      <c r="E6" s="417" t="s">
        <v>123</v>
      </c>
      <c r="F6" s="417" t="s">
        <v>121</v>
      </c>
      <c r="G6" s="419"/>
    </row>
    <row r="7" spans="1:7" ht="21.9" customHeight="1" x14ac:dyDescent="0.3">
      <c r="A7" s="417" t="s">
        <v>304</v>
      </c>
      <c r="B7" s="418"/>
      <c r="C7" s="417" t="s">
        <v>303</v>
      </c>
      <c r="D7" s="417" t="s">
        <v>8</v>
      </c>
      <c r="E7" s="420" t="s">
        <v>125</v>
      </c>
      <c r="F7" s="417" t="s">
        <v>127</v>
      </c>
      <c r="G7" s="419"/>
    </row>
    <row r="8" spans="1:7" ht="21.9" customHeight="1" x14ac:dyDescent="0.3">
      <c r="A8" s="421" t="s">
        <v>304</v>
      </c>
      <c r="B8" s="422"/>
      <c r="C8" s="421" t="s">
        <v>305</v>
      </c>
      <c r="D8" s="421" t="s">
        <v>10</v>
      </c>
      <c r="E8" s="423" t="s">
        <v>146</v>
      </c>
      <c r="F8" s="421" t="s">
        <v>152</v>
      </c>
      <c r="G8" s="419"/>
    </row>
    <row r="9" spans="1:7" ht="21.9" customHeight="1" x14ac:dyDescent="0.3">
      <c r="A9" s="421" t="s">
        <v>304</v>
      </c>
      <c r="B9" s="422"/>
      <c r="C9" s="421" t="s">
        <v>305</v>
      </c>
      <c r="D9" s="421" t="s">
        <v>4</v>
      </c>
      <c r="E9" s="423" t="s">
        <v>154</v>
      </c>
      <c r="F9" s="421" t="s">
        <v>156</v>
      </c>
      <c r="G9" s="419"/>
    </row>
    <row r="10" spans="1:7" ht="21.9" customHeight="1" x14ac:dyDescent="0.3">
      <c r="A10" s="424" t="s">
        <v>304</v>
      </c>
      <c r="B10" s="425"/>
      <c r="C10" s="424" t="s">
        <v>306</v>
      </c>
      <c r="D10" s="424" t="s">
        <v>5</v>
      </c>
      <c r="E10" s="426" t="s">
        <v>161</v>
      </c>
      <c r="F10" s="424" t="s">
        <v>307</v>
      </c>
      <c r="G10" s="419"/>
    </row>
    <row r="11" spans="1:7" ht="21.9" customHeight="1" x14ac:dyDescent="0.3">
      <c r="A11" s="424" t="s">
        <v>304</v>
      </c>
      <c r="B11" s="425"/>
      <c r="C11" s="424" t="s">
        <v>306</v>
      </c>
      <c r="D11" s="424" t="s">
        <v>6</v>
      </c>
      <c r="E11" s="426" t="s">
        <v>138</v>
      </c>
      <c r="F11" s="424" t="s">
        <v>308</v>
      </c>
      <c r="G11" s="419"/>
    </row>
    <row r="12" spans="1:7" ht="21.9" customHeight="1" x14ac:dyDescent="0.3">
      <c r="A12" s="424" t="s">
        <v>304</v>
      </c>
      <c r="B12" s="425"/>
      <c r="C12" s="424" t="s">
        <v>306</v>
      </c>
      <c r="D12" s="424" t="s">
        <v>7</v>
      </c>
      <c r="E12" s="426" t="s">
        <v>160</v>
      </c>
      <c r="F12" s="424" t="s">
        <v>165</v>
      </c>
      <c r="G12" s="419"/>
    </row>
    <row r="13" spans="1:7" ht="21.9" customHeight="1" x14ac:dyDescent="0.3">
      <c r="A13" s="417" t="s">
        <v>309</v>
      </c>
      <c r="B13" s="418"/>
      <c r="C13" s="417" t="s">
        <v>303</v>
      </c>
      <c r="D13" s="420" t="s">
        <v>8</v>
      </c>
      <c r="E13" s="420" t="s">
        <v>127</v>
      </c>
      <c r="F13" s="417" t="s">
        <v>123</v>
      </c>
      <c r="G13" s="419"/>
    </row>
    <row r="14" spans="1:7" ht="21.9" customHeight="1" x14ac:dyDescent="0.3">
      <c r="A14" s="417" t="s">
        <v>309</v>
      </c>
      <c r="B14" s="417"/>
      <c r="C14" s="417" t="s">
        <v>303</v>
      </c>
      <c r="D14" s="420" t="s">
        <v>9</v>
      </c>
      <c r="E14" s="417" t="s">
        <v>121</v>
      </c>
      <c r="F14" s="417" t="s">
        <v>129</v>
      </c>
      <c r="G14" s="419"/>
    </row>
    <row r="15" spans="1:7" ht="21.9" customHeight="1" x14ac:dyDescent="0.3">
      <c r="A15" s="417" t="s">
        <v>310</v>
      </c>
      <c r="B15" s="417"/>
      <c r="C15" s="417" t="s">
        <v>303</v>
      </c>
      <c r="D15" s="417" t="s">
        <v>8</v>
      </c>
      <c r="E15" s="417" t="s">
        <v>129</v>
      </c>
      <c r="F15" s="417" t="s">
        <v>127</v>
      </c>
      <c r="G15" s="419"/>
    </row>
    <row r="16" spans="1:7" ht="21.9" customHeight="1" x14ac:dyDescent="0.3">
      <c r="A16" s="417" t="s">
        <v>310</v>
      </c>
      <c r="B16" s="417"/>
      <c r="C16" s="417" t="s">
        <v>303</v>
      </c>
      <c r="D16" s="417" t="s">
        <v>9</v>
      </c>
      <c r="E16" s="417" t="s">
        <v>123</v>
      </c>
      <c r="F16" s="417" t="s">
        <v>125</v>
      </c>
      <c r="G16" s="419"/>
    </row>
    <row r="17" spans="1:7" ht="21.9" customHeight="1" x14ac:dyDescent="0.3">
      <c r="A17" s="417" t="s">
        <v>311</v>
      </c>
      <c r="B17" s="417"/>
      <c r="C17" s="417" t="s">
        <v>303</v>
      </c>
      <c r="D17" s="417" t="s">
        <v>8</v>
      </c>
      <c r="E17" s="417" t="s">
        <v>125</v>
      </c>
      <c r="F17" s="417" t="s">
        <v>129</v>
      </c>
      <c r="G17" s="419"/>
    </row>
    <row r="18" spans="1:7" ht="21.9" customHeight="1" x14ac:dyDescent="0.3">
      <c r="A18" s="417" t="s">
        <v>311</v>
      </c>
      <c r="B18" s="417"/>
      <c r="C18" s="417" t="s">
        <v>303</v>
      </c>
      <c r="D18" s="417" t="s">
        <v>9</v>
      </c>
      <c r="E18" s="417" t="s">
        <v>127</v>
      </c>
      <c r="F18" s="417" t="s">
        <v>121</v>
      </c>
      <c r="G18" s="419"/>
    </row>
    <row r="19" spans="1:7" ht="21.9" customHeight="1" x14ac:dyDescent="0.3">
      <c r="A19" s="417" t="s">
        <v>312</v>
      </c>
      <c r="B19" s="417"/>
      <c r="C19" s="417" t="s">
        <v>303</v>
      </c>
      <c r="D19" s="417" t="s">
        <v>8</v>
      </c>
      <c r="E19" s="417" t="s">
        <v>129</v>
      </c>
      <c r="F19" s="417" t="s">
        <v>123</v>
      </c>
      <c r="G19" s="419"/>
    </row>
    <row r="20" spans="1:7" ht="21.9" customHeight="1" x14ac:dyDescent="0.3">
      <c r="A20" s="417" t="s">
        <v>312</v>
      </c>
      <c r="B20" s="417"/>
      <c r="C20" s="417" t="s">
        <v>303</v>
      </c>
      <c r="D20" s="417" t="s">
        <v>9</v>
      </c>
      <c r="E20" s="417" t="s">
        <v>121</v>
      </c>
      <c r="F20" s="417" t="s">
        <v>125</v>
      </c>
      <c r="G20" s="419"/>
    </row>
    <row r="21" spans="1:7" ht="21.9" customHeight="1" x14ac:dyDescent="0.3">
      <c r="A21" s="421" t="s">
        <v>313</v>
      </c>
      <c r="B21" s="421"/>
      <c r="C21" s="421" t="s">
        <v>305</v>
      </c>
      <c r="D21" s="421" t="s">
        <v>4</v>
      </c>
      <c r="E21" s="421" t="s">
        <v>152</v>
      </c>
      <c r="F21" s="421" t="s">
        <v>150</v>
      </c>
      <c r="G21" s="419"/>
    </row>
    <row r="22" spans="1:7" ht="21.9" customHeight="1" x14ac:dyDescent="0.3">
      <c r="A22" s="421" t="s">
        <v>313</v>
      </c>
      <c r="B22" s="421"/>
      <c r="C22" s="421" t="s">
        <v>305</v>
      </c>
      <c r="D22" s="421" t="s">
        <v>5</v>
      </c>
      <c r="E22" s="421" t="s">
        <v>156</v>
      </c>
      <c r="F22" s="421" t="s">
        <v>148</v>
      </c>
      <c r="G22" s="419"/>
    </row>
    <row r="23" spans="1:7" ht="21.9" customHeight="1" x14ac:dyDescent="0.3">
      <c r="A23" s="424" t="s">
        <v>313</v>
      </c>
      <c r="B23" s="424"/>
      <c r="C23" s="424" t="s">
        <v>305</v>
      </c>
      <c r="D23" s="424" t="s">
        <v>6</v>
      </c>
      <c r="E23" s="424" t="s">
        <v>314</v>
      </c>
      <c r="F23" s="424" t="s">
        <v>158</v>
      </c>
      <c r="G23" s="419"/>
    </row>
    <row r="24" spans="1:7" ht="21.9" customHeight="1" x14ac:dyDescent="0.3">
      <c r="A24" s="424" t="s">
        <v>313</v>
      </c>
      <c r="B24" s="424"/>
      <c r="C24" s="424" t="s">
        <v>305</v>
      </c>
      <c r="D24" s="424" t="s">
        <v>7</v>
      </c>
      <c r="E24" s="424" t="s">
        <v>163</v>
      </c>
      <c r="F24" s="424" t="s">
        <v>160</v>
      </c>
      <c r="G24" s="419"/>
    </row>
    <row r="25" spans="1:7" ht="21.9" customHeight="1" x14ac:dyDescent="0.3">
      <c r="A25" s="424" t="s">
        <v>313</v>
      </c>
      <c r="B25" s="424"/>
      <c r="C25" s="424" t="s">
        <v>305</v>
      </c>
      <c r="D25" s="424" t="s">
        <v>8</v>
      </c>
      <c r="E25" s="424" t="s">
        <v>165</v>
      </c>
      <c r="F25" s="424" t="s">
        <v>138</v>
      </c>
      <c r="G25" s="419"/>
    </row>
    <row r="26" spans="1:7" ht="21.9" customHeight="1" x14ac:dyDescent="0.3">
      <c r="A26" s="421" t="s">
        <v>311</v>
      </c>
      <c r="B26" s="421"/>
      <c r="C26" s="421" t="s">
        <v>305</v>
      </c>
      <c r="D26" s="421" t="s">
        <v>4</v>
      </c>
      <c r="E26" s="421" t="s">
        <v>150</v>
      </c>
      <c r="F26" s="421" t="s">
        <v>146</v>
      </c>
      <c r="G26" s="419"/>
    </row>
    <row r="27" spans="1:7" ht="21.9" customHeight="1" x14ac:dyDescent="0.3">
      <c r="A27" s="421" t="s">
        <v>311</v>
      </c>
      <c r="B27" s="421"/>
      <c r="C27" s="421" t="s">
        <v>305</v>
      </c>
      <c r="D27" s="421" t="s">
        <v>5</v>
      </c>
      <c r="E27" s="421" t="s">
        <v>148</v>
      </c>
      <c r="F27" s="421" t="s">
        <v>154</v>
      </c>
      <c r="G27" s="419"/>
    </row>
    <row r="28" spans="1:7" ht="21.9" customHeight="1" x14ac:dyDescent="0.3">
      <c r="A28" s="424" t="s">
        <v>311</v>
      </c>
      <c r="B28" s="424"/>
      <c r="C28" s="424" t="s">
        <v>305</v>
      </c>
      <c r="D28" s="424" t="s">
        <v>6</v>
      </c>
      <c r="E28" s="424" t="s">
        <v>158</v>
      </c>
      <c r="F28" s="424" t="s">
        <v>161</v>
      </c>
      <c r="G28" s="419"/>
    </row>
    <row r="29" spans="1:7" ht="21.9" customHeight="1" x14ac:dyDescent="0.3">
      <c r="A29" s="424" t="s">
        <v>311</v>
      </c>
      <c r="B29" s="424"/>
      <c r="C29" s="424" t="s">
        <v>305</v>
      </c>
      <c r="D29" s="424" t="s">
        <v>7</v>
      </c>
      <c r="E29" s="424" t="s">
        <v>160</v>
      </c>
      <c r="F29" s="424" t="s">
        <v>138</v>
      </c>
      <c r="G29" s="419"/>
    </row>
    <row r="30" spans="1:7" ht="21.9" customHeight="1" x14ac:dyDescent="0.3">
      <c r="A30" s="424" t="s">
        <v>311</v>
      </c>
      <c r="B30" s="424"/>
      <c r="C30" s="424" t="s">
        <v>305</v>
      </c>
      <c r="D30" s="424" t="s">
        <v>8</v>
      </c>
      <c r="E30" s="424" t="s">
        <v>163</v>
      </c>
      <c r="F30" s="424" t="s">
        <v>165</v>
      </c>
      <c r="G30" s="419"/>
    </row>
    <row r="31" spans="1:7" ht="21.9" customHeight="1" x14ac:dyDescent="0.3">
      <c r="A31" s="421" t="s">
        <v>315</v>
      </c>
      <c r="B31" s="421"/>
      <c r="C31" s="421" t="s">
        <v>305</v>
      </c>
      <c r="D31" s="421" t="s">
        <v>4</v>
      </c>
      <c r="E31" s="421" t="s">
        <v>316</v>
      </c>
      <c r="F31" s="421"/>
      <c r="G31" s="419"/>
    </row>
    <row r="32" spans="1:7" ht="21.9" customHeight="1" x14ac:dyDescent="0.3">
      <c r="A32" s="421" t="s">
        <v>315</v>
      </c>
      <c r="B32" s="421"/>
      <c r="C32" s="421" t="s">
        <v>305</v>
      </c>
      <c r="D32" s="421" t="s">
        <v>5</v>
      </c>
      <c r="E32" s="421" t="s">
        <v>316</v>
      </c>
      <c r="F32" s="421"/>
      <c r="G32" s="419"/>
    </row>
    <row r="33" spans="1:7" ht="21.9" customHeight="1" x14ac:dyDescent="0.3">
      <c r="A33" s="424" t="s">
        <v>315</v>
      </c>
      <c r="B33" s="424"/>
      <c r="C33" s="424" t="s">
        <v>305</v>
      </c>
      <c r="D33" s="424" t="s">
        <v>6</v>
      </c>
      <c r="E33" s="424" t="s">
        <v>316</v>
      </c>
      <c r="F33" s="424"/>
      <c r="G33" s="419"/>
    </row>
    <row r="34" spans="1:7" ht="21.9" customHeight="1" x14ac:dyDescent="0.3">
      <c r="A34" s="424" t="s">
        <v>315</v>
      </c>
      <c r="B34" s="424"/>
      <c r="C34" s="424" t="s">
        <v>305</v>
      </c>
      <c r="D34" s="424" t="s">
        <v>7</v>
      </c>
      <c r="E34" s="424" t="s">
        <v>316</v>
      </c>
      <c r="F34" s="424"/>
      <c r="G34" s="419"/>
    </row>
    <row r="35" spans="1:7" ht="21.9" customHeight="1" x14ac:dyDescent="0.3">
      <c r="A35" s="424" t="s">
        <v>315</v>
      </c>
      <c r="B35" s="424"/>
      <c r="C35" s="424" t="s">
        <v>305</v>
      </c>
      <c r="D35" s="424" t="s">
        <v>8</v>
      </c>
      <c r="E35" s="424" t="s">
        <v>316</v>
      </c>
      <c r="F35" s="424"/>
      <c r="G35" s="419"/>
    </row>
    <row r="36" spans="1:7" ht="21.9" customHeight="1" x14ac:dyDescent="0.3">
      <c r="A36" s="427" t="s">
        <v>317</v>
      </c>
      <c r="B36" s="427"/>
      <c r="C36" s="427" t="s">
        <v>318</v>
      </c>
      <c r="D36" s="427" t="s">
        <v>8</v>
      </c>
      <c r="E36" s="427" t="s">
        <v>136</v>
      </c>
      <c r="F36" s="427" t="s">
        <v>138</v>
      </c>
      <c r="G36" s="419"/>
    </row>
    <row r="37" spans="1:7" ht="21.9" customHeight="1" x14ac:dyDescent="0.3">
      <c r="A37" s="428" t="s">
        <v>317</v>
      </c>
      <c r="B37" s="427"/>
      <c r="C37" s="427" t="s">
        <v>318</v>
      </c>
      <c r="D37" s="427" t="s">
        <v>9</v>
      </c>
      <c r="E37" s="427" t="s">
        <v>142</v>
      </c>
      <c r="F37" s="427" t="s">
        <v>144</v>
      </c>
      <c r="G37" s="419"/>
    </row>
    <row r="38" spans="1:7" ht="21.9" customHeight="1" x14ac:dyDescent="0.3">
      <c r="A38" s="429" t="s">
        <v>317</v>
      </c>
      <c r="B38" s="430"/>
      <c r="C38" s="430" t="s">
        <v>319</v>
      </c>
      <c r="D38" s="430" t="s">
        <v>4</v>
      </c>
      <c r="E38" s="430" t="s">
        <v>170</v>
      </c>
      <c r="F38" s="430" t="s">
        <v>320</v>
      </c>
      <c r="G38" s="419"/>
    </row>
    <row r="39" spans="1:7" ht="21.9" customHeight="1" x14ac:dyDescent="0.3">
      <c r="A39" s="429" t="s">
        <v>317</v>
      </c>
      <c r="B39" s="430"/>
      <c r="C39" s="430" t="s">
        <v>321</v>
      </c>
      <c r="D39" s="430" t="s">
        <v>5</v>
      </c>
      <c r="E39" s="430" t="s">
        <v>174</v>
      </c>
      <c r="F39" s="430" t="s">
        <v>181</v>
      </c>
      <c r="G39" s="419"/>
    </row>
    <row r="40" spans="1:7" ht="21.9" customHeight="1" x14ac:dyDescent="0.3">
      <c r="A40" s="429" t="s">
        <v>317</v>
      </c>
      <c r="B40" s="430"/>
      <c r="C40" s="430" t="s">
        <v>321</v>
      </c>
      <c r="D40" s="430" t="s">
        <v>6</v>
      </c>
      <c r="E40" s="430" t="s">
        <v>179</v>
      </c>
      <c r="F40" s="430" t="s">
        <v>177</v>
      </c>
      <c r="G40" s="419"/>
    </row>
    <row r="41" spans="1:7" ht="21.9" customHeight="1" x14ac:dyDescent="0.3">
      <c r="A41" s="429" t="s">
        <v>317</v>
      </c>
      <c r="B41" s="430"/>
      <c r="C41" s="430" t="s">
        <v>321</v>
      </c>
      <c r="D41" s="430" t="s">
        <v>7</v>
      </c>
      <c r="E41" s="430" t="s">
        <v>322</v>
      </c>
      <c r="F41" s="430" t="s">
        <v>186</v>
      </c>
      <c r="G41" s="419"/>
    </row>
    <row r="42" spans="1:7" ht="21.9" customHeight="1" x14ac:dyDescent="0.3">
      <c r="A42" s="429" t="s">
        <v>317</v>
      </c>
      <c r="B42" s="430"/>
      <c r="C42" s="430" t="s">
        <v>321</v>
      </c>
      <c r="D42" s="430" t="s">
        <v>8</v>
      </c>
      <c r="E42" s="430" t="s">
        <v>189</v>
      </c>
      <c r="F42" s="430" t="s">
        <v>323</v>
      </c>
      <c r="G42" s="419"/>
    </row>
    <row r="43" spans="1:7" ht="21.9" customHeight="1" x14ac:dyDescent="0.3">
      <c r="A43" s="427" t="s">
        <v>324</v>
      </c>
      <c r="B43" s="431"/>
      <c r="C43" s="427" t="s">
        <v>318</v>
      </c>
      <c r="D43" s="427" t="s">
        <v>8</v>
      </c>
      <c r="E43" s="427" t="s">
        <v>138</v>
      </c>
      <c r="F43" s="427" t="s">
        <v>117</v>
      </c>
      <c r="G43" s="419"/>
    </row>
    <row r="44" spans="1:7" ht="21.9" customHeight="1" x14ac:dyDescent="0.3">
      <c r="A44" s="428" t="s">
        <v>324</v>
      </c>
      <c r="B44" s="431"/>
      <c r="C44" s="427" t="s">
        <v>318</v>
      </c>
      <c r="D44" s="427" t="s">
        <v>9</v>
      </c>
      <c r="E44" s="428" t="s">
        <v>144</v>
      </c>
      <c r="F44" s="427" t="s">
        <v>140</v>
      </c>
      <c r="G44" s="419"/>
    </row>
    <row r="45" spans="1:7" ht="21.9" customHeight="1" x14ac:dyDescent="0.3">
      <c r="A45" s="427" t="s">
        <v>325</v>
      </c>
      <c r="B45" s="431"/>
      <c r="C45" s="427" t="s">
        <v>318</v>
      </c>
      <c r="D45" s="427" t="s">
        <v>8</v>
      </c>
      <c r="E45" s="427" t="s">
        <v>117</v>
      </c>
      <c r="F45" s="427" t="s">
        <v>136</v>
      </c>
      <c r="G45" s="419"/>
    </row>
    <row r="46" spans="1:7" ht="21.9" customHeight="1" x14ac:dyDescent="0.3">
      <c r="A46" s="427" t="s">
        <v>325</v>
      </c>
      <c r="B46" s="431"/>
      <c r="C46" s="427" t="s">
        <v>318</v>
      </c>
      <c r="D46" s="427" t="s">
        <v>9</v>
      </c>
      <c r="E46" s="427" t="s">
        <v>140</v>
      </c>
      <c r="F46" s="427" t="s">
        <v>142</v>
      </c>
      <c r="G46" s="419"/>
    </row>
    <row r="47" spans="1:7" ht="21.9" customHeight="1" x14ac:dyDescent="0.3">
      <c r="A47" s="427" t="s">
        <v>326</v>
      </c>
      <c r="B47" s="431"/>
      <c r="C47" s="427" t="s">
        <v>318</v>
      </c>
      <c r="D47" s="427" t="s">
        <v>8</v>
      </c>
      <c r="E47" s="427" t="s">
        <v>316</v>
      </c>
      <c r="F47" s="427"/>
      <c r="G47" s="414"/>
    </row>
    <row r="48" spans="1:7" ht="21.9" customHeight="1" x14ac:dyDescent="0.3">
      <c r="A48" s="427" t="s">
        <v>326</v>
      </c>
      <c r="B48" s="431"/>
      <c r="C48" s="427" t="s">
        <v>318</v>
      </c>
      <c r="D48" s="427" t="s">
        <v>9</v>
      </c>
      <c r="E48" s="427" t="s">
        <v>316</v>
      </c>
      <c r="F48" s="427"/>
      <c r="G48" s="414"/>
    </row>
    <row r="49" spans="1:7" ht="21.9" customHeight="1" x14ac:dyDescent="0.3">
      <c r="A49" s="428" t="s">
        <v>327</v>
      </c>
      <c r="B49" s="431"/>
      <c r="C49" s="427" t="s">
        <v>318</v>
      </c>
      <c r="D49" s="427" t="s">
        <v>8</v>
      </c>
      <c r="E49" s="427" t="s">
        <v>316</v>
      </c>
      <c r="F49" s="427"/>
      <c r="G49" s="414"/>
    </row>
    <row r="50" spans="1:7" ht="21.9" customHeight="1" x14ac:dyDescent="0.3">
      <c r="A50" s="427" t="s">
        <v>327</v>
      </c>
      <c r="B50" s="431"/>
      <c r="C50" s="427" t="s">
        <v>328</v>
      </c>
      <c r="D50" s="427" t="s">
        <v>9</v>
      </c>
      <c r="E50" s="427" t="s">
        <v>131</v>
      </c>
      <c r="F50" s="427" t="s">
        <v>133</v>
      </c>
      <c r="G50" s="414"/>
    </row>
    <row r="51" spans="1:7" ht="21.9" customHeight="1" x14ac:dyDescent="0.3">
      <c r="A51" s="430" t="s">
        <v>329</v>
      </c>
      <c r="B51" s="430"/>
      <c r="C51" s="430" t="s">
        <v>321</v>
      </c>
      <c r="D51" s="430" t="s">
        <v>4</v>
      </c>
      <c r="E51" s="430" t="s">
        <v>57</v>
      </c>
      <c r="F51" s="430"/>
      <c r="G51" s="414"/>
    </row>
    <row r="52" spans="1:7" ht="21.9" customHeight="1" x14ac:dyDescent="0.3">
      <c r="A52" s="430" t="s">
        <v>329</v>
      </c>
      <c r="B52" s="430"/>
      <c r="C52" s="430" t="s">
        <v>321</v>
      </c>
      <c r="D52" s="430" t="s">
        <v>5</v>
      </c>
      <c r="E52" s="430" t="s">
        <v>188</v>
      </c>
      <c r="F52" s="430" t="s">
        <v>330</v>
      </c>
      <c r="G52" s="414"/>
    </row>
    <row r="53" spans="1:7" ht="21.9" customHeight="1" x14ac:dyDescent="0.3">
      <c r="A53" s="430" t="s">
        <v>326</v>
      </c>
      <c r="B53" s="432"/>
      <c r="C53" s="430" t="s">
        <v>321</v>
      </c>
      <c r="D53" s="430" t="s">
        <v>6</v>
      </c>
      <c r="E53" s="429" t="s">
        <v>57</v>
      </c>
      <c r="F53" s="430"/>
      <c r="G53" s="414"/>
    </row>
    <row r="54" spans="1:7" ht="21.9" customHeight="1" x14ac:dyDescent="0.3">
      <c r="A54" s="430" t="s">
        <v>331</v>
      </c>
      <c r="B54" s="432"/>
      <c r="C54" s="430" t="s">
        <v>321</v>
      </c>
      <c r="D54" s="430" t="s">
        <v>7</v>
      </c>
      <c r="E54" s="430" t="s">
        <v>52</v>
      </c>
      <c r="F54" s="430"/>
      <c r="G54" s="414"/>
    </row>
    <row r="55" spans="1:7" ht="21.9" customHeight="1" x14ac:dyDescent="0.3">
      <c r="A55" s="429" t="s">
        <v>332</v>
      </c>
      <c r="B55" s="432"/>
      <c r="C55" s="430"/>
      <c r="D55" s="430" t="s">
        <v>10</v>
      </c>
      <c r="E55" s="430" t="s">
        <v>333</v>
      </c>
      <c r="F55" s="430"/>
      <c r="G55" s="414"/>
    </row>
    <row r="56" spans="1:7" ht="21.9" customHeight="1" x14ac:dyDescent="0.3">
      <c r="A56" s="433" t="s">
        <v>332</v>
      </c>
      <c r="B56" s="434"/>
      <c r="C56" s="435" t="s">
        <v>334</v>
      </c>
      <c r="D56" s="435" t="s">
        <v>4</v>
      </c>
      <c r="E56" s="435" t="s">
        <v>227</v>
      </c>
      <c r="F56" s="435" t="s">
        <v>229</v>
      </c>
      <c r="G56" s="414"/>
    </row>
    <row r="57" spans="1:7" ht="21.9" customHeight="1" x14ac:dyDescent="0.3">
      <c r="A57" s="435"/>
      <c r="B57" s="434"/>
      <c r="C57" s="435"/>
      <c r="D57" s="435" t="s">
        <v>5</v>
      </c>
      <c r="E57" s="435" t="s">
        <v>156</v>
      </c>
      <c r="F57" s="435" t="s">
        <v>335</v>
      </c>
      <c r="G57" s="414"/>
    </row>
    <row r="58" spans="1:7" ht="21.9" customHeight="1" x14ac:dyDescent="0.3">
      <c r="A58" s="435"/>
      <c r="B58" s="434"/>
      <c r="C58" s="435"/>
      <c r="D58" s="435" t="s">
        <v>6</v>
      </c>
      <c r="E58" s="435" t="s">
        <v>223</v>
      </c>
      <c r="F58" s="435" t="s">
        <v>225</v>
      </c>
      <c r="G58" s="414"/>
    </row>
    <row r="59" spans="1:7" ht="21.9" customHeight="1" x14ac:dyDescent="0.3">
      <c r="A59" s="435"/>
      <c r="B59" s="434"/>
      <c r="C59" s="435"/>
      <c r="D59" s="435" t="s">
        <v>7</v>
      </c>
      <c r="E59" s="435" t="s">
        <v>231</v>
      </c>
      <c r="F59" s="435" t="s">
        <v>233</v>
      </c>
      <c r="G59" s="414"/>
    </row>
    <row r="60" spans="1:7" ht="21.9" customHeight="1" x14ac:dyDescent="0.3">
      <c r="A60" s="435"/>
      <c r="B60" s="434"/>
      <c r="C60" s="435"/>
      <c r="D60" s="435" t="s">
        <v>8</v>
      </c>
      <c r="E60" s="435" t="s">
        <v>222</v>
      </c>
      <c r="F60" s="435" t="s">
        <v>336</v>
      </c>
      <c r="G60" s="414"/>
    </row>
    <row r="61" spans="1:7" ht="21.9" customHeight="1" x14ac:dyDescent="0.3">
      <c r="A61" s="435" t="s">
        <v>337</v>
      </c>
      <c r="B61" s="434"/>
      <c r="C61" s="435"/>
      <c r="D61" s="435" t="s">
        <v>4</v>
      </c>
      <c r="E61" s="435" t="s">
        <v>219</v>
      </c>
      <c r="F61" s="435" t="s">
        <v>338</v>
      </c>
      <c r="G61" s="414"/>
    </row>
    <row r="62" spans="1:7" ht="21.9" customHeight="1" x14ac:dyDescent="0.3">
      <c r="A62" s="435"/>
      <c r="B62" s="434"/>
      <c r="C62" s="435"/>
      <c r="D62" s="435" t="s">
        <v>5</v>
      </c>
      <c r="E62" s="435" t="s">
        <v>220</v>
      </c>
      <c r="F62" s="435" t="s">
        <v>339</v>
      </c>
      <c r="G62" s="414"/>
    </row>
    <row r="63" spans="1:7" ht="21.9" customHeight="1" x14ac:dyDescent="0.3">
      <c r="A63" s="435"/>
      <c r="B63" s="434"/>
      <c r="C63" s="435"/>
      <c r="D63" s="435" t="s">
        <v>6</v>
      </c>
      <c r="E63" s="435" t="s">
        <v>340</v>
      </c>
      <c r="F63" s="435" t="s">
        <v>341</v>
      </c>
      <c r="G63" s="414"/>
    </row>
    <row r="64" spans="1:7" ht="21.9" customHeight="1" x14ac:dyDescent="0.3">
      <c r="A64" s="435"/>
      <c r="B64" s="434"/>
      <c r="C64" s="435"/>
      <c r="D64" s="435" t="s">
        <v>7</v>
      </c>
      <c r="E64" s="435" t="s">
        <v>342</v>
      </c>
      <c r="F64" s="435" t="s">
        <v>241</v>
      </c>
      <c r="G64" s="414"/>
    </row>
    <row r="65" spans="1:7" ht="21.9" customHeight="1" x14ac:dyDescent="0.3">
      <c r="A65" s="435" t="s">
        <v>343</v>
      </c>
      <c r="B65" s="434"/>
      <c r="C65" s="435" t="s">
        <v>334</v>
      </c>
      <c r="D65" s="435" t="s">
        <v>4</v>
      </c>
      <c r="E65" s="435" t="s">
        <v>53</v>
      </c>
      <c r="F65" s="435"/>
      <c r="G65" s="414"/>
    </row>
    <row r="66" spans="1:7" ht="21.9" customHeight="1" x14ac:dyDescent="0.3">
      <c r="A66" s="435"/>
      <c r="B66" s="434"/>
      <c r="C66" s="435"/>
      <c r="D66" s="435" t="s">
        <v>5</v>
      </c>
      <c r="E66" s="435" t="s">
        <v>53</v>
      </c>
      <c r="F66" s="435"/>
      <c r="G66" s="414"/>
    </row>
    <row r="67" spans="1:7" ht="21.9" customHeight="1" x14ac:dyDescent="0.3">
      <c r="A67" s="435" t="s">
        <v>344</v>
      </c>
      <c r="B67" s="434"/>
      <c r="C67" s="435" t="s">
        <v>334</v>
      </c>
      <c r="D67" s="435"/>
      <c r="E67" s="435" t="s">
        <v>345</v>
      </c>
      <c r="F67" s="435"/>
      <c r="G67" s="414"/>
    </row>
    <row r="68" spans="1:7" ht="21.9" customHeight="1" x14ac:dyDescent="0.3">
      <c r="A68" s="435" t="s">
        <v>346</v>
      </c>
      <c r="B68" s="434"/>
      <c r="C68" s="435" t="s">
        <v>334</v>
      </c>
      <c r="D68" s="435" t="s">
        <v>4</v>
      </c>
      <c r="E68" s="435" t="s">
        <v>52</v>
      </c>
      <c r="F68" s="435"/>
      <c r="G68" s="414"/>
    </row>
    <row r="69" spans="1:7" ht="21.9" customHeight="1" x14ac:dyDescent="0.3">
      <c r="A69" s="436"/>
      <c r="B69" s="437"/>
      <c r="C69" s="436"/>
      <c r="D69" s="436"/>
      <c r="E69" s="436"/>
      <c r="F69" s="436"/>
      <c r="G69" s="414"/>
    </row>
    <row r="70" spans="1:7" ht="21.9" customHeight="1" x14ac:dyDescent="0.3">
      <c r="A70" s="436"/>
      <c r="B70" s="437"/>
      <c r="C70" s="436"/>
      <c r="D70" s="436"/>
      <c r="E70" s="436"/>
      <c r="F70" s="436"/>
      <c r="G70" s="414"/>
    </row>
    <row r="71" spans="1:7" ht="21.9" customHeight="1" x14ac:dyDescent="0.3">
      <c r="A71" s="436"/>
      <c r="B71" s="437"/>
      <c r="C71" s="436"/>
      <c r="D71" s="436"/>
      <c r="E71" s="436"/>
      <c r="F71" s="436"/>
      <c r="G71" s="414"/>
    </row>
    <row r="72" spans="1:7" ht="21.9" customHeight="1" x14ac:dyDescent="0.3">
      <c r="A72" s="436"/>
      <c r="B72" s="437"/>
      <c r="C72" s="436"/>
      <c r="D72" s="436"/>
      <c r="E72" s="436"/>
      <c r="F72" s="436"/>
      <c r="G72" s="414"/>
    </row>
    <row r="73" spans="1:7" ht="21.9" customHeight="1" x14ac:dyDescent="0.3">
      <c r="A73" s="436"/>
      <c r="B73" s="437"/>
      <c r="C73" s="436"/>
      <c r="D73" s="436"/>
      <c r="E73" s="436"/>
      <c r="F73" s="436"/>
      <c r="G73" s="414"/>
    </row>
    <row r="74" spans="1:7" ht="21.9" customHeight="1" x14ac:dyDescent="0.3">
      <c r="A74" s="436"/>
      <c r="B74" s="437"/>
      <c r="C74" s="436"/>
      <c r="D74" s="436"/>
      <c r="E74" s="436"/>
      <c r="F74" s="436"/>
      <c r="G74" s="414"/>
    </row>
    <row r="75" spans="1:7" ht="21.9" customHeight="1" x14ac:dyDescent="0.3">
      <c r="A75" s="436"/>
      <c r="B75" s="437"/>
      <c r="C75" s="436"/>
      <c r="D75" s="436"/>
      <c r="E75" s="436"/>
      <c r="F75" s="436"/>
      <c r="G75" s="414"/>
    </row>
    <row r="76" spans="1:7" ht="21.9" customHeight="1" x14ac:dyDescent="0.3">
      <c r="A76" s="436"/>
      <c r="B76" s="437"/>
      <c r="C76" s="436"/>
      <c r="D76" s="436"/>
      <c r="E76" s="436"/>
      <c r="F76" s="436"/>
      <c r="G76" s="414"/>
    </row>
    <row r="77" spans="1:7" ht="21.9" customHeight="1" x14ac:dyDescent="0.3">
      <c r="A77" s="436"/>
      <c r="B77" s="437"/>
      <c r="C77" s="436"/>
      <c r="D77" s="436"/>
      <c r="E77" s="436"/>
      <c r="F77" s="436"/>
      <c r="G77" s="414"/>
    </row>
    <row r="78" spans="1:7" ht="21.9" customHeight="1" x14ac:dyDescent="0.3">
      <c r="A78" s="436" t="s">
        <v>343</v>
      </c>
      <c r="B78" s="437"/>
      <c r="C78" s="436"/>
      <c r="D78" s="436"/>
      <c r="E78" s="436"/>
      <c r="F78" s="436"/>
      <c r="G78" s="414"/>
    </row>
    <row r="79" spans="1:7" ht="21.9" customHeight="1" x14ac:dyDescent="0.3">
      <c r="A79" s="436"/>
      <c r="B79" s="437"/>
      <c r="C79" s="436"/>
      <c r="D79" s="436"/>
      <c r="E79" s="436"/>
      <c r="F79" s="436"/>
      <c r="G79" s="414"/>
    </row>
    <row r="80" spans="1:7" ht="21.9" customHeight="1" x14ac:dyDescent="0.3">
      <c r="A80" s="436"/>
      <c r="B80" s="437"/>
      <c r="C80" s="436"/>
      <c r="D80" s="436"/>
      <c r="E80" s="436"/>
      <c r="F80" s="436"/>
      <c r="G80" s="414"/>
    </row>
    <row r="81" spans="1:7" ht="21.9" customHeight="1" x14ac:dyDescent="0.3">
      <c r="A81" s="436"/>
      <c r="B81" s="437"/>
      <c r="C81" s="436"/>
      <c r="D81" s="436"/>
      <c r="E81" s="436"/>
      <c r="F81" s="436"/>
      <c r="G81" s="414"/>
    </row>
    <row r="82" spans="1:7" ht="21.9" customHeight="1" x14ac:dyDescent="0.3">
      <c r="A82" s="436"/>
      <c r="B82" s="437"/>
      <c r="C82" s="436"/>
      <c r="D82" s="436"/>
      <c r="E82" s="436"/>
      <c r="F82" s="436"/>
      <c r="G82" s="414"/>
    </row>
    <row r="83" spans="1:7" ht="21.9" customHeight="1" x14ac:dyDescent="0.3">
      <c r="A83" s="436" t="s">
        <v>347</v>
      </c>
      <c r="B83" s="437"/>
      <c r="C83" s="436"/>
      <c r="D83" s="436"/>
      <c r="E83" s="436"/>
      <c r="F83" s="436"/>
      <c r="G83" s="414"/>
    </row>
    <row r="84" spans="1:7" ht="21.9" customHeight="1" x14ac:dyDescent="0.3">
      <c r="A84" s="436" t="s">
        <v>347</v>
      </c>
      <c r="B84" s="437"/>
      <c r="C84" s="436"/>
      <c r="D84" s="436"/>
      <c r="E84" s="436"/>
      <c r="F84" s="436"/>
      <c r="G84" s="414"/>
    </row>
    <row r="85" spans="1:7" ht="21.9" customHeight="1" x14ac:dyDescent="0.3">
      <c r="A85" s="436" t="s">
        <v>346</v>
      </c>
      <c r="B85" s="437"/>
      <c r="C85" s="436"/>
      <c r="D85" s="436"/>
      <c r="E85" s="436"/>
      <c r="F85" s="436"/>
      <c r="G85" s="414"/>
    </row>
    <row r="86" spans="1:7" ht="21.9" customHeight="1" x14ac:dyDescent="0.3">
      <c r="A86" s="436" t="s">
        <v>348</v>
      </c>
      <c r="B86" s="437"/>
      <c r="C86" s="436"/>
      <c r="D86" s="436"/>
      <c r="E86" s="436"/>
      <c r="F86" s="436"/>
      <c r="G86" s="414"/>
    </row>
    <row r="87" spans="1:7" ht="21.9" customHeight="1" x14ac:dyDescent="0.3">
      <c r="A87" s="436"/>
      <c r="B87" s="437"/>
      <c r="C87" s="436"/>
      <c r="D87" s="436"/>
      <c r="E87" s="436"/>
      <c r="F87" s="436"/>
      <c r="G87" s="414"/>
    </row>
    <row r="88" spans="1:7" ht="21.9" customHeight="1" x14ac:dyDescent="0.3">
      <c r="A88" s="414"/>
      <c r="B88" s="438"/>
      <c r="C88" s="414"/>
      <c r="D88" s="414"/>
      <c r="E88" s="414"/>
      <c r="F88" s="414"/>
      <c r="G88" s="414"/>
    </row>
    <row r="89" spans="1:7" ht="21.9" customHeight="1" x14ac:dyDescent="0.3">
      <c r="A89" s="414"/>
      <c r="B89" s="438"/>
      <c r="C89" s="414"/>
      <c r="D89" s="414"/>
      <c r="E89" s="414"/>
      <c r="F89" s="414"/>
      <c r="G89" s="414"/>
    </row>
    <row r="90" spans="1:7" ht="21.9" customHeight="1" x14ac:dyDescent="0.3">
      <c r="A90" s="414"/>
      <c r="B90" s="438"/>
      <c r="C90" s="414"/>
      <c r="D90" s="414"/>
      <c r="E90" s="414"/>
      <c r="F90" s="414"/>
      <c r="G90" s="414"/>
    </row>
    <row r="91" spans="1:7" ht="21.9" customHeight="1" x14ac:dyDescent="0.3">
      <c r="A91" s="414"/>
      <c r="B91" s="438"/>
      <c r="C91" s="414"/>
      <c r="D91" s="414"/>
      <c r="E91" s="414"/>
      <c r="F91" s="414"/>
      <c r="G91" s="414"/>
    </row>
    <row r="92" spans="1:7" ht="21.9" customHeight="1" x14ac:dyDescent="0.3">
      <c r="A92" s="414"/>
      <c r="B92" s="438"/>
      <c r="C92" s="414"/>
      <c r="D92" s="414"/>
      <c r="E92" s="414"/>
      <c r="F92" s="414"/>
      <c r="G92" s="414"/>
    </row>
    <row r="93" spans="1:7" ht="21.9" customHeight="1" x14ac:dyDescent="0.3">
      <c r="A93" s="414"/>
      <c r="B93" s="438"/>
      <c r="C93" s="414"/>
      <c r="D93" s="414"/>
      <c r="E93" s="414"/>
      <c r="F93" s="414"/>
      <c r="G93" s="414"/>
    </row>
    <row r="94" spans="1:7" ht="21.9" customHeight="1" x14ac:dyDescent="0.3">
      <c r="A94" s="414"/>
      <c r="B94" s="438"/>
      <c r="C94" s="414"/>
      <c r="D94" s="414"/>
      <c r="E94" s="414"/>
      <c r="F94" s="414"/>
      <c r="G94" s="414"/>
    </row>
    <row r="95" spans="1:7" ht="21.9" customHeight="1" x14ac:dyDescent="0.3">
      <c r="B95" s="438"/>
      <c r="C95" s="414"/>
      <c r="D95" s="414"/>
      <c r="E95" s="414"/>
      <c r="F95" s="414"/>
      <c r="G95" s="414"/>
    </row>
    <row r="96" spans="1:7" x14ac:dyDescent="0.3">
      <c r="A96" s="414"/>
      <c r="B96" s="438"/>
      <c r="C96" s="414"/>
      <c r="D96" s="414"/>
      <c r="E96" s="414"/>
      <c r="F96" s="414"/>
      <c r="G96" s="414"/>
    </row>
    <row r="97" spans="1:7" x14ac:dyDescent="0.3">
      <c r="A97" s="414"/>
      <c r="B97" s="414"/>
      <c r="C97" s="414"/>
      <c r="D97" s="414"/>
      <c r="E97" s="414"/>
      <c r="F97" s="414"/>
      <c r="G97" s="414"/>
    </row>
    <row r="98" spans="1:7" x14ac:dyDescent="0.3">
      <c r="A98" s="414"/>
      <c r="B98" s="414"/>
      <c r="C98" s="414"/>
      <c r="D98" s="414"/>
      <c r="E98" s="414"/>
      <c r="F98" s="414"/>
      <c r="G98" s="414"/>
    </row>
    <row r="99" spans="1:7" x14ac:dyDescent="0.3">
      <c r="A99" s="414"/>
      <c r="B99" s="414"/>
      <c r="C99" s="414"/>
      <c r="D99" s="414"/>
      <c r="E99" s="414"/>
      <c r="F99" s="414"/>
      <c r="G99" s="414"/>
    </row>
    <row r="100" spans="1:7" x14ac:dyDescent="0.3">
      <c r="A100" s="414"/>
      <c r="B100" s="414"/>
      <c r="C100" s="414"/>
      <c r="D100" s="414"/>
      <c r="E100" s="414"/>
      <c r="F100" s="414"/>
      <c r="G100" s="414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7D12-0253-4D39-945E-CF11EE289707}">
  <dimension ref="A1:G80"/>
  <sheetViews>
    <sheetView zoomScale="85" zoomScaleNormal="85" workbookViewId="0">
      <selection activeCell="N54" sqref="N54"/>
    </sheetView>
  </sheetViews>
  <sheetFormatPr defaultRowHeight="14.4" x14ac:dyDescent="0.3"/>
  <cols>
    <col min="1" max="1" width="5.6640625" style="439" customWidth="1"/>
    <col min="2" max="2" width="6.5546875" style="439" customWidth="1"/>
    <col min="3" max="3" width="8.5546875" style="439" customWidth="1"/>
    <col min="4" max="4" width="5.6640625" style="439" customWidth="1"/>
    <col min="5" max="6" width="22.109375" style="439" customWidth="1"/>
    <col min="7" max="7" width="12" style="439" customWidth="1"/>
    <col min="8" max="16384" width="8.88671875" style="406"/>
  </cols>
  <sheetData>
    <row r="1" spans="1:7" ht="45" customHeight="1" x14ac:dyDescent="0.3">
      <c r="A1" s="403" t="s">
        <v>296</v>
      </c>
      <c r="B1" s="404"/>
      <c r="C1" s="404"/>
      <c r="D1" s="404"/>
      <c r="E1" s="404"/>
      <c r="F1" s="404"/>
      <c r="G1" s="405"/>
    </row>
    <row r="2" spans="1:7" ht="40.5" customHeight="1" x14ac:dyDescent="0.3">
      <c r="A2" s="407"/>
      <c r="B2" s="408"/>
      <c r="C2" s="408"/>
      <c r="D2" s="408"/>
      <c r="E2" s="408"/>
      <c r="F2" s="408"/>
      <c r="G2" s="409"/>
    </row>
    <row r="3" spans="1:7" ht="21" hidden="1" x14ac:dyDescent="0.3">
      <c r="A3" s="410"/>
      <c r="B3" s="411"/>
      <c r="C3" s="411"/>
      <c r="D3" s="411"/>
      <c r="E3" s="411"/>
      <c r="F3" s="411"/>
      <c r="G3" s="412"/>
    </row>
    <row r="4" spans="1:7" ht="48" customHeight="1" x14ac:dyDescent="0.3">
      <c r="A4" s="413" t="s">
        <v>297</v>
      </c>
      <c r="B4" s="413" t="s">
        <v>298</v>
      </c>
      <c r="C4" s="413" t="s">
        <v>299</v>
      </c>
      <c r="D4" s="413" t="s">
        <v>300</v>
      </c>
      <c r="E4" s="414"/>
      <c r="F4" s="414"/>
      <c r="G4" s="414" t="s">
        <v>301</v>
      </c>
    </row>
    <row r="5" spans="1:7" ht="21.9" customHeight="1" x14ac:dyDescent="0.3">
      <c r="A5" s="440" t="s">
        <v>304</v>
      </c>
      <c r="B5" s="441"/>
      <c r="C5" s="440" t="s">
        <v>349</v>
      </c>
      <c r="D5" s="430" t="s">
        <v>4</v>
      </c>
      <c r="E5" s="442" t="s">
        <v>204</v>
      </c>
      <c r="F5" s="430" t="s">
        <v>213</v>
      </c>
      <c r="G5" s="419"/>
    </row>
    <row r="6" spans="1:7" ht="21.9" customHeight="1" x14ac:dyDescent="0.3">
      <c r="A6" s="430" t="s">
        <v>304</v>
      </c>
      <c r="B6" s="432"/>
      <c r="C6" s="430" t="s">
        <v>349</v>
      </c>
      <c r="D6" s="430" t="s">
        <v>5</v>
      </c>
      <c r="E6" s="442" t="s">
        <v>193</v>
      </c>
      <c r="F6" s="430" t="s">
        <v>206</v>
      </c>
      <c r="G6" s="419"/>
    </row>
    <row r="7" spans="1:7" ht="21.9" customHeight="1" x14ac:dyDescent="0.3">
      <c r="A7" s="430" t="s">
        <v>304</v>
      </c>
      <c r="B7" s="432"/>
      <c r="C7" s="430" t="s">
        <v>349</v>
      </c>
      <c r="D7" s="430" t="s">
        <v>6</v>
      </c>
      <c r="E7" s="430" t="s">
        <v>210</v>
      </c>
      <c r="F7" s="442" t="s">
        <v>200</v>
      </c>
      <c r="G7" s="419"/>
    </row>
    <row r="8" spans="1:7" ht="21.9" customHeight="1" x14ac:dyDescent="0.3">
      <c r="A8" s="430" t="s">
        <v>304</v>
      </c>
      <c r="B8" s="432"/>
      <c r="C8" s="430" t="s">
        <v>349</v>
      </c>
      <c r="D8" s="430" t="s">
        <v>7</v>
      </c>
      <c r="E8" s="442" t="s">
        <v>195</v>
      </c>
      <c r="F8" s="430" t="s">
        <v>168</v>
      </c>
      <c r="G8" s="419"/>
    </row>
    <row r="9" spans="1:7" ht="21.9" customHeight="1" x14ac:dyDescent="0.3">
      <c r="A9" s="430" t="s">
        <v>304</v>
      </c>
      <c r="B9" s="432"/>
      <c r="C9" s="430" t="s">
        <v>349</v>
      </c>
      <c r="D9" s="430" t="s">
        <v>8</v>
      </c>
      <c r="E9" s="442" t="s">
        <v>209</v>
      </c>
      <c r="F9" s="430" t="s">
        <v>208</v>
      </c>
      <c r="G9" s="419"/>
    </row>
    <row r="10" spans="1:7" ht="21.9" customHeight="1" x14ac:dyDescent="0.3">
      <c r="A10" s="435" t="s">
        <v>304</v>
      </c>
      <c r="B10" s="434"/>
      <c r="C10" s="435" t="s">
        <v>350</v>
      </c>
      <c r="D10" s="435" t="s">
        <v>9</v>
      </c>
      <c r="E10" s="443" t="s">
        <v>277</v>
      </c>
      <c r="F10" s="435" t="s">
        <v>248</v>
      </c>
      <c r="G10" s="419"/>
    </row>
    <row r="11" spans="1:7" ht="21.9" customHeight="1" x14ac:dyDescent="0.3">
      <c r="A11" s="435" t="s">
        <v>304</v>
      </c>
      <c r="B11" s="434"/>
      <c r="C11" s="435" t="s">
        <v>350</v>
      </c>
      <c r="D11" s="435" t="s">
        <v>10</v>
      </c>
      <c r="E11" s="443" t="s">
        <v>275</v>
      </c>
      <c r="F11" s="435" t="s">
        <v>280</v>
      </c>
      <c r="G11" s="419"/>
    </row>
    <row r="12" spans="1:7" ht="21.9" customHeight="1" x14ac:dyDescent="0.3">
      <c r="A12" s="430" t="s">
        <v>351</v>
      </c>
      <c r="B12" s="432"/>
      <c r="C12" s="440" t="s">
        <v>349</v>
      </c>
      <c r="D12" s="430" t="s">
        <v>4</v>
      </c>
      <c r="E12" s="442" t="s">
        <v>203</v>
      </c>
      <c r="F12" s="430" t="s">
        <v>352</v>
      </c>
      <c r="G12" s="419"/>
    </row>
    <row r="13" spans="1:7" ht="21.9" customHeight="1" x14ac:dyDescent="0.3">
      <c r="A13" s="430" t="s">
        <v>351</v>
      </c>
      <c r="B13" s="432"/>
      <c r="C13" s="430" t="s">
        <v>349</v>
      </c>
      <c r="D13" s="430" t="s">
        <v>5</v>
      </c>
      <c r="E13" s="430" t="s">
        <v>146</v>
      </c>
      <c r="F13" s="442" t="s">
        <v>353</v>
      </c>
      <c r="G13" s="419"/>
    </row>
    <row r="14" spans="1:7" ht="21.9" customHeight="1" x14ac:dyDescent="0.3">
      <c r="A14" s="430" t="s">
        <v>351</v>
      </c>
      <c r="B14" s="432"/>
      <c r="C14" s="430" t="s">
        <v>349</v>
      </c>
      <c r="D14" s="430" t="s">
        <v>6</v>
      </c>
      <c r="E14" s="430" t="s">
        <v>197</v>
      </c>
      <c r="F14" s="442" t="s">
        <v>354</v>
      </c>
      <c r="G14" s="419"/>
    </row>
    <row r="15" spans="1:7" ht="21.9" customHeight="1" x14ac:dyDescent="0.3">
      <c r="A15" s="430" t="s">
        <v>351</v>
      </c>
      <c r="B15" s="432"/>
      <c r="C15" s="430" t="s">
        <v>349</v>
      </c>
      <c r="D15" s="430" t="s">
        <v>7</v>
      </c>
      <c r="E15" s="430" t="s">
        <v>355</v>
      </c>
      <c r="F15" s="442" t="s">
        <v>356</v>
      </c>
      <c r="G15" s="419"/>
    </row>
    <row r="16" spans="1:7" ht="21.9" customHeight="1" x14ac:dyDescent="0.3">
      <c r="A16" s="435" t="s">
        <v>351</v>
      </c>
      <c r="B16" s="434"/>
      <c r="C16" s="435" t="s">
        <v>350</v>
      </c>
      <c r="D16" s="435" t="s">
        <v>8</v>
      </c>
      <c r="E16" s="435" t="s">
        <v>248</v>
      </c>
      <c r="F16" s="443" t="s">
        <v>275</v>
      </c>
      <c r="G16" s="419"/>
    </row>
    <row r="17" spans="1:7" ht="21.9" customHeight="1" x14ac:dyDescent="0.3">
      <c r="A17" s="435" t="s">
        <v>351</v>
      </c>
      <c r="B17" s="434"/>
      <c r="C17" s="435" t="s">
        <v>350</v>
      </c>
      <c r="D17" s="435" t="s">
        <v>9</v>
      </c>
      <c r="E17" s="435" t="s">
        <v>277</v>
      </c>
      <c r="F17" s="443" t="s">
        <v>280</v>
      </c>
      <c r="G17" s="419"/>
    </row>
    <row r="18" spans="1:7" ht="21.9" customHeight="1" x14ac:dyDescent="0.3">
      <c r="A18" s="444" t="s">
        <v>351</v>
      </c>
      <c r="B18" s="444"/>
      <c r="C18" s="444" t="s">
        <v>357</v>
      </c>
      <c r="D18" s="445" t="s">
        <v>10</v>
      </c>
      <c r="E18" s="444" t="s">
        <v>292</v>
      </c>
      <c r="F18" s="444" t="s">
        <v>293</v>
      </c>
      <c r="G18" s="419"/>
    </row>
    <row r="19" spans="1:7" ht="21.9" customHeight="1" x14ac:dyDescent="0.3">
      <c r="A19" s="430" t="s">
        <v>315</v>
      </c>
      <c r="B19" s="432"/>
      <c r="C19" s="430" t="s">
        <v>349</v>
      </c>
      <c r="D19" s="430" t="s">
        <v>4</v>
      </c>
      <c r="E19" s="442" t="s">
        <v>53</v>
      </c>
      <c r="F19" s="430"/>
      <c r="G19" s="419"/>
    </row>
    <row r="20" spans="1:7" ht="21.9" customHeight="1" x14ac:dyDescent="0.3">
      <c r="A20" s="430" t="s">
        <v>315</v>
      </c>
      <c r="B20" s="432"/>
      <c r="C20" s="430" t="s">
        <v>349</v>
      </c>
      <c r="D20" s="430" t="s">
        <v>5</v>
      </c>
      <c r="E20" s="430" t="s">
        <v>53</v>
      </c>
      <c r="F20" s="430"/>
      <c r="G20" s="419"/>
    </row>
    <row r="21" spans="1:7" ht="21.9" customHeight="1" x14ac:dyDescent="0.3">
      <c r="A21" s="421" t="s">
        <v>315</v>
      </c>
      <c r="B21" s="422"/>
      <c r="C21" s="421" t="s">
        <v>358</v>
      </c>
      <c r="D21" s="421" t="s">
        <v>6</v>
      </c>
      <c r="E21" s="421" t="s">
        <v>264</v>
      </c>
      <c r="F21" s="421" t="s">
        <v>229</v>
      </c>
      <c r="G21" s="419"/>
    </row>
    <row r="22" spans="1:7" ht="21.9" customHeight="1" x14ac:dyDescent="0.3">
      <c r="A22" s="435" t="s">
        <v>315</v>
      </c>
      <c r="B22" s="434"/>
      <c r="C22" s="435" t="s">
        <v>350</v>
      </c>
      <c r="D22" s="435" t="s">
        <v>7</v>
      </c>
      <c r="E22" s="435" t="s">
        <v>275</v>
      </c>
      <c r="F22" s="443" t="s">
        <v>277</v>
      </c>
      <c r="G22" s="419"/>
    </row>
    <row r="23" spans="1:7" ht="21.9" customHeight="1" x14ac:dyDescent="0.3">
      <c r="A23" s="435" t="s">
        <v>315</v>
      </c>
      <c r="B23" s="434"/>
      <c r="C23" s="435" t="s">
        <v>350</v>
      </c>
      <c r="D23" s="435" t="s">
        <v>8</v>
      </c>
      <c r="E23" s="435" t="s">
        <v>248</v>
      </c>
      <c r="F23" s="443" t="s">
        <v>280</v>
      </c>
      <c r="G23" s="419"/>
    </row>
    <row r="24" spans="1:7" ht="21.9" customHeight="1" x14ac:dyDescent="0.3">
      <c r="A24" s="446" t="s">
        <v>315</v>
      </c>
      <c r="B24" s="447"/>
      <c r="C24" s="446" t="s">
        <v>359</v>
      </c>
      <c r="D24" s="446" t="s">
        <v>9</v>
      </c>
      <c r="E24" s="446" t="s">
        <v>247</v>
      </c>
      <c r="F24" s="446" t="s">
        <v>255</v>
      </c>
      <c r="G24" s="419"/>
    </row>
    <row r="25" spans="1:7" ht="21.9" customHeight="1" x14ac:dyDescent="0.3">
      <c r="A25" s="446" t="s">
        <v>315</v>
      </c>
      <c r="B25" s="447"/>
      <c r="C25" s="446" t="s">
        <v>359</v>
      </c>
      <c r="D25" s="446" t="s">
        <v>10</v>
      </c>
      <c r="E25" s="446" t="s">
        <v>242</v>
      </c>
      <c r="F25" s="446" t="s">
        <v>163</v>
      </c>
      <c r="G25" s="419"/>
    </row>
    <row r="26" spans="1:7" ht="21.9" customHeight="1" x14ac:dyDescent="0.3">
      <c r="A26" s="446" t="s">
        <v>360</v>
      </c>
      <c r="B26" s="447"/>
      <c r="C26" s="446" t="s">
        <v>359</v>
      </c>
      <c r="D26" s="446" t="s">
        <v>4</v>
      </c>
      <c r="E26" s="446" t="s">
        <v>244</v>
      </c>
      <c r="F26" s="446" t="s">
        <v>361</v>
      </c>
      <c r="G26" s="419"/>
    </row>
    <row r="27" spans="1:7" ht="21.9" customHeight="1" x14ac:dyDescent="0.3">
      <c r="A27" s="446" t="s">
        <v>360</v>
      </c>
      <c r="B27" s="447"/>
      <c r="C27" s="446" t="s">
        <v>359</v>
      </c>
      <c r="D27" s="446" t="s">
        <v>5</v>
      </c>
      <c r="E27" s="446" t="s">
        <v>248</v>
      </c>
      <c r="F27" s="446" t="s">
        <v>362</v>
      </c>
      <c r="G27" s="419"/>
    </row>
    <row r="28" spans="1:7" ht="21.9" customHeight="1" x14ac:dyDescent="0.3">
      <c r="A28" s="446" t="s">
        <v>360</v>
      </c>
      <c r="B28" s="447"/>
      <c r="C28" s="446" t="s">
        <v>359</v>
      </c>
      <c r="D28" s="446" t="s">
        <v>6</v>
      </c>
      <c r="E28" s="446" t="s">
        <v>253</v>
      </c>
      <c r="F28" s="446" t="s">
        <v>257</v>
      </c>
      <c r="G28" s="419"/>
    </row>
    <row r="29" spans="1:7" ht="21.9" customHeight="1" x14ac:dyDescent="0.3">
      <c r="A29" s="446" t="s">
        <v>360</v>
      </c>
      <c r="B29" s="447"/>
      <c r="C29" s="446" t="s">
        <v>359</v>
      </c>
      <c r="D29" s="446" t="s">
        <v>7</v>
      </c>
      <c r="E29" s="446" t="s">
        <v>249</v>
      </c>
      <c r="F29" s="446" t="s">
        <v>363</v>
      </c>
      <c r="G29" s="419"/>
    </row>
    <row r="30" spans="1:7" ht="21.9" customHeight="1" x14ac:dyDescent="0.3">
      <c r="A30" s="421" t="s">
        <v>360</v>
      </c>
      <c r="B30" s="422"/>
      <c r="C30" s="421" t="s">
        <v>358</v>
      </c>
      <c r="D30" s="421" t="s">
        <v>8</v>
      </c>
      <c r="E30" s="421" t="s">
        <v>229</v>
      </c>
      <c r="F30" s="421" t="s">
        <v>269</v>
      </c>
      <c r="G30" s="419"/>
    </row>
    <row r="31" spans="1:7" ht="21.9" customHeight="1" x14ac:dyDescent="0.3">
      <c r="A31" s="421" t="s">
        <v>360</v>
      </c>
      <c r="B31" s="422"/>
      <c r="C31" s="421" t="s">
        <v>358</v>
      </c>
      <c r="D31" s="421" t="s">
        <v>9</v>
      </c>
      <c r="E31" s="421" t="s">
        <v>181</v>
      </c>
      <c r="F31" s="421" t="s">
        <v>272</v>
      </c>
      <c r="G31" s="419"/>
    </row>
    <row r="32" spans="1:7" ht="21.9" customHeight="1" x14ac:dyDescent="0.3">
      <c r="A32" s="421" t="s">
        <v>360</v>
      </c>
      <c r="B32" s="422"/>
      <c r="C32" s="421" t="s">
        <v>358</v>
      </c>
      <c r="D32" s="421" t="s">
        <v>10</v>
      </c>
      <c r="E32" s="421" t="s">
        <v>266</v>
      </c>
      <c r="F32" s="421" t="s">
        <v>143</v>
      </c>
      <c r="G32" s="419"/>
    </row>
    <row r="33" spans="1:7" ht="21.9" customHeight="1" x14ac:dyDescent="0.3">
      <c r="A33" s="430" t="s">
        <v>326</v>
      </c>
      <c r="B33" s="432"/>
      <c r="C33" s="430" t="s">
        <v>349</v>
      </c>
      <c r="D33" s="430" t="s">
        <v>4</v>
      </c>
      <c r="E33" s="430" t="s">
        <v>52</v>
      </c>
      <c r="F33" s="430"/>
      <c r="G33" s="419"/>
    </row>
    <row r="34" spans="1:7" ht="21.9" customHeight="1" x14ac:dyDescent="0.3">
      <c r="A34" s="446" t="s">
        <v>326</v>
      </c>
      <c r="B34" s="447"/>
      <c r="C34" s="446" t="s">
        <v>359</v>
      </c>
      <c r="D34" s="446" t="s">
        <v>5</v>
      </c>
      <c r="E34" s="446" t="s">
        <v>364</v>
      </c>
      <c r="F34" s="446"/>
      <c r="G34" s="419"/>
    </row>
    <row r="35" spans="1:7" ht="21.9" customHeight="1" x14ac:dyDescent="0.3">
      <c r="A35" s="446" t="s">
        <v>326</v>
      </c>
      <c r="B35" s="447"/>
      <c r="C35" s="446" t="s">
        <v>359</v>
      </c>
      <c r="D35" s="446" t="s">
        <v>6</v>
      </c>
      <c r="E35" s="446" t="s">
        <v>364</v>
      </c>
      <c r="F35" s="446"/>
      <c r="G35" s="419"/>
    </row>
    <row r="36" spans="1:7" ht="21.9" customHeight="1" x14ac:dyDescent="0.3">
      <c r="A36" s="421" t="s">
        <v>326</v>
      </c>
      <c r="B36" s="422"/>
      <c r="C36" s="421" t="s">
        <v>358</v>
      </c>
      <c r="D36" s="421" t="s">
        <v>7</v>
      </c>
      <c r="E36" s="421" t="s">
        <v>143</v>
      </c>
      <c r="F36" s="421" t="s">
        <v>181</v>
      </c>
      <c r="G36" s="419"/>
    </row>
    <row r="37" spans="1:7" ht="21.9" customHeight="1" x14ac:dyDescent="0.3">
      <c r="A37" s="421" t="s">
        <v>326</v>
      </c>
      <c r="B37" s="422"/>
      <c r="C37" s="421" t="s">
        <v>358</v>
      </c>
      <c r="D37" s="421" t="s">
        <v>8</v>
      </c>
      <c r="E37" s="421" t="s">
        <v>272</v>
      </c>
      <c r="F37" s="421" t="s">
        <v>266</v>
      </c>
      <c r="G37" s="419"/>
    </row>
    <row r="38" spans="1:7" ht="21.9" customHeight="1" x14ac:dyDescent="0.3">
      <c r="A38" s="421" t="s">
        <v>326</v>
      </c>
      <c r="B38" s="422"/>
      <c r="C38" s="421" t="s">
        <v>358</v>
      </c>
      <c r="D38" s="421" t="s">
        <v>9</v>
      </c>
      <c r="E38" s="421" t="s">
        <v>269</v>
      </c>
      <c r="F38" s="421" t="s">
        <v>264</v>
      </c>
      <c r="G38" s="419"/>
    </row>
    <row r="39" spans="1:7" ht="21.9" customHeight="1" x14ac:dyDescent="0.3">
      <c r="A39" s="430" t="s">
        <v>326</v>
      </c>
      <c r="B39" s="432"/>
      <c r="C39" s="430" t="s">
        <v>349</v>
      </c>
      <c r="D39" s="430" t="s">
        <v>10</v>
      </c>
      <c r="E39" s="430" t="s">
        <v>365</v>
      </c>
      <c r="F39" s="430"/>
      <c r="G39" s="419"/>
    </row>
    <row r="40" spans="1:7" ht="21.9" customHeight="1" x14ac:dyDescent="0.3">
      <c r="A40" s="448" t="s">
        <v>366</v>
      </c>
      <c r="B40" s="449"/>
      <c r="C40" s="450" t="s">
        <v>367</v>
      </c>
      <c r="D40" s="448" t="s">
        <v>4</v>
      </c>
      <c r="E40" s="448" t="s">
        <v>281</v>
      </c>
      <c r="F40" s="448" t="s">
        <v>283</v>
      </c>
      <c r="G40" s="419"/>
    </row>
    <row r="41" spans="1:7" ht="21.9" customHeight="1" x14ac:dyDescent="0.3">
      <c r="A41" s="448" t="s">
        <v>366</v>
      </c>
      <c r="B41" s="449"/>
      <c r="C41" s="450" t="s">
        <v>367</v>
      </c>
      <c r="D41" s="448" t="s">
        <v>5</v>
      </c>
      <c r="E41" s="448" t="s">
        <v>287</v>
      </c>
      <c r="F41" s="448" t="s">
        <v>288</v>
      </c>
      <c r="G41" s="419"/>
    </row>
    <row r="42" spans="1:7" ht="21.9" customHeight="1" x14ac:dyDescent="0.3">
      <c r="A42" s="448" t="s">
        <v>366</v>
      </c>
      <c r="B42" s="449"/>
      <c r="C42" s="450" t="s">
        <v>367</v>
      </c>
      <c r="D42" s="448" t="s">
        <v>6</v>
      </c>
      <c r="E42" s="448" t="s">
        <v>286</v>
      </c>
      <c r="F42" s="448" t="s">
        <v>244</v>
      </c>
      <c r="G42" s="419"/>
    </row>
    <row r="43" spans="1:7" ht="21.9" customHeight="1" x14ac:dyDescent="0.3">
      <c r="A43" s="448" t="s">
        <v>366</v>
      </c>
      <c r="B43" s="449"/>
      <c r="C43" s="450" t="s">
        <v>367</v>
      </c>
      <c r="D43" s="448" t="s">
        <v>7</v>
      </c>
      <c r="E43" s="448" t="s">
        <v>174</v>
      </c>
      <c r="F43" s="448" t="s">
        <v>223</v>
      </c>
      <c r="G43" s="419"/>
    </row>
    <row r="44" spans="1:7" ht="21.9" customHeight="1" x14ac:dyDescent="0.3">
      <c r="A44" s="421" t="s">
        <v>366</v>
      </c>
      <c r="B44" s="422"/>
      <c r="C44" s="421" t="s">
        <v>358</v>
      </c>
      <c r="D44" s="421" t="s">
        <v>8</v>
      </c>
      <c r="E44" s="421" t="s">
        <v>266</v>
      </c>
      <c r="F44" s="421" t="s">
        <v>181</v>
      </c>
      <c r="G44" s="419"/>
    </row>
    <row r="45" spans="1:7" ht="21.9" customHeight="1" x14ac:dyDescent="0.3">
      <c r="A45" s="421" t="s">
        <v>366</v>
      </c>
      <c r="B45" s="422"/>
      <c r="C45" s="421" t="s">
        <v>358</v>
      </c>
      <c r="D45" s="421" t="s">
        <v>9</v>
      </c>
      <c r="E45" s="421" t="s">
        <v>272</v>
      </c>
      <c r="F45" s="421" t="s">
        <v>143</v>
      </c>
      <c r="G45" s="419"/>
    </row>
    <row r="46" spans="1:7" ht="21.9" customHeight="1" x14ac:dyDescent="0.3">
      <c r="A46" s="446" t="s">
        <v>332</v>
      </c>
      <c r="B46" s="447"/>
      <c r="C46" s="446" t="s">
        <v>359</v>
      </c>
      <c r="D46" s="446" t="s">
        <v>10</v>
      </c>
      <c r="E46" s="446" t="s">
        <v>52</v>
      </c>
      <c r="F46" s="446"/>
      <c r="G46" s="419"/>
    </row>
    <row r="47" spans="1:7" ht="21.9" customHeight="1" x14ac:dyDescent="0.3">
      <c r="A47" s="448" t="s">
        <v>368</v>
      </c>
      <c r="B47" s="449"/>
      <c r="C47" s="450" t="s">
        <v>367</v>
      </c>
      <c r="D47" s="448" t="s">
        <v>4</v>
      </c>
      <c r="E47" s="448" t="s">
        <v>369</v>
      </c>
      <c r="F47" s="448"/>
      <c r="G47" s="419"/>
    </row>
    <row r="48" spans="1:7" ht="21.9" customHeight="1" x14ac:dyDescent="0.3">
      <c r="A48" s="448" t="s">
        <v>368</v>
      </c>
      <c r="B48" s="449"/>
      <c r="C48" s="450" t="s">
        <v>367</v>
      </c>
      <c r="D48" s="448" t="s">
        <v>5</v>
      </c>
      <c r="E48" s="448" t="s">
        <v>369</v>
      </c>
      <c r="F48" s="448"/>
      <c r="G48" s="419"/>
    </row>
    <row r="49" spans="1:7" ht="21.9" customHeight="1" x14ac:dyDescent="0.3">
      <c r="A49" s="421" t="s">
        <v>368</v>
      </c>
      <c r="B49" s="422"/>
      <c r="C49" s="421" t="s">
        <v>358</v>
      </c>
      <c r="D49" s="421" t="s">
        <v>6</v>
      </c>
      <c r="E49" s="421" t="s">
        <v>370</v>
      </c>
      <c r="F49" s="421"/>
      <c r="G49" s="419"/>
    </row>
    <row r="50" spans="1:7" ht="21.9" customHeight="1" x14ac:dyDescent="0.3">
      <c r="A50" s="421" t="s">
        <v>368</v>
      </c>
      <c r="B50" s="422"/>
      <c r="C50" s="421" t="s">
        <v>358</v>
      </c>
      <c r="D50" s="421" t="s">
        <v>7</v>
      </c>
      <c r="E50" s="421" t="s">
        <v>370</v>
      </c>
      <c r="F50" s="421"/>
      <c r="G50" s="419"/>
    </row>
    <row r="51" spans="1:7" ht="21.9" customHeight="1" x14ac:dyDescent="0.3">
      <c r="A51" s="421" t="s">
        <v>368</v>
      </c>
      <c r="B51" s="422"/>
      <c r="C51" s="421" t="s">
        <v>358</v>
      </c>
      <c r="D51" s="421" t="s">
        <v>8</v>
      </c>
      <c r="E51" s="421" t="s">
        <v>370</v>
      </c>
      <c r="F51" s="421"/>
      <c r="G51" s="419"/>
    </row>
    <row r="52" spans="1:7" ht="21.9" customHeight="1" x14ac:dyDescent="0.3">
      <c r="A52" s="430" t="s">
        <v>368</v>
      </c>
      <c r="B52" s="432"/>
      <c r="C52" s="430" t="s">
        <v>349</v>
      </c>
      <c r="D52" s="430" t="s">
        <v>9</v>
      </c>
      <c r="E52" s="430" t="s">
        <v>365</v>
      </c>
      <c r="F52" s="430"/>
      <c r="G52" s="419"/>
    </row>
    <row r="53" spans="1:7" ht="21.9" customHeight="1" x14ac:dyDescent="0.3">
      <c r="A53" s="430" t="s">
        <v>368</v>
      </c>
      <c r="B53" s="432"/>
      <c r="C53" s="430" t="s">
        <v>367</v>
      </c>
      <c r="D53" s="430" t="s">
        <v>10</v>
      </c>
      <c r="E53" s="430" t="s">
        <v>371</v>
      </c>
      <c r="F53" s="430"/>
      <c r="G53" s="419"/>
    </row>
    <row r="54" spans="1:7" ht="21.9" customHeight="1" x14ac:dyDescent="0.3">
      <c r="A54" s="414"/>
      <c r="B54" s="414"/>
      <c r="C54" s="414"/>
      <c r="D54" s="414"/>
      <c r="E54" s="414"/>
      <c r="F54" s="414"/>
      <c r="G54" s="419"/>
    </row>
    <row r="55" spans="1:7" ht="21.9" customHeight="1" x14ac:dyDescent="0.3">
      <c r="A55" s="414"/>
      <c r="B55" s="414"/>
      <c r="C55" s="414"/>
      <c r="D55" s="414"/>
      <c r="E55" s="414"/>
      <c r="F55" s="414"/>
      <c r="G55" s="419"/>
    </row>
    <row r="56" spans="1:7" ht="21.9" customHeight="1" x14ac:dyDescent="0.3">
      <c r="A56" s="414"/>
      <c r="B56" s="414"/>
      <c r="C56" s="414"/>
      <c r="D56" s="414"/>
      <c r="E56" s="414"/>
      <c r="F56" s="414"/>
      <c r="G56" s="419"/>
    </row>
    <row r="57" spans="1:7" ht="21.9" customHeight="1" x14ac:dyDescent="0.3">
      <c r="A57" s="414"/>
      <c r="B57" s="414"/>
      <c r="C57" s="414"/>
      <c r="D57" s="414"/>
      <c r="E57" s="414"/>
      <c r="F57" s="414"/>
      <c r="G57" s="419"/>
    </row>
    <row r="58" spans="1:7" ht="21.9" customHeight="1" x14ac:dyDescent="0.3">
      <c r="A58" s="414"/>
      <c r="B58" s="414"/>
      <c r="C58" s="414"/>
      <c r="D58" s="414"/>
      <c r="E58" s="414"/>
      <c r="F58" s="414"/>
      <c r="G58" s="419"/>
    </row>
    <row r="59" spans="1:7" ht="21.9" customHeight="1" x14ac:dyDescent="0.3">
      <c r="A59" s="414"/>
      <c r="B59" s="414"/>
      <c r="C59" s="414"/>
      <c r="D59" s="414"/>
      <c r="E59" s="414"/>
      <c r="F59" s="414"/>
      <c r="G59" s="419"/>
    </row>
    <row r="60" spans="1:7" ht="21.9" customHeight="1" x14ac:dyDescent="0.3">
      <c r="A60" s="414"/>
      <c r="B60" s="414"/>
      <c r="C60" s="414"/>
      <c r="D60" s="414"/>
      <c r="E60" s="414"/>
      <c r="F60" s="414"/>
      <c r="G60" s="419"/>
    </row>
    <row r="61" spans="1:7" ht="21.9" customHeight="1" x14ac:dyDescent="0.3">
      <c r="A61" s="414"/>
      <c r="B61" s="414"/>
      <c r="C61" s="414"/>
      <c r="D61" s="414"/>
      <c r="E61" s="414"/>
      <c r="F61" s="414"/>
      <c r="G61" s="419"/>
    </row>
    <row r="62" spans="1:7" ht="21.9" customHeight="1" x14ac:dyDescent="0.3">
      <c r="A62" s="414"/>
      <c r="B62" s="438"/>
      <c r="C62" s="414"/>
      <c r="D62" s="414"/>
      <c r="F62" s="414"/>
      <c r="G62" s="419"/>
    </row>
    <row r="63" spans="1:7" ht="21.9" customHeight="1" x14ac:dyDescent="0.3">
      <c r="A63" s="414"/>
      <c r="B63" s="438"/>
      <c r="C63" s="414"/>
      <c r="D63" s="414"/>
      <c r="E63" s="414"/>
      <c r="F63" s="414"/>
      <c r="G63" s="419"/>
    </row>
    <row r="64" spans="1:7" ht="21.9" customHeight="1" x14ac:dyDescent="0.3">
      <c r="A64" s="414"/>
      <c r="B64" s="438"/>
      <c r="C64" s="414"/>
      <c r="D64" s="414"/>
      <c r="E64" s="414"/>
      <c r="F64" s="414"/>
      <c r="G64" s="419"/>
    </row>
    <row r="65" spans="1:7" ht="21.9" customHeight="1" x14ac:dyDescent="0.3">
      <c r="A65" s="414"/>
      <c r="B65" s="438"/>
      <c r="C65" s="414"/>
      <c r="D65" s="414"/>
      <c r="F65" s="414"/>
      <c r="G65" s="419"/>
    </row>
    <row r="66" spans="1:7" ht="21.9" customHeight="1" x14ac:dyDescent="0.3">
      <c r="A66" s="414"/>
      <c r="B66" s="438"/>
      <c r="C66" s="414"/>
      <c r="D66" s="414"/>
      <c r="E66" s="414"/>
      <c r="F66" s="414"/>
      <c r="G66" s="419"/>
    </row>
    <row r="67" spans="1:7" ht="21.9" customHeight="1" x14ac:dyDescent="0.3">
      <c r="A67" s="414"/>
      <c r="B67" s="438"/>
      <c r="C67" s="414"/>
      <c r="D67" s="414"/>
      <c r="E67" s="414"/>
      <c r="F67" s="414"/>
      <c r="G67" s="419"/>
    </row>
    <row r="68" spans="1:7" ht="21.9" customHeight="1" x14ac:dyDescent="0.3">
      <c r="A68" s="414"/>
      <c r="B68" s="438"/>
      <c r="C68" s="414"/>
      <c r="D68" s="414"/>
      <c r="E68" s="414"/>
      <c r="F68" s="414"/>
      <c r="G68" s="414"/>
    </row>
    <row r="69" spans="1:7" ht="21.9" customHeight="1" x14ac:dyDescent="0.3">
      <c r="B69" s="438"/>
      <c r="C69" s="414"/>
      <c r="D69" s="414"/>
      <c r="E69" s="414"/>
      <c r="F69" s="414"/>
      <c r="G69" s="414"/>
    </row>
    <row r="70" spans="1:7" ht="21.9" customHeight="1" x14ac:dyDescent="0.3">
      <c r="A70" s="414"/>
      <c r="B70" s="438"/>
      <c r="C70" s="414"/>
      <c r="D70" s="414"/>
      <c r="E70" s="414"/>
      <c r="F70" s="414"/>
      <c r="G70" s="414"/>
    </row>
    <row r="71" spans="1:7" ht="21.9" customHeight="1" x14ac:dyDescent="0.3">
      <c r="A71" s="414"/>
      <c r="B71" s="414"/>
      <c r="C71" s="414"/>
      <c r="D71" s="414"/>
      <c r="E71" s="414"/>
      <c r="F71" s="414"/>
      <c r="G71" s="414"/>
    </row>
    <row r="72" spans="1:7" ht="21.9" customHeight="1" x14ac:dyDescent="0.3">
      <c r="A72" s="414"/>
      <c r="B72" s="414"/>
      <c r="C72" s="414"/>
      <c r="D72" s="414"/>
      <c r="E72" s="414"/>
      <c r="F72" s="414"/>
      <c r="G72" s="414"/>
    </row>
    <row r="73" spans="1:7" ht="21.9" customHeight="1" x14ac:dyDescent="0.3">
      <c r="A73" s="414"/>
      <c r="B73" s="438"/>
      <c r="C73" s="414"/>
      <c r="D73" s="414"/>
      <c r="F73" s="414"/>
      <c r="G73" s="414"/>
    </row>
    <row r="74" spans="1:7" ht="21.9" customHeight="1" x14ac:dyDescent="0.3">
      <c r="A74" s="414"/>
      <c r="B74" s="438"/>
      <c r="C74" s="414"/>
      <c r="D74" s="414"/>
      <c r="E74" s="414"/>
      <c r="F74" s="414"/>
      <c r="G74" s="414"/>
    </row>
    <row r="75" spans="1:7" ht="21.9" customHeight="1" x14ac:dyDescent="0.3">
      <c r="B75" s="438"/>
      <c r="C75" s="414"/>
      <c r="D75" s="414"/>
      <c r="E75" s="414"/>
      <c r="F75" s="414"/>
      <c r="G75" s="414"/>
    </row>
    <row r="76" spans="1:7" x14ac:dyDescent="0.3">
      <c r="A76" s="414"/>
      <c r="B76" s="438"/>
      <c r="C76" s="414"/>
      <c r="D76" s="414"/>
      <c r="E76" s="414"/>
      <c r="F76" s="414"/>
      <c r="G76" s="414"/>
    </row>
    <row r="77" spans="1:7" x14ac:dyDescent="0.3">
      <c r="A77" s="414"/>
      <c r="B77" s="414"/>
      <c r="C77" s="414"/>
      <c r="D77" s="414"/>
      <c r="E77" s="414"/>
      <c r="F77" s="414"/>
      <c r="G77" s="414"/>
    </row>
    <row r="78" spans="1:7" x14ac:dyDescent="0.3">
      <c r="A78" s="414"/>
      <c r="B78" s="414"/>
      <c r="C78" s="414"/>
      <c r="D78" s="414"/>
      <c r="E78" s="414"/>
      <c r="F78" s="414"/>
      <c r="G78" s="414"/>
    </row>
    <row r="79" spans="1:7" x14ac:dyDescent="0.3">
      <c r="A79" s="414"/>
      <c r="B79" s="414"/>
      <c r="C79" s="414"/>
      <c r="D79" s="414"/>
      <c r="E79" s="414"/>
      <c r="F79" s="414"/>
      <c r="G79" s="414"/>
    </row>
    <row r="80" spans="1:7" x14ac:dyDescent="0.3">
      <c r="A80" s="414"/>
      <c r="B80" s="414"/>
      <c r="C80" s="414"/>
      <c r="D80" s="414"/>
      <c r="E80" s="414"/>
      <c r="F80" s="414"/>
      <c r="G80" s="414"/>
    </row>
  </sheetData>
  <mergeCells count="3">
    <mergeCell ref="A1:G1"/>
    <mergeCell ref="A2:G2"/>
    <mergeCell ref="A3:G3"/>
  </mergeCells>
  <conditionalFormatting sqref="F5">
    <cfRule type="expression" dxfId="0" priority="1" stopIfTrue="1">
      <formula>$Q6&gt;=1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1907-B560-49FE-BE95-36D491159DEC}">
  <sheetPr>
    <tabColor indexed="11"/>
  </sheetPr>
  <dimension ref="A1:AK41"/>
  <sheetViews>
    <sheetView workbookViewId="0">
      <selection activeCell="I16" sqref="I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273" t="s">
        <v>117</v>
      </c>
      <c r="F7" s="279"/>
      <c r="G7" s="273" t="s">
        <v>118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273" t="s">
        <v>119</v>
      </c>
      <c r="F9" s="279"/>
      <c r="G9" s="273" t="s">
        <v>120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Rosiczky</v>
      </c>
      <c r="E18" s="390"/>
      <c r="F18" s="390" t="str">
        <f>E9</f>
        <v>Jankovich</v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Rosiczky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Jankovich</v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75" priority="1" stopIfTrue="1" operator="equal">
      <formula>"Bye"</formula>
    </cfRule>
  </conditionalFormatting>
  <conditionalFormatting sqref="R41">
    <cfRule type="expression" dxfId="7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0FD2-EFD2-4452-BF07-4B423DD750B6}">
  <sheetPr>
    <tabColor indexed="11"/>
  </sheetPr>
  <dimension ref="A1:AK41"/>
  <sheetViews>
    <sheetView zoomScale="85" zoomScaleNormal="85" workbookViewId="0">
      <selection activeCell="J25" sqref="J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280"/>
      <c r="R3" s="282"/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322" t="s">
        <v>74</v>
      </c>
      <c r="Q4" s="323" t="s">
        <v>83</v>
      </c>
      <c r="R4" s="323" t="s">
        <v>79</v>
      </c>
      <c r="S4" s="40"/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P5" s="324" t="s">
        <v>81</v>
      </c>
      <c r="Q5" s="325" t="s">
        <v>77</v>
      </c>
      <c r="R5" s="325" t="s">
        <v>84</v>
      </c>
      <c r="S5" s="40"/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P6" s="326" t="s">
        <v>82</v>
      </c>
      <c r="Q6" s="327" t="s">
        <v>85</v>
      </c>
      <c r="R6" s="327" t="s">
        <v>80</v>
      </c>
      <c r="S6" s="40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312" t="str">
        <f>IF($B7="","",VLOOKUP($B7,#REF!,5))</f>
        <v/>
      </c>
      <c r="D7" s="312" t="str">
        <f>IF($B7="","",VLOOKUP($B7,#REF!,15))</f>
        <v/>
      </c>
      <c r="E7" s="399" t="s">
        <v>129</v>
      </c>
      <c r="F7" s="400"/>
      <c r="G7" s="399" t="s">
        <v>130</v>
      </c>
      <c r="H7" s="400"/>
      <c r="I7" s="31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P7" s="322" t="s">
        <v>88</v>
      </c>
      <c r="Q7" s="323" t="s">
        <v>76</v>
      </c>
      <c r="R7" s="323" t="s">
        <v>86</v>
      </c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314"/>
      <c r="D8" s="314"/>
      <c r="E8" s="314"/>
      <c r="F8" s="314"/>
      <c r="G8" s="314"/>
      <c r="H8" s="314"/>
      <c r="I8" s="314"/>
      <c r="J8" s="262"/>
      <c r="K8" s="285"/>
      <c r="L8" s="285"/>
      <c r="M8" s="341"/>
      <c r="P8" s="324" t="s">
        <v>89</v>
      </c>
      <c r="Q8" s="325" t="s">
        <v>78</v>
      </c>
      <c r="R8" s="325" t="s">
        <v>87</v>
      </c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312" t="str">
        <f>IF($B9="","",VLOOKUP($B9,#REF!,5))</f>
        <v/>
      </c>
      <c r="D9" s="312" t="str">
        <f>IF($B9="","",VLOOKUP($B9,#REF!,15))</f>
        <v/>
      </c>
      <c r="E9" s="399" t="s">
        <v>123</v>
      </c>
      <c r="F9" s="400"/>
      <c r="G9" s="399" t="s">
        <v>124</v>
      </c>
      <c r="H9" s="400"/>
      <c r="I9" s="31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314"/>
      <c r="D10" s="314"/>
      <c r="E10" s="314"/>
      <c r="F10" s="314"/>
      <c r="G10" s="314"/>
      <c r="H10" s="314"/>
      <c r="I10" s="314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312" t="str">
        <f>IF($B11="","",VLOOKUP($B11,#REF!,5))</f>
        <v/>
      </c>
      <c r="D11" s="312" t="str">
        <f>IF($B11="","",VLOOKUP($B11,#REF!,15))</f>
        <v/>
      </c>
      <c r="E11" s="399" t="s">
        <v>125</v>
      </c>
      <c r="F11" s="400"/>
      <c r="G11" s="399" t="s">
        <v>126</v>
      </c>
      <c r="H11" s="400"/>
      <c r="I11" s="31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85"/>
      <c r="B12" s="311"/>
      <c r="C12" s="314"/>
      <c r="D12" s="314"/>
      <c r="E12" s="314"/>
      <c r="F12" s="314"/>
      <c r="G12" s="314"/>
      <c r="H12" s="314"/>
      <c r="I12" s="314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85" t="s">
        <v>67</v>
      </c>
      <c r="B13" s="310"/>
      <c r="C13" s="312" t="str">
        <f>IF($B13="","",VLOOKUP($B13,#REF!,5))</f>
        <v/>
      </c>
      <c r="D13" s="312" t="str">
        <f>IF($B13="","",VLOOKUP($B13,#REF!,15))</f>
        <v/>
      </c>
      <c r="E13" s="399" t="s">
        <v>127</v>
      </c>
      <c r="F13" s="400"/>
      <c r="G13" s="399" t="s">
        <v>128</v>
      </c>
      <c r="H13" s="400"/>
      <c r="I13" s="313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85"/>
      <c r="B14" s="311"/>
      <c r="C14" s="314"/>
      <c r="D14" s="314"/>
      <c r="E14" s="314"/>
      <c r="F14" s="314"/>
      <c r="G14" s="314"/>
      <c r="H14" s="314"/>
      <c r="I14" s="314"/>
      <c r="J14" s="262"/>
      <c r="K14" s="285"/>
      <c r="L14" s="285"/>
      <c r="M14" s="34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85" t="s">
        <v>68</v>
      </c>
      <c r="B15" s="310"/>
      <c r="C15" s="312" t="str">
        <f>IF($B15="","",VLOOKUP($B15,#REF!,5))</f>
        <v/>
      </c>
      <c r="D15" s="312" t="str">
        <f>IF($B15="","",VLOOKUP($B15,#REF!,15))</f>
        <v/>
      </c>
      <c r="E15" s="399" t="s">
        <v>121</v>
      </c>
      <c r="F15" s="400"/>
      <c r="G15" s="399" t="s">
        <v>122</v>
      </c>
      <c r="H15" s="400"/>
      <c r="I15" s="313" t="str">
        <f>IF($B15="","",VLOOKUP($B15,#REF!,4))</f>
        <v/>
      </c>
      <c r="J15" s="262"/>
      <c r="K15" s="339"/>
      <c r="L15" s="334" t="str">
        <f>IF(K15="","",CONCATENATE(VLOOKUP($Y$3,$AB$1:$AK$1,K15)," pont"))</f>
        <v/>
      </c>
      <c r="M15" s="340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Máté</v>
      </c>
      <c r="E18" s="390"/>
      <c r="F18" s="390" t="str">
        <f>E9</f>
        <v>Bujdosó</v>
      </c>
      <c r="G18" s="390"/>
      <c r="H18" s="390" t="str">
        <f>E11</f>
        <v>Dely</v>
      </c>
      <c r="I18" s="390"/>
      <c r="J18" s="390" t="str">
        <f>E13</f>
        <v>Fehér</v>
      </c>
      <c r="K18" s="390"/>
      <c r="L18" s="390" t="str">
        <f>E15</f>
        <v>Vaughan</v>
      </c>
      <c r="M18" s="390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Máté</v>
      </c>
      <c r="C19" s="395"/>
      <c r="D19" s="396"/>
      <c r="E19" s="396"/>
      <c r="F19" s="397"/>
      <c r="G19" s="397"/>
      <c r="H19" s="397"/>
      <c r="I19" s="397"/>
      <c r="J19" s="390"/>
      <c r="K19" s="390"/>
      <c r="L19" s="390"/>
      <c r="M19" s="390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Bujdosó</v>
      </c>
      <c r="C20" s="395"/>
      <c r="D20" s="397"/>
      <c r="E20" s="397"/>
      <c r="F20" s="396"/>
      <c r="G20" s="396"/>
      <c r="H20" s="397"/>
      <c r="I20" s="397"/>
      <c r="J20" s="397"/>
      <c r="K20" s="397"/>
      <c r="L20" s="390"/>
      <c r="M20" s="390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>Dely</v>
      </c>
      <c r="C21" s="395"/>
      <c r="D21" s="397"/>
      <c r="E21" s="397"/>
      <c r="F21" s="397"/>
      <c r="G21" s="397"/>
      <c r="H21" s="396"/>
      <c r="I21" s="396"/>
      <c r="J21" s="397"/>
      <c r="K21" s="397"/>
      <c r="L21" s="397"/>
      <c r="M21" s="397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315" t="s">
        <v>67</v>
      </c>
      <c r="B22" s="395" t="str">
        <f>E13</f>
        <v>Fehér</v>
      </c>
      <c r="C22" s="395"/>
      <c r="D22" s="397"/>
      <c r="E22" s="397"/>
      <c r="F22" s="397"/>
      <c r="G22" s="397"/>
      <c r="H22" s="390"/>
      <c r="I22" s="390"/>
      <c r="J22" s="396"/>
      <c r="K22" s="396"/>
      <c r="L22" s="397"/>
      <c r="M22" s="397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ht="18.75" customHeight="1" x14ac:dyDescent="0.25">
      <c r="A23" s="315" t="s">
        <v>68</v>
      </c>
      <c r="B23" s="395" t="str">
        <f>E15</f>
        <v>Vaughan</v>
      </c>
      <c r="C23" s="395"/>
      <c r="D23" s="397"/>
      <c r="E23" s="397"/>
      <c r="F23" s="397"/>
      <c r="G23" s="397"/>
      <c r="H23" s="390"/>
      <c r="I23" s="390"/>
      <c r="J23" s="390"/>
      <c r="K23" s="390"/>
      <c r="L23" s="396"/>
      <c r="M23" s="396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2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06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5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73" priority="1" stopIfTrue="1" operator="equal">
      <formula>"Bye"</formula>
    </cfRule>
  </conditionalFormatting>
  <conditionalFormatting sqref="R41">
    <cfRule type="expression" dxfId="7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4486-CA8D-48A4-BC5E-6D01F29EB378}">
  <sheetPr>
    <tabColor indexed="11"/>
  </sheetPr>
  <dimension ref="A1:AK41"/>
  <sheetViews>
    <sheetView workbookViewId="0">
      <selection activeCell="E28" sqref="E2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Q3" s="322" t="s">
        <v>74</v>
      </c>
      <c r="R3" s="323" t="s">
        <v>80</v>
      </c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Q4" s="324" t="s">
        <v>81</v>
      </c>
      <c r="R4" s="325" t="s">
        <v>76</v>
      </c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Q5" s="326" t="s">
        <v>82</v>
      </c>
      <c r="R5" s="327" t="s">
        <v>78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285" t="s">
        <v>60</v>
      </c>
      <c r="B7" s="310"/>
      <c r="C7" s="278" t="str">
        <f>IF($B7="","",VLOOKUP($B7,#REF!,5))</f>
        <v/>
      </c>
      <c r="D7" s="278" t="str">
        <f>IF($B7="","",VLOOKUP($B7,#REF!,15))</f>
        <v/>
      </c>
      <c r="E7" s="383" t="s">
        <v>131</v>
      </c>
      <c r="F7" s="279"/>
      <c r="G7" s="383" t="s">
        <v>132</v>
      </c>
      <c r="H7" s="279"/>
      <c r="I7" s="273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11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10"/>
      <c r="C9" s="278" t="str">
        <f>IF($B9="","",VLOOKUP($B9,#REF!,5))</f>
        <v/>
      </c>
      <c r="D9" s="278" t="str">
        <f>IF($B9="","",VLOOKUP($B9,#REF!,15))</f>
        <v/>
      </c>
      <c r="E9" s="383" t="s">
        <v>133</v>
      </c>
      <c r="F9" s="279"/>
      <c r="G9" s="383" t="s">
        <v>134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11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10"/>
      <c r="C11" s="278" t="str">
        <f>IF($B11="","",VLOOKUP($B11,#REF!,5))</f>
        <v/>
      </c>
      <c r="D11" s="278" t="str">
        <f>IF($B11="","",VLOOKUP($B11,#REF!,15))</f>
        <v/>
      </c>
      <c r="E11" s="273" t="str">
        <f>UPPER(IF($B11="","",VLOOKUP($B11,#REF!,2)))</f>
        <v/>
      </c>
      <c r="F11" s="279"/>
      <c r="G11" s="273" t="str">
        <f>IF($B11="","",VLOOKUP($B11,#REF!,3))</f>
        <v/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ht="18.75" customHeight="1" x14ac:dyDescent="0.25">
      <c r="A18" s="262"/>
      <c r="B18" s="393"/>
      <c r="C18" s="393"/>
      <c r="D18" s="390" t="str">
        <f>E7</f>
        <v>Gyenge</v>
      </c>
      <c r="E18" s="390"/>
      <c r="F18" s="390" t="str">
        <f>E9</f>
        <v>Hovanecz</v>
      </c>
      <c r="G18" s="390"/>
      <c r="H18" s="390" t="str">
        <f>E11</f>
        <v/>
      </c>
      <c r="I18" s="390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ht="18.75" customHeight="1" x14ac:dyDescent="0.25">
      <c r="A19" s="315" t="s">
        <v>60</v>
      </c>
      <c r="B19" s="395" t="str">
        <f>E7</f>
        <v>Gyenge</v>
      </c>
      <c r="C19" s="395"/>
      <c r="D19" s="396"/>
      <c r="E19" s="396"/>
      <c r="F19" s="397"/>
      <c r="G19" s="397"/>
      <c r="H19" s="397"/>
      <c r="I19" s="397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ht="18.75" customHeight="1" x14ac:dyDescent="0.25">
      <c r="A20" s="315" t="s">
        <v>61</v>
      </c>
      <c r="B20" s="395" t="str">
        <f>E9</f>
        <v>Hovanecz</v>
      </c>
      <c r="C20" s="395"/>
      <c r="D20" s="397"/>
      <c r="E20" s="397"/>
      <c r="F20" s="396"/>
      <c r="G20" s="396"/>
      <c r="H20" s="397"/>
      <c r="I20" s="397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ht="18.75" customHeight="1" x14ac:dyDescent="0.25">
      <c r="A21" s="315" t="s">
        <v>62</v>
      </c>
      <c r="B21" s="395" t="str">
        <f>E11</f>
        <v/>
      </c>
      <c r="C21" s="395"/>
      <c r="D21" s="397"/>
      <c r="E21" s="397"/>
      <c r="F21" s="397"/>
      <c r="G21" s="397"/>
      <c r="H21" s="396"/>
      <c r="I21" s="396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37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37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1"/>
      <c r="M32" s="261"/>
    </row>
    <row r="33" spans="1:18" x14ac:dyDescent="0.25">
      <c r="A33" s="159" t="s">
        <v>33</v>
      </c>
      <c r="B33" s="160"/>
      <c r="C33" s="229"/>
      <c r="D33" s="291" t="s">
        <v>3</v>
      </c>
      <c r="E33" s="292" t="s">
        <v>35</v>
      </c>
      <c r="F33" s="306"/>
      <c r="G33" s="291" t="s">
        <v>3</v>
      </c>
      <c r="H33" s="292" t="s">
        <v>48</v>
      </c>
      <c r="I33" s="198"/>
      <c r="J33" s="292" t="s">
        <v>49</v>
      </c>
      <c r="K33" s="197" t="s">
        <v>50</v>
      </c>
      <c r="L33" s="33"/>
      <c r="M33" s="360"/>
      <c r="N33" s="359"/>
      <c r="P33" s="287"/>
      <c r="Q33" s="287"/>
      <c r="R33" s="288"/>
    </row>
    <row r="34" spans="1:18" x14ac:dyDescent="0.25">
      <c r="A34" s="267" t="s">
        <v>34</v>
      </c>
      <c r="B34" s="268"/>
      <c r="C34" s="269"/>
      <c r="D34" s="293"/>
      <c r="E34" s="398"/>
      <c r="F34" s="398"/>
      <c r="G34" s="300" t="s">
        <v>4</v>
      </c>
      <c r="H34" s="268"/>
      <c r="I34" s="294"/>
      <c r="J34" s="301"/>
      <c r="K34" s="265" t="s">
        <v>39</v>
      </c>
      <c r="L34" s="307"/>
      <c r="M34" s="297"/>
      <c r="P34" s="289"/>
      <c r="Q34" s="289"/>
      <c r="R34" s="174"/>
    </row>
    <row r="35" spans="1:18" x14ac:dyDescent="0.25">
      <c r="A35" s="270" t="s">
        <v>47</v>
      </c>
      <c r="B35" s="196"/>
      <c r="C35" s="271"/>
      <c r="D35" s="296"/>
      <c r="E35" s="394"/>
      <c r="F35" s="394"/>
      <c r="G35" s="302" t="s">
        <v>5</v>
      </c>
      <c r="H35" s="82"/>
      <c r="I35" s="264"/>
      <c r="J35" s="83"/>
      <c r="K35" s="304"/>
      <c r="L35" s="261"/>
      <c r="M35" s="299"/>
      <c r="P35" s="174"/>
      <c r="Q35" s="170"/>
      <c r="R35" s="174"/>
    </row>
    <row r="36" spans="1:18" x14ac:dyDescent="0.25">
      <c r="A36" s="212"/>
      <c r="B36" s="213"/>
      <c r="C36" s="214"/>
      <c r="D36" s="296"/>
      <c r="E36" s="84"/>
      <c r="F36" s="262"/>
      <c r="G36" s="302" t="s">
        <v>6</v>
      </c>
      <c r="H36" s="82"/>
      <c r="I36" s="264"/>
      <c r="J36" s="83"/>
      <c r="K36" s="265" t="s">
        <v>40</v>
      </c>
      <c r="L36" s="307"/>
      <c r="M36" s="295"/>
      <c r="P36" s="289"/>
      <c r="Q36" s="289"/>
      <c r="R36" s="174"/>
    </row>
    <row r="37" spans="1:18" x14ac:dyDescent="0.25">
      <c r="A37" s="185"/>
      <c r="B37" s="105"/>
      <c r="C37" s="186"/>
      <c r="D37" s="296"/>
      <c r="E37" s="84"/>
      <c r="F37" s="262"/>
      <c r="G37" s="302" t="s">
        <v>7</v>
      </c>
      <c r="H37" s="82"/>
      <c r="I37" s="264"/>
      <c r="J37" s="83"/>
      <c r="K37" s="305"/>
      <c r="L37" s="262"/>
      <c r="M37" s="297"/>
      <c r="P37" s="174"/>
      <c r="Q37" s="170"/>
      <c r="R37" s="174"/>
    </row>
    <row r="38" spans="1:18" x14ac:dyDescent="0.25">
      <c r="A38" s="200"/>
      <c r="B38" s="215"/>
      <c r="C38" s="228"/>
      <c r="D38" s="296"/>
      <c r="E38" s="84"/>
      <c r="F38" s="262"/>
      <c r="G38" s="302" t="s">
        <v>8</v>
      </c>
      <c r="H38" s="82"/>
      <c r="I38" s="264"/>
      <c r="J38" s="83"/>
      <c r="K38" s="270"/>
      <c r="L38" s="261"/>
      <c r="M38" s="299"/>
      <c r="P38" s="174"/>
      <c r="Q38" s="170"/>
      <c r="R38" s="174"/>
    </row>
    <row r="39" spans="1:18" x14ac:dyDescent="0.25">
      <c r="A39" s="201"/>
      <c r="B39" s="22"/>
      <c r="C39" s="186"/>
      <c r="D39" s="296"/>
      <c r="E39" s="84"/>
      <c r="F39" s="262"/>
      <c r="G39" s="302" t="s">
        <v>9</v>
      </c>
      <c r="H39" s="82"/>
      <c r="I39" s="264"/>
      <c r="J39" s="83"/>
      <c r="K39" s="265" t="s">
        <v>28</v>
      </c>
      <c r="L39" s="307"/>
      <c r="M39" s="295"/>
      <c r="P39" s="289"/>
      <c r="Q39" s="289"/>
      <c r="R39" s="174"/>
    </row>
    <row r="40" spans="1:18" x14ac:dyDescent="0.25">
      <c r="A40" s="201"/>
      <c r="B40" s="22"/>
      <c r="C40" s="210"/>
      <c r="D40" s="296"/>
      <c r="E40" s="84"/>
      <c r="F40" s="262"/>
      <c r="G40" s="302" t="s">
        <v>10</v>
      </c>
      <c r="H40" s="82"/>
      <c r="I40" s="264"/>
      <c r="J40" s="83"/>
      <c r="K40" s="305"/>
      <c r="L40" s="262"/>
      <c r="M40" s="297"/>
      <c r="P40" s="174"/>
      <c r="Q40" s="170"/>
      <c r="R40" s="174"/>
    </row>
    <row r="41" spans="1:18" x14ac:dyDescent="0.25">
      <c r="A41" s="202"/>
      <c r="B41" s="199"/>
      <c r="C41" s="211"/>
      <c r="D41" s="298"/>
      <c r="E41" s="188"/>
      <c r="F41" s="261"/>
      <c r="G41" s="303" t="s">
        <v>11</v>
      </c>
      <c r="H41" s="196"/>
      <c r="I41" s="266"/>
      <c r="J41" s="190"/>
      <c r="K41" s="270">
        <f>L4</f>
        <v>0</v>
      </c>
      <c r="L41" s="261"/>
      <c r="M41" s="299"/>
      <c r="P41" s="174"/>
      <c r="Q41" s="170"/>
      <c r="R41" s="290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71" priority="1" stopIfTrue="1" operator="equal">
      <formula>"Bye"</formula>
    </cfRule>
  </conditionalFormatting>
  <conditionalFormatting sqref="R41">
    <cfRule type="expression" dxfId="7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8A26-B766-44E4-AC6E-E2EE4F3FF6B2}">
  <sheetPr>
    <tabColor indexed="11"/>
  </sheetPr>
  <dimension ref="A1:AK47"/>
  <sheetViews>
    <sheetView zoomScale="70" zoomScaleNormal="70" workbookViewId="0">
      <selection activeCell="N17" sqref="N1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91" t="str">
        <f>Altalanos!$A$6</f>
        <v>OB</v>
      </c>
      <c r="B1" s="391"/>
      <c r="C1" s="391"/>
      <c r="D1" s="391"/>
      <c r="E1" s="391"/>
      <c r="F1" s="391"/>
      <c r="G1" s="245"/>
      <c r="H1" s="248" t="s">
        <v>46</v>
      </c>
      <c r="I1" s="246"/>
      <c r="J1" s="247"/>
      <c r="L1" s="249"/>
      <c r="M1" s="250"/>
      <c r="N1" s="97"/>
      <c r="O1" s="97" t="s">
        <v>12</v>
      </c>
      <c r="P1" s="97"/>
      <c r="Q1" s="96"/>
      <c r="R1" s="97"/>
      <c r="AB1" s="338" t="e">
        <f>IF(Y5=1,CONCATENATE(VLOOKUP(Y3,AA16:AH27,2)),CONCATENATE(VLOOKUP(Y3,AA2:AK13,2)))</f>
        <v>#N/A</v>
      </c>
      <c r="AC1" s="338" t="e">
        <f>IF(Y5=1,CONCATENATE(VLOOKUP(Y3,AA16:AK27,3)),CONCATENATE(VLOOKUP(Y3,AA2:AK13,3)))</f>
        <v>#N/A</v>
      </c>
      <c r="AD1" s="338" t="e">
        <f>IF(Y5=1,CONCATENATE(VLOOKUP(Y3,AA16:AK27,4)),CONCATENATE(VLOOKUP(Y3,AA2:AK13,4)))</f>
        <v>#N/A</v>
      </c>
      <c r="AE1" s="338" t="e">
        <f>IF(Y5=1,CONCATENATE(VLOOKUP(Y3,AA16:AK27,5)),CONCATENATE(VLOOKUP(Y3,AA2:AK13,5)))</f>
        <v>#N/A</v>
      </c>
      <c r="AF1" s="338" t="e">
        <f>IF(Y5=1,CONCATENATE(VLOOKUP(Y3,AA16:AK27,6)),CONCATENATE(VLOOKUP(Y3,AA2:AK13,6)))</f>
        <v>#N/A</v>
      </c>
      <c r="AG1" s="338" t="e">
        <f>IF(Y5=1,CONCATENATE(VLOOKUP(Y3,AA16:AK27,7)),CONCATENATE(VLOOKUP(Y3,AA2:AK13,7)))</f>
        <v>#N/A</v>
      </c>
      <c r="AH1" s="338" t="e">
        <f>IF(Y5=1,CONCATENATE(VLOOKUP(Y3,AA16:AK27,8)),CONCATENATE(VLOOKUP(Y3,AA2:AK13,8)))</f>
        <v>#N/A</v>
      </c>
      <c r="AI1" s="338" t="e">
        <f>IF(Y5=1,CONCATENATE(VLOOKUP(Y3,AA16:AK27,9)),CONCATENATE(VLOOKUP(Y3,AA2:AK13,9)))</f>
        <v>#N/A</v>
      </c>
      <c r="AJ1" s="338" t="e">
        <f>IF(Y5=1,CONCATENATE(VLOOKUP(Y3,AA16:AK27,10)),CONCATENATE(VLOOKUP(Y3,AA2:AK13,10)))</f>
        <v>#N/A</v>
      </c>
      <c r="AK1" s="338" t="e">
        <f>IF(Y5=1,CONCATENATE(VLOOKUP(Y3,AA16:AK27,11)),CONCATENATE(VLOOKUP(Y3,AA2:AK13,11)))</f>
        <v>#N/A</v>
      </c>
    </row>
    <row r="2" spans="1:37" x14ac:dyDescent="0.25">
      <c r="A2" s="251" t="s">
        <v>45</v>
      </c>
      <c r="B2" s="252"/>
      <c r="C2" s="252"/>
      <c r="D2" s="252"/>
      <c r="E2" s="252">
        <f>Altalanos!$A$8</f>
        <v>0</v>
      </c>
      <c r="F2" s="252"/>
      <c r="G2" s="253"/>
      <c r="H2" s="254"/>
      <c r="I2" s="254"/>
      <c r="J2" s="255"/>
      <c r="K2" s="249"/>
      <c r="L2" s="249"/>
      <c r="M2" s="249"/>
      <c r="N2" s="99"/>
      <c r="O2" s="91"/>
      <c r="P2" s="99"/>
      <c r="Q2" s="91"/>
      <c r="R2" s="99"/>
      <c r="Y2" s="333"/>
      <c r="Z2" s="332"/>
      <c r="AA2" s="332" t="s">
        <v>60</v>
      </c>
      <c r="AB2" s="323">
        <v>150</v>
      </c>
      <c r="AC2" s="323">
        <v>120</v>
      </c>
      <c r="AD2" s="323">
        <v>100</v>
      </c>
      <c r="AE2" s="323">
        <v>80</v>
      </c>
      <c r="AF2" s="323">
        <v>70</v>
      </c>
      <c r="AG2" s="323">
        <v>60</v>
      </c>
      <c r="AH2" s="323">
        <v>55</v>
      </c>
      <c r="AI2" s="323">
        <v>50</v>
      </c>
      <c r="AJ2" s="323">
        <v>45</v>
      </c>
      <c r="AK2" s="323">
        <v>40</v>
      </c>
    </row>
    <row r="3" spans="1:37" x14ac:dyDescent="0.25">
      <c r="A3" s="50" t="s">
        <v>20</v>
      </c>
      <c r="B3" s="50"/>
      <c r="C3" s="50"/>
      <c r="D3" s="50"/>
      <c r="E3" s="50" t="s">
        <v>17</v>
      </c>
      <c r="F3" s="50"/>
      <c r="G3" s="50"/>
      <c r="H3" s="50" t="s">
        <v>25</v>
      </c>
      <c r="I3" s="50"/>
      <c r="J3" s="100"/>
      <c r="K3" s="50"/>
      <c r="L3" s="51" t="s">
        <v>26</v>
      </c>
      <c r="M3" s="50"/>
      <c r="N3" s="281"/>
      <c r="O3" s="280"/>
      <c r="P3" s="281"/>
      <c r="Y3" s="332">
        <f>IF(H4="OB","A",IF(H4="IX","W",H4))</f>
        <v>0</v>
      </c>
      <c r="Z3" s="332"/>
      <c r="AA3" s="332" t="s">
        <v>90</v>
      </c>
      <c r="AB3" s="323">
        <v>120</v>
      </c>
      <c r="AC3" s="323">
        <v>90</v>
      </c>
      <c r="AD3" s="323">
        <v>65</v>
      </c>
      <c r="AE3" s="323">
        <v>55</v>
      </c>
      <c r="AF3" s="323">
        <v>50</v>
      </c>
      <c r="AG3" s="323">
        <v>45</v>
      </c>
      <c r="AH3" s="323">
        <v>40</v>
      </c>
      <c r="AI3" s="323">
        <v>35</v>
      </c>
      <c r="AJ3" s="323">
        <v>25</v>
      </c>
      <c r="AK3" s="323">
        <v>20</v>
      </c>
    </row>
    <row r="4" spans="1:37" ht="13.8" thickBot="1" x14ac:dyDescent="0.3">
      <c r="A4" s="392">
        <f>Altalanos!$A$10</f>
        <v>0</v>
      </c>
      <c r="B4" s="392"/>
      <c r="C4" s="392"/>
      <c r="D4" s="256"/>
      <c r="E4" s="257">
        <f>Altalanos!$C$10</f>
        <v>0</v>
      </c>
      <c r="F4" s="257"/>
      <c r="G4" s="257"/>
      <c r="H4" s="259"/>
      <c r="I4" s="257"/>
      <c r="J4" s="258"/>
      <c r="K4" s="259"/>
      <c r="L4" s="260">
        <f>Altalanos!$E$10</f>
        <v>0</v>
      </c>
      <c r="M4" s="259"/>
      <c r="N4" s="283"/>
      <c r="O4" s="284"/>
      <c r="P4" s="283"/>
      <c r="Y4" s="332"/>
      <c r="Z4" s="332"/>
      <c r="AA4" s="332" t="s">
        <v>91</v>
      </c>
      <c r="AB4" s="323">
        <v>90</v>
      </c>
      <c r="AC4" s="323">
        <v>60</v>
      </c>
      <c r="AD4" s="323">
        <v>45</v>
      </c>
      <c r="AE4" s="323">
        <v>34</v>
      </c>
      <c r="AF4" s="323">
        <v>27</v>
      </c>
      <c r="AG4" s="323">
        <v>22</v>
      </c>
      <c r="AH4" s="323">
        <v>18</v>
      </c>
      <c r="AI4" s="323">
        <v>15</v>
      </c>
      <c r="AJ4" s="323">
        <v>12</v>
      </c>
      <c r="AK4" s="323">
        <v>9</v>
      </c>
    </row>
    <row r="5" spans="1:37" x14ac:dyDescent="0.25">
      <c r="A5" s="33"/>
      <c r="B5" s="33" t="s">
        <v>43</v>
      </c>
      <c r="C5" s="276" t="s">
        <v>58</v>
      </c>
      <c r="D5" s="33" t="s">
        <v>33</v>
      </c>
      <c r="E5" s="33" t="s">
        <v>63</v>
      </c>
      <c r="F5" s="33"/>
      <c r="G5" s="33" t="s">
        <v>24</v>
      </c>
      <c r="H5" s="33"/>
      <c r="I5" s="33" t="s">
        <v>27</v>
      </c>
      <c r="J5" s="33"/>
      <c r="K5" s="309" t="s">
        <v>64</v>
      </c>
      <c r="L5" s="309" t="s">
        <v>65</v>
      </c>
      <c r="M5" s="309" t="s">
        <v>66</v>
      </c>
      <c r="O5" s="322" t="s">
        <v>74</v>
      </c>
      <c r="P5" s="323" t="s">
        <v>80</v>
      </c>
      <c r="R5" s="322" t="s">
        <v>74</v>
      </c>
      <c r="S5" s="361" t="s">
        <v>109</v>
      </c>
      <c r="Y5" s="332">
        <f>IF(OR(Altalanos!$A$8="F1",Altalanos!$A$8="F2",Altalanos!$A$8="N1",Altalanos!$A$8="N2"),1,2)</f>
        <v>2</v>
      </c>
      <c r="Z5" s="332"/>
      <c r="AA5" s="332" t="s">
        <v>92</v>
      </c>
      <c r="AB5" s="323">
        <v>60</v>
      </c>
      <c r="AC5" s="323">
        <v>40</v>
      </c>
      <c r="AD5" s="323">
        <v>30</v>
      </c>
      <c r="AE5" s="323">
        <v>20</v>
      </c>
      <c r="AF5" s="323">
        <v>18</v>
      </c>
      <c r="AG5" s="323">
        <v>15</v>
      </c>
      <c r="AH5" s="323">
        <v>12</v>
      </c>
      <c r="AI5" s="323">
        <v>10</v>
      </c>
      <c r="AJ5" s="323">
        <v>8</v>
      </c>
      <c r="AK5" s="323">
        <v>6</v>
      </c>
    </row>
    <row r="6" spans="1:37" x14ac:dyDescent="0.25">
      <c r="A6" s="262"/>
      <c r="B6" s="262"/>
      <c r="C6" s="308"/>
      <c r="D6" s="262"/>
      <c r="E6" s="262"/>
      <c r="F6" s="262"/>
      <c r="G6" s="262"/>
      <c r="H6" s="262"/>
      <c r="I6" s="262"/>
      <c r="J6" s="262"/>
      <c r="K6" s="262"/>
      <c r="L6" s="262"/>
      <c r="M6" s="262"/>
      <c r="O6" s="324" t="s">
        <v>81</v>
      </c>
      <c r="P6" s="325" t="s">
        <v>76</v>
      </c>
      <c r="R6" s="324" t="s">
        <v>81</v>
      </c>
      <c r="S6" s="362" t="s">
        <v>110</v>
      </c>
      <c r="Y6" s="332"/>
      <c r="Z6" s="332"/>
      <c r="AA6" s="332" t="s">
        <v>93</v>
      </c>
      <c r="AB6" s="323">
        <v>40</v>
      </c>
      <c r="AC6" s="323">
        <v>25</v>
      </c>
      <c r="AD6" s="323">
        <v>18</v>
      </c>
      <c r="AE6" s="323">
        <v>13</v>
      </c>
      <c r="AF6" s="323">
        <v>10</v>
      </c>
      <c r="AG6" s="323">
        <v>8</v>
      </c>
      <c r="AH6" s="323">
        <v>6</v>
      </c>
      <c r="AI6" s="323">
        <v>5</v>
      </c>
      <c r="AJ6" s="323">
        <v>4</v>
      </c>
      <c r="AK6" s="323">
        <v>3</v>
      </c>
    </row>
    <row r="7" spans="1:37" x14ac:dyDescent="0.25">
      <c r="A7" s="316" t="s">
        <v>60</v>
      </c>
      <c r="B7" s="328"/>
      <c r="C7" s="278" t="str">
        <f>IF($B7="","",VLOOKUP($B7,#REF!,5))</f>
        <v/>
      </c>
      <c r="D7" s="278" t="str">
        <f>IF($B7="","",VLOOKUP($B7,#REF!,15))</f>
        <v/>
      </c>
      <c r="E7" s="384" t="s">
        <v>117</v>
      </c>
      <c r="F7" s="277"/>
      <c r="G7" s="384" t="s">
        <v>135</v>
      </c>
      <c r="H7" s="277"/>
      <c r="I7" s="274" t="str">
        <f>IF($B7="","",VLOOKUP($B7,#REF!,4))</f>
        <v/>
      </c>
      <c r="J7" s="262"/>
      <c r="K7" s="339"/>
      <c r="L7" s="334" t="str">
        <f>IF(K7="","",CONCATENATE(VLOOKUP($Y$3,$AB$1:$AK$1,K7)," pont"))</f>
        <v/>
      </c>
      <c r="M7" s="340"/>
      <c r="O7" s="326" t="s">
        <v>82</v>
      </c>
      <c r="P7" s="327" t="s">
        <v>78</v>
      </c>
      <c r="R7" s="326" t="s">
        <v>82</v>
      </c>
      <c r="S7" s="363" t="s">
        <v>86</v>
      </c>
      <c r="Y7" s="332"/>
      <c r="Z7" s="332"/>
      <c r="AA7" s="332" t="s">
        <v>94</v>
      </c>
      <c r="AB7" s="323">
        <v>25</v>
      </c>
      <c r="AC7" s="323">
        <v>15</v>
      </c>
      <c r="AD7" s="323">
        <v>13</v>
      </c>
      <c r="AE7" s="323">
        <v>8</v>
      </c>
      <c r="AF7" s="323">
        <v>6</v>
      </c>
      <c r="AG7" s="323">
        <v>4</v>
      </c>
      <c r="AH7" s="323">
        <v>3</v>
      </c>
      <c r="AI7" s="323">
        <v>2</v>
      </c>
      <c r="AJ7" s="323">
        <v>1</v>
      </c>
      <c r="AK7" s="323">
        <v>0</v>
      </c>
    </row>
    <row r="8" spans="1:37" x14ac:dyDescent="0.25">
      <c r="A8" s="285"/>
      <c r="B8" s="329"/>
      <c r="C8" s="286"/>
      <c r="D8" s="286"/>
      <c r="E8" s="286"/>
      <c r="F8" s="286"/>
      <c r="G8" s="286"/>
      <c r="H8" s="286"/>
      <c r="I8" s="286"/>
      <c r="J8" s="262"/>
      <c r="K8" s="285"/>
      <c r="L8" s="285"/>
      <c r="M8" s="341"/>
      <c r="Y8" s="332"/>
      <c r="Z8" s="332"/>
      <c r="AA8" s="332" t="s">
        <v>95</v>
      </c>
      <c r="AB8" s="323">
        <v>15</v>
      </c>
      <c r="AC8" s="323">
        <v>10</v>
      </c>
      <c r="AD8" s="323">
        <v>7</v>
      </c>
      <c r="AE8" s="323">
        <v>5</v>
      </c>
      <c r="AF8" s="323">
        <v>4</v>
      </c>
      <c r="AG8" s="323">
        <v>3</v>
      </c>
      <c r="AH8" s="323">
        <v>2</v>
      </c>
      <c r="AI8" s="323">
        <v>1</v>
      </c>
      <c r="AJ8" s="323">
        <v>0</v>
      </c>
      <c r="AK8" s="323">
        <v>0</v>
      </c>
    </row>
    <row r="9" spans="1:37" x14ac:dyDescent="0.25">
      <c r="A9" s="285" t="s">
        <v>61</v>
      </c>
      <c r="B9" s="330"/>
      <c r="C9" s="278" t="str">
        <f>IF($B9="","",VLOOKUP($B9,#REF!,5))</f>
        <v/>
      </c>
      <c r="D9" s="278" t="str">
        <f>IF($B9="","",VLOOKUP($B9,#REF!,15))</f>
        <v/>
      </c>
      <c r="E9" s="383" t="s">
        <v>136</v>
      </c>
      <c r="F9" s="279"/>
      <c r="G9" s="383" t="s">
        <v>137</v>
      </c>
      <c r="H9" s="279"/>
      <c r="I9" s="273" t="str">
        <f>IF($B9="","",VLOOKUP($B9,#REF!,4))</f>
        <v/>
      </c>
      <c r="J9" s="262"/>
      <c r="K9" s="339"/>
      <c r="L9" s="334" t="str">
        <f>IF(K9="","",CONCATENATE(VLOOKUP($Y$3,$AB$1:$AK$1,K9)," pont"))</f>
        <v/>
      </c>
      <c r="M9" s="340"/>
      <c r="Y9" s="332"/>
      <c r="Z9" s="332"/>
      <c r="AA9" s="332" t="s">
        <v>96</v>
      </c>
      <c r="AB9" s="323">
        <v>10</v>
      </c>
      <c r="AC9" s="323">
        <v>6</v>
      </c>
      <c r="AD9" s="323">
        <v>4</v>
      </c>
      <c r="AE9" s="323">
        <v>2</v>
      </c>
      <c r="AF9" s="323">
        <v>1</v>
      </c>
      <c r="AG9" s="323">
        <v>0</v>
      </c>
      <c r="AH9" s="323">
        <v>0</v>
      </c>
      <c r="AI9" s="323">
        <v>0</v>
      </c>
      <c r="AJ9" s="323">
        <v>0</v>
      </c>
      <c r="AK9" s="323">
        <v>0</v>
      </c>
    </row>
    <row r="10" spans="1:37" x14ac:dyDescent="0.25">
      <c r="A10" s="285"/>
      <c r="B10" s="329"/>
      <c r="C10" s="286"/>
      <c r="D10" s="286"/>
      <c r="E10" s="286"/>
      <c r="F10" s="286"/>
      <c r="G10" s="286"/>
      <c r="H10" s="286"/>
      <c r="I10" s="286"/>
      <c r="J10" s="262"/>
      <c r="K10" s="285"/>
      <c r="L10" s="285"/>
      <c r="M10" s="341"/>
      <c r="Y10" s="332"/>
      <c r="Z10" s="332"/>
      <c r="AA10" s="332" t="s">
        <v>97</v>
      </c>
      <c r="AB10" s="323">
        <v>6</v>
      </c>
      <c r="AC10" s="323">
        <v>3</v>
      </c>
      <c r="AD10" s="323">
        <v>2</v>
      </c>
      <c r="AE10" s="323">
        <v>1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</v>
      </c>
    </row>
    <row r="11" spans="1:37" x14ac:dyDescent="0.25">
      <c r="A11" s="285" t="s">
        <v>62</v>
      </c>
      <c r="B11" s="330"/>
      <c r="C11" s="278" t="str">
        <f>IF($B11="","",VLOOKUP($B11,#REF!,5))</f>
        <v/>
      </c>
      <c r="D11" s="278" t="str">
        <f>IF($B11="","",VLOOKUP($B11,#REF!,15))</f>
        <v/>
      </c>
      <c r="E11" s="383" t="s">
        <v>138</v>
      </c>
      <c r="F11" s="279"/>
      <c r="G11" s="383" t="s">
        <v>139</v>
      </c>
      <c r="H11" s="279"/>
      <c r="I11" s="273" t="str">
        <f>IF($B11="","",VLOOKUP($B11,#REF!,4))</f>
        <v/>
      </c>
      <c r="J11" s="262"/>
      <c r="K11" s="339"/>
      <c r="L11" s="334" t="str">
        <f>IF(K11="","",CONCATENATE(VLOOKUP($Y$3,$AB$1:$AK$1,K11)," pont"))</f>
        <v/>
      </c>
      <c r="M11" s="340"/>
      <c r="Y11" s="332"/>
      <c r="Z11" s="332"/>
      <c r="AA11" s="332" t="s">
        <v>102</v>
      </c>
      <c r="AB11" s="323">
        <v>3</v>
      </c>
      <c r="AC11" s="323">
        <v>2</v>
      </c>
      <c r="AD11" s="323">
        <v>1</v>
      </c>
      <c r="AE11" s="323">
        <v>0</v>
      </c>
      <c r="AF11" s="323">
        <v>0</v>
      </c>
      <c r="AG11" s="323">
        <v>0</v>
      </c>
      <c r="AH11" s="323">
        <v>0</v>
      </c>
      <c r="AI11" s="323">
        <v>0</v>
      </c>
      <c r="AJ11" s="323">
        <v>0</v>
      </c>
      <c r="AK11" s="323">
        <v>0</v>
      </c>
    </row>
    <row r="12" spans="1:37" x14ac:dyDescent="0.25">
      <c r="A12" s="262"/>
      <c r="B12" s="316"/>
      <c r="C12" s="308"/>
      <c r="D12" s="262"/>
      <c r="E12" s="262"/>
      <c r="F12" s="262"/>
      <c r="G12" s="262"/>
      <c r="H12" s="262"/>
      <c r="I12" s="262"/>
      <c r="J12" s="262"/>
      <c r="K12" s="308"/>
      <c r="L12" s="308"/>
      <c r="M12" s="341"/>
      <c r="Y12" s="332"/>
      <c r="Z12" s="332"/>
      <c r="AA12" s="332" t="s">
        <v>98</v>
      </c>
      <c r="AB12" s="337">
        <v>0</v>
      </c>
      <c r="AC12" s="337">
        <v>0</v>
      </c>
      <c r="AD12" s="337">
        <v>0</v>
      </c>
      <c r="AE12" s="337">
        <v>0</v>
      </c>
      <c r="AF12" s="337">
        <v>0</v>
      </c>
      <c r="AG12" s="337">
        <v>0</v>
      </c>
      <c r="AH12" s="337">
        <v>0</v>
      </c>
      <c r="AI12" s="337">
        <v>0</v>
      </c>
      <c r="AJ12" s="337">
        <v>0</v>
      </c>
      <c r="AK12" s="337">
        <v>0</v>
      </c>
    </row>
    <row r="13" spans="1:37" x14ac:dyDescent="0.25">
      <c r="A13" s="316" t="s">
        <v>67</v>
      </c>
      <c r="B13" s="328"/>
      <c r="C13" s="278" t="str">
        <f>IF($B13="","",VLOOKUP($B13,#REF!,5))</f>
        <v/>
      </c>
      <c r="D13" s="278" t="str">
        <f>IF($B13="","",VLOOKUP($B13,#REF!,15))</f>
        <v/>
      </c>
      <c r="E13" s="384" t="s">
        <v>140</v>
      </c>
      <c r="F13" s="277"/>
      <c r="G13" s="384" t="s">
        <v>141</v>
      </c>
      <c r="H13" s="277"/>
      <c r="I13" s="274" t="str">
        <f>IF($B13="","",VLOOKUP($B13,#REF!,4))</f>
        <v/>
      </c>
      <c r="J13" s="262"/>
      <c r="K13" s="339"/>
      <c r="L13" s="334" t="str">
        <f>IF(K13="","",CONCATENATE(VLOOKUP($Y$3,$AB$1:$AK$1,K13)," pont"))</f>
        <v/>
      </c>
      <c r="M13" s="340"/>
      <c r="Y13" s="332"/>
      <c r="Z13" s="332"/>
      <c r="AA13" s="332" t="s">
        <v>99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0</v>
      </c>
      <c r="AJ13" s="337">
        <v>0</v>
      </c>
      <c r="AK13" s="337">
        <v>0</v>
      </c>
    </row>
    <row r="14" spans="1:37" x14ac:dyDescent="0.25">
      <c r="A14" s="285"/>
      <c r="B14" s="329"/>
      <c r="C14" s="286"/>
      <c r="D14" s="286"/>
      <c r="E14" s="286"/>
      <c r="F14" s="286"/>
      <c r="G14" s="286"/>
      <c r="H14" s="286"/>
      <c r="I14" s="286"/>
      <c r="J14" s="262"/>
      <c r="K14" s="285"/>
      <c r="L14" s="285"/>
      <c r="M14" s="341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1:37" x14ac:dyDescent="0.25">
      <c r="A15" s="285" t="s">
        <v>68</v>
      </c>
      <c r="B15" s="330"/>
      <c r="C15" s="278" t="str">
        <f>IF($B15="","",VLOOKUP($B15,#REF!,5))</f>
        <v/>
      </c>
      <c r="D15" s="278" t="str">
        <f>IF($B15="","",VLOOKUP($B15,#REF!,15))</f>
        <v/>
      </c>
      <c r="E15" s="383" t="s">
        <v>142</v>
      </c>
      <c r="F15" s="279"/>
      <c r="G15" s="383" t="s">
        <v>143</v>
      </c>
      <c r="H15" s="279"/>
      <c r="I15" s="273" t="str">
        <f>IF($B15="","",VLOOKUP($B15,#REF!,4))</f>
        <v/>
      </c>
      <c r="J15" s="262"/>
      <c r="K15" s="339"/>
      <c r="L15" s="334" t="str">
        <f>IF(K15="","",CONCATENATE(VLOOKUP($Y$3,$AB$1:$AK$1,K15)," pont"))</f>
        <v/>
      </c>
      <c r="M15" s="340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</row>
    <row r="16" spans="1:37" x14ac:dyDescent="0.25">
      <c r="A16" s="285"/>
      <c r="B16" s="329"/>
      <c r="C16" s="286"/>
      <c r="D16" s="286"/>
      <c r="E16" s="286"/>
      <c r="F16" s="286"/>
      <c r="G16" s="286"/>
      <c r="H16" s="286"/>
      <c r="I16" s="286"/>
      <c r="J16" s="262"/>
      <c r="K16" s="285"/>
      <c r="L16" s="285"/>
      <c r="M16" s="341"/>
      <c r="Y16" s="332"/>
      <c r="Z16" s="332"/>
      <c r="AA16" s="332" t="s">
        <v>60</v>
      </c>
      <c r="AB16" s="332">
        <v>300</v>
      </c>
      <c r="AC16" s="332">
        <v>250</v>
      </c>
      <c r="AD16" s="332">
        <v>220</v>
      </c>
      <c r="AE16" s="332">
        <v>180</v>
      </c>
      <c r="AF16" s="332">
        <v>160</v>
      </c>
      <c r="AG16" s="332">
        <v>150</v>
      </c>
      <c r="AH16" s="332">
        <v>140</v>
      </c>
      <c r="AI16" s="332">
        <v>130</v>
      </c>
      <c r="AJ16" s="332">
        <v>120</v>
      </c>
      <c r="AK16" s="332">
        <v>110</v>
      </c>
    </row>
    <row r="17" spans="1:37" x14ac:dyDescent="0.25">
      <c r="A17" s="285" t="s">
        <v>69</v>
      </c>
      <c r="B17" s="330"/>
      <c r="C17" s="278" t="str">
        <f>IF($B17="","",VLOOKUP($B17,#REF!,5))</f>
        <v/>
      </c>
      <c r="D17" s="278" t="str">
        <f>IF($B17="","",VLOOKUP($B17,#REF!,15))</f>
        <v/>
      </c>
      <c r="E17" s="383" t="s">
        <v>144</v>
      </c>
      <c r="F17" s="279"/>
      <c r="G17" s="383" t="s">
        <v>145</v>
      </c>
      <c r="H17" s="279"/>
      <c r="I17" s="273" t="str">
        <f>IF($B17="","",VLOOKUP($B17,#REF!,4))</f>
        <v/>
      </c>
      <c r="J17" s="262"/>
      <c r="K17" s="339"/>
      <c r="L17" s="334" t="str">
        <f>IF(K17="","",CONCATENATE(VLOOKUP($Y$3,$AB$1:$AK$1,K17)," pont"))</f>
        <v/>
      </c>
      <c r="M17" s="340"/>
      <c r="Y17" s="332"/>
      <c r="Z17" s="332"/>
      <c r="AA17" s="332" t="s">
        <v>90</v>
      </c>
      <c r="AB17" s="332">
        <v>250</v>
      </c>
      <c r="AC17" s="332">
        <v>200</v>
      </c>
      <c r="AD17" s="332">
        <v>160</v>
      </c>
      <c r="AE17" s="332">
        <v>140</v>
      </c>
      <c r="AF17" s="332">
        <v>120</v>
      </c>
      <c r="AG17" s="332">
        <v>110</v>
      </c>
      <c r="AH17" s="332">
        <v>100</v>
      </c>
      <c r="AI17" s="332">
        <v>90</v>
      </c>
      <c r="AJ17" s="332">
        <v>80</v>
      </c>
      <c r="AK17" s="332">
        <v>70</v>
      </c>
    </row>
    <row r="18" spans="1:37" x14ac:dyDescent="0.25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Y18" s="332"/>
      <c r="Z18" s="332"/>
      <c r="AA18" s="332" t="s">
        <v>91</v>
      </c>
      <c r="AB18" s="332">
        <v>200</v>
      </c>
      <c r="AC18" s="332">
        <v>150</v>
      </c>
      <c r="AD18" s="332">
        <v>130</v>
      </c>
      <c r="AE18" s="332">
        <v>110</v>
      </c>
      <c r="AF18" s="332">
        <v>95</v>
      </c>
      <c r="AG18" s="332">
        <v>80</v>
      </c>
      <c r="AH18" s="332">
        <v>70</v>
      </c>
      <c r="AI18" s="332">
        <v>60</v>
      </c>
      <c r="AJ18" s="332">
        <v>55</v>
      </c>
      <c r="AK18" s="332">
        <v>50</v>
      </c>
    </row>
    <row r="19" spans="1:37" x14ac:dyDescent="0.25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Y19" s="332"/>
      <c r="Z19" s="332"/>
      <c r="AA19" s="332" t="s">
        <v>92</v>
      </c>
      <c r="AB19" s="332">
        <v>150</v>
      </c>
      <c r="AC19" s="332">
        <v>120</v>
      </c>
      <c r="AD19" s="332">
        <v>100</v>
      </c>
      <c r="AE19" s="332">
        <v>80</v>
      </c>
      <c r="AF19" s="332">
        <v>70</v>
      </c>
      <c r="AG19" s="332">
        <v>60</v>
      </c>
      <c r="AH19" s="332">
        <v>55</v>
      </c>
      <c r="AI19" s="332">
        <v>50</v>
      </c>
      <c r="AJ19" s="332">
        <v>45</v>
      </c>
      <c r="AK19" s="332">
        <v>40</v>
      </c>
    </row>
    <row r="20" spans="1:37" x14ac:dyDescent="0.2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Y20" s="332"/>
      <c r="Z20" s="332"/>
      <c r="AA20" s="332" t="s">
        <v>93</v>
      </c>
      <c r="AB20" s="332">
        <v>120</v>
      </c>
      <c r="AC20" s="332">
        <v>90</v>
      </c>
      <c r="AD20" s="332">
        <v>65</v>
      </c>
      <c r="AE20" s="332">
        <v>55</v>
      </c>
      <c r="AF20" s="332">
        <v>50</v>
      </c>
      <c r="AG20" s="332">
        <v>45</v>
      </c>
      <c r="AH20" s="332">
        <v>40</v>
      </c>
      <c r="AI20" s="332">
        <v>35</v>
      </c>
      <c r="AJ20" s="332">
        <v>25</v>
      </c>
      <c r="AK20" s="332">
        <v>20</v>
      </c>
    </row>
    <row r="21" spans="1:37" x14ac:dyDescent="0.25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Y21" s="332"/>
      <c r="Z21" s="332"/>
      <c r="AA21" s="332" t="s">
        <v>94</v>
      </c>
      <c r="AB21" s="332">
        <v>90</v>
      </c>
      <c r="AC21" s="332">
        <v>60</v>
      </c>
      <c r="AD21" s="332">
        <v>45</v>
      </c>
      <c r="AE21" s="332">
        <v>34</v>
      </c>
      <c r="AF21" s="332">
        <v>27</v>
      </c>
      <c r="AG21" s="332">
        <v>22</v>
      </c>
      <c r="AH21" s="332">
        <v>18</v>
      </c>
      <c r="AI21" s="332">
        <v>15</v>
      </c>
      <c r="AJ21" s="332">
        <v>12</v>
      </c>
      <c r="AK21" s="332">
        <v>9</v>
      </c>
    </row>
    <row r="22" spans="1:37" ht="18.75" customHeight="1" x14ac:dyDescent="0.25">
      <c r="A22" s="262"/>
      <c r="B22" s="393"/>
      <c r="C22" s="393"/>
      <c r="D22" s="390" t="str">
        <f>E7</f>
        <v>Rosiczky</v>
      </c>
      <c r="E22" s="390"/>
      <c r="F22" s="390" t="str">
        <f>E9</f>
        <v>Csókay</v>
      </c>
      <c r="G22" s="390"/>
      <c r="H22" s="390" t="str">
        <f>E11</f>
        <v>Molnár</v>
      </c>
      <c r="I22" s="390"/>
      <c r="J22" s="262"/>
      <c r="K22" s="262"/>
      <c r="L22" s="262"/>
      <c r="M22" s="317" t="s">
        <v>64</v>
      </c>
      <c r="Y22" s="332"/>
      <c r="Z22" s="332"/>
      <c r="AA22" s="332" t="s">
        <v>95</v>
      </c>
      <c r="AB22" s="332">
        <v>60</v>
      </c>
      <c r="AC22" s="332">
        <v>40</v>
      </c>
      <c r="AD22" s="332">
        <v>30</v>
      </c>
      <c r="AE22" s="332">
        <v>20</v>
      </c>
      <c r="AF22" s="332">
        <v>18</v>
      </c>
      <c r="AG22" s="332">
        <v>15</v>
      </c>
      <c r="AH22" s="332">
        <v>12</v>
      </c>
      <c r="AI22" s="332">
        <v>10</v>
      </c>
      <c r="AJ22" s="332">
        <v>8</v>
      </c>
      <c r="AK22" s="332">
        <v>6</v>
      </c>
    </row>
    <row r="23" spans="1:37" ht="18.75" customHeight="1" x14ac:dyDescent="0.25">
      <c r="A23" s="315" t="s">
        <v>60</v>
      </c>
      <c r="B23" s="395" t="str">
        <f>E7</f>
        <v>Rosiczky</v>
      </c>
      <c r="C23" s="395"/>
      <c r="D23" s="396"/>
      <c r="E23" s="396"/>
      <c r="F23" s="397"/>
      <c r="G23" s="397"/>
      <c r="H23" s="397"/>
      <c r="I23" s="397"/>
      <c r="J23" s="262"/>
      <c r="K23" s="262"/>
      <c r="L23" s="262"/>
      <c r="M23" s="318"/>
      <c r="Y23" s="332"/>
      <c r="Z23" s="332"/>
      <c r="AA23" s="332" t="s">
        <v>96</v>
      </c>
      <c r="AB23" s="332">
        <v>40</v>
      </c>
      <c r="AC23" s="332">
        <v>25</v>
      </c>
      <c r="AD23" s="332">
        <v>18</v>
      </c>
      <c r="AE23" s="332">
        <v>13</v>
      </c>
      <c r="AF23" s="332">
        <v>8</v>
      </c>
      <c r="AG23" s="332">
        <v>7</v>
      </c>
      <c r="AH23" s="332">
        <v>6</v>
      </c>
      <c r="AI23" s="332">
        <v>5</v>
      </c>
      <c r="AJ23" s="332">
        <v>4</v>
      </c>
      <c r="AK23" s="332">
        <v>3</v>
      </c>
    </row>
    <row r="24" spans="1:37" ht="18.75" customHeight="1" x14ac:dyDescent="0.25">
      <c r="A24" s="315" t="s">
        <v>61</v>
      </c>
      <c r="B24" s="395" t="str">
        <f>E9</f>
        <v>Csókay</v>
      </c>
      <c r="C24" s="395"/>
      <c r="D24" s="397"/>
      <c r="E24" s="397"/>
      <c r="F24" s="396"/>
      <c r="G24" s="396"/>
      <c r="H24" s="397"/>
      <c r="I24" s="397"/>
      <c r="J24" s="262"/>
      <c r="K24" s="262"/>
      <c r="L24" s="262"/>
      <c r="M24" s="318"/>
      <c r="Y24" s="332"/>
      <c r="Z24" s="332"/>
      <c r="AA24" s="332" t="s">
        <v>97</v>
      </c>
      <c r="AB24" s="332">
        <v>25</v>
      </c>
      <c r="AC24" s="332">
        <v>15</v>
      </c>
      <c r="AD24" s="332">
        <v>13</v>
      </c>
      <c r="AE24" s="332">
        <v>7</v>
      </c>
      <c r="AF24" s="332">
        <v>6</v>
      </c>
      <c r="AG24" s="332">
        <v>5</v>
      </c>
      <c r="AH24" s="332">
        <v>4</v>
      </c>
      <c r="AI24" s="332">
        <v>3</v>
      </c>
      <c r="AJ24" s="332">
        <v>2</v>
      </c>
      <c r="AK24" s="332">
        <v>1</v>
      </c>
    </row>
    <row r="25" spans="1:37" ht="18.75" customHeight="1" x14ac:dyDescent="0.25">
      <c r="A25" s="315" t="s">
        <v>62</v>
      </c>
      <c r="B25" s="395" t="str">
        <f>E11</f>
        <v>Molnár</v>
      </c>
      <c r="C25" s="395"/>
      <c r="D25" s="397"/>
      <c r="E25" s="397"/>
      <c r="F25" s="397"/>
      <c r="G25" s="397"/>
      <c r="H25" s="396"/>
      <c r="I25" s="396"/>
      <c r="J25" s="262"/>
      <c r="K25" s="262"/>
      <c r="L25" s="262"/>
      <c r="M25" s="318"/>
      <c r="Y25" s="332"/>
      <c r="Z25" s="332"/>
      <c r="AA25" s="332" t="s">
        <v>102</v>
      </c>
      <c r="AB25" s="332">
        <v>15</v>
      </c>
      <c r="AC25" s="332">
        <v>10</v>
      </c>
      <c r="AD25" s="332">
        <v>8</v>
      </c>
      <c r="AE25" s="332">
        <v>4</v>
      </c>
      <c r="AF25" s="332">
        <v>3</v>
      </c>
      <c r="AG25" s="332">
        <v>2</v>
      </c>
      <c r="AH25" s="332">
        <v>1</v>
      </c>
      <c r="AI25" s="332">
        <v>0</v>
      </c>
      <c r="AJ25" s="332">
        <v>0</v>
      </c>
      <c r="AK25" s="332">
        <v>0</v>
      </c>
    </row>
    <row r="26" spans="1:37" x14ac:dyDescent="0.2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319"/>
      <c r="Y26" s="332"/>
      <c r="Z26" s="332"/>
      <c r="AA26" s="332" t="s">
        <v>98</v>
      </c>
      <c r="AB26" s="332">
        <v>10</v>
      </c>
      <c r="AC26" s="332">
        <v>6</v>
      </c>
      <c r="AD26" s="332">
        <v>4</v>
      </c>
      <c r="AE26" s="332">
        <v>2</v>
      </c>
      <c r="AF26" s="332">
        <v>1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</row>
    <row r="27" spans="1:37" ht="18.75" customHeight="1" x14ac:dyDescent="0.25">
      <c r="A27" s="262"/>
      <c r="B27" s="393"/>
      <c r="C27" s="393"/>
      <c r="D27" s="390" t="str">
        <f>E13</f>
        <v>Dán</v>
      </c>
      <c r="E27" s="390"/>
      <c r="F27" s="390" t="str">
        <f>E15</f>
        <v>Pap</v>
      </c>
      <c r="G27" s="390"/>
      <c r="H27" s="390" t="str">
        <f>E17</f>
        <v>Gergely</v>
      </c>
      <c r="I27" s="390"/>
      <c r="J27" s="262"/>
      <c r="K27" s="262"/>
      <c r="L27" s="262"/>
      <c r="M27" s="319"/>
      <c r="Y27" s="332"/>
      <c r="Z27" s="332"/>
      <c r="AA27" s="332" t="s">
        <v>99</v>
      </c>
      <c r="AB27" s="332">
        <v>3</v>
      </c>
      <c r="AC27" s="332">
        <v>2</v>
      </c>
      <c r="AD27" s="332">
        <v>1</v>
      </c>
      <c r="AE27" s="332">
        <v>0</v>
      </c>
      <c r="AF27" s="332">
        <v>0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</row>
    <row r="28" spans="1:37" ht="18.75" customHeight="1" x14ac:dyDescent="0.25">
      <c r="A28" s="315" t="s">
        <v>67</v>
      </c>
      <c r="B28" s="395" t="str">
        <f>E13</f>
        <v>Dán</v>
      </c>
      <c r="C28" s="395"/>
      <c r="D28" s="396"/>
      <c r="E28" s="396"/>
      <c r="F28" s="397"/>
      <c r="G28" s="397"/>
      <c r="H28" s="397"/>
      <c r="I28" s="397"/>
      <c r="J28" s="262"/>
      <c r="K28" s="262"/>
      <c r="L28" s="262"/>
      <c r="M28" s="318"/>
    </row>
    <row r="29" spans="1:37" ht="18.75" customHeight="1" x14ac:dyDescent="0.25">
      <c r="A29" s="315" t="s">
        <v>68</v>
      </c>
      <c r="B29" s="395" t="str">
        <f>E15</f>
        <v>Pap</v>
      </c>
      <c r="C29" s="395"/>
      <c r="D29" s="397"/>
      <c r="E29" s="397"/>
      <c r="F29" s="396"/>
      <c r="G29" s="396"/>
      <c r="H29" s="397"/>
      <c r="I29" s="397"/>
      <c r="J29" s="262"/>
      <c r="K29" s="262"/>
      <c r="L29" s="262"/>
      <c r="M29" s="318"/>
    </row>
    <row r="30" spans="1:37" ht="18.75" customHeight="1" x14ac:dyDescent="0.25">
      <c r="A30" s="315" t="s">
        <v>69</v>
      </c>
      <c r="B30" s="395" t="str">
        <f>E17</f>
        <v>Gergely</v>
      </c>
      <c r="C30" s="395"/>
      <c r="D30" s="397"/>
      <c r="E30" s="397"/>
      <c r="F30" s="397"/>
      <c r="G30" s="397"/>
      <c r="H30" s="396"/>
      <c r="I30" s="396"/>
      <c r="J30" s="262"/>
      <c r="K30" s="262"/>
      <c r="L30" s="262"/>
      <c r="M30" s="318"/>
    </row>
    <row r="31" spans="1:37" x14ac:dyDescent="0.25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37" x14ac:dyDescent="0.25">
      <c r="A32" s="262" t="s">
        <v>52</v>
      </c>
      <c r="B32" s="262"/>
      <c r="C32" s="401" t="str">
        <f>IF(M23=1,B23,IF(M24=1,B24,IF(M25=1,B25,"")))</f>
        <v/>
      </c>
      <c r="D32" s="401"/>
      <c r="E32" s="285" t="s">
        <v>71</v>
      </c>
      <c r="F32" s="401" t="str">
        <f>IF(M28=1,B28,IF(M29=1,B29,IF(M30=1,B30,"")))</f>
        <v/>
      </c>
      <c r="G32" s="401"/>
      <c r="H32" s="262"/>
      <c r="I32" s="261"/>
      <c r="J32" s="262"/>
      <c r="K32" s="262"/>
      <c r="L32" s="262"/>
      <c r="M32" s="262"/>
    </row>
    <row r="33" spans="1:18" x14ac:dyDescent="0.25">
      <c r="A33" s="262"/>
      <c r="B33" s="262"/>
      <c r="C33" s="262"/>
      <c r="D33" s="262"/>
      <c r="E33" s="262"/>
      <c r="F33" s="285"/>
      <c r="G33" s="285"/>
      <c r="H33" s="262"/>
      <c r="I33" s="262"/>
      <c r="J33" s="262"/>
      <c r="K33" s="262"/>
      <c r="L33" s="262"/>
      <c r="M33" s="262"/>
    </row>
    <row r="34" spans="1:18" x14ac:dyDescent="0.25">
      <c r="A34" s="262" t="s">
        <v>70</v>
      </c>
      <c r="B34" s="262"/>
      <c r="C34" s="401" t="str">
        <f>IF(M23=2,B23,IF(M24=2,B24,IF(M25=2,B25,"")))</f>
        <v/>
      </c>
      <c r="D34" s="401"/>
      <c r="E34" s="285" t="s">
        <v>71</v>
      </c>
      <c r="F34" s="401" t="str">
        <f>IF(M28=2,B28,IF(M29=2,B29,IF(M30=2,B30,"")))</f>
        <v/>
      </c>
      <c r="G34" s="401"/>
      <c r="H34" s="262"/>
      <c r="I34" s="261"/>
      <c r="J34" s="262"/>
      <c r="K34" s="262"/>
      <c r="L34" s="262"/>
      <c r="M34" s="262"/>
    </row>
    <row r="35" spans="1:18" x14ac:dyDescent="0.25">
      <c r="A35" s="262"/>
      <c r="B35" s="262"/>
      <c r="C35" s="285"/>
      <c r="D35" s="285"/>
      <c r="E35" s="285"/>
      <c r="F35" s="285"/>
      <c r="G35" s="285"/>
      <c r="H35" s="262"/>
      <c r="I35" s="262"/>
      <c r="J35" s="262"/>
      <c r="K35" s="262"/>
      <c r="L35" s="262"/>
      <c r="M35" s="262"/>
    </row>
    <row r="36" spans="1:18" x14ac:dyDescent="0.25">
      <c r="A36" s="262" t="s">
        <v>72</v>
      </c>
      <c r="B36" s="262"/>
      <c r="C36" s="401" t="str">
        <f>IF(M23=3,B23,IF(M24=3,B24,IF(M25=3,B25,"")))</f>
        <v/>
      </c>
      <c r="D36" s="401"/>
      <c r="E36" s="285" t="s">
        <v>71</v>
      </c>
      <c r="F36" s="401" t="str">
        <f>IF(M28=3,B28,IF(M29=3,B29,IF(M30=3,B30,"")))</f>
        <v/>
      </c>
      <c r="G36" s="401"/>
      <c r="H36" s="262"/>
      <c r="I36" s="261"/>
      <c r="J36" s="262"/>
      <c r="K36" s="262"/>
      <c r="L36" s="262"/>
      <c r="M36" s="262"/>
    </row>
    <row r="37" spans="1:18" x14ac:dyDescent="0.25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8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1"/>
      <c r="M38" s="262"/>
    </row>
    <row r="39" spans="1:18" x14ac:dyDescent="0.25">
      <c r="A39" s="159" t="s">
        <v>33</v>
      </c>
      <c r="B39" s="160"/>
      <c r="C39" s="229"/>
      <c r="D39" s="291" t="s">
        <v>3</v>
      </c>
      <c r="E39" s="292" t="s">
        <v>35</v>
      </c>
      <c r="F39" s="306"/>
      <c r="G39" s="291" t="s">
        <v>3</v>
      </c>
      <c r="H39" s="292" t="s">
        <v>48</v>
      </c>
      <c r="I39" s="198"/>
      <c r="J39" s="292" t="s">
        <v>49</v>
      </c>
      <c r="K39" s="197" t="s">
        <v>50</v>
      </c>
      <c r="L39" s="33"/>
      <c r="M39" s="306"/>
      <c r="P39" s="287"/>
      <c r="Q39" s="287"/>
      <c r="R39" s="288"/>
    </row>
    <row r="40" spans="1:18" x14ac:dyDescent="0.25">
      <c r="A40" s="267" t="s">
        <v>34</v>
      </c>
      <c r="B40" s="268"/>
      <c r="C40" s="269"/>
      <c r="D40" s="293">
        <v>1</v>
      </c>
      <c r="E40" s="398" t="e">
        <f>IF(D40&gt;$R$47,,UPPER(VLOOKUP(D40,#REF!,2)))</f>
        <v>#REF!</v>
      </c>
      <c r="F40" s="398"/>
      <c r="G40" s="300" t="s">
        <v>4</v>
      </c>
      <c r="H40" s="268"/>
      <c r="I40" s="294"/>
      <c r="J40" s="301"/>
      <c r="K40" s="265" t="s">
        <v>39</v>
      </c>
      <c r="L40" s="307"/>
      <c r="M40" s="295"/>
      <c r="P40" s="289"/>
      <c r="Q40" s="289"/>
      <c r="R40" s="174"/>
    </row>
    <row r="41" spans="1:18" x14ac:dyDescent="0.25">
      <c r="A41" s="270" t="s">
        <v>47</v>
      </c>
      <c r="B41" s="196"/>
      <c r="C41" s="271"/>
      <c r="D41" s="296">
        <v>2</v>
      </c>
      <c r="E41" s="394" t="e">
        <f>IF(D41&gt;$R$47,,UPPER(VLOOKUP(D41,#REF!,2)))</f>
        <v>#REF!</v>
      </c>
      <c r="F41" s="394"/>
      <c r="G41" s="302" t="s">
        <v>5</v>
      </c>
      <c r="H41" s="82"/>
      <c r="I41" s="264"/>
      <c r="J41" s="83"/>
      <c r="K41" s="304"/>
      <c r="L41" s="261"/>
      <c r="M41" s="299"/>
      <c r="P41" s="174"/>
      <c r="Q41" s="170"/>
      <c r="R41" s="174"/>
    </row>
    <row r="42" spans="1:18" x14ac:dyDescent="0.25">
      <c r="A42" s="212"/>
      <c r="B42" s="213"/>
      <c r="C42" s="214"/>
      <c r="D42" s="296"/>
      <c r="E42" s="84"/>
      <c r="F42" s="262"/>
      <c r="G42" s="302" t="s">
        <v>6</v>
      </c>
      <c r="H42" s="82"/>
      <c r="I42" s="264"/>
      <c r="J42" s="83"/>
      <c r="K42" s="265" t="s">
        <v>40</v>
      </c>
      <c r="L42" s="307"/>
      <c r="M42" s="295"/>
      <c r="P42" s="289"/>
      <c r="Q42" s="289"/>
      <c r="R42" s="174"/>
    </row>
    <row r="43" spans="1:18" x14ac:dyDescent="0.25">
      <c r="A43" s="185"/>
      <c r="B43" s="105"/>
      <c r="C43" s="186"/>
      <c r="D43" s="296"/>
      <c r="E43" s="84"/>
      <c r="F43" s="262"/>
      <c r="G43" s="302" t="s">
        <v>7</v>
      </c>
      <c r="H43" s="82"/>
      <c r="I43" s="264"/>
      <c r="J43" s="83"/>
      <c r="K43" s="305"/>
      <c r="L43" s="262"/>
      <c r="M43" s="297"/>
      <c r="P43" s="174"/>
      <c r="Q43" s="170"/>
      <c r="R43" s="174"/>
    </row>
    <row r="44" spans="1:18" x14ac:dyDescent="0.25">
      <c r="A44" s="200"/>
      <c r="B44" s="215"/>
      <c r="C44" s="228"/>
      <c r="D44" s="296"/>
      <c r="E44" s="84"/>
      <c r="F44" s="262"/>
      <c r="G44" s="302" t="s">
        <v>8</v>
      </c>
      <c r="H44" s="82"/>
      <c r="I44" s="264"/>
      <c r="J44" s="83"/>
      <c r="K44" s="270"/>
      <c r="L44" s="261"/>
      <c r="M44" s="299"/>
      <c r="P44" s="174"/>
      <c r="Q44" s="170"/>
      <c r="R44" s="174"/>
    </row>
    <row r="45" spans="1:18" x14ac:dyDescent="0.25">
      <c r="A45" s="201"/>
      <c r="B45" s="22"/>
      <c r="C45" s="186"/>
      <c r="D45" s="296"/>
      <c r="E45" s="84"/>
      <c r="F45" s="262"/>
      <c r="G45" s="302" t="s">
        <v>9</v>
      </c>
      <c r="H45" s="82"/>
      <c r="I45" s="264"/>
      <c r="J45" s="83"/>
      <c r="K45" s="265" t="s">
        <v>28</v>
      </c>
      <c r="L45" s="307"/>
      <c r="M45" s="295"/>
      <c r="P45" s="289"/>
      <c r="Q45" s="289"/>
      <c r="R45" s="174"/>
    </row>
    <row r="46" spans="1:18" x14ac:dyDescent="0.25">
      <c r="A46" s="201"/>
      <c r="B46" s="22"/>
      <c r="C46" s="210"/>
      <c r="D46" s="296"/>
      <c r="E46" s="84"/>
      <c r="F46" s="262"/>
      <c r="G46" s="302" t="s">
        <v>10</v>
      </c>
      <c r="H46" s="82"/>
      <c r="I46" s="264"/>
      <c r="J46" s="83"/>
      <c r="K46" s="305"/>
      <c r="L46" s="262"/>
      <c r="M46" s="297"/>
      <c r="P46" s="174"/>
      <c r="Q46" s="170"/>
      <c r="R46" s="174"/>
    </row>
    <row r="47" spans="1:18" x14ac:dyDescent="0.25">
      <c r="A47" s="202"/>
      <c r="B47" s="199"/>
      <c r="C47" s="211"/>
      <c r="D47" s="298"/>
      <c r="E47" s="188"/>
      <c r="F47" s="261"/>
      <c r="G47" s="303" t="s">
        <v>11</v>
      </c>
      <c r="H47" s="196"/>
      <c r="I47" s="266"/>
      <c r="J47" s="190"/>
      <c r="K47" s="270">
        <f>L4</f>
        <v>0</v>
      </c>
      <c r="L47" s="261"/>
      <c r="M47" s="299"/>
      <c r="P47" s="174"/>
      <c r="Q47" s="170"/>
      <c r="R47" s="290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69" priority="2" stopIfTrue="1" operator="equal">
      <formula>"Bye"</formula>
    </cfRule>
  </conditionalFormatting>
  <conditionalFormatting sqref="R47">
    <cfRule type="expression" dxfId="6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18</vt:i4>
      </vt:variant>
    </vt:vector>
  </HeadingPairs>
  <TitlesOfParts>
    <vt:vector size="40" baseType="lpstr">
      <vt:lpstr>Altalanos</vt:lpstr>
      <vt:lpstr>Birók</vt:lpstr>
      <vt:lpstr>Nevezések</vt:lpstr>
      <vt:lpstr>Játékrend_05_09_Péntek</vt:lpstr>
      <vt:lpstr>Játékrend_05_12_Hétfő</vt:lpstr>
      <vt:lpstr>I. Lány-B</vt:lpstr>
      <vt:lpstr>I. Fiú-B</vt:lpstr>
      <vt:lpstr>II. Lány-B</vt:lpstr>
      <vt:lpstr>II. Fiú-B</vt:lpstr>
      <vt:lpstr>III. Lány-B</vt:lpstr>
      <vt:lpstr>III. Fiú-B</vt:lpstr>
      <vt:lpstr>IV. Lány-B</vt:lpstr>
      <vt:lpstr>IV. Fiú-B</vt:lpstr>
      <vt:lpstr>V. Lány-A</vt:lpstr>
      <vt:lpstr>V. Lány-B</vt:lpstr>
      <vt:lpstr>V. Fiú-A</vt:lpstr>
      <vt:lpstr>V. Fiú-B</vt:lpstr>
      <vt:lpstr>VI. Fiú-B</vt:lpstr>
      <vt:lpstr>VI. Lány-B</vt:lpstr>
      <vt:lpstr>VII. Fiú-B</vt:lpstr>
      <vt:lpstr>VII. Lány-B</vt:lpstr>
      <vt:lpstr>VIII. Fiú-B</vt:lpstr>
      <vt:lpstr>Birók!Nyomtatási_terület</vt:lpstr>
      <vt:lpstr>'I. Fiú-B'!Nyomtatási_terület</vt:lpstr>
      <vt:lpstr>'I. Lány-B'!Nyomtatási_terület</vt:lpstr>
      <vt:lpstr>'II. Fiú-B'!Nyomtatási_terület</vt:lpstr>
      <vt:lpstr>'II. Lány-B'!Nyomtatási_terület</vt:lpstr>
      <vt:lpstr>'III. Fiú-B'!Nyomtatási_terület</vt:lpstr>
      <vt:lpstr>'III. Lány-B'!Nyomtatási_terület</vt:lpstr>
      <vt:lpstr>'IV. Fiú-B'!Nyomtatási_terület</vt:lpstr>
      <vt:lpstr>'IV. Lány-B'!Nyomtatási_terület</vt:lpstr>
      <vt:lpstr>'V. Fiú-A'!Nyomtatási_terület</vt:lpstr>
      <vt:lpstr>'V. Fiú-B'!Nyomtatási_terület</vt:lpstr>
      <vt:lpstr>'V. Lány-A'!Nyomtatási_terület</vt:lpstr>
      <vt:lpstr>'V. Lány-B'!Nyomtatási_terület</vt:lpstr>
      <vt:lpstr>'VI. Fiú-B'!Nyomtatási_terület</vt:lpstr>
      <vt:lpstr>'VI. Lány-B'!Nyomtatási_terület</vt:lpstr>
      <vt:lpstr>'VII. Fiú-B'!Nyomtatási_terület</vt:lpstr>
      <vt:lpstr>'VII. Lány-B'!Nyomtatási_terület</vt:lpstr>
      <vt:lpstr>'VIII. Fiú-B'!Nyomtatási_terület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2025-04-28T08:11:30Z</dcterms:modified>
  <cp:category>Forms</cp:category>
</cp:coreProperties>
</file>